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WS2016E\Shared Folders\Közös\TESTÜLETI ANYAGOK\2018. TESTÜLETI JKV. ÚJBAROK\2018.03.05. jkv. (ÚKÖ)\"/>
    </mc:Choice>
  </mc:AlternateContent>
  <bookViews>
    <workbookView xWindow="-15" yWindow="-15" windowWidth="19320" windowHeight="4065" activeTab="6"/>
  </bookViews>
  <sheets>
    <sheet name="Összesítő" sheetId="69" r:id="rId1"/>
    <sheet name="Összesítő cofog" sheetId="39" r:id="rId2"/>
    <sheet name="Bevételek" sheetId="68" r:id="rId3"/>
    <sheet name="Kiadások" sheetId="66" r:id="rId4"/>
    <sheet name="Igazgatás" sheetId="78" r:id="rId5"/>
    <sheet name="Községgazd" sheetId="83" r:id="rId6"/>
    <sheet name="Vagyongazd" sheetId="84" r:id="rId7"/>
    <sheet name="Közút" sheetId="81" r:id="rId8"/>
    <sheet name="Sport" sheetId="82" r:id="rId9"/>
    <sheet name="Közművelődés" sheetId="80" r:id="rId10"/>
    <sheet name="Támogatás" sheetId="79" r:id="rId11"/>
  </sheets>
  <definedNames>
    <definedName name="_xlnm.Print_Area" localSheetId="2">Bevételek!$B$1:$AA$270</definedName>
    <definedName name="_xlnm.Print_Area" localSheetId="4">Igazgatás!$B$1:$U$283</definedName>
    <definedName name="_xlnm.Print_Area" localSheetId="3">Kiadások!$B$1:$U$255</definedName>
    <definedName name="_xlnm.Print_Area" localSheetId="9">Közművelődés!$B$1:$W$302</definedName>
    <definedName name="_xlnm.Print_Area" localSheetId="7">Közút!$B$1:$U$259</definedName>
    <definedName name="_xlnm.Print_Area" localSheetId="5">Községgazd!$B$1:$X$268</definedName>
    <definedName name="_xlnm.Print_Area" localSheetId="0">Összesítő!$A$1:$N$25</definedName>
    <definedName name="_xlnm.Print_Area" localSheetId="8">Sport!$B$1:$U$257</definedName>
    <definedName name="_xlnm.Print_Area" localSheetId="10">Támogatás!$B$1:$AA$269</definedName>
    <definedName name="_xlnm.Print_Area" localSheetId="6">Vagyongazd!$B$1:$U$255</definedName>
  </definedNames>
  <calcPr calcId="162913"/>
</workbook>
</file>

<file path=xl/calcChain.xml><?xml version="1.0" encoding="utf-8"?>
<calcChain xmlns="http://schemas.openxmlformats.org/spreadsheetml/2006/main">
  <c r="G44" i="84" l="1"/>
  <c r="I23" i="69"/>
  <c r="I14" i="69"/>
  <c r="I10" i="69"/>
  <c r="C21" i="69"/>
  <c r="C17" i="69"/>
  <c r="C14" i="69"/>
  <c r="C13" i="69"/>
  <c r="C12" i="69"/>
  <c r="C9" i="69"/>
  <c r="C7" i="69"/>
  <c r="C6" i="69"/>
  <c r="C10" i="69"/>
  <c r="C11" i="39"/>
  <c r="C7" i="39"/>
  <c r="I15" i="69" l="1"/>
  <c r="C15" i="69"/>
  <c r="C23" i="69" s="1"/>
  <c r="C12" i="39"/>
  <c r="C18" i="69" l="1"/>
  <c r="S205" i="80" l="1"/>
  <c r="P207" i="80"/>
  <c r="P205" i="80" s="1"/>
  <c r="P201" i="80"/>
  <c r="O207" i="80"/>
  <c r="O201" i="80"/>
  <c r="K7" i="68"/>
  <c r="K17" i="68"/>
  <c r="R7" i="68"/>
  <c r="S7" i="68"/>
  <c r="T7" i="68"/>
  <c r="U7" i="68"/>
  <c r="V7" i="68"/>
  <c r="W7" i="68"/>
  <c r="X7" i="68"/>
  <c r="Y7" i="68"/>
  <c r="Z7" i="68"/>
  <c r="N180" i="78"/>
  <c r="Q176" i="78"/>
  <c r="R176" i="78"/>
  <c r="Q199" i="80"/>
  <c r="P199" i="80"/>
  <c r="Q7" i="68" l="1"/>
  <c r="AA7" i="68"/>
  <c r="P7" i="68"/>
  <c r="G17" i="68"/>
  <c r="Z17" i="68"/>
  <c r="Y17" i="68"/>
  <c r="X17" i="68"/>
  <c r="W17" i="68"/>
  <c r="V17" i="68"/>
  <c r="U17" i="68"/>
  <c r="T17" i="68"/>
  <c r="S17" i="68"/>
  <c r="R17" i="68"/>
  <c r="Q17" i="68"/>
  <c r="P252" i="68" l="1"/>
  <c r="G160" i="81" l="1"/>
  <c r="G172" i="78"/>
  <c r="G173" i="78"/>
  <c r="G171" i="78"/>
  <c r="H56" i="66" l="1"/>
  <c r="H57" i="66"/>
  <c r="H55" i="66"/>
  <c r="H230" i="66"/>
  <c r="O205" i="80"/>
  <c r="O199" i="80"/>
  <c r="I172" i="78"/>
  <c r="G150" i="84"/>
  <c r="L207" i="80"/>
  <c r="L201" i="80"/>
  <c r="I173" i="78"/>
  <c r="T77" i="78"/>
  <c r="N77" i="78"/>
  <c r="O22" i="78" l="1"/>
  <c r="H22" i="78" s="1"/>
  <c r="J21" i="78"/>
  <c r="L21" i="78"/>
  <c r="M21" i="78"/>
  <c r="N21" i="78"/>
  <c r="O21" i="78"/>
  <c r="P21" i="78"/>
  <c r="Q21" i="78"/>
  <c r="R21" i="78"/>
  <c r="S21" i="78"/>
  <c r="T21" i="78"/>
  <c r="U21" i="78"/>
  <c r="K21" i="78"/>
  <c r="M55" i="80"/>
  <c r="X152" i="79" l="1"/>
  <c r="G252" i="68" l="1"/>
  <c r="R199" i="80"/>
  <c r="R205" i="80"/>
  <c r="S199" i="80" l="1"/>
  <c r="L205" i="80"/>
  <c r="L199" i="80"/>
  <c r="U5" i="39" l="1"/>
  <c r="U4" i="39"/>
  <c r="U3" i="39"/>
  <c r="I160" i="81" l="1"/>
  <c r="G165" i="81"/>
  <c r="G164" i="81"/>
  <c r="I164" i="81" s="1"/>
  <c r="G159" i="81"/>
  <c r="I159" i="81" s="1"/>
  <c r="I165" i="81"/>
  <c r="U163" i="81"/>
  <c r="U158" i="81"/>
  <c r="AA75" i="79"/>
  <c r="R118" i="79"/>
  <c r="S118" i="79"/>
  <c r="T118" i="79"/>
  <c r="U118" i="79"/>
  <c r="V118" i="79"/>
  <c r="W118" i="79"/>
  <c r="X118" i="79"/>
  <c r="Y118" i="79"/>
  <c r="Z118" i="79"/>
  <c r="AA118" i="79"/>
  <c r="Q118" i="79"/>
  <c r="P118" i="79"/>
  <c r="X83" i="68" l="1"/>
  <c r="G84" i="68" l="1"/>
  <c r="K84" i="68" s="1"/>
  <c r="H228" i="66"/>
  <c r="H229" i="66"/>
  <c r="H232" i="66"/>
  <c r="H233" i="66"/>
  <c r="H234" i="66"/>
  <c r="H235" i="66"/>
  <c r="H236" i="66"/>
  <c r="H237" i="66"/>
  <c r="H238" i="66"/>
  <c r="H239" i="66"/>
  <c r="H163" i="66"/>
  <c r="H165" i="66"/>
  <c r="H166" i="66"/>
  <c r="H167" i="66"/>
  <c r="H168" i="66"/>
  <c r="H169" i="66"/>
  <c r="H170" i="66"/>
  <c r="H171" i="66"/>
  <c r="H172" i="66"/>
  <c r="H173" i="66"/>
  <c r="H174" i="66"/>
  <c r="H176" i="66"/>
  <c r="H177" i="66"/>
  <c r="H178" i="66"/>
  <c r="H179" i="66"/>
  <c r="H180" i="66"/>
  <c r="H181" i="66"/>
  <c r="H182" i="66"/>
  <c r="H183" i="66"/>
  <c r="H184" i="66"/>
  <c r="H185" i="66"/>
  <c r="H187" i="66"/>
  <c r="H188" i="66"/>
  <c r="H189" i="66"/>
  <c r="H190" i="66"/>
  <c r="H191" i="66"/>
  <c r="H192" i="66"/>
  <c r="H193" i="66"/>
  <c r="H194" i="66"/>
  <c r="H195" i="66"/>
  <c r="H196" i="66"/>
  <c r="H198" i="66"/>
  <c r="H199" i="66"/>
  <c r="H201" i="66"/>
  <c r="H202" i="66"/>
  <c r="H203" i="66"/>
  <c r="H204" i="66"/>
  <c r="H205" i="66"/>
  <c r="H206" i="66"/>
  <c r="H207" i="66"/>
  <c r="H208" i="66"/>
  <c r="H209" i="66"/>
  <c r="H210" i="66"/>
  <c r="H211" i="66"/>
  <c r="H212" i="66"/>
  <c r="H213" i="66"/>
  <c r="H215" i="66"/>
  <c r="H216" i="66"/>
  <c r="H217" i="66"/>
  <c r="H158" i="66"/>
  <c r="H159" i="66"/>
  <c r="H160" i="66"/>
  <c r="H161" i="66"/>
  <c r="H148" i="66"/>
  <c r="H150" i="66"/>
  <c r="H151" i="66"/>
  <c r="H152" i="66"/>
  <c r="H153" i="66"/>
  <c r="H154" i="66"/>
  <c r="H155" i="66"/>
  <c r="H156" i="66"/>
  <c r="H136" i="66"/>
  <c r="H137" i="66"/>
  <c r="H77" i="66"/>
  <c r="H78" i="66"/>
  <c r="H80" i="66"/>
  <c r="H81" i="66"/>
  <c r="H82" i="66"/>
  <c r="H83" i="66"/>
  <c r="H85" i="66"/>
  <c r="H86" i="66"/>
  <c r="H87" i="66"/>
  <c r="H88" i="66"/>
  <c r="H89" i="66"/>
  <c r="H90" i="66"/>
  <c r="H91" i="66"/>
  <c r="H92" i="66"/>
  <c r="H93" i="66"/>
  <c r="H94" i="66"/>
  <c r="H96" i="66"/>
  <c r="H97" i="66"/>
  <c r="H98" i="66"/>
  <c r="H99" i="66"/>
  <c r="H100" i="66"/>
  <c r="H101" i="66"/>
  <c r="H102" i="66"/>
  <c r="H103" i="66"/>
  <c r="H104" i="66"/>
  <c r="H105" i="66"/>
  <c r="H107" i="66"/>
  <c r="H108" i="66"/>
  <c r="H109" i="66"/>
  <c r="H110" i="66"/>
  <c r="H111" i="66"/>
  <c r="H112" i="66"/>
  <c r="H72" i="66"/>
  <c r="H73" i="66"/>
  <c r="H74" i="66"/>
  <c r="H60" i="66"/>
  <c r="H61" i="66"/>
  <c r="H62" i="66"/>
  <c r="H63" i="66"/>
  <c r="H64" i="66"/>
  <c r="H65" i="66"/>
  <c r="H67" i="66"/>
  <c r="H68" i="66"/>
  <c r="H42" i="66"/>
  <c r="H46" i="66"/>
  <c r="H47" i="66"/>
  <c r="H39" i="66"/>
  <c r="H34" i="66"/>
  <c r="H21" i="66"/>
  <c r="H23" i="66"/>
  <c r="H19" i="66"/>
  <c r="H11" i="66"/>
  <c r="H12" i="66"/>
  <c r="H15" i="66"/>
  <c r="H16" i="66"/>
  <c r="H17" i="66"/>
  <c r="H18" i="66"/>
  <c r="H26" i="66"/>
  <c r="H27" i="66"/>
  <c r="H29" i="66"/>
  <c r="H30" i="66"/>
  <c r="H36" i="66"/>
  <c r="H51" i="66"/>
  <c r="H69" i="66"/>
  <c r="H115" i="66"/>
  <c r="H116" i="66"/>
  <c r="H118" i="66"/>
  <c r="H119" i="66"/>
  <c r="H121" i="66"/>
  <c r="H122" i="66"/>
  <c r="H123" i="66"/>
  <c r="H124" i="66"/>
  <c r="H125" i="66"/>
  <c r="H126" i="66"/>
  <c r="H127" i="66"/>
  <c r="H128" i="66"/>
  <c r="H129" i="66"/>
  <c r="H130" i="66"/>
  <c r="H131" i="66"/>
  <c r="H132" i="66"/>
  <c r="H133" i="66"/>
  <c r="H134" i="66"/>
  <c r="H139" i="66"/>
  <c r="H140" i="66"/>
  <c r="H141" i="66"/>
  <c r="H142" i="66"/>
  <c r="H143" i="66"/>
  <c r="H144" i="66"/>
  <c r="H145" i="66"/>
  <c r="H218" i="66"/>
  <c r="H219" i="66"/>
  <c r="H220" i="66"/>
  <c r="H221" i="66"/>
  <c r="H222" i="66"/>
  <c r="H223" i="66"/>
  <c r="H224" i="66"/>
  <c r="H240" i="66"/>
  <c r="H241" i="66"/>
  <c r="H242" i="66"/>
  <c r="H243" i="66"/>
  <c r="H245" i="66"/>
  <c r="H246" i="66"/>
  <c r="H248" i="66"/>
  <c r="H249" i="66"/>
  <c r="H250" i="66"/>
  <c r="H251" i="66"/>
  <c r="H252" i="66"/>
  <c r="H253" i="66"/>
  <c r="H254" i="66"/>
  <c r="AA128" i="68" l="1"/>
  <c r="AA111" i="68"/>
  <c r="AA14" i="68"/>
  <c r="AA13" i="68"/>
  <c r="R14" i="68"/>
  <c r="S14" i="68"/>
  <c r="T14" i="68"/>
  <c r="U14" i="68"/>
  <c r="V14" i="68"/>
  <c r="W14" i="68"/>
  <c r="X14" i="68"/>
  <c r="Y14" i="68"/>
  <c r="Z14" i="68"/>
  <c r="Q14" i="68"/>
  <c r="P14" i="68"/>
  <c r="P85" i="80" l="1"/>
  <c r="V75" i="80"/>
  <c r="W39" i="80"/>
  <c r="W38" i="80"/>
  <c r="U39" i="80"/>
  <c r="V39" i="80"/>
  <c r="T39" i="80"/>
  <c r="U38" i="80"/>
  <c r="V38" i="80"/>
  <c r="T38" i="80"/>
  <c r="S39" i="80"/>
  <c r="S38" i="80"/>
  <c r="P39" i="80"/>
  <c r="Q39" i="80"/>
  <c r="R39" i="80"/>
  <c r="P38" i="80"/>
  <c r="Q38" i="80"/>
  <c r="R38" i="80"/>
  <c r="O39" i="80"/>
  <c r="N39" i="80"/>
  <c r="M39" i="80"/>
  <c r="N38" i="80"/>
  <c r="O38" i="80"/>
  <c r="M38" i="80"/>
  <c r="L9" i="80"/>
  <c r="L8" i="80"/>
  <c r="U60" i="78"/>
  <c r="R54" i="78"/>
  <c r="M49" i="78"/>
  <c r="H28" i="78"/>
  <c r="M25" i="83"/>
  <c r="U23" i="78"/>
  <c r="X25" i="83" l="1"/>
  <c r="X65" i="83"/>
  <c r="M49" i="83"/>
  <c r="P47" i="83"/>
  <c r="V45" i="83"/>
  <c r="M31" i="83" l="1"/>
  <c r="M28" i="83"/>
  <c r="P25" i="83"/>
  <c r="O25" i="83"/>
  <c r="Q25" i="83"/>
  <c r="R25" i="83"/>
  <c r="S25" i="83"/>
  <c r="T25" i="83"/>
  <c r="U25" i="83"/>
  <c r="V25" i="83"/>
  <c r="W25" i="83"/>
  <c r="N25" i="83"/>
  <c r="R117" i="79" l="1"/>
  <c r="S117" i="79"/>
  <c r="T117" i="79"/>
  <c r="U117" i="79"/>
  <c r="V117" i="79"/>
  <c r="W117" i="79"/>
  <c r="X117" i="79"/>
  <c r="Y117" i="79"/>
  <c r="Z117" i="79"/>
  <c r="AA117" i="79"/>
  <c r="Q117" i="79"/>
  <c r="P117" i="79"/>
  <c r="G76" i="79" l="1"/>
  <c r="AA46" i="79"/>
  <c r="I76" i="79" l="1"/>
  <c r="O76" i="79" l="1"/>
  <c r="U89" i="80"/>
  <c r="V205" i="80"/>
  <c r="V89" i="80"/>
  <c r="W55" i="80"/>
  <c r="H157" i="84" l="1"/>
  <c r="H247" i="84"/>
  <c r="H244" i="84"/>
  <c r="H231" i="84"/>
  <c r="H227" i="84"/>
  <c r="H214" i="84"/>
  <c r="H200" i="84"/>
  <c r="H197" i="84"/>
  <c r="H186" i="84"/>
  <c r="H175" i="84"/>
  <c r="H164" i="84"/>
  <c r="H149" i="84"/>
  <c r="H147" i="84" s="1"/>
  <c r="H135" i="84"/>
  <c r="H120" i="84"/>
  <c r="H117" i="84"/>
  <c r="H106" i="84"/>
  <c r="H95" i="84"/>
  <c r="H84" i="84"/>
  <c r="H79" i="84"/>
  <c r="H76" i="84"/>
  <c r="H70" i="84"/>
  <c r="H66" i="84"/>
  <c r="H53" i="84"/>
  <c r="H50" i="84"/>
  <c r="H45" i="84"/>
  <c r="H40" i="84" s="1"/>
  <c r="H37" i="84"/>
  <c r="H33" i="84"/>
  <c r="H24" i="84"/>
  <c r="H20" i="84"/>
  <c r="H6" i="84"/>
  <c r="H5" i="84" s="1"/>
  <c r="G146" i="84"/>
  <c r="I146" i="84" s="1"/>
  <c r="G158" i="84"/>
  <c r="I158" i="84" s="1"/>
  <c r="G254" i="84"/>
  <c r="I254" i="84" s="1"/>
  <c r="G253" i="84"/>
  <c r="I253" i="84" s="1"/>
  <c r="G252" i="84"/>
  <c r="I252" i="84" s="1"/>
  <c r="G251" i="84"/>
  <c r="I251" i="84" s="1"/>
  <c r="G250" i="84"/>
  <c r="I250" i="84" s="1"/>
  <c r="G249" i="84"/>
  <c r="I249" i="84" s="1"/>
  <c r="G248" i="84"/>
  <c r="I248" i="84" s="1"/>
  <c r="G246" i="84"/>
  <c r="I246" i="84" s="1"/>
  <c r="G245" i="84"/>
  <c r="G243" i="84"/>
  <c r="I243" i="84" s="1"/>
  <c r="G242" i="84"/>
  <c r="I242" i="84" s="1"/>
  <c r="G241" i="84"/>
  <c r="I241" i="84" s="1"/>
  <c r="G240" i="84"/>
  <c r="I240" i="84" s="1"/>
  <c r="G239" i="84"/>
  <c r="I239" i="84" s="1"/>
  <c r="G238" i="84"/>
  <c r="I238" i="84" s="1"/>
  <c r="G237" i="84"/>
  <c r="I237" i="84" s="1"/>
  <c r="G236" i="84"/>
  <c r="I236" i="84" s="1"/>
  <c r="G235" i="84"/>
  <c r="I235" i="84" s="1"/>
  <c r="G234" i="84"/>
  <c r="I234" i="84" s="1"/>
  <c r="G233" i="84"/>
  <c r="I233" i="84" s="1"/>
  <c r="G232" i="84"/>
  <c r="I232" i="84" s="1"/>
  <c r="G230" i="84"/>
  <c r="I230" i="84" s="1"/>
  <c r="G229" i="84"/>
  <c r="I229" i="84" s="1"/>
  <c r="G228" i="84"/>
  <c r="I228" i="84" s="1"/>
  <c r="G224" i="84"/>
  <c r="I224" i="84" s="1"/>
  <c r="G223" i="84"/>
  <c r="I223" i="84" s="1"/>
  <c r="G222" i="84"/>
  <c r="I222" i="84" s="1"/>
  <c r="G221" i="84"/>
  <c r="I221" i="84" s="1"/>
  <c r="G220" i="84"/>
  <c r="I220" i="84" s="1"/>
  <c r="G219" i="84"/>
  <c r="I219" i="84" s="1"/>
  <c r="G218" i="84"/>
  <c r="I218" i="84" s="1"/>
  <c r="G217" i="84"/>
  <c r="I217" i="84" s="1"/>
  <c r="G216" i="84"/>
  <c r="I216" i="84" s="1"/>
  <c r="G215" i="84"/>
  <c r="I215" i="84" s="1"/>
  <c r="G213" i="84"/>
  <c r="I213" i="84" s="1"/>
  <c r="G212" i="84"/>
  <c r="I212" i="84" s="1"/>
  <c r="G211" i="84"/>
  <c r="I211" i="84" s="1"/>
  <c r="G210" i="84"/>
  <c r="I210" i="84" s="1"/>
  <c r="G209" i="84"/>
  <c r="I209" i="84" s="1"/>
  <c r="G208" i="84"/>
  <c r="I208" i="84" s="1"/>
  <c r="G207" i="84"/>
  <c r="I207" i="84" s="1"/>
  <c r="G206" i="84"/>
  <c r="I206" i="84" s="1"/>
  <c r="G205" i="84"/>
  <c r="I205" i="84" s="1"/>
  <c r="G204" i="84"/>
  <c r="I204" i="84" s="1"/>
  <c r="G203" i="84"/>
  <c r="I203" i="84" s="1"/>
  <c r="G202" i="84"/>
  <c r="I202" i="84" s="1"/>
  <c r="G201" i="84"/>
  <c r="G199" i="84"/>
  <c r="I199" i="84" s="1"/>
  <c r="G198" i="84"/>
  <c r="G196" i="84"/>
  <c r="I196" i="84" s="1"/>
  <c r="G195" i="84"/>
  <c r="I195" i="84" s="1"/>
  <c r="G194" i="84"/>
  <c r="I194" i="84" s="1"/>
  <c r="G193" i="84"/>
  <c r="I193" i="84" s="1"/>
  <c r="G192" i="84"/>
  <c r="I192" i="84" s="1"/>
  <c r="G191" i="84"/>
  <c r="I191" i="84" s="1"/>
  <c r="G190" i="84"/>
  <c r="I190" i="84" s="1"/>
  <c r="G189" i="84"/>
  <c r="I189" i="84" s="1"/>
  <c r="G188" i="84"/>
  <c r="G187" i="84"/>
  <c r="I187" i="84" s="1"/>
  <c r="G185" i="84"/>
  <c r="I185" i="84" s="1"/>
  <c r="G184" i="84"/>
  <c r="I184" i="84" s="1"/>
  <c r="G183" i="84"/>
  <c r="I183" i="84" s="1"/>
  <c r="G182" i="84"/>
  <c r="I182" i="84" s="1"/>
  <c r="G181" i="84"/>
  <c r="I181" i="84" s="1"/>
  <c r="G180" i="84"/>
  <c r="I180" i="84" s="1"/>
  <c r="G179" i="84"/>
  <c r="I179" i="84" s="1"/>
  <c r="G178" i="84"/>
  <c r="I178" i="84" s="1"/>
  <c r="G177" i="84"/>
  <c r="I177" i="84" s="1"/>
  <c r="G176" i="84"/>
  <c r="G174" i="84"/>
  <c r="I174" i="84" s="1"/>
  <c r="G173" i="84"/>
  <c r="I173" i="84" s="1"/>
  <c r="G172" i="84"/>
  <c r="I172" i="84" s="1"/>
  <c r="G171" i="84"/>
  <c r="I171" i="84" s="1"/>
  <c r="G170" i="84"/>
  <c r="I170" i="84" s="1"/>
  <c r="G169" i="84"/>
  <c r="I169" i="84" s="1"/>
  <c r="G168" i="84"/>
  <c r="I168" i="84" s="1"/>
  <c r="G167" i="84"/>
  <c r="I167" i="84" s="1"/>
  <c r="G166" i="84"/>
  <c r="I166" i="84" s="1"/>
  <c r="G165" i="84"/>
  <c r="I165" i="84" s="1"/>
  <c r="G163" i="84"/>
  <c r="I163" i="84" s="1"/>
  <c r="G161" i="84"/>
  <c r="I161" i="84" s="1"/>
  <c r="G160" i="84"/>
  <c r="I160" i="84" s="1"/>
  <c r="G159" i="84"/>
  <c r="I159" i="84" s="1"/>
  <c r="G156" i="84"/>
  <c r="I156" i="84" s="1"/>
  <c r="G155" i="84"/>
  <c r="I155" i="84" s="1"/>
  <c r="G154" i="84"/>
  <c r="I154" i="84" s="1"/>
  <c r="G153" i="84"/>
  <c r="I153" i="84" s="1"/>
  <c r="G152" i="84"/>
  <c r="I152" i="84" s="1"/>
  <c r="G151" i="84"/>
  <c r="I151" i="84" s="1"/>
  <c r="G148" i="84"/>
  <c r="I148" i="84" s="1"/>
  <c r="G145" i="84"/>
  <c r="I145" i="84" s="1"/>
  <c r="G144" i="84"/>
  <c r="I144" i="84" s="1"/>
  <c r="G143" i="84"/>
  <c r="I143" i="84" s="1"/>
  <c r="G142" i="84"/>
  <c r="I142" i="84" s="1"/>
  <c r="G141" i="84"/>
  <c r="I141" i="84" s="1"/>
  <c r="G140" i="84"/>
  <c r="I140" i="84" s="1"/>
  <c r="G139" i="84"/>
  <c r="I139" i="84" s="1"/>
  <c r="G138" i="84"/>
  <c r="I138" i="84" s="1"/>
  <c r="G137" i="84"/>
  <c r="I137" i="84" s="1"/>
  <c r="G136" i="84"/>
  <c r="I136" i="84" s="1"/>
  <c r="G134" i="84"/>
  <c r="I134" i="84" s="1"/>
  <c r="G133" i="84"/>
  <c r="I133" i="84" s="1"/>
  <c r="G132" i="84"/>
  <c r="I132" i="84" s="1"/>
  <c r="G131" i="84"/>
  <c r="I131" i="84" s="1"/>
  <c r="G130" i="84"/>
  <c r="I130" i="84" s="1"/>
  <c r="G129" i="84"/>
  <c r="I129" i="84" s="1"/>
  <c r="G128" i="84"/>
  <c r="I128" i="84" s="1"/>
  <c r="G127" i="84"/>
  <c r="I127" i="84" s="1"/>
  <c r="G126" i="84"/>
  <c r="I126" i="84" s="1"/>
  <c r="G125" i="84"/>
  <c r="I125" i="84" s="1"/>
  <c r="G124" i="84"/>
  <c r="I124" i="84" s="1"/>
  <c r="G123" i="84"/>
  <c r="I123" i="84" s="1"/>
  <c r="G122" i="84"/>
  <c r="I122" i="84" s="1"/>
  <c r="G121" i="84"/>
  <c r="G119" i="84"/>
  <c r="I119" i="84" s="1"/>
  <c r="G118" i="84"/>
  <c r="G116" i="84"/>
  <c r="I116" i="84" s="1"/>
  <c r="G115" i="84"/>
  <c r="I115" i="84" s="1"/>
  <c r="G114" i="84"/>
  <c r="I114" i="84" s="1"/>
  <c r="G113" i="84"/>
  <c r="I113" i="84" s="1"/>
  <c r="G112" i="84"/>
  <c r="I112" i="84" s="1"/>
  <c r="G111" i="84"/>
  <c r="I111" i="84" s="1"/>
  <c r="G110" i="84"/>
  <c r="I110" i="84" s="1"/>
  <c r="G109" i="84"/>
  <c r="I109" i="84" s="1"/>
  <c r="G108" i="84"/>
  <c r="G107" i="84"/>
  <c r="I107" i="84" s="1"/>
  <c r="G105" i="84"/>
  <c r="I105" i="84" s="1"/>
  <c r="G104" i="84"/>
  <c r="I104" i="84" s="1"/>
  <c r="G103" i="84"/>
  <c r="I103" i="84" s="1"/>
  <c r="G102" i="84"/>
  <c r="I102" i="84" s="1"/>
  <c r="G101" i="84"/>
  <c r="I101" i="84" s="1"/>
  <c r="G100" i="84"/>
  <c r="I100" i="84" s="1"/>
  <c r="G99" i="84"/>
  <c r="I99" i="84" s="1"/>
  <c r="G98" i="84"/>
  <c r="I98" i="84" s="1"/>
  <c r="G97" i="84"/>
  <c r="I97" i="84" s="1"/>
  <c r="G96" i="84"/>
  <c r="G94" i="84"/>
  <c r="I94" i="84" s="1"/>
  <c r="G93" i="84"/>
  <c r="I93" i="84" s="1"/>
  <c r="G92" i="84"/>
  <c r="I92" i="84" s="1"/>
  <c r="G91" i="84"/>
  <c r="I91" i="84" s="1"/>
  <c r="G90" i="84"/>
  <c r="I90" i="84" s="1"/>
  <c r="G89" i="84"/>
  <c r="I89" i="84" s="1"/>
  <c r="G88" i="84"/>
  <c r="I88" i="84" s="1"/>
  <c r="G87" i="84"/>
  <c r="G86" i="84"/>
  <c r="I86" i="84" s="1"/>
  <c r="G85" i="84"/>
  <c r="I85" i="84" s="1"/>
  <c r="G83" i="84"/>
  <c r="I83" i="84" s="1"/>
  <c r="G82" i="84"/>
  <c r="I82" i="84" s="1"/>
  <c r="G81" i="84"/>
  <c r="I81" i="84" s="1"/>
  <c r="G80" i="84"/>
  <c r="G78" i="84"/>
  <c r="G77" i="84"/>
  <c r="I77" i="84" s="1"/>
  <c r="G74" i="84"/>
  <c r="I74" i="84" s="1"/>
  <c r="G73" i="84"/>
  <c r="I73" i="84" s="1"/>
  <c r="G72" i="84"/>
  <c r="I72" i="84" s="1"/>
  <c r="G71" i="84"/>
  <c r="I71" i="84" s="1"/>
  <c r="G69" i="84"/>
  <c r="I69" i="84" s="1"/>
  <c r="G68" i="84"/>
  <c r="I68" i="84" s="1"/>
  <c r="G67" i="84"/>
  <c r="G65" i="84"/>
  <c r="I65" i="84" s="1"/>
  <c r="G64" i="84"/>
  <c r="I64" i="84" s="1"/>
  <c r="G63" i="84"/>
  <c r="I63" i="84" s="1"/>
  <c r="G62" i="84"/>
  <c r="I62" i="84" s="1"/>
  <c r="G61" i="84"/>
  <c r="I61" i="84" s="1"/>
  <c r="G60" i="84"/>
  <c r="I60" i="84" s="1"/>
  <c r="G58" i="84"/>
  <c r="I58" i="84" s="1"/>
  <c r="G57" i="84"/>
  <c r="I57" i="84" s="1"/>
  <c r="G56" i="84"/>
  <c r="I56" i="84" s="1"/>
  <c r="G55" i="84"/>
  <c r="I55" i="84" s="1"/>
  <c r="G54" i="84"/>
  <c r="I54" i="84" s="1"/>
  <c r="G52" i="84"/>
  <c r="I52" i="84" s="1"/>
  <c r="G51" i="84"/>
  <c r="I51" i="84" s="1"/>
  <c r="G49" i="84"/>
  <c r="I49" i="84" s="1"/>
  <c r="G48" i="84"/>
  <c r="I48" i="84" s="1"/>
  <c r="G47" i="84"/>
  <c r="I47" i="84" s="1"/>
  <c r="G46" i="84"/>
  <c r="I46" i="84" s="1"/>
  <c r="I44" i="84"/>
  <c r="G43" i="84"/>
  <c r="I43" i="84" s="1"/>
  <c r="G42" i="84"/>
  <c r="I42" i="84" s="1"/>
  <c r="G41" i="84"/>
  <c r="I41" i="84" s="1"/>
  <c r="G39" i="84"/>
  <c r="I39" i="84" s="1"/>
  <c r="G38" i="84"/>
  <c r="G36" i="84"/>
  <c r="I36" i="84" s="1"/>
  <c r="G35" i="84"/>
  <c r="I35" i="84" s="1"/>
  <c r="G34" i="84"/>
  <c r="I34" i="84" s="1"/>
  <c r="G31" i="84"/>
  <c r="I31" i="84" s="1"/>
  <c r="G30" i="84"/>
  <c r="I30" i="84" s="1"/>
  <c r="G29" i="84"/>
  <c r="I29" i="84" s="1"/>
  <c r="G28" i="84"/>
  <c r="I28" i="84" s="1"/>
  <c r="G27" i="84"/>
  <c r="I27" i="84" s="1"/>
  <c r="G26" i="84"/>
  <c r="G25" i="84"/>
  <c r="I25" i="84" s="1"/>
  <c r="G23" i="84"/>
  <c r="I23" i="84" s="1"/>
  <c r="G22" i="84"/>
  <c r="G21" i="84"/>
  <c r="I21" i="84" s="1"/>
  <c r="G19" i="84"/>
  <c r="I19" i="84" s="1"/>
  <c r="G18" i="84"/>
  <c r="I18" i="84" s="1"/>
  <c r="G17" i="84"/>
  <c r="I17" i="84" s="1"/>
  <c r="G16" i="84"/>
  <c r="I16" i="84" s="1"/>
  <c r="G15" i="84"/>
  <c r="I15" i="84" s="1"/>
  <c r="G14" i="84"/>
  <c r="I14" i="84" s="1"/>
  <c r="G13" i="84"/>
  <c r="I13" i="84" s="1"/>
  <c r="G12" i="84"/>
  <c r="I12" i="84" s="1"/>
  <c r="G11" i="84"/>
  <c r="I11" i="84" s="1"/>
  <c r="G10" i="84"/>
  <c r="I10" i="84" s="1"/>
  <c r="G9" i="84"/>
  <c r="I9" i="84" s="1"/>
  <c r="G8" i="84"/>
  <c r="I8" i="84" s="1"/>
  <c r="G7" i="84"/>
  <c r="I7" i="84" s="1"/>
  <c r="G186" i="84" l="1"/>
  <c r="I186" i="84" s="1"/>
  <c r="G227" i="84"/>
  <c r="I227" i="84" s="1"/>
  <c r="G231" i="84"/>
  <c r="I231" i="84" s="1"/>
  <c r="G37" i="84"/>
  <c r="I37" i="84" s="1"/>
  <c r="G79" i="84"/>
  <c r="I79" i="84" s="1"/>
  <c r="G66" i="84"/>
  <c r="I66" i="84" s="1"/>
  <c r="G157" i="84"/>
  <c r="I157" i="84" s="1"/>
  <c r="G84" i="84"/>
  <c r="I84" i="84" s="1"/>
  <c r="H226" i="84"/>
  <c r="H225" i="84" s="1"/>
  <c r="I67" i="84"/>
  <c r="G6" i="84"/>
  <c r="I6" i="84" s="1"/>
  <c r="G24" i="84"/>
  <c r="I24" i="84" s="1"/>
  <c r="G70" i="84"/>
  <c r="I70" i="84" s="1"/>
  <c r="G175" i="84"/>
  <c r="I175" i="84" s="1"/>
  <c r="H59" i="84"/>
  <c r="H75" i="84"/>
  <c r="H162" i="84"/>
  <c r="I176" i="84"/>
  <c r="G95" i="84"/>
  <c r="I95" i="84" s="1"/>
  <c r="I96" i="84"/>
  <c r="I87" i="84"/>
  <c r="G120" i="84"/>
  <c r="I120" i="84" s="1"/>
  <c r="I121" i="84"/>
  <c r="G197" i="84"/>
  <c r="I197" i="84" s="1"/>
  <c r="I198" i="84"/>
  <c r="I80" i="84"/>
  <c r="I78" i="84"/>
  <c r="G76" i="84"/>
  <c r="I76" i="84" s="1"/>
  <c r="G200" i="84"/>
  <c r="I200" i="84" s="1"/>
  <c r="I201" i="84"/>
  <c r="G20" i="84"/>
  <c r="I20" i="84" s="1"/>
  <c r="I108" i="84"/>
  <c r="G106" i="84"/>
  <c r="I106" i="84" s="1"/>
  <c r="G149" i="84"/>
  <c r="I149" i="84" s="1"/>
  <c r="I150" i="84"/>
  <c r="G164" i="84"/>
  <c r="I164" i="84" s="1"/>
  <c r="G247" i="84"/>
  <c r="I247" i="84" s="1"/>
  <c r="I26" i="84"/>
  <c r="I188" i="84"/>
  <c r="G117" i="84"/>
  <c r="I117" i="84" s="1"/>
  <c r="I118" i="84"/>
  <c r="G50" i="84"/>
  <c r="I50" i="84" s="1"/>
  <c r="G214" i="84"/>
  <c r="I214" i="84" s="1"/>
  <c r="G244" i="84"/>
  <c r="I245" i="84"/>
  <c r="I22" i="84"/>
  <c r="I38" i="84"/>
  <c r="G33" i="84"/>
  <c r="G53" i="84"/>
  <c r="I53" i="84" s="1"/>
  <c r="G135" i="84"/>
  <c r="I135" i="84" s="1"/>
  <c r="G45" i="84"/>
  <c r="H32" i="84"/>
  <c r="G147" i="84" l="1"/>
  <c r="I147" i="84" s="1"/>
  <c r="G59" i="84"/>
  <c r="I59" i="84" s="1"/>
  <c r="G162" i="84"/>
  <c r="I162" i="84" s="1"/>
  <c r="H255" i="84"/>
  <c r="G226" i="84"/>
  <c r="I244" i="84"/>
  <c r="G40" i="84"/>
  <c r="I40" i="84" s="1"/>
  <c r="I45" i="84"/>
  <c r="G75" i="84"/>
  <c r="I75" i="84" s="1"/>
  <c r="I33" i="84"/>
  <c r="G5" i="84"/>
  <c r="I5" i="84" s="1"/>
  <c r="G9" i="39" l="1"/>
  <c r="G32" i="84"/>
  <c r="I32" i="84" s="1"/>
  <c r="G8" i="39" s="1"/>
  <c r="G225" i="84"/>
  <c r="I225" i="84" s="1"/>
  <c r="G10" i="39" s="1"/>
  <c r="I226" i="84"/>
  <c r="AA163" i="79"/>
  <c r="AA161" i="79" s="1"/>
  <c r="G255" i="84" l="1"/>
  <c r="I255" i="84" s="1"/>
  <c r="G208" i="80"/>
  <c r="I208" i="80" s="1"/>
  <c r="K208" i="80" s="1"/>
  <c r="G202" i="80"/>
  <c r="I202" i="80" s="1"/>
  <c r="K202" i="80" s="1"/>
  <c r="G203" i="80"/>
  <c r="I203" i="80" s="1"/>
  <c r="K203" i="80" s="1"/>
  <c r="G204" i="80"/>
  <c r="I204" i="80" s="1"/>
  <c r="K204" i="80" s="1"/>
  <c r="U64" i="78"/>
  <c r="W199" i="80"/>
  <c r="Y140" i="68" l="1"/>
  <c r="AA134" i="68"/>
  <c r="Z134" i="68"/>
  <c r="G135" i="68"/>
  <c r="G136" i="68"/>
  <c r="H136" i="68" s="1"/>
  <c r="G48" i="68"/>
  <c r="K48" i="68" s="1"/>
  <c r="T20" i="78" l="1"/>
  <c r="T25" i="78" s="1"/>
  <c r="V88" i="80"/>
  <c r="V85" i="80"/>
  <c r="V43" i="80"/>
  <c r="V49" i="80"/>
  <c r="V48" i="80"/>
  <c r="X47" i="68"/>
  <c r="Z75" i="79"/>
  <c r="R10" i="39"/>
  <c r="R8" i="39"/>
  <c r="G164" i="79"/>
  <c r="I134" i="68"/>
  <c r="J135" i="68"/>
  <c r="J134" i="68" s="1"/>
  <c r="I164" i="79" l="1"/>
  <c r="G207" i="80"/>
  <c r="W205" i="80"/>
  <c r="W198" i="80" s="1"/>
  <c r="N164" i="79" l="1"/>
  <c r="G146" i="68"/>
  <c r="G144" i="68"/>
  <c r="G142" i="68"/>
  <c r="G141" i="68"/>
  <c r="T54" i="78"/>
  <c r="T72" i="78"/>
  <c r="U143" i="68"/>
  <c r="Y75" i="79"/>
  <c r="G22" i="83" l="1"/>
  <c r="U205" i="80"/>
  <c r="U199" i="80"/>
  <c r="V199" i="80"/>
  <c r="G196" i="80"/>
  <c r="G191" i="80"/>
  <c r="G231" i="79" l="1"/>
  <c r="G82" i="79"/>
  <c r="G43" i="82"/>
  <c r="G42" i="82"/>
  <c r="G41" i="82" s="1"/>
  <c r="G125" i="79"/>
  <c r="I125" i="79" s="1"/>
  <c r="K125" i="79" s="1"/>
  <c r="G124" i="79"/>
  <c r="I124" i="79" s="1"/>
  <c r="G170" i="68"/>
  <c r="G107" i="68" l="1"/>
  <c r="G172" i="68"/>
  <c r="G174" i="68"/>
  <c r="L174" i="68" s="1"/>
  <c r="L171" i="68" s="1"/>
  <c r="L168" i="68" s="1"/>
  <c r="G173" i="68"/>
  <c r="H173" i="68" s="1"/>
  <c r="Q171" i="68"/>
  <c r="R171" i="68"/>
  <c r="S171" i="68"/>
  <c r="T171" i="68"/>
  <c r="U171" i="68"/>
  <c r="V171" i="68"/>
  <c r="W171" i="68"/>
  <c r="X171" i="68"/>
  <c r="Y171" i="68"/>
  <c r="Z171" i="68"/>
  <c r="AA171" i="68"/>
  <c r="P171" i="68"/>
  <c r="H170" i="68"/>
  <c r="M40" i="78"/>
  <c r="Q28" i="78"/>
  <c r="H172" i="68" l="1"/>
  <c r="H171" i="68" s="1"/>
  <c r="H168" i="68" s="1"/>
  <c r="G171" i="68"/>
  <c r="I207" i="80"/>
  <c r="G206" i="80"/>
  <c r="I206" i="80" s="1"/>
  <c r="G201" i="80"/>
  <c r="I201" i="80" s="1"/>
  <c r="T205" i="80"/>
  <c r="G205" i="80" s="1"/>
  <c r="G94" i="80"/>
  <c r="I94" i="80" s="1"/>
  <c r="J94" i="80" s="1"/>
  <c r="J93" i="80" s="1"/>
  <c r="G200" i="80"/>
  <c r="I200" i="80" s="1"/>
  <c r="V195" i="80"/>
  <c r="W195" i="80"/>
  <c r="V190" i="80"/>
  <c r="W190" i="80"/>
  <c r="G31" i="80"/>
  <c r="I31" i="80" s="1"/>
  <c r="K31" i="80" s="1"/>
  <c r="K29" i="80" s="1"/>
  <c r="G33" i="80"/>
  <c r="G34" i="80"/>
  <c r="G30" i="80"/>
  <c r="T29" i="80"/>
  <c r="S22" i="80"/>
  <c r="L22" i="80"/>
  <c r="I30" i="80"/>
  <c r="J30" i="80" s="1"/>
  <c r="J29" i="80" s="1"/>
  <c r="X75" i="79"/>
  <c r="J206" i="80" l="1"/>
  <c r="J205" i="80" s="1"/>
  <c r="I205" i="80"/>
  <c r="I199" i="80"/>
  <c r="K201" i="80"/>
  <c r="K199" i="80" s="1"/>
  <c r="G29" i="80"/>
  <c r="I29" i="80" s="1"/>
  <c r="T199" i="80"/>
  <c r="G199" i="80" s="1"/>
  <c r="K207" i="80"/>
  <c r="K205" i="80" s="1"/>
  <c r="J200" i="80"/>
  <c r="J199" i="80" s="1"/>
  <c r="J198" i="80" s="1"/>
  <c r="G268" i="79"/>
  <c r="I268" i="79" s="1"/>
  <c r="G267" i="79"/>
  <c r="I267" i="79" s="1"/>
  <c r="G266" i="79"/>
  <c r="I266" i="79" s="1"/>
  <c r="G265" i="79"/>
  <c r="I265" i="79" s="1"/>
  <c r="G264" i="79"/>
  <c r="I264" i="79" s="1"/>
  <c r="G263" i="79"/>
  <c r="G262" i="79"/>
  <c r="I262" i="79" s="1"/>
  <c r="AA261" i="79"/>
  <c r="Z261" i="79"/>
  <c r="Y261" i="79"/>
  <c r="X261" i="79"/>
  <c r="W261" i="79"/>
  <c r="V261" i="79"/>
  <c r="U261" i="79"/>
  <c r="T261" i="79"/>
  <c r="S261" i="79"/>
  <c r="R261" i="79"/>
  <c r="Q261" i="79"/>
  <c r="P261" i="79"/>
  <c r="O261" i="79"/>
  <c r="M261" i="79"/>
  <c r="L261" i="79"/>
  <c r="K261" i="79"/>
  <c r="J261" i="79"/>
  <c r="H261" i="79"/>
  <c r="G260" i="79"/>
  <c r="G259" i="79"/>
  <c r="I259" i="79" s="1"/>
  <c r="AA258" i="79"/>
  <c r="Z258" i="79"/>
  <c r="Y258" i="79"/>
  <c r="X258" i="79"/>
  <c r="W258" i="79"/>
  <c r="V258" i="79"/>
  <c r="U258" i="79"/>
  <c r="T258" i="79"/>
  <c r="S258" i="79"/>
  <c r="R258" i="79"/>
  <c r="Q258" i="79"/>
  <c r="P258" i="79"/>
  <c r="O258" i="79"/>
  <c r="M258" i="79"/>
  <c r="L258" i="79"/>
  <c r="K258" i="79"/>
  <c r="J258" i="79"/>
  <c r="H258" i="79"/>
  <c r="G257" i="79"/>
  <c r="I257" i="79" s="1"/>
  <c r="G256" i="79"/>
  <c r="I256" i="79" s="1"/>
  <c r="G255" i="79"/>
  <c r="I255" i="79" s="1"/>
  <c r="G254" i="79"/>
  <c r="I254" i="79" s="1"/>
  <c r="G253" i="79"/>
  <c r="I253" i="79" s="1"/>
  <c r="J253" i="79" s="1"/>
  <c r="G252" i="79"/>
  <c r="I252" i="79" s="1"/>
  <c r="G251" i="79"/>
  <c r="I251" i="79" s="1"/>
  <c r="G250" i="79"/>
  <c r="I250" i="79" s="1"/>
  <c r="G249" i="79"/>
  <c r="I249" i="79" s="1"/>
  <c r="G248" i="79"/>
  <c r="I248" i="79" s="1"/>
  <c r="G247" i="79"/>
  <c r="I247" i="79" s="1"/>
  <c r="G246" i="79"/>
  <c r="AA245" i="79"/>
  <c r="Z245" i="79"/>
  <c r="Y245" i="79"/>
  <c r="X245" i="79"/>
  <c r="W245" i="79"/>
  <c r="V245" i="79"/>
  <c r="U245" i="79"/>
  <c r="T245" i="79"/>
  <c r="S245" i="79"/>
  <c r="R245" i="79"/>
  <c r="Q245" i="79"/>
  <c r="P245" i="79"/>
  <c r="O245" i="79"/>
  <c r="M245" i="79"/>
  <c r="L245" i="79"/>
  <c r="K245" i="79"/>
  <c r="J245" i="79"/>
  <c r="H245" i="79"/>
  <c r="G244" i="79"/>
  <c r="I244" i="79" s="1"/>
  <c r="G243" i="79"/>
  <c r="G242" i="79"/>
  <c r="I242" i="79" s="1"/>
  <c r="AA241" i="79"/>
  <c r="Z241" i="79"/>
  <c r="Y241" i="79"/>
  <c r="X241" i="79"/>
  <c r="W241" i="79"/>
  <c r="V241" i="79"/>
  <c r="U241" i="79"/>
  <c r="T241" i="79"/>
  <c r="S241" i="79"/>
  <c r="R241" i="79"/>
  <c r="Q241" i="79"/>
  <c r="P241" i="79"/>
  <c r="O241" i="79"/>
  <c r="M241" i="79"/>
  <c r="L241" i="79"/>
  <c r="K241" i="79"/>
  <c r="J241" i="79"/>
  <c r="H241" i="79"/>
  <c r="G238" i="79"/>
  <c r="I238" i="79" s="1"/>
  <c r="G237" i="79"/>
  <c r="I237" i="79" s="1"/>
  <c r="G236" i="79"/>
  <c r="I236" i="79" s="1"/>
  <c r="G235" i="79"/>
  <c r="I235" i="79" s="1"/>
  <c r="G234" i="79"/>
  <c r="I234" i="79" s="1"/>
  <c r="G233" i="79"/>
  <c r="I233" i="79" s="1"/>
  <c r="G232" i="79"/>
  <c r="I232" i="79" s="1"/>
  <c r="I231" i="79"/>
  <c r="K231" i="79" s="1"/>
  <c r="K228" i="79" s="1"/>
  <c r="G230" i="79"/>
  <c r="G229" i="79"/>
  <c r="I229" i="79" s="1"/>
  <c r="AA228" i="79"/>
  <c r="Z228" i="79"/>
  <c r="Y228" i="79"/>
  <c r="X228" i="79"/>
  <c r="W228" i="79"/>
  <c r="V228" i="79"/>
  <c r="U228" i="79"/>
  <c r="T228" i="79"/>
  <c r="S228" i="79"/>
  <c r="R228" i="79"/>
  <c r="Q228" i="79"/>
  <c r="P228" i="79"/>
  <c r="O228" i="79"/>
  <c r="M228" i="79"/>
  <c r="L228" i="79"/>
  <c r="J228" i="79"/>
  <c r="H228" i="79"/>
  <c r="G227" i="79"/>
  <c r="I227" i="79" s="1"/>
  <c r="G226" i="79"/>
  <c r="I226" i="79" s="1"/>
  <c r="G225" i="79"/>
  <c r="I225" i="79" s="1"/>
  <c r="G224" i="79"/>
  <c r="I224" i="79" s="1"/>
  <c r="G223" i="79"/>
  <c r="I223" i="79" s="1"/>
  <c r="G222" i="79"/>
  <c r="I222" i="79" s="1"/>
  <c r="G221" i="79"/>
  <c r="I221" i="79" s="1"/>
  <c r="G220" i="79"/>
  <c r="I220" i="79" s="1"/>
  <c r="G219" i="79"/>
  <c r="I219" i="79" s="1"/>
  <c r="G218" i="79"/>
  <c r="I218" i="79" s="1"/>
  <c r="G217" i="79"/>
  <c r="I217" i="79" s="1"/>
  <c r="G216" i="79"/>
  <c r="I216" i="79" s="1"/>
  <c r="G215" i="79"/>
  <c r="I215" i="79" s="1"/>
  <c r="AA214" i="79"/>
  <c r="Z214" i="79"/>
  <c r="Y214" i="79"/>
  <c r="X214" i="79"/>
  <c r="W214" i="79"/>
  <c r="V214" i="79"/>
  <c r="U214" i="79"/>
  <c r="T214" i="79"/>
  <c r="S214" i="79"/>
  <c r="R214" i="79"/>
  <c r="Q214" i="79"/>
  <c r="P214" i="79"/>
  <c r="O214" i="79"/>
  <c r="M214" i="79"/>
  <c r="L214" i="79"/>
  <c r="K214" i="79"/>
  <c r="J214" i="79"/>
  <c r="H214" i="79"/>
  <c r="G213" i="79"/>
  <c r="I213" i="79" s="1"/>
  <c r="G212" i="79"/>
  <c r="I212" i="79" s="1"/>
  <c r="AA211" i="79"/>
  <c r="Z211" i="79"/>
  <c r="Y211" i="79"/>
  <c r="X211" i="79"/>
  <c r="W211" i="79"/>
  <c r="V211" i="79"/>
  <c r="U211" i="79"/>
  <c r="T211" i="79"/>
  <c r="S211" i="79"/>
  <c r="R211" i="79"/>
  <c r="Q211" i="79"/>
  <c r="P211" i="79"/>
  <c r="O211" i="79"/>
  <c r="M211" i="79"/>
  <c r="L211" i="79"/>
  <c r="K211" i="79"/>
  <c r="J211" i="79"/>
  <c r="H211" i="79"/>
  <c r="G210" i="79"/>
  <c r="I210" i="79" s="1"/>
  <c r="G209" i="79"/>
  <c r="I209" i="79" s="1"/>
  <c r="G208" i="79"/>
  <c r="I208" i="79" s="1"/>
  <c r="G207" i="79"/>
  <c r="I207" i="79" s="1"/>
  <c r="G206" i="79"/>
  <c r="I206" i="79" s="1"/>
  <c r="G205" i="79"/>
  <c r="I205" i="79" s="1"/>
  <c r="G204" i="79"/>
  <c r="I204" i="79" s="1"/>
  <c r="G203" i="79"/>
  <c r="I203" i="79" s="1"/>
  <c r="G202" i="79"/>
  <c r="I202" i="79" s="1"/>
  <c r="G201" i="79"/>
  <c r="I201" i="79" s="1"/>
  <c r="AA200" i="79"/>
  <c r="Z200" i="79"/>
  <c r="Y200" i="79"/>
  <c r="X200" i="79"/>
  <c r="W200" i="79"/>
  <c r="V200" i="79"/>
  <c r="U200" i="79"/>
  <c r="T200" i="79"/>
  <c r="S200" i="79"/>
  <c r="R200" i="79"/>
  <c r="Q200" i="79"/>
  <c r="P200" i="79"/>
  <c r="O200" i="79"/>
  <c r="M200" i="79"/>
  <c r="L200" i="79"/>
  <c r="K200" i="79"/>
  <c r="J200" i="79"/>
  <c r="H200" i="79"/>
  <c r="G199" i="79"/>
  <c r="I199" i="79" s="1"/>
  <c r="G198" i="79"/>
  <c r="I198" i="79" s="1"/>
  <c r="G197" i="79"/>
  <c r="I197" i="79" s="1"/>
  <c r="G196" i="79"/>
  <c r="I196" i="79" s="1"/>
  <c r="G195" i="79"/>
  <c r="I195" i="79" s="1"/>
  <c r="G194" i="79"/>
  <c r="I194" i="79" s="1"/>
  <c r="G193" i="79"/>
  <c r="I193" i="79" s="1"/>
  <c r="G192" i="79"/>
  <c r="I192" i="79" s="1"/>
  <c r="G191" i="79"/>
  <c r="I191" i="79" s="1"/>
  <c r="G190" i="79"/>
  <c r="I190" i="79" s="1"/>
  <c r="AA189" i="79"/>
  <c r="Z189" i="79"/>
  <c r="Y189" i="79"/>
  <c r="X189" i="79"/>
  <c r="W189" i="79"/>
  <c r="V189" i="79"/>
  <c r="U189" i="79"/>
  <c r="T189" i="79"/>
  <c r="S189" i="79"/>
  <c r="R189" i="79"/>
  <c r="Q189" i="79"/>
  <c r="P189" i="79"/>
  <c r="O189" i="79"/>
  <c r="M189" i="79"/>
  <c r="L189" i="79"/>
  <c r="K189" i="79"/>
  <c r="J189" i="79"/>
  <c r="H189" i="79"/>
  <c r="G188" i="79"/>
  <c r="I188" i="79" s="1"/>
  <c r="G187" i="79"/>
  <c r="I187" i="79" s="1"/>
  <c r="G186" i="79"/>
  <c r="I186" i="79" s="1"/>
  <c r="G185" i="79"/>
  <c r="I185" i="79" s="1"/>
  <c r="G184" i="79"/>
  <c r="I184" i="79" s="1"/>
  <c r="G183" i="79"/>
  <c r="I183" i="79" s="1"/>
  <c r="G182" i="79"/>
  <c r="I182" i="79" s="1"/>
  <c r="G181" i="79"/>
  <c r="G180" i="79"/>
  <c r="I180" i="79" s="1"/>
  <c r="G179" i="79"/>
  <c r="I179" i="79" s="1"/>
  <c r="AA178" i="79"/>
  <c r="Z178" i="79"/>
  <c r="Y178" i="79"/>
  <c r="X178" i="79"/>
  <c r="W178" i="79"/>
  <c r="V178" i="79"/>
  <c r="U178" i="79"/>
  <c r="T178" i="79"/>
  <c r="S178" i="79"/>
  <c r="R178" i="79"/>
  <c r="Q178" i="79"/>
  <c r="P178" i="79"/>
  <c r="O178" i="79"/>
  <c r="M178" i="79"/>
  <c r="L178" i="79"/>
  <c r="K178" i="79"/>
  <c r="J178" i="79"/>
  <c r="H178" i="79"/>
  <c r="G177" i="79"/>
  <c r="I177" i="79" s="1"/>
  <c r="G175" i="79"/>
  <c r="I175" i="79" s="1"/>
  <c r="G174" i="79"/>
  <c r="I174" i="79" s="1"/>
  <c r="G173" i="79"/>
  <c r="I173" i="79" s="1"/>
  <c r="G172" i="79"/>
  <c r="I172" i="79" s="1"/>
  <c r="AA171" i="79"/>
  <c r="Z171" i="79"/>
  <c r="Y171" i="79"/>
  <c r="X171" i="79"/>
  <c r="W171" i="79"/>
  <c r="V171" i="79"/>
  <c r="U171" i="79"/>
  <c r="T171" i="79"/>
  <c r="S171" i="79"/>
  <c r="R171" i="79"/>
  <c r="Q171" i="79"/>
  <c r="P171" i="79"/>
  <c r="O171" i="79"/>
  <c r="M171" i="79"/>
  <c r="L171" i="79"/>
  <c r="K171" i="79"/>
  <c r="J171" i="79"/>
  <c r="H171" i="79"/>
  <c r="G170" i="79"/>
  <c r="G169" i="79"/>
  <c r="G168" i="79"/>
  <c r="G167" i="79"/>
  <c r="G166" i="79"/>
  <c r="G165" i="79"/>
  <c r="Z163" i="79"/>
  <c r="Z161" i="79" s="1"/>
  <c r="Y163" i="79"/>
  <c r="Y161" i="79" s="1"/>
  <c r="X163" i="79"/>
  <c r="X161" i="79" s="1"/>
  <c r="W163" i="79"/>
  <c r="W161" i="79" s="1"/>
  <c r="V163" i="79"/>
  <c r="V161" i="79" s="1"/>
  <c r="U163" i="79"/>
  <c r="U161" i="79" s="1"/>
  <c r="T163" i="79"/>
  <c r="T161" i="79" s="1"/>
  <c r="S163" i="79"/>
  <c r="S161" i="79" s="1"/>
  <c r="R163" i="79"/>
  <c r="R161" i="79" s="1"/>
  <c r="Q163" i="79"/>
  <c r="Q161" i="79" s="1"/>
  <c r="P163" i="79"/>
  <c r="P161" i="79" s="1"/>
  <c r="O163" i="79"/>
  <c r="O161" i="79" s="1"/>
  <c r="M163" i="79"/>
  <c r="M161" i="79" s="1"/>
  <c r="L163" i="79"/>
  <c r="L161" i="79" s="1"/>
  <c r="K163" i="79"/>
  <c r="K161" i="79" s="1"/>
  <c r="J163" i="79"/>
  <c r="J161" i="79" s="1"/>
  <c r="H163" i="79"/>
  <c r="H161" i="79" s="1"/>
  <c r="G162" i="79"/>
  <c r="I162" i="79" s="1"/>
  <c r="G159" i="79"/>
  <c r="I159" i="79" s="1"/>
  <c r="G158" i="79"/>
  <c r="I158" i="79" s="1"/>
  <c r="G157" i="79"/>
  <c r="I157" i="79" s="1"/>
  <c r="G156" i="79"/>
  <c r="I156" i="79" s="1"/>
  <c r="G155" i="79"/>
  <c r="I155" i="79" s="1"/>
  <c r="G154" i="79"/>
  <c r="I154" i="79" s="1"/>
  <c r="G153" i="79"/>
  <c r="I153" i="79" s="1"/>
  <c r="G152" i="79"/>
  <c r="I152" i="79" s="1"/>
  <c r="L152" i="79" s="1"/>
  <c r="G151" i="79"/>
  <c r="I151" i="79" s="1"/>
  <c r="L151" i="79" s="1"/>
  <c r="G150" i="79"/>
  <c r="AA149" i="79"/>
  <c r="AA146" i="79" s="1"/>
  <c r="Z149" i="79"/>
  <c r="Z146" i="79" s="1"/>
  <c r="Y149" i="79"/>
  <c r="Y146" i="79" s="1"/>
  <c r="X149" i="79"/>
  <c r="W149" i="79"/>
  <c r="Q138" i="66" s="1"/>
  <c r="V149" i="79"/>
  <c r="V146" i="79" s="1"/>
  <c r="U149" i="79"/>
  <c r="U146" i="79" s="1"/>
  <c r="T149" i="79"/>
  <c r="T146" i="79" s="1"/>
  <c r="S149" i="79"/>
  <c r="S146" i="79" s="1"/>
  <c r="R149" i="79"/>
  <c r="R146" i="79" s="1"/>
  <c r="Q149" i="79"/>
  <c r="Q146" i="79" s="1"/>
  <c r="P149" i="79"/>
  <c r="O149" i="79"/>
  <c r="O146" i="79" s="1"/>
  <c r="M149" i="79"/>
  <c r="M146" i="79" s="1"/>
  <c r="K149" i="79"/>
  <c r="K146" i="79" s="1"/>
  <c r="J149" i="79"/>
  <c r="J146" i="79" s="1"/>
  <c r="H149" i="79"/>
  <c r="G148" i="79"/>
  <c r="I148" i="79" s="1"/>
  <c r="G147" i="79"/>
  <c r="G145" i="79"/>
  <c r="I145" i="79" s="1"/>
  <c r="G144" i="79"/>
  <c r="I144" i="79" s="1"/>
  <c r="G143" i="79"/>
  <c r="I143" i="79" s="1"/>
  <c r="G142" i="79"/>
  <c r="I142" i="79" s="1"/>
  <c r="G141" i="79"/>
  <c r="I141" i="79" s="1"/>
  <c r="G140" i="79"/>
  <c r="I140" i="79" s="1"/>
  <c r="G139" i="79"/>
  <c r="I139" i="79" s="1"/>
  <c r="G138" i="79"/>
  <c r="I138" i="79" s="1"/>
  <c r="G137" i="79"/>
  <c r="I137" i="79" s="1"/>
  <c r="G136" i="79"/>
  <c r="I136" i="79" s="1"/>
  <c r="G135" i="79"/>
  <c r="I135" i="79" s="1"/>
  <c r="G134" i="79"/>
  <c r="I134" i="79" s="1"/>
  <c r="G133" i="79"/>
  <c r="I133" i="79" s="1"/>
  <c r="G132" i="79"/>
  <c r="I132" i="79" s="1"/>
  <c r="AA131" i="79"/>
  <c r="Z131" i="79"/>
  <c r="Y131" i="79"/>
  <c r="X131" i="79"/>
  <c r="W131" i="79"/>
  <c r="V131" i="79"/>
  <c r="U131" i="79"/>
  <c r="T131" i="79"/>
  <c r="S131" i="79"/>
  <c r="R131" i="79"/>
  <c r="Q131" i="79"/>
  <c r="P131" i="79"/>
  <c r="O131" i="79"/>
  <c r="M131" i="79"/>
  <c r="L131" i="79"/>
  <c r="K131" i="79"/>
  <c r="J131" i="79"/>
  <c r="H131" i="79"/>
  <c r="G130" i="79"/>
  <c r="I130" i="79" s="1"/>
  <c r="G129" i="79"/>
  <c r="I129" i="79" s="1"/>
  <c r="AA128" i="79"/>
  <c r="Z128" i="79"/>
  <c r="Y128" i="79"/>
  <c r="Y120" i="79" s="1"/>
  <c r="S114" i="66" s="1"/>
  <c r="X128" i="79"/>
  <c r="W128" i="79"/>
  <c r="V128" i="79"/>
  <c r="U128" i="79"/>
  <c r="T128" i="79"/>
  <c r="S128" i="79"/>
  <c r="R128" i="79"/>
  <c r="Q128" i="79"/>
  <c r="P128" i="79"/>
  <c r="O128" i="79"/>
  <c r="M128" i="79"/>
  <c r="L128" i="79"/>
  <c r="K128" i="79"/>
  <c r="J128" i="79"/>
  <c r="H128" i="79"/>
  <c r="G127" i="79"/>
  <c r="I127" i="79" s="1"/>
  <c r="G126" i="79"/>
  <c r="I126" i="79" s="1"/>
  <c r="K124" i="79"/>
  <c r="G123" i="79"/>
  <c r="I123" i="79" s="1"/>
  <c r="K123" i="79" s="1"/>
  <c r="G122" i="79"/>
  <c r="I122" i="79" s="1"/>
  <c r="K122" i="79" s="1"/>
  <c r="AA120" i="79"/>
  <c r="U114" i="66" s="1"/>
  <c r="Z120" i="79"/>
  <c r="T114" i="66" s="1"/>
  <c r="X120" i="79"/>
  <c r="W120" i="79"/>
  <c r="Q114" i="66" s="1"/>
  <c r="V120" i="79"/>
  <c r="P114" i="66" s="1"/>
  <c r="U120" i="79"/>
  <c r="O114" i="66" s="1"/>
  <c r="T120" i="79"/>
  <c r="S120" i="79"/>
  <c r="M114" i="66" s="1"/>
  <c r="Q120" i="79"/>
  <c r="K114" i="66" s="1"/>
  <c r="P120" i="79"/>
  <c r="J114" i="66" s="1"/>
  <c r="O120" i="79"/>
  <c r="M120" i="79"/>
  <c r="L120" i="79"/>
  <c r="J120" i="79"/>
  <c r="H120" i="79"/>
  <c r="H114" i="66" s="1"/>
  <c r="G119" i="79"/>
  <c r="G118" i="79"/>
  <c r="I118" i="79" s="1"/>
  <c r="K118" i="79" s="1"/>
  <c r="G116" i="79"/>
  <c r="AA115" i="79"/>
  <c r="U113" i="66" s="1"/>
  <c r="Z115" i="79"/>
  <c r="T113" i="66" s="1"/>
  <c r="Y115" i="79"/>
  <c r="S113" i="66" s="1"/>
  <c r="X115" i="79"/>
  <c r="R113" i="66" s="1"/>
  <c r="W115" i="79"/>
  <c r="Q113" i="66" s="1"/>
  <c r="V115" i="79"/>
  <c r="P113" i="66" s="1"/>
  <c r="U115" i="79"/>
  <c r="O113" i="66" s="1"/>
  <c r="T115" i="79"/>
  <c r="N113" i="66" s="1"/>
  <c r="R115" i="79"/>
  <c r="Q115" i="79"/>
  <c r="P115" i="79"/>
  <c r="J113" i="66" s="1"/>
  <c r="O115" i="79"/>
  <c r="M115" i="79"/>
  <c r="L115" i="79"/>
  <c r="J115" i="79"/>
  <c r="H115" i="79"/>
  <c r="H113" i="66" s="1"/>
  <c r="G114" i="79"/>
  <c r="I114" i="79" s="1"/>
  <c r="G113" i="79"/>
  <c r="I113" i="79" s="1"/>
  <c r="G112" i="79"/>
  <c r="I112" i="79" s="1"/>
  <c r="G111" i="79"/>
  <c r="I111" i="79" s="1"/>
  <c r="G110" i="79"/>
  <c r="I110" i="79" s="1"/>
  <c r="G109" i="79"/>
  <c r="I109" i="79" s="1"/>
  <c r="G107" i="79"/>
  <c r="I107" i="79" s="1"/>
  <c r="G106" i="79"/>
  <c r="I106" i="79" s="1"/>
  <c r="G105" i="79"/>
  <c r="I105" i="79" s="1"/>
  <c r="G104" i="79"/>
  <c r="I104" i="79" s="1"/>
  <c r="G103" i="79"/>
  <c r="I103" i="79" s="1"/>
  <c r="G102" i="79"/>
  <c r="I102" i="79" s="1"/>
  <c r="G101" i="79"/>
  <c r="I101" i="79" s="1"/>
  <c r="G100" i="79"/>
  <c r="I100" i="79" s="1"/>
  <c r="G99" i="79"/>
  <c r="I99" i="79" s="1"/>
  <c r="G98" i="79"/>
  <c r="AA97" i="79"/>
  <c r="Z97" i="79"/>
  <c r="Y97" i="79"/>
  <c r="X97" i="79"/>
  <c r="W97" i="79"/>
  <c r="V97" i="79"/>
  <c r="U97" i="79"/>
  <c r="T97" i="79"/>
  <c r="S97" i="79"/>
  <c r="R97" i="79"/>
  <c r="Q97" i="79"/>
  <c r="P97" i="79"/>
  <c r="O97" i="79"/>
  <c r="M97" i="79"/>
  <c r="L97" i="79"/>
  <c r="K97" i="79"/>
  <c r="J97" i="79"/>
  <c r="H97" i="79"/>
  <c r="G96" i="79"/>
  <c r="I96" i="79" s="1"/>
  <c r="G95" i="79"/>
  <c r="I95" i="79" s="1"/>
  <c r="G94" i="79"/>
  <c r="I94" i="79" s="1"/>
  <c r="G93" i="79"/>
  <c r="I93" i="79" s="1"/>
  <c r="G92" i="79"/>
  <c r="I92" i="79" s="1"/>
  <c r="G91" i="79"/>
  <c r="I91" i="79" s="1"/>
  <c r="G90" i="79"/>
  <c r="I90" i="79" s="1"/>
  <c r="G89" i="79"/>
  <c r="I89" i="79" s="1"/>
  <c r="G88" i="79"/>
  <c r="G87" i="79"/>
  <c r="I87" i="79" s="1"/>
  <c r="AA86" i="79"/>
  <c r="Z86" i="79"/>
  <c r="Y86" i="79"/>
  <c r="X86" i="79"/>
  <c r="W86" i="79"/>
  <c r="V86" i="79"/>
  <c r="U86" i="79"/>
  <c r="T86" i="79"/>
  <c r="S86" i="79"/>
  <c r="R86" i="79"/>
  <c r="Q86" i="79"/>
  <c r="P86" i="79"/>
  <c r="O86" i="79"/>
  <c r="M86" i="79"/>
  <c r="L86" i="79"/>
  <c r="K86" i="79"/>
  <c r="J86" i="79"/>
  <c r="H86" i="79"/>
  <c r="G85" i="79"/>
  <c r="I85" i="79" s="1"/>
  <c r="G84" i="79"/>
  <c r="I84" i="79" s="1"/>
  <c r="G83" i="79"/>
  <c r="I82" i="79"/>
  <c r="J82" i="79" s="1"/>
  <c r="J81" i="79" s="1"/>
  <c r="AA81" i="79"/>
  <c r="Z81" i="79"/>
  <c r="Y81" i="79"/>
  <c r="X81" i="79"/>
  <c r="W81" i="79"/>
  <c r="V81" i="79"/>
  <c r="U81" i="79"/>
  <c r="T81" i="79"/>
  <c r="S81" i="79"/>
  <c r="R81" i="79"/>
  <c r="Q81" i="79"/>
  <c r="P81" i="79"/>
  <c r="O81" i="79"/>
  <c r="M81" i="79"/>
  <c r="L81" i="79"/>
  <c r="K81" i="79"/>
  <c r="H81" i="79"/>
  <c r="G80" i="79"/>
  <c r="G79" i="79"/>
  <c r="I79" i="79" s="1"/>
  <c r="AA78" i="79"/>
  <c r="Z78" i="79"/>
  <c r="Y78" i="79"/>
  <c r="X78" i="79"/>
  <c r="W78" i="79"/>
  <c r="V78" i="79"/>
  <c r="U78" i="79"/>
  <c r="T78" i="79"/>
  <c r="S78" i="79"/>
  <c r="R78" i="79"/>
  <c r="Q78" i="79"/>
  <c r="P78" i="79"/>
  <c r="O78" i="79"/>
  <c r="M78" i="79"/>
  <c r="L78" i="79"/>
  <c r="K78" i="79"/>
  <c r="J78" i="79"/>
  <c r="H78" i="79"/>
  <c r="W75" i="79"/>
  <c r="Q73" i="66" s="1"/>
  <c r="T75" i="79"/>
  <c r="N73" i="66" s="1"/>
  <c r="R75" i="79"/>
  <c r="L73" i="66" s="1"/>
  <c r="P75" i="79"/>
  <c r="G74" i="79"/>
  <c r="I74" i="79" s="1"/>
  <c r="O74" i="79" s="1"/>
  <c r="G73" i="79"/>
  <c r="I73" i="79" s="1"/>
  <c r="O73" i="79" s="1"/>
  <c r="Z71" i="79"/>
  <c r="Y71" i="79"/>
  <c r="S71" i="66" s="1"/>
  <c r="X71" i="79"/>
  <c r="X70" i="79" s="1"/>
  <c r="W71" i="79"/>
  <c r="Q71" i="66" s="1"/>
  <c r="V71" i="79"/>
  <c r="P71" i="66" s="1"/>
  <c r="U71" i="79"/>
  <c r="U70" i="79" s="1"/>
  <c r="T71" i="79"/>
  <c r="S71" i="79"/>
  <c r="S70" i="79" s="1"/>
  <c r="R71" i="79"/>
  <c r="L71" i="66" s="1"/>
  <c r="Q71" i="79"/>
  <c r="Q70" i="79" s="1"/>
  <c r="P71" i="79"/>
  <c r="J71" i="66" s="1"/>
  <c r="M71" i="79"/>
  <c r="M70" i="79" s="1"/>
  <c r="L71" i="79"/>
  <c r="L70" i="79" s="1"/>
  <c r="K71" i="79"/>
  <c r="K70" i="79" s="1"/>
  <c r="J71" i="79"/>
  <c r="H71" i="79"/>
  <c r="H71" i="66" s="1"/>
  <c r="V70" i="79"/>
  <c r="G69" i="79"/>
  <c r="I69" i="79" s="1"/>
  <c r="G68" i="79"/>
  <c r="I68" i="79" s="1"/>
  <c r="O68" i="79" s="1"/>
  <c r="O66" i="79" s="1"/>
  <c r="G67" i="79"/>
  <c r="AA66" i="79"/>
  <c r="Z66" i="79"/>
  <c r="Y66" i="79"/>
  <c r="X66" i="79"/>
  <c r="W66" i="79"/>
  <c r="V66" i="79"/>
  <c r="U66" i="79"/>
  <c r="T66" i="79"/>
  <c r="S66" i="79"/>
  <c r="R66" i="79"/>
  <c r="Q66" i="79"/>
  <c r="P66" i="79"/>
  <c r="M66" i="79"/>
  <c r="L66" i="79"/>
  <c r="K66" i="79"/>
  <c r="J66" i="79"/>
  <c r="H66" i="79"/>
  <c r="G65" i="79"/>
  <c r="I65" i="79" s="1"/>
  <c r="G64" i="79"/>
  <c r="I64" i="79" s="1"/>
  <c r="G63" i="79"/>
  <c r="I63" i="79" s="1"/>
  <c r="G62" i="79"/>
  <c r="I62" i="79" s="1"/>
  <c r="G61" i="79"/>
  <c r="I61" i="79" s="1"/>
  <c r="G60" i="79"/>
  <c r="G58" i="79"/>
  <c r="I58" i="79" s="1"/>
  <c r="G57" i="79"/>
  <c r="I57" i="79" s="1"/>
  <c r="G56" i="79"/>
  <c r="I56" i="79" s="1"/>
  <c r="G55" i="79"/>
  <c r="I55" i="79" s="1"/>
  <c r="G54" i="79"/>
  <c r="I54" i="79" s="1"/>
  <c r="AA53" i="79"/>
  <c r="Z53" i="79"/>
  <c r="Y53" i="79"/>
  <c r="X53" i="79"/>
  <c r="W53" i="79"/>
  <c r="V53" i="79"/>
  <c r="U53" i="79"/>
  <c r="T53" i="79"/>
  <c r="S53" i="79"/>
  <c r="R53" i="79"/>
  <c r="Q53" i="79"/>
  <c r="P53" i="79"/>
  <c r="O53" i="79"/>
  <c r="M53" i="79"/>
  <c r="L53" i="79"/>
  <c r="K53" i="79"/>
  <c r="J53" i="79"/>
  <c r="H53" i="79"/>
  <c r="G52" i="79"/>
  <c r="I52" i="79" s="1"/>
  <c r="G51" i="79"/>
  <c r="AA50" i="79"/>
  <c r="Z50" i="79"/>
  <c r="Y50" i="79"/>
  <c r="X50" i="79"/>
  <c r="W50" i="79"/>
  <c r="V50" i="79"/>
  <c r="U50" i="79"/>
  <c r="T50" i="79"/>
  <c r="S50" i="79"/>
  <c r="R50" i="79"/>
  <c r="Q50" i="79"/>
  <c r="P50" i="79"/>
  <c r="O50" i="79"/>
  <c r="M50" i="79"/>
  <c r="L50" i="79"/>
  <c r="K50" i="79"/>
  <c r="J50" i="79"/>
  <c r="H50" i="79"/>
  <c r="G49" i="79"/>
  <c r="I49" i="79" s="1"/>
  <c r="G48" i="79"/>
  <c r="I48" i="79" s="1"/>
  <c r="G47" i="79"/>
  <c r="I47" i="79" s="1"/>
  <c r="AA45" i="79"/>
  <c r="AA40" i="79" s="1"/>
  <c r="Z45" i="79"/>
  <c r="Z40" i="79" s="1"/>
  <c r="Y45" i="79"/>
  <c r="Y40" i="79" s="1"/>
  <c r="X45" i="79"/>
  <c r="X40" i="79" s="1"/>
  <c r="W45" i="79"/>
  <c r="W40" i="79" s="1"/>
  <c r="V45" i="79"/>
  <c r="V40" i="79" s="1"/>
  <c r="U45" i="79"/>
  <c r="U40" i="79" s="1"/>
  <c r="T45" i="79"/>
  <c r="T40" i="79" s="1"/>
  <c r="S45" i="79"/>
  <c r="S40" i="79" s="1"/>
  <c r="R45" i="79"/>
  <c r="R40" i="79" s="1"/>
  <c r="Q45" i="79"/>
  <c r="Q40" i="79" s="1"/>
  <c r="P45" i="79"/>
  <c r="O45" i="79"/>
  <c r="O40" i="79" s="1"/>
  <c r="L45" i="79"/>
  <c r="L40" i="79" s="1"/>
  <c r="K45" i="79"/>
  <c r="K40" i="79" s="1"/>
  <c r="J45" i="79"/>
  <c r="J40" i="79" s="1"/>
  <c r="H45" i="79"/>
  <c r="H40" i="79" s="1"/>
  <c r="G44" i="79"/>
  <c r="I44" i="79" s="1"/>
  <c r="G43" i="79"/>
  <c r="I43" i="79" s="1"/>
  <c r="G42" i="79"/>
  <c r="I42" i="79" s="1"/>
  <c r="G41" i="79"/>
  <c r="I41" i="79" s="1"/>
  <c r="P40" i="79"/>
  <c r="G39" i="79"/>
  <c r="I39" i="79" s="1"/>
  <c r="G38" i="79"/>
  <c r="I38" i="79" s="1"/>
  <c r="AA37" i="79"/>
  <c r="Z37" i="79"/>
  <c r="Y37" i="79"/>
  <c r="X37" i="79"/>
  <c r="W37" i="79"/>
  <c r="V37" i="79"/>
  <c r="U37" i="79"/>
  <c r="T37" i="79"/>
  <c r="S37" i="79"/>
  <c r="R37" i="79"/>
  <c r="Q37" i="79"/>
  <c r="P37" i="79"/>
  <c r="O37" i="79"/>
  <c r="M37" i="79"/>
  <c r="L37" i="79"/>
  <c r="K37" i="79"/>
  <c r="J37" i="79"/>
  <c r="H37" i="79"/>
  <c r="G36" i="79"/>
  <c r="G35" i="79"/>
  <c r="I35" i="79" s="1"/>
  <c r="G34" i="79"/>
  <c r="I34" i="79" s="1"/>
  <c r="AA33" i="79"/>
  <c r="Z33" i="79"/>
  <c r="Y33" i="79"/>
  <c r="X33" i="79"/>
  <c r="W33" i="79"/>
  <c r="V33" i="79"/>
  <c r="U33" i="79"/>
  <c r="T33" i="79"/>
  <c r="S33" i="79"/>
  <c r="R33" i="79"/>
  <c r="Q33" i="79"/>
  <c r="P33" i="79"/>
  <c r="O33" i="79"/>
  <c r="M33" i="79"/>
  <c r="L33" i="79"/>
  <c r="K33" i="79"/>
  <c r="J33" i="79"/>
  <c r="H33" i="79"/>
  <c r="G31" i="79"/>
  <c r="I31" i="79" s="1"/>
  <c r="G30" i="79"/>
  <c r="I30" i="79" s="1"/>
  <c r="G29" i="79"/>
  <c r="I29" i="79" s="1"/>
  <c r="G28" i="79"/>
  <c r="I28" i="79" s="1"/>
  <c r="G27" i="79"/>
  <c r="I27" i="79" s="1"/>
  <c r="G26" i="79"/>
  <c r="G25" i="79"/>
  <c r="I25" i="79" s="1"/>
  <c r="AA24" i="79"/>
  <c r="Z24" i="79"/>
  <c r="Y24" i="79"/>
  <c r="X24" i="79"/>
  <c r="W24" i="79"/>
  <c r="V24" i="79"/>
  <c r="U24" i="79"/>
  <c r="T24" i="79"/>
  <c r="S24" i="79"/>
  <c r="R24" i="79"/>
  <c r="Q24" i="79"/>
  <c r="P24" i="79"/>
  <c r="O24" i="79"/>
  <c r="M24" i="79"/>
  <c r="L24" i="79"/>
  <c r="K24" i="79"/>
  <c r="J24" i="79"/>
  <c r="H24" i="79"/>
  <c r="G23" i="79"/>
  <c r="I23" i="79" s="1"/>
  <c r="G22" i="79"/>
  <c r="I22" i="79" s="1"/>
  <c r="G21" i="79"/>
  <c r="AA20" i="79"/>
  <c r="Z20" i="79"/>
  <c r="Y20" i="79"/>
  <c r="X20" i="79"/>
  <c r="W20" i="79"/>
  <c r="V20" i="79"/>
  <c r="U20" i="79"/>
  <c r="T20" i="79"/>
  <c r="S20" i="79"/>
  <c r="R20" i="79"/>
  <c r="Q20" i="79"/>
  <c r="P20" i="79"/>
  <c r="O20" i="79"/>
  <c r="M20" i="79"/>
  <c r="L20" i="79"/>
  <c r="K20" i="79"/>
  <c r="J20" i="79"/>
  <c r="H20" i="79"/>
  <c r="G19" i="79"/>
  <c r="I19" i="79" s="1"/>
  <c r="G18" i="79"/>
  <c r="I18" i="79" s="1"/>
  <c r="G17" i="79"/>
  <c r="I17" i="79" s="1"/>
  <c r="G16" i="79"/>
  <c r="I16" i="79" s="1"/>
  <c r="G15" i="79"/>
  <c r="I15" i="79" s="1"/>
  <c r="G14" i="79"/>
  <c r="I14" i="79" s="1"/>
  <c r="G13" i="79"/>
  <c r="I13" i="79" s="1"/>
  <c r="G12" i="79"/>
  <c r="I12" i="79" s="1"/>
  <c r="G11" i="79"/>
  <c r="I11" i="79" s="1"/>
  <c r="G10" i="79"/>
  <c r="I10" i="79" s="1"/>
  <c r="G9" i="79"/>
  <c r="I9" i="79" s="1"/>
  <c r="G8" i="79"/>
  <c r="I8" i="79" s="1"/>
  <c r="G7" i="79"/>
  <c r="AA6" i="79"/>
  <c r="AA5" i="79" s="1"/>
  <c r="Z6" i="79"/>
  <c r="Y6" i="79"/>
  <c r="X6" i="79"/>
  <c r="W6" i="79"/>
  <c r="W5" i="79" s="1"/>
  <c r="V6" i="79"/>
  <c r="U6" i="79"/>
  <c r="T6" i="79"/>
  <c r="S6" i="79"/>
  <c r="S5" i="79" s="1"/>
  <c r="R6" i="79"/>
  <c r="Q6" i="79"/>
  <c r="P6" i="79"/>
  <c r="O6" i="79"/>
  <c r="O5" i="79" s="1"/>
  <c r="M6" i="79"/>
  <c r="L6" i="79"/>
  <c r="K6" i="79"/>
  <c r="J6" i="79"/>
  <c r="H6" i="79"/>
  <c r="G301" i="80"/>
  <c r="I301" i="80" s="1"/>
  <c r="G300" i="80"/>
  <c r="I300" i="80" s="1"/>
  <c r="G299" i="80"/>
  <c r="G298" i="80"/>
  <c r="I298" i="80" s="1"/>
  <c r="G297" i="80"/>
  <c r="G296" i="80"/>
  <c r="I296" i="80" s="1"/>
  <c r="G295" i="80"/>
  <c r="I295" i="80" s="1"/>
  <c r="W294" i="80"/>
  <c r="V294" i="80"/>
  <c r="U294" i="80"/>
  <c r="T294" i="80"/>
  <c r="S294" i="80"/>
  <c r="R294" i="80"/>
  <c r="Q294" i="80"/>
  <c r="P294" i="80"/>
  <c r="O294" i="80"/>
  <c r="N294" i="80"/>
  <c r="M294" i="80"/>
  <c r="L294" i="80"/>
  <c r="K294" i="80"/>
  <c r="J294" i="80"/>
  <c r="H294" i="80"/>
  <c r="G293" i="80"/>
  <c r="I293" i="80" s="1"/>
  <c r="G292" i="80"/>
  <c r="I292" i="80" s="1"/>
  <c r="W291" i="80"/>
  <c r="V291" i="80"/>
  <c r="U291" i="80"/>
  <c r="T291" i="80"/>
  <c r="S291" i="80"/>
  <c r="R291" i="80"/>
  <c r="Q291" i="80"/>
  <c r="P291" i="80"/>
  <c r="O291" i="80"/>
  <c r="N291" i="80"/>
  <c r="M291" i="80"/>
  <c r="L291" i="80"/>
  <c r="K291" i="80"/>
  <c r="J291" i="80"/>
  <c r="H291" i="80"/>
  <c r="G290" i="80"/>
  <c r="I290" i="80" s="1"/>
  <c r="G289" i="80"/>
  <c r="I289" i="80" s="1"/>
  <c r="G288" i="80"/>
  <c r="I288" i="80" s="1"/>
  <c r="G287" i="80"/>
  <c r="I287" i="80" s="1"/>
  <c r="G286" i="80"/>
  <c r="G285" i="80"/>
  <c r="I285" i="80" s="1"/>
  <c r="G284" i="80"/>
  <c r="G283" i="80"/>
  <c r="I283" i="80" s="1"/>
  <c r="G282" i="80"/>
  <c r="I282" i="80" s="1"/>
  <c r="G281" i="80"/>
  <c r="I281" i="80" s="1"/>
  <c r="G280" i="80"/>
  <c r="G279" i="80"/>
  <c r="I279" i="80" s="1"/>
  <c r="W278" i="80"/>
  <c r="V278" i="80"/>
  <c r="U278" i="80"/>
  <c r="T278" i="80"/>
  <c r="S278" i="80"/>
  <c r="R278" i="80"/>
  <c r="Q278" i="80"/>
  <c r="P278" i="80"/>
  <c r="O278" i="80"/>
  <c r="N278" i="80"/>
  <c r="M278" i="80"/>
  <c r="L278" i="80"/>
  <c r="K278" i="80"/>
  <c r="J278" i="80"/>
  <c r="H278" i="80"/>
  <c r="G277" i="80"/>
  <c r="I277" i="80" s="1"/>
  <c r="K277" i="80" s="1"/>
  <c r="K274" i="80" s="1"/>
  <c r="G276" i="80"/>
  <c r="I276" i="80" s="1"/>
  <c r="G275" i="80"/>
  <c r="I275" i="80" s="1"/>
  <c r="W274" i="80"/>
  <c r="V274" i="80"/>
  <c r="U274" i="80"/>
  <c r="T274" i="80"/>
  <c r="S274" i="80"/>
  <c r="R274" i="80"/>
  <c r="Q274" i="80"/>
  <c r="P274" i="80"/>
  <c r="O274" i="80"/>
  <c r="N274" i="80"/>
  <c r="M274" i="80"/>
  <c r="L274" i="80"/>
  <c r="J274" i="80"/>
  <c r="H274" i="80"/>
  <c r="G271" i="80"/>
  <c r="I271" i="80" s="1"/>
  <c r="G270" i="80"/>
  <c r="G269" i="80"/>
  <c r="I269" i="80" s="1"/>
  <c r="G268" i="80"/>
  <c r="G267" i="80"/>
  <c r="I267" i="80" s="1"/>
  <c r="G266" i="80"/>
  <c r="I266" i="80" s="1"/>
  <c r="G265" i="80"/>
  <c r="I265" i="80" s="1"/>
  <c r="G264" i="80"/>
  <c r="I264" i="80" s="1"/>
  <c r="G263" i="80"/>
  <c r="I263" i="80" s="1"/>
  <c r="G262" i="80"/>
  <c r="W261" i="80"/>
  <c r="V261" i="80"/>
  <c r="U261" i="80"/>
  <c r="T261" i="80"/>
  <c r="S261" i="80"/>
  <c r="R261" i="80"/>
  <c r="Q261" i="80"/>
  <c r="P261" i="80"/>
  <c r="O261" i="80"/>
  <c r="N261" i="80"/>
  <c r="M261" i="80"/>
  <c r="L261" i="80"/>
  <c r="K261" i="80"/>
  <c r="J261" i="80"/>
  <c r="H261" i="80"/>
  <c r="G260" i="80"/>
  <c r="G259" i="80"/>
  <c r="G258" i="80"/>
  <c r="I258" i="80" s="1"/>
  <c r="G257" i="80"/>
  <c r="I257" i="80" s="1"/>
  <c r="G256" i="80"/>
  <c r="I256" i="80" s="1"/>
  <c r="G255" i="80"/>
  <c r="I255" i="80" s="1"/>
  <c r="G254" i="80"/>
  <c r="I254" i="80" s="1"/>
  <c r="G253" i="80"/>
  <c r="G252" i="80"/>
  <c r="G251" i="80"/>
  <c r="G250" i="80"/>
  <c r="I250" i="80" s="1"/>
  <c r="G249" i="80"/>
  <c r="G248" i="80"/>
  <c r="I248" i="80" s="1"/>
  <c r="W247" i="80"/>
  <c r="V247" i="80"/>
  <c r="U247" i="80"/>
  <c r="T247" i="80"/>
  <c r="S247" i="80"/>
  <c r="R247" i="80"/>
  <c r="Q247" i="80"/>
  <c r="P247" i="80"/>
  <c r="O247" i="80"/>
  <c r="N247" i="80"/>
  <c r="M247" i="80"/>
  <c r="L247" i="80"/>
  <c r="K247" i="80"/>
  <c r="J247" i="80"/>
  <c r="H247" i="80"/>
  <c r="G246" i="80"/>
  <c r="G245" i="80"/>
  <c r="I245" i="80" s="1"/>
  <c r="W244" i="80"/>
  <c r="V244" i="80"/>
  <c r="U244" i="80"/>
  <c r="T244" i="80"/>
  <c r="S244" i="80"/>
  <c r="R244" i="80"/>
  <c r="Q244" i="80"/>
  <c r="P244" i="80"/>
  <c r="O244" i="80"/>
  <c r="N244" i="80"/>
  <c r="M244" i="80"/>
  <c r="L244" i="80"/>
  <c r="K244" i="80"/>
  <c r="J244" i="80"/>
  <c r="H244" i="80"/>
  <c r="G243" i="80"/>
  <c r="I243" i="80" s="1"/>
  <c r="G242" i="80"/>
  <c r="I242" i="80" s="1"/>
  <c r="G241" i="80"/>
  <c r="I241" i="80" s="1"/>
  <c r="G240" i="80"/>
  <c r="G239" i="80"/>
  <c r="I239" i="80" s="1"/>
  <c r="G238" i="80"/>
  <c r="I238" i="80" s="1"/>
  <c r="G237" i="80"/>
  <c r="I237" i="80" s="1"/>
  <c r="G236" i="80"/>
  <c r="I236" i="80" s="1"/>
  <c r="G235" i="80"/>
  <c r="I235" i="80" s="1"/>
  <c r="G234" i="80"/>
  <c r="I234" i="80" s="1"/>
  <c r="W233" i="80"/>
  <c r="V233" i="80"/>
  <c r="U233" i="80"/>
  <c r="T233" i="80"/>
  <c r="S233" i="80"/>
  <c r="R233" i="80"/>
  <c r="Q233" i="80"/>
  <c r="P233" i="80"/>
  <c r="O233" i="80"/>
  <c r="N233" i="80"/>
  <c r="M233" i="80"/>
  <c r="L233" i="80"/>
  <c r="K233" i="80"/>
  <c r="J233" i="80"/>
  <c r="H233" i="80"/>
  <c r="G232" i="80"/>
  <c r="I232" i="80" s="1"/>
  <c r="G231" i="80"/>
  <c r="I231" i="80" s="1"/>
  <c r="G230" i="80"/>
  <c r="I230" i="80" s="1"/>
  <c r="G229" i="80"/>
  <c r="I229" i="80" s="1"/>
  <c r="G228" i="80"/>
  <c r="G227" i="80"/>
  <c r="I227" i="80" s="1"/>
  <c r="G226" i="80"/>
  <c r="G225" i="80"/>
  <c r="I225" i="80" s="1"/>
  <c r="G224" i="80"/>
  <c r="G223" i="80"/>
  <c r="I223" i="80" s="1"/>
  <c r="W222" i="80"/>
  <c r="V222" i="80"/>
  <c r="U222" i="80"/>
  <c r="T222" i="80"/>
  <c r="S222" i="80"/>
  <c r="R222" i="80"/>
  <c r="Q222" i="80"/>
  <c r="P222" i="80"/>
  <c r="O222" i="80"/>
  <c r="N222" i="80"/>
  <c r="M222" i="80"/>
  <c r="L222" i="80"/>
  <c r="K222" i="80"/>
  <c r="J222" i="80"/>
  <c r="H222" i="80"/>
  <c r="G221" i="80"/>
  <c r="I221" i="80" s="1"/>
  <c r="G220" i="80"/>
  <c r="I220" i="80" s="1"/>
  <c r="G219" i="80"/>
  <c r="I219" i="80" s="1"/>
  <c r="G218" i="80"/>
  <c r="I218" i="80" s="1"/>
  <c r="G217" i="80"/>
  <c r="G216" i="80"/>
  <c r="I216" i="80" s="1"/>
  <c r="G215" i="80"/>
  <c r="I215" i="80" s="1"/>
  <c r="G214" i="80"/>
  <c r="I214" i="80" s="1"/>
  <c r="G213" i="80"/>
  <c r="I213" i="80" s="1"/>
  <c r="G212" i="80"/>
  <c r="I212" i="80" s="1"/>
  <c r="W211" i="80"/>
  <c r="V211" i="80"/>
  <c r="U211" i="80"/>
  <c r="T211" i="80"/>
  <c r="S211" i="80"/>
  <c r="R211" i="80"/>
  <c r="Q211" i="80"/>
  <c r="P211" i="80"/>
  <c r="O211" i="80"/>
  <c r="N211" i="80"/>
  <c r="M211" i="80"/>
  <c r="L211" i="80"/>
  <c r="K211" i="80"/>
  <c r="J211" i="80"/>
  <c r="H211" i="80"/>
  <c r="G210" i="80"/>
  <c r="I210" i="80" s="1"/>
  <c r="V198" i="80"/>
  <c r="U198" i="80"/>
  <c r="S198" i="80"/>
  <c r="R198" i="80"/>
  <c r="Q198" i="80"/>
  <c r="P198" i="80"/>
  <c r="O198" i="80"/>
  <c r="N198" i="80"/>
  <c r="M198" i="80"/>
  <c r="L198" i="80"/>
  <c r="H198" i="80"/>
  <c r="P156" i="66"/>
  <c r="O156" i="66"/>
  <c r="L156" i="66"/>
  <c r="G194" i="80"/>
  <c r="I194" i="80" s="1"/>
  <c r="G193" i="80"/>
  <c r="N153" i="66"/>
  <c r="I191" i="80"/>
  <c r="J191" i="80" s="1"/>
  <c r="J190" i="80" s="1"/>
  <c r="L153" i="66"/>
  <c r="G189" i="80"/>
  <c r="I189" i="80" s="1"/>
  <c r="G188" i="80"/>
  <c r="I188" i="80" s="1"/>
  <c r="G187" i="80"/>
  <c r="W186" i="80"/>
  <c r="W184" i="80" s="1"/>
  <c r="V186" i="80"/>
  <c r="U186" i="80"/>
  <c r="U184" i="80" s="1"/>
  <c r="T186" i="80"/>
  <c r="T184" i="80" s="1"/>
  <c r="S186" i="80"/>
  <c r="S184" i="80" s="1"/>
  <c r="R186" i="80"/>
  <c r="Q186" i="80"/>
  <c r="P186" i="80"/>
  <c r="O186" i="80"/>
  <c r="N186" i="80"/>
  <c r="M186" i="80"/>
  <c r="L186" i="80"/>
  <c r="K186" i="80"/>
  <c r="J186" i="80"/>
  <c r="H186" i="80"/>
  <c r="G185" i="80"/>
  <c r="G183" i="80"/>
  <c r="I183" i="80" s="1"/>
  <c r="G182" i="80"/>
  <c r="I182" i="80" s="1"/>
  <c r="G181" i="80"/>
  <c r="I181" i="80" s="1"/>
  <c r="G180" i="80"/>
  <c r="I180" i="80" s="1"/>
  <c r="G179" i="80"/>
  <c r="G178" i="80"/>
  <c r="G177" i="80"/>
  <c r="G176" i="80"/>
  <c r="I176" i="80" s="1"/>
  <c r="G175" i="80"/>
  <c r="I175" i="80" s="1"/>
  <c r="G174" i="80"/>
  <c r="I174" i="80" s="1"/>
  <c r="G173" i="80"/>
  <c r="I173" i="80" s="1"/>
  <c r="W172" i="80"/>
  <c r="V172" i="80"/>
  <c r="U172" i="80"/>
  <c r="T172" i="80"/>
  <c r="S172" i="80"/>
  <c r="R172" i="80"/>
  <c r="Q172" i="80"/>
  <c r="P172" i="80"/>
  <c r="O172" i="80"/>
  <c r="N172" i="80"/>
  <c r="M172" i="80"/>
  <c r="L172" i="80"/>
  <c r="K172" i="80"/>
  <c r="J172" i="80"/>
  <c r="H172" i="80"/>
  <c r="G171" i="80"/>
  <c r="G170" i="80"/>
  <c r="I170" i="80" s="1"/>
  <c r="G169" i="80"/>
  <c r="I169" i="80" s="1"/>
  <c r="G168" i="80"/>
  <c r="I168" i="80" s="1"/>
  <c r="G167" i="80"/>
  <c r="I167" i="80" s="1"/>
  <c r="G166" i="80"/>
  <c r="I166" i="80" s="1"/>
  <c r="G165" i="80"/>
  <c r="I165" i="80" s="1"/>
  <c r="G164" i="80"/>
  <c r="I164" i="80" s="1"/>
  <c r="G163" i="80"/>
  <c r="I163" i="80" s="1"/>
  <c r="G162" i="80"/>
  <c r="I162" i="80" s="1"/>
  <c r="G161" i="80"/>
  <c r="I161" i="80" s="1"/>
  <c r="G160" i="80"/>
  <c r="I160" i="80" s="1"/>
  <c r="G159" i="80"/>
  <c r="I159" i="80" s="1"/>
  <c r="G158" i="80"/>
  <c r="W157" i="80"/>
  <c r="V157" i="80"/>
  <c r="U157" i="80"/>
  <c r="T157" i="80"/>
  <c r="S157" i="80"/>
  <c r="R157" i="80"/>
  <c r="Q157" i="80"/>
  <c r="P157" i="80"/>
  <c r="O157" i="80"/>
  <c r="N157" i="80"/>
  <c r="M157" i="80"/>
  <c r="L157" i="80"/>
  <c r="K157" i="80"/>
  <c r="J157" i="80"/>
  <c r="H157" i="80"/>
  <c r="G156" i="80"/>
  <c r="I156" i="80" s="1"/>
  <c r="G155" i="80"/>
  <c r="G154" i="80" s="1"/>
  <c r="W154" i="80"/>
  <c r="V154" i="80"/>
  <c r="U154" i="80"/>
  <c r="T154" i="80"/>
  <c r="S154" i="80"/>
  <c r="R154" i="80"/>
  <c r="Q154" i="80"/>
  <c r="P154" i="80"/>
  <c r="O154" i="80"/>
  <c r="N154" i="80"/>
  <c r="M154" i="80"/>
  <c r="L154" i="80"/>
  <c r="K154" i="80"/>
  <c r="J154" i="80"/>
  <c r="H154" i="80"/>
  <c r="G153" i="80"/>
  <c r="I153" i="80" s="1"/>
  <c r="G152" i="80"/>
  <c r="I152" i="80" s="1"/>
  <c r="G151" i="80"/>
  <c r="I151" i="80" s="1"/>
  <c r="G150" i="80"/>
  <c r="I150" i="80" s="1"/>
  <c r="G149" i="80"/>
  <c r="I149" i="80" s="1"/>
  <c r="G148" i="80"/>
  <c r="I148" i="80" s="1"/>
  <c r="G147" i="80"/>
  <c r="I147" i="80" s="1"/>
  <c r="G146" i="80"/>
  <c r="I146" i="80" s="1"/>
  <c r="G145" i="80"/>
  <c r="I145" i="80" s="1"/>
  <c r="G144" i="80"/>
  <c r="I144" i="80" s="1"/>
  <c r="W143" i="80"/>
  <c r="V143" i="80"/>
  <c r="U143" i="80"/>
  <c r="T143" i="80"/>
  <c r="S143" i="80"/>
  <c r="R143" i="80"/>
  <c r="Q143" i="80"/>
  <c r="P143" i="80"/>
  <c r="O143" i="80"/>
  <c r="N143" i="80"/>
  <c r="M143" i="80"/>
  <c r="L143" i="80"/>
  <c r="K143" i="80"/>
  <c r="J143" i="80"/>
  <c r="H143" i="80"/>
  <c r="G142" i="80"/>
  <c r="I142" i="80" s="1"/>
  <c r="G141" i="80"/>
  <c r="I141" i="80" s="1"/>
  <c r="G140" i="80"/>
  <c r="I140" i="80" s="1"/>
  <c r="G139" i="80"/>
  <c r="I139" i="80" s="1"/>
  <c r="G138" i="80"/>
  <c r="I138" i="80" s="1"/>
  <c r="G137" i="80"/>
  <c r="I137" i="80" s="1"/>
  <c r="G136" i="80"/>
  <c r="I136" i="80" s="1"/>
  <c r="G135" i="80"/>
  <c r="I135" i="80" s="1"/>
  <c r="G134" i="80"/>
  <c r="G133" i="80"/>
  <c r="I133" i="80" s="1"/>
  <c r="W132" i="80"/>
  <c r="V132" i="80"/>
  <c r="U132" i="80"/>
  <c r="T132" i="80"/>
  <c r="S132" i="80"/>
  <c r="R132" i="80"/>
  <c r="Q132" i="80"/>
  <c r="P132" i="80"/>
  <c r="O132" i="80"/>
  <c r="N132" i="80"/>
  <c r="M132" i="80"/>
  <c r="L132" i="80"/>
  <c r="K132" i="80"/>
  <c r="J132" i="80"/>
  <c r="H132" i="80"/>
  <c r="G131" i="80"/>
  <c r="I131" i="80" s="1"/>
  <c r="G130" i="80"/>
  <c r="G129" i="80"/>
  <c r="I129" i="80" s="1"/>
  <c r="G128" i="80"/>
  <c r="I128" i="80" s="1"/>
  <c r="G127" i="80"/>
  <c r="I127" i="80" s="1"/>
  <c r="G126" i="80"/>
  <c r="I126" i="80" s="1"/>
  <c r="G125" i="80"/>
  <c r="I125" i="80" s="1"/>
  <c r="G124" i="80"/>
  <c r="I124" i="80" s="1"/>
  <c r="G123" i="80"/>
  <c r="I123" i="80" s="1"/>
  <c r="G122" i="80"/>
  <c r="I122" i="80" s="1"/>
  <c r="W121" i="80"/>
  <c r="V121" i="80"/>
  <c r="U121" i="80"/>
  <c r="T121" i="80"/>
  <c r="S121" i="80"/>
  <c r="R121" i="80"/>
  <c r="Q121" i="80"/>
  <c r="P121" i="80"/>
  <c r="O121" i="80"/>
  <c r="N121" i="80"/>
  <c r="M121" i="80"/>
  <c r="L121" i="80"/>
  <c r="K121" i="80"/>
  <c r="J121" i="80"/>
  <c r="H121" i="80"/>
  <c r="G120" i="80"/>
  <c r="I120" i="80" s="1"/>
  <c r="G119" i="80"/>
  <c r="G118" i="80"/>
  <c r="I118" i="80" s="1"/>
  <c r="G117" i="80"/>
  <c r="I117" i="80" s="1"/>
  <c r="W116" i="80"/>
  <c r="V116" i="80"/>
  <c r="U116" i="80"/>
  <c r="T116" i="80"/>
  <c r="S116" i="80"/>
  <c r="R116" i="80"/>
  <c r="Q116" i="80"/>
  <c r="P116" i="80"/>
  <c r="O116" i="80"/>
  <c r="N116" i="80"/>
  <c r="M116" i="80"/>
  <c r="L116" i="80"/>
  <c r="K116" i="80"/>
  <c r="J116" i="80"/>
  <c r="H116" i="80"/>
  <c r="G115" i="80"/>
  <c r="G114" i="80"/>
  <c r="W113" i="80"/>
  <c r="V113" i="80"/>
  <c r="U113" i="80"/>
  <c r="T113" i="80"/>
  <c r="S113" i="80"/>
  <c r="R113" i="80"/>
  <c r="Q113" i="80"/>
  <c r="P113" i="80"/>
  <c r="O113" i="80"/>
  <c r="N113" i="80"/>
  <c r="M113" i="80"/>
  <c r="L113" i="80"/>
  <c r="K113" i="80"/>
  <c r="J113" i="80"/>
  <c r="H113" i="80"/>
  <c r="G111" i="80"/>
  <c r="G110" i="80"/>
  <c r="G109" i="80"/>
  <c r="I109" i="80" s="1"/>
  <c r="G108" i="80"/>
  <c r="I108" i="80" s="1"/>
  <c r="W107" i="80"/>
  <c r="V107" i="80"/>
  <c r="U107" i="80"/>
  <c r="T107" i="80"/>
  <c r="S107" i="80"/>
  <c r="R107" i="80"/>
  <c r="Q107" i="80"/>
  <c r="P107" i="80"/>
  <c r="O107" i="80"/>
  <c r="N107" i="80"/>
  <c r="M107" i="80"/>
  <c r="L107" i="80"/>
  <c r="K107" i="80"/>
  <c r="J107" i="80"/>
  <c r="H107" i="80"/>
  <c r="G106" i="80"/>
  <c r="I106" i="80" s="1"/>
  <c r="G105" i="80"/>
  <c r="I105" i="80" s="1"/>
  <c r="G104" i="80"/>
  <c r="I104" i="80" s="1"/>
  <c r="W103" i="80"/>
  <c r="V103" i="80"/>
  <c r="U103" i="80"/>
  <c r="T103" i="80"/>
  <c r="S103" i="80"/>
  <c r="R103" i="80"/>
  <c r="Q103" i="80"/>
  <c r="P103" i="80"/>
  <c r="O103" i="80"/>
  <c r="O96" i="80" s="1"/>
  <c r="N103" i="80"/>
  <c r="M103" i="80"/>
  <c r="L103" i="80"/>
  <c r="K103" i="80"/>
  <c r="J103" i="80"/>
  <c r="H103" i="80"/>
  <c r="G102" i="80"/>
  <c r="I102" i="80" s="1"/>
  <c r="G101" i="80"/>
  <c r="I101" i="80" s="1"/>
  <c r="G100" i="80"/>
  <c r="I100" i="80" s="1"/>
  <c r="G99" i="80"/>
  <c r="I99" i="80" s="1"/>
  <c r="G98" i="80"/>
  <c r="I98" i="80" s="1"/>
  <c r="G97" i="80"/>
  <c r="G95" i="80"/>
  <c r="I95" i="80" s="1"/>
  <c r="K95" i="80" s="1"/>
  <c r="K93" i="80" s="1"/>
  <c r="W93" i="80"/>
  <c r="V93" i="80"/>
  <c r="T58" i="66" s="1"/>
  <c r="U93" i="80"/>
  <c r="S58" i="66" s="1"/>
  <c r="T93" i="80"/>
  <c r="R58" i="66" s="1"/>
  <c r="S93" i="80"/>
  <c r="R93" i="80"/>
  <c r="Q93" i="80"/>
  <c r="P93" i="80"/>
  <c r="N58" i="66" s="1"/>
  <c r="O93" i="80"/>
  <c r="N93" i="80"/>
  <c r="M93" i="80"/>
  <c r="L93" i="80"/>
  <c r="J58" i="66" s="1"/>
  <c r="H93" i="80"/>
  <c r="H58" i="66" s="1"/>
  <c r="G92" i="80"/>
  <c r="G91" i="80"/>
  <c r="K91" i="80" s="1"/>
  <c r="G90" i="80"/>
  <c r="G89" i="80"/>
  <c r="I89" i="80" s="1"/>
  <c r="K89" i="80" s="1"/>
  <c r="K87" i="80" s="1"/>
  <c r="G88" i="80"/>
  <c r="W87" i="80"/>
  <c r="V87" i="80"/>
  <c r="U87" i="80"/>
  <c r="T87" i="80"/>
  <c r="S87" i="80"/>
  <c r="S86" i="80" s="1"/>
  <c r="R87" i="80"/>
  <c r="Q87" i="80"/>
  <c r="P87" i="80"/>
  <c r="O87" i="80"/>
  <c r="O86" i="80" s="1"/>
  <c r="N87" i="80"/>
  <c r="M87" i="80"/>
  <c r="L87" i="80"/>
  <c r="H87" i="80"/>
  <c r="G85" i="80"/>
  <c r="I85" i="80" s="1"/>
  <c r="J85" i="80" s="1"/>
  <c r="J83" i="80" s="1"/>
  <c r="G84" i="80"/>
  <c r="I84" i="80" s="1"/>
  <c r="W83" i="80"/>
  <c r="V83" i="80"/>
  <c r="U83" i="80"/>
  <c r="T83" i="80"/>
  <c r="S83" i="80"/>
  <c r="R83" i="80"/>
  <c r="Q83" i="80"/>
  <c r="P83" i="80"/>
  <c r="O83" i="80"/>
  <c r="N83" i="80"/>
  <c r="M83" i="80"/>
  <c r="L83" i="80"/>
  <c r="K83" i="80"/>
  <c r="H83" i="80"/>
  <c r="O82" i="80"/>
  <c r="G81" i="80"/>
  <c r="I81" i="80" s="1"/>
  <c r="J81" i="80" s="1"/>
  <c r="J80" i="80" s="1"/>
  <c r="W80" i="80"/>
  <c r="V80" i="80"/>
  <c r="U80" i="80"/>
  <c r="T80" i="80"/>
  <c r="S80" i="80"/>
  <c r="R80" i="80"/>
  <c r="Q80" i="80"/>
  <c r="P80" i="80"/>
  <c r="N80" i="80"/>
  <c r="M80" i="80"/>
  <c r="L80" i="80"/>
  <c r="H80" i="80"/>
  <c r="G79" i="80"/>
  <c r="I79" i="80" s="1"/>
  <c r="G78" i="80"/>
  <c r="I78" i="80" s="1"/>
  <c r="G77" i="80"/>
  <c r="W76" i="80"/>
  <c r="V76" i="80"/>
  <c r="U76" i="80"/>
  <c r="T76" i="80"/>
  <c r="S76" i="80"/>
  <c r="R76" i="80"/>
  <c r="Q76" i="80"/>
  <c r="P76" i="80"/>
  <c r="O76" i="80"/>
  <c r="N76" i="80"/>
  <c r="M76" i="80"/>
  <c r="L76" i="80"/>
  <c r="K76" i="80"/>
  <c r="J76" i="80"/>
  <c r="H76" i="80"/>
  <c r="G75" i="80"/>
  <c r="G74" i="80"/>
  <c r="I74" i="80" s="1"/>
  <c r="J74" i="80" s="1"/>
  <c r="J73" i="80" s="1"/>
  <c r="W73" i="80"/>
  <c r="V73" i="80"/>
  <c r="U73" i="80"/>
  <c r="T73" i="80"/>
  <c r="S73" i="80"/>
  <c r="R73" i="80"/>
  <c r="Q73" i="80"/>
  <c r="O44" i="66" s="1"/>
  <c r="P73" i="80"/>
  <c r="O73" i="80"/>
  <c r="N73" i="80"/>
  <c r="M73" i="80"/>
  <c r="L73" i="80"/>
  <c r="H73" i="80"/>
  <c r="G72" i="80"/>
  <c r="I72" i="80" s="1"/>
  <c r="G71" i="80"/>
  <c r="I71" i="80" s="1"/>
  <c r="G70" i="80"/>
  <c r="I70" i="80" s="1"/>
  <c r="K70" i="80" s="1"/>
  <c r="K68" i="80" s="1"/>
  <c r="G69" i="80"/>
  <c r="I69" i="80" s="1"/>
  <c r="J69" i="80" s="1"/>
  <c r="J68" i="80" s="1"/>
  <c r="W68" i="80"/>
  <c r="V68" i="80"/>
  <c r="U68" i="80"/>
  <c r="T68" i="80"/>
  <c r="S68" i="80"/>
  <c r="R68" i="80"/>
  <c r="Q68" i="80"/>
  <c r="P68" i="80"/>
  <c r="O68" i="80"/>
  <c r="N68" i="80"/>
  <c r="M68" i="80"/>
  <c r="L68" i="80"/>
  <c r="H68" i="80"/>
  <c r="G67" i="80"/>
  <c r="I67" i="80" s="1"/>
  <c r="K67" i="80" s="1"/>
  <c r="K65" i="80" s="1"/>
  <c r="G66" i="80"/>
  <c r="W65" i="80"/>
  <c r="V65" i="80"/>
  <c r="U65" i="80"/>
  <c r="T65" i="80"/>
  <c r="S65" i="80"/>
  <c r="R65" i="80"/>
  <c r="Q65" i="80"/>
  <c r="P65" i="80"/>
  <c r="O65" i="80"/>
  <c r="N65" i="80"/>
  <c r="M65" i="80"/>
  <c r="L65" i="80"/>
  <c r="H65" i="80"/>
  <c r="G64" i="80"/>
  <c r="I64" i="80" s="1"/>
  <c r="K64" i="80" s="1"/>
  <c r="K62" i="80" s="1"/>
  <c r="G63" i="80"/>
  <c r="I63" i="80" s="1"/>
  <c r="J63" i="80" s="1"/>
  <c r="J62" i="80" s="1"/>
  <c r="W62" i="80"/>
  <c r="V62" i="80"/>
  <c r="U62" i="80"/>
  <c r="T62" i="80"/>
  <c r="S62" i="80"/>
  <c r="R62" i="80"/>
  <c r="Q62" i="80"/>
  <c r="P62" i="80"/>
  <c r="O62" i="80"/>
  <c r="N62" i="80"/>
  <c r="M62" i="80"/>
  <c r="L62" i="80"/>
  <c r="H62" i="80"/>
  <c r="G59" i="80"/>
  <c r="I59" i="80" s="1"/>
  <c r="G58" i="80"/>
  <c r="I58" i="80" s="1"/>
  <c r="W57" i="80"/>
  <c r="V57" i="80"/>
  <c r="U57" i="80"/>
  <c r="T57" i="80"/>
  <c r="S57" i="80"/>
  <c r="R57" i="80"/>
  <c r="Q57" i="80"/>
  <c r="P57" i="80"/>
  <c r="O57" i="80"/>
  <c r="N57" i="80"/>
  <c r="M57" i="80"/>
  <c r="L57" i="80"/>
  <c r="K57" i="80"/>
  <c r="J57" i="80"/>
  <c r="H57" i="80"/>
  <c r="G56" i="80"/>
  <c r="I56" i="80" s="1"/>
  <c r="G55" i="80"/>
  <c r="I55" i="80" s="1"/>
  <c r="K55" i="80" s="1"/>
  <c r="K53" i="80" s="1"/>
  <c r="K51" i="80" s="1"/>
  <c r="G54" i="80"/>
  <c r="I54" i="80" s="1"/>
  <c r="J54" i="80" s="1"/>
  <c r="J53" i="80" s="1"/>
  <c r="J51" i="80" s="1"/>
  <c r="W53" i="80"/>
  <c r="W51" i="80" s="1"/>
  <c r="V53" i="80"/>
  <c r="V51" i="80" s="1"/>
  <c r="U53" i="80"/>
  <c r="U51" i="80" s="1"/>
  <c r="T53" i="80"/>
  <c r="T51" i="80" s="1"/>
  <c r="S53" i="80"/>
  <c r="S51" i="80" s="1"/>
  <c r="R53" i="80"/>
  <c r="R51" i="80" s="1"/>
  <c r="Q53" i="80"/>
  <c r="Q51" i="80" s="1"/>
  <c r="P53" i="80"/>
  <c r="P51" i="80" s="1"/>
  <c r="O53" i="80"/>
  <c r="O51" i="80" s="1"/>
  <c r="N53" i="80"/>
  <c r="N51" i="80" s="1"/>
  <c r="M53" i="80"/>
  <c r="M51" i="80" s="1"/>
  <c r="L53" i="80"/>
  <c r="L51" i="80" s="1"/>
  <c r="H53" i="80"/>
  <c r="H51" i="80" s="1"/>
  <c r="G52" i="80"/>
  <c r="I52" i="80" s="1"/>
  <c r="G48" i="80"/>
  <c r="I48" i="80" s="1"/>
  <c r="J48" i="80" s="1"/>
  <c r="J47" i="80" s="1"/>
  <c r="W47" i="80"/>
  <c r="U31" i="66" s="1"/>
  <c r="U47" i="80"/>
  <c r="S31" i="66" s="1"/>
  <c r="T47" i="80"/>
  <c r="R31" i="66" s="1"/>
  <c r="S47" i="80"/>
  <c r="R47" i="80"/>
  <c r="P31" i="66" s="1"/>
  <c r="Q47" i="80"/>
  <c r="O31" i="66" s="1"/>
  <c r="P47" i="80"/>
  <c r="N31" i="66" s="1"/>
  <c r="O47" i="80"/>
  <c r="M31" i="66" s="1"/>
  <c r="N47" i="80"/>
  <c r="L31" i="66" s="1"/>
  <c r="M47" i="80"/>
  <c r="K31" i="66" s="1"/>
  <c r="L47" i="80"/>
  <c r="J31" i="66" s="1"/>
  <c r="H47" i="80"/>
  <c r="H31" i="66" s="1"/>
  <c r="G46" i="80"/>
  <c r="I46" i="80" s="1"/>
  <c r="G45" i="80"/>
  <c r="I45" i="80" s="1"/>
  <c r="V44" i="80"/>
  <c r="G44" i="80" s="1"/>
  <c r="I44" i="80" s="1"/>
  <c r="K44" i="80" s="1"/>
  <c r="K42" i="80" s="1"/>
  <c r="G43" i="80"/>
  <c r="I43" i="80" s="1"/>
  <c r="J43" i="80" s="1"/>
  <c r="J42" i="80" s="1"/>
  <c r="W42" i="80"/>
  <c r="U42" i="80"/>
  <c r="S28" i="66" s="1"/>
  <c r="T42" i="80"/>
  <c r="R28" i="66" s="1"/>
  <c r="S42" i="80"/>
  <c r="Q28" i="66" s="1"/>
  <c r="R42" i="80"/>
  <c r="Q42" i="80"/>
  <c r="O28" i="66" s="1"/>
  <c r="P42" i="80"/>
  <c r="O42" i="80"/>
  <c r="M28" i="66" s="1"/>
  <c r="N42" i="80"/>
  <c r="M42" i="80"/>
  <c r="K28" i="66" s="1"/>
  <c r="L42" i="80"/>
  <c r="H42" i="80"/>
  <c r="H28" i="66" s="1"/>
  <c r="G41" i="80"/>
  <c r="I41" i="80" s="1"/>
  <c r="G40" i="80"/>
  <c r="I40" i="80" s="1"/>
  <c r="T37" i="80"/>
  <c r="L37" i="80"/>
  <c r="H37" i="80"/>
  <c r="H25" i="66" s="1"/>
  <c r="G35" i="80"/>
  <c r="I33" i="80"/>
  <c r="W32" i="80"/>
  <c r="V32" i="80"/>
  <c r="U32" i="80"/>
  <c r="T32" i="80"/>
  <c r="S32" i="80"/>
  <c r="R32" i="80"/>
  <c r="Q32" i="80"/>
  <c r="P32" i="80"/>
  <c r="O32" i="80"/>
  <c r="N32" i="80"/>
  <c r="M32" i="80"/>
  <c r="L32" i="80"/>
  <c r="K32" i="80"/>
  <c r="J32" i="80"/>
  <c r="H32" i="80"/>
  <c r="G28" i="80"/>
  <c r="I28" i="80" s="1"/>
  <c r="G27" i="80"/>
  <c r="G26" i="80"/>
  <c r="I26" i="80" s="1"/>
  <c r="G25" i="80"/>
  <c r="I25" i="80" s="1"/>
  <c r="G24" i="80"/>
  <c r="I24" i="80" s="1"/>
  <c r="G23" i="80"/>
  <c r="W22" i="80"/>
  <c r="V22" i="80"/>
  <c r="U22" i="80"/>
  <c r="T22" i="80"/>
  <c r="R14" i="66" s="1"/>
  <c r="Q14" i="66"/>
  <c r="R22" i="80"/>
  <c r="Q22" i="80"/>
  <c r="P22" i="80"/>
  <c r="N14" i="66" s="1"/>
  <c r="O22" i="80"/>
  <c r="N22" i="80"/>
  <c r="M22" i="80"/>
  <c r="J14" i="66"/>
  <c r="H22" i="80"/>
  <c r="H14" i="66" s="1"/>
  <c r="G21" i="80"/>
  <c r="I21" i="80" s="1"/>
  <c r="K21" i="80" s="1"/>
  <c r="K19" i="80" s="1"/>
  <c r="G20" i="80"/>
  <c r="W19" i="80"/>
  <c r="U13" i="66" s="1"/>
  <c r="V19" i="80"/>
  <c r="T13" i="66" s="1"/>
  <c r="U19" i="80"/>
  <c r="T19" i="80"/>
  <c r="R13" i="66" s="1"/>
  <c r="S19" i="80"/>
  <c r="Q13" i="66" s="1"/>
  <c r="R19" i="80"/>
  <c r="P13" i="66" s="1"/>
  <c r="Q19" i="80"/>
  <c r="O13" i="66" s="1"/>
  <c r="P19" i="80"/>
  <c r="N13" i="66" s="1"/>
  <c r="O19" i="80"/>
  <c r="M13" i="66" s="1"/>
  <c r="N19" i="80"/>
  <c r="L13" i="66" s="1"/>
  <c r="M19" i="80"/>
  <c r="K13" i="66" s="1"/>
  <c r="L19" i="80"/>
  <c r="J13" i="66" s="1"/>
  <c r="H19" i="80"/>
  <c r="H13" i="66" s="1"/>
  <c r="G18" i="80"/>
  <c r="I18" i="80" s="1"/>
  <c r="G17" i="80"/>
  <c r="G15" i="80"/>
  <c r="I15" i="80" s="1"/>
  <c r="J15" i="80" s="1"/>
  <c r="J14" i="80" s="1"/>
  <c r="W14" i="80"/>
  <c r="U10" i="66" s="1"/>
  <c r="V14" i="80"/>
  <c r="U14" i="80"/>
  <c r="S10" i="66" s="1"/>
  <c r="T14" i="80"/>
  <c r="R10" i="66" s="1"/>
  <c r="R14" i="80"/>
  <c r="Q14" i="80"/>
  <c r="P14" i="80"/>
  <c r="O14" i="80"/>
  <c r="M10" i="66" s="1"/>
  <c r="N14" i="80"/>
  <c r="L10" i="66" s="1"/>
  <c r="M14" i="80"/>
  <c r="L14" i="80"/>
  <c r="H14" i="80"/>
  <c r="H10" i="66" s="1"/>
  <c r="G13" i="80"/>
  <c r="I13" i="80" s="1"/>
  <c r="G12" i="80"/>
  <c r="I12" i="80" s="1"/>
  <c r="K12" i="80" s="1"/>
  <c r="K10" i="80" s="1"/>
  <c r="G11" i="80"/>
  <c r="W10" i="80"/>
  <c r="U8" i="66" s="1"/>
  <c r="U10" i="80"/>
  <c r="S8" i="66" s="1"/>
  <c r="T10" i="80"/>
  <c r="S10" i="80"/>
  <c r="Q8" i="66" s="1"/>
  <c r="R10" i="80"/>
  <c r="P8" i="66" s="1"/>
  <c r="Q10" i="80"/>
  <c r="O8" i="66" s="1"/>
  <c r="P10" i="80"/>
  <c r="O10" i="80"/>
  <c r="M8" i="66" s="1"/>
  <c r="N10" i="80"/>
  <c r="L8" i="66" s="1"/>
  <c r="M10" i="80"/>
  <c r="K8" i="66" s="1"/>
  <c r="L10" i="80"/>
  <c r="H10" i="80"/>
  <c r="H8" i="66" s="1"/>
  <c r="R7" i="80"/>
  <c r="Q7" i="80"/>
  <c r="N7" i="80"/>
  <c r="H7" i="80"/>
  <c r="H7" i="66" s="1"/>
  <c r="G256" i="82"/>
  <c r="I256" i="82" s="1"/>
  <c r="G255" i="82"/>
  <c r="I255" i="82" s="1"/>
  <c r="G254" i="82"/>
  <c r="I254" i="82" s="1"/>
  <c r="G253" i="82"/>
  <c r="I253" i="82" s="1"/>
  <c r="G252" i="82"/>
  <c r="I252" i="82" s="1"/>
  <c r="G251" i="82"/>
  <c r="G250" i="82"/>
  <c r="I250" i="82" s="1"/>
  <c r="U249" i="82"/>
  <c r="T249" i="82"/>
  <c r="S249" i="82"/>
  <c r="R249" i="82"/>
  <c r="Q249" i="82"/>
  <c r="P249" i="82"/>
  <c r="O249" i="82"/>
  <c r="N249" i="82"/>
  <c r="M249" i="82"/>
  <c r="L249" i="82"/>
  <c r="K249" i="82"/>
  <c r="J249" i="82"/>
  <c r="H249" i="82"/>
  <c r="G248" i="82"/>
  <c r="I248" i="82" s="1"/>
  <c r="G247" i="82"/>
  <c r="U246" i="82"/>
  <c r="T246" i="82"/>
  <c r="S246" i="82"/>
  <c r="R246" i="82"/>
  <c r="Q246" i="82"/>
  <c r="P246" i="82"/>
  <c r="O246" i="82"/>
  <c r="N246" i="82"/>
  <c r="M246" i="82"/>
  <c r="L246" i="82"/>
  <c r="K246" i="82"/>
  <c r="J246" i="82"/>
  <c r="H246" i="82"/>
  <c r="G245" i="82"/>
  <c r="I245" i="82" s="1"/>
  <c r="G244" i="82"/>
  <c r="I244" i="82" s="1"/>
  <c r="G243" i="82"/>
  <c r="I243" i="82" s="1"/>
  <c r="G242" i="82"/>
  <c r="I242" i="82" s="1"/>
  <c r="G241" i="82"/>
  <c r="I241" i="82" s="1"/>
  <c r="G240" i="82"/>
  <c r="I240" i="82" s="1"/>
  <c r="G239" i="82"/>
  <c r="I239" i="82" s="1"/>
  <c r="G238" i="82"/>
  <c r="I238" i="82" s="1"/>
  <c r="G237" i="82"/>
  <c r="I237" i="82" s="1"/>
  <c r="G236" i="82"/>
  <c r="I236" i="82" s="1"/>
  <c r="G235" i="82"/>
  <c r="I235" i="82" s="1"/>
  <c r="G234" i="82"/>
  <c r="U233" i="82"/>
  <c r="T233" i="82"/>
  <c r="S233" i="82"/>
  <c r="R233" i="82"/>
  <c r="Q233" i="82"/>
  <c r="P233" i="82"/>
  <c r="O233" i="82"/>
  <c r="N233" i="82"/>
  <c r="M233" i="82"/>
  <c r="L233" i="82"/>
  <c r="K233" i="82"/>
  <c r="J233" i="82"/>
  <c r="H233" i="82"/>
  <c r="G232" i="82"/>
  <c r="I232" i="82" s="1"/>
  <c r="G231" i="82"/>
  <c r="G230" i="82"/>
  <c r="I230" i="82" s="1"/>
  <c r="U229" i="82"/>
  <c r="T229" i="82"/>
  <c r="T228" i="82" s="1"/>
  <c r="T227" i="82" s="1"/>
  <c r="S229" i="82"/>
  <c r="R229" i="82"/>
  <c r="Q229" i="82"/>
  <c r="P229" i="82"/>
  <c r="P228" i="82" s="1"/>
  <c r="P227" i="82" s="1"/>
  <c r="O229" i="82"/>
  <c r="N229" i="82"/>
  <c r="M229" i="82"/>
  <c r="L229" i="82"/>
  <c r="L228" i="82" s="1"/>
  <c r="L227" i="82" s="1"/>
  <c r="K229" i="82"/>
  <c r="J229" i="82"/>
  <c r="H229" i="82"/>
  <c r="G226" i="82"/>
  <c r="I226" i="82" s="1"/>
  <c r="G225" i="82"/>
  <c r="I225" i="82" s="1"/>
  <c r="G224" i="82"/>
  <c r="I224" i="82" s="1"/>
  <c r="G223" i="82"/>
  <c r="I223" i="82" s="1"/>
  <c r="G222" i="82"/>
  <c r="I222" i="82" s="1"/>
  <c r="G221" i="82"/>
  <c r="I221" i="82" s="1"/>
  <c r="G220" i="82"/>
  <c r="I220" i="82" s="1"/>
  <c r="G219" i="82"/>
  <c r="I219" i="82" s="1"/>
  <c r="G218" i="82"/>
  <c r="G217" i="82"/>
  <c r="I217" i="82" s="1"/>
  <c r="U216" i="82"/>
  <c r="T216" i="82"/>
  <c r="S216" i="82"/>
  <c r="R216" i="82"/>
  <c r="Q216" i="82"/>
  <c r="P216" i="82"/>
  <c r="O216" i="82"/>
  <c r="N216" i="82"/>
  <c r="M216" i="82"/>
  <c r="L216" i="82"/>
  <c r="K216" i="82"/>
  <c r="J216" i="82"/>
  <c r="H216" i="82"/>
  <c r="G215" i="82"/>
  <c r="I215" i="82" s="1"/>
  <c r="G214" i="82"/>
  <c r="I214" i="82" s="1"/>
  <c r="G213" i="82"/>
  <c r="I213" i="82" s="1"/>
  <c r="G212" i="82"/>
  <c r="I212" i="82" s="1"/>
  <c r="G211" i="82"/>
  <c r="I211" i="82" s="1"/>
  <c r="G210" i="82"/>
  <c r="I210" i="82" s="1"/>
  <c r="G209" i="82"/>
  <c r="I209" i="82" s="1"/>
  <c r="G208" i="82"/>
  <c r="I208" i="82" s="1"/>
  <c r="G207" i="82"/>
  <c r="I207" i="82" s="1"/>
  <c r="G206" i="82"/>
  <c r="I206" i="82" s="1"/>
  <c r="G205" i="82"/>
  <c r="I205" i="82" s="1"/>
  <c r="G204" i="82"/>
  <c r="I204" i="82" s="1"/>
  <c r="G203" i="82"/>
  <c r="U202" i="82"/>
  <c r="T202" i="82"/>
  <c r="S202" i="82"/>
  <c r="R202" i="82"/>
  <c r="Q202" i="82"/>
  <c r="P202" i="82"/>
  <c r="O202" i="82"/>
  <c r="N202" i="82"/>
  <c r="M202" i="82"/>
  <c r="L202" i="82"/>
  <c r="K202" i="82"/>
  <c r="J202" i="82"/>
  <c r="H202" i="82"/>
  <c r="G201" i="82"/>
  <c r="I201" i="82" s="1"/>
  <c r="G200" i="82"/>
  <c r="I200" i="82" s="1"/>
  <c r="U199" i="82"/>
  <c r="T199" i="82"/>
  <c r="S199" i="82"/>
  <c r="R199" i="82"/>
  <c r="Q199" i="82"/>
  <c r="P199" i="82"/>
  <c r="O199" i="82"/>
  <c r="N199" i="82"/>
  <c r="M199" i="82"/>
  <c r="L199" i="82"/>
  <c r="K199" i="82"/>
  <c r="J199" i="82"/>
  <c r="H199" i="82"/>
  <c r="G198" i="82"/>
  <c r="I198" i="82" s="1"/>
  <c r="G197" i="82"/>
  <c r="I197" i="82" s="1"/>
  <c r="G196" i="82"/>
  <c r="I196" i="82" s="1"/>
  <c r="G195" i="82"/>
  <c r="I195" i="82" s="1"/>
  <c r="G194" i="82"/>
  <c r="I194" i="82" s="1"/>
  <c r="G193" i="82"/>
  <c r="I193" i="82" s="1"/>
  <c r="G192" i="82"/>
  <c r="I192" i="82" s="1"/>
  <c r="G191" i="82"/>
  <c r="I191" i="82" s="1"/>
  <c r="G190" i="82"/>
  <c r="I190" i="82" s="1"/>
  <c r="G189" i="82"/>
  <c r="I189" i="82" s="1"/>
  <c r="U188" i="82"/>
  <c r="T188" i="82"/>
  <c r="S188" i="82"/>
  <c r="R188" i="82"/>
  <c r="Q188" i="82"/>
  <c r="P188" i="82"/>
  <c r="O188" i="82"/>
  <c r="N188" i="82"/>
  <c r="M188" i="82"/>
  <c r="L188" i="82"/>
  <c r="K188" i="82"/>
  <c r="J188" i="82"/>
  <c r="H188" i="82"/>
  <c r="G187" i="82"/>
  <c r="I187" i="82" s="1"/>
  <c r="G186" i="82"/>
  <c r="I186" i="82" s="1"/>
  <c r="G185" i="82"/>
  <c r="I185" i="82" s="1"/>
  <c r="G184" i="82"/>
  <c r="I184" i="82" s="1"/>
  <c r="G183" i="82"/>
  <c r="I183" i="82" s="1"/>
  <c r="G182" i="82"/>
  <c r="I182" i="82" s="1"/>
  <c r="G181" i="82"/>
  <c r="I181" i="82" s="1"/>
  <c r="G180" i="82"/>
  <c r="I180" i="82" s="1"/>
  <c r="G179" i="82"/>
  <c r="G178" i="82"/>
  <c r="U177" i="82"/>
  <c r="T177" i="82"/>
  <c r="S177" i="82"/>
  <c r="R177" i="82"/>
  <c r="Q177" i="82"/>
  <c r="P177" i="82"/>
  <c r="O177" i="82"/>
  <c r="N177" i="82"/>
  <c r="M177" i="82"/>
  <c r="L177" i="82"/>
  <c r="K177" i="82"/>
  <c r="J177" i="82"/>
  <c r="H177" i="82"/>
  <c r="G176" i="82"/>
  <c r="I176" i="82" s="1"/>
  <c r="G175" i="82"/>
  <c r="I175" i="82" s="1"/>
  <c r="G174" i="82"/>
  <c r="I174" i="82" s="1"/>
  <c r="G173" i="82"/>
  <c r="I173" i="82" s="1"/>
  <c r="G172" i="82"/>
  <c r="I172" i="82" s="1"/>
  <c r="G171" i="82"/>
  <c r="I171" i="82" s="1"/>
  <c r="G170" i="82"/>
  <c r="I170" i="82" s="1"/>
  <c r="G169" i="82"/>
  <c r="I169" i="82" s="1"/>
  <c r="G168" i="82"/>
  <c r="I168" i="82" s="1"/>
  <c r="G167" i="82"/>
  <c r="U166" i="82"/>
  <c r="T166" i="82"/>
  <c r="S166" i="82"/>
  <c r="R166" i="82"/>
  <c r="Q166" i="82"/>
  <c r="P166" i="82"/>
  <c r="O166" i="82"/>
  <c r="N166" i="82"/>
  <c r="M166" i="82"/>
  <c r="L166" i="82"/>
  <c r="K166" i="82"/>
  <c r="J166" i="82"/>
  <c r="H166" i="82"/>
  <c r="G165" i="82"/>
  <c r="I165" i="82" s="1"/>
  <c r="G163" i="82"/>
  <c r="I163" i="82" s="1"/>
  <c r="G162" i="82"/>
  <c r="I162" i="82" s="1"/>
  <c r="G161" i="82"/>
  <c r="I161" i="82" s="1"/>
  <c r="G160" i="82"/>
  <c r="U159" i="82"/>
  <c r="T159" i="82"/>
  <c r="S159" i="82"/>
  <c r="R159" i="82"/>
  <c r="Q159" i="82"/>
  <c r="P159" i="82"/>
  <c r="O159" i="82"/>
  <c r="N159" i="82"/>
  <c r="M159" i="82"/>
  <c r="L159" i="82"/>
  <c r="K159" i="82"/>
  <c r="J159" i="82"/>
  <c r="H159" i="82"/>
  <c r="G158" i="82"/>
  <c r="I158" i="82" s="1"/>
  <c r="G157" i="82"/>
  <c r="I157" i="82" s="1"/>
  <c r="G156" i="82"/>
  <c r="I156" i="82" s="1"/>
  <c r="G155" i="82"/>
  <c r="I155" i="82" s="1"/>
  <c r="G154" i="82"/>
  <c r="I154" i="82" s="1"/>
  <c r="G153" i="82"/>
  <c r="I153" i="82" s="1"/>
  <c r="G152" i="82"/>
  <c r="U151" i="82"/>
  <c r="U149" i="82" s="1"/>
  <c r="T151" i="82"/>
  <c r="S151" i="82"/>
  <c r="S149" i="82" s="1"/>
  <c r="R151" i="82"/>
  <c r="R149" i="82" s="1"/>
  <c r="Q151" i="82"/>
  <c r="Q149" i="82" s="1"/>
  <c r="P151" i="82"/>
  <c r="P149" i="82" s="1"/>
  <c r="O151" i="82"/>
  <c r="O149" i="82" s="1"/>
  <c r="N151" i="82"/>
  <c r="N149" i="82" s="1"/>
  <c r="M151" i="82"/>
  <c r="M149" i="82" s="1"/>
  <c r="L151" i="82"/>
  <c r="L149" i="82" s="1"/>
  <c r="K151" i="82"/>
  <c r="K149" i="82" s="1"/>
  <c r="J151" i="82"/>
  <c r="J149" i="82" s="1"/>
  <c r="H151" i="82"/>
  <c r="H149" i="82" s="1"/>
  <c r="G150" i="82"/>
  <c r="I150" i="82" s="1"/>
  <c r="T149" i="82"/>
  <c r="G148" i="82"/>
  <c r="I148" i="82" s="1"/>
  <c r="G147" i="82"/>
  <c r="I147" i="82" s="1"/>
  <c r="G146" i="82"/>
  <c r="I146" i="82" s="1"/>
  <c r="G145" i="82"/>
  <c r="I145" i="82" s="1"/>
  <c r="G144" i="82"/>
  <c r="I144" i="82" s="1"/>
  <c r="G143" i="82"/>
  <c r="I143" i="82" s="1"/>
  <c r="G142" i="82"/>
  <c r="I142" i="82" s="1"/>
  <c r="G141" i="82"/>
  <c r="I141" i="82" s="1"/>
  <c r="G140" i="82"/>
  <c r="I140" i="82" s="1"/>
  <c r="G139" i="82"/>
  <c r="I139" i="82" s="1"/>
  <c r="G138" i="82"/>
  <c r="I138" i="82" s="1"/>
  <c r="U137" i="82"/>
  <c r="T137" i="82"/>
  <c r="S137" i="82"/>
  <c r="R137" i="82"/>
  <c r="Q137" i="82"/>
  <c r="P137" i="82"/>
  <c r="O137" i="82"/>
  <c r="N137" i="82"/>
  <c r="M137" i="82"/>
  <c r="L137" i="82"/>
  <c r="K137" i="82"/>
  <c r="J137" i="82"/>
  <c r="H137" i="82"/>
  <c r="G136" i="82"/>
  <c r="I136" i="82" s="1"/>
  <c r="G135" i="82"/>
  <c r="I135" i="82" s="1"/>
  <c r="G134" i="82"/>
  <c r="I134" i="82" s="1"/>
  <c r="G133" i="82"/>
  <c r="I133" i="82" s="1"/>
  <c r="G132" i="82"/>
  <c r="I132" i="82" s="1"/>
  <c r="G131" i="82"/>
  <c r="I131" i="82" s="1"/>
  <c r="G130" i="82"/>
  <c r="I130" i="82" s="1"/>
  <c r="G129" i="82"/>
  <c r="I129" i="82" s="1"/>
  <c r="G128" i="82"/>
  <c r="I128" i="82" s="1"/>
  <c r="G127" i="82"/>
  <c r="I127" i="82" s="1"/>
  <c r="G126" i="82"/>
  <c r="G125" i="82"/>
  <c r="I125" i="82" s="1"/>
  <c r="G124" i="82"/>
  <c r="I124" i="82" s="1"/>
  <c r="G123" i="82"/>
  <c r="I123" i="82" s="1"/>
  <c r="U122" i="82"/>
  <c r="T122" i="82"/>
  <c r="S122" i="82"/>
  <c r="R122" i="82"/>
  <c r="Q122" i="82"/>
  <c r="P122" i="82"/>
  <c r="O122" i="82"/>
  <c r="N122" i="82"/>
  <c r="M122" i="82"/>
  <c r="L122" i="82"/>
  <c r="K122" i="82"/>
  <c r="J122" i="82"/>
  <c r="H122" i="82"/>
  <c r="G121" i="82"/>
  <c r="I121" i="82" s="1"/>
  <c r="G120" i="82"/>
  <c r="I120" i="82" s="1"/>
  <c r="U119" i="82"/>
  <c r="T119" i="82"/>
  <c r="S119" i="82"/>
  <c r="R119" i="82"/>
  <c r="Q119" i="82"/>
  <c r="P119" i="82"/>
  <c r="O119" i="82"/>
  <c r="N119" i="82"/>
  <c r="M119" i="82"/>
  <c r="L119" i="82"/>
  <c r="K119" i="82"/>
  <c r="J119" i="82"/>
  <c r="H119" i="82"/>
  <c r="G118" i="82"/>
  <c r="I118" i="82" s="1"/>
  <c r="G117" i="82"/>
  <c r="I117" i="82" s="1"/>
  <c r="G116" i="82"/>
  <c r="I116" i="82" s="1"/>
  <c r="G115" i="82"/>
  <c r="I115" i="82" s="1"/>
  <c r="G114" i="82"/>
  <c r="I114" i="82" s="1"/>
  <c r="G113" i="82"/>
  <c r="I113" i="82" s="1"/>
  <c r="G112" i="82"/>
  <c r="I112" i="82" s="1"/>
  <c r="G111" i="82"/>
  <c r="I111" i="82" s="1"/>
  <c r="G110" i="82"/>
  <c r="I110" i="82" s="1"/>
  <c r="G109" i="82"/>
  <c r="U108" i="82"/>
  <c r="T108" i="82"/>
  <c r="S108" i="82"/>
  <c r="R108" i="82"/>
  <c r="Q108" i="82"/>
  <c r="P108" i="82"/>
  <c r="O108" i="82"/>
  <c r="N108" i="82"/>
  <c r="M108" i="82"/>
  <c r="L108" i="82"/>
  <c r="K108" i="82"/>
  <c r="J108" i="82"/>
  <c r="H108" i="82"/>
  <c r="G107" i="82"/>
  <c r="I107" i="82" s="1"/>
  <c r="G106" i="82"/>
  <c r="I106" i="82" s="1"/>
  <c r="G105" i="82"/>
  <c r="I105" i="82" s="1"/>
  <c r="G104" i="82"/>
  <c r="I104" i="82" s="1"/>
  <c r="G103" i="82"/>
  <c r="I103" i="82" s="1"/>
  <c r="G102" i="82"/>
  <c r="I102" i="82" s="1"/>
  <c r="G101" i="82"/>
  <c r="I101" i="82" s="1"/>
  <c r="G100" i="82"/>
  <c r="I100" i="82" s="1"/>
  <c r="G99" i="82"/>
  <c r="I99" i="82" s="1"/>
  <c r="G98" i="82"/>
  <c r="U97" i="82"/>
  <c r="T97" i="82"/>
  <c r="S97" i="82"/>
  <c r="R97" i="82"/>
  <c r="Q97" i="82"/>
  <c r="P97" i="82"/>
  <c r="O97" i="82"/>
  <c r="N97" i="82"/>
  <c r="M97" i="82"/>
  <c r="L97" i="82"/>
  <c r="K97" i="82"/>
  <c r="J97" i="82"/>
  <c r="H97" i="82"/>
  <c r="G96" i="82"/>
  <c r="I96" i="82" s="1"/>
  <c r="G95" i="82"/>
  <c r="I95" i="82" s="1"/>
  <c r="G94" i="82"/>
  <c r="I94" i="82" s="1"/>
  <c r="G93" i="82"/>
  <c r="I93" i="82" s="1"/>
  <c r="G92" i="82"/>
  <c r="I92" i="82" s="1"/>
  <c r="G91" i="82"/>
  <c r="I91" i="82" s="1"/>
  <c r="G90" i="82"/>
  <c r="I90" i="82" s="1"/>
  <c r="G89" i="82"/>
  <c r="I89" i="82" s="1"/>
  <c r="G88" i="82"/>
  <c r="I88" i="82" s="1"/>
  <c r="G87" i="82"/>
  <c r="I87" i="82" s="1"/>
  <c r="U86" i="82"/>
  <c r="T86" i="82"/>
  <c r="S86" i="82"/>
  <c r="R86" i="82"/>
  <c r="Q86" i="82"/>
  <c r="P86" i="82"/>
  <c r="O86" i="82"/>
  <c r="N86" i="82"/>
  <c r="M86" i="82"/>
  <c r="L86" i="82"/>
  <c r="K86" i="82"/>
  <c r="J86" i="82"/>
  <c r="H86" i="82"/>
  <c r="G85" i="82"/>
  <c r="I85" i="82" s="1"/>
  <c r="G84" i="82"/>
  <c r="I84" i="82" s="1"/>
  <c r="G83" i="82"/>
  <c r="I83" i="82" s="1"/>
  <c r="G82" i="82"/>
  <c r="U81" i="82"/>
  <c r="T81" i="82"/>
  <c r="S81" i="82"/>
  <c r="R81" i="82"/>
  <c r="Q81" i="82"/>
  <c r="P81" i="82"/>
  <c r="O81" i="82"/>
  <c r="N81" i="82"/>
  <c r="M81" i="82"/>
  <c r="L81" i="82"/>
  <c r="K81" i="82"/>
  <c r="J81" i="82"/>
  <c r="H81" i="82"/>
  <c r="G80" i="82"/>
  <c r="I80" i="82" s="1"/>
  <c r="G79" i="82"/>
  <c r="U78" i="82"/>
  <c r="T78" i="82"/>
  <c r="S78" i="82"/>
  <c r="R78" i="82"/>
  <c r="Q78" i="82"/>
  <c r="P78" i="82"/>
  <c r="O78" i="82"/>
  <c r="N78" i="82"/>
  <c r="M78" i="82"/>
  <c r="L78" i="82"/>
  <c r="K78" i="82"/>
  <c r="J78" i="82"/>
  <c r="H78" i="82"/>
  <c r="G76" i="82"/>
  <c r="I76" i="82" s="1"/>
  <c r="G75" i="82"/>
  <c r="I75" i="82" s="1"/>
  <c r="G74" i="82"/>
  <c r="I74" i="82" s="1"/>
  <c r="G73" i="82"/>
  <c r="U72" i="82"/>
  <c r="T72" i="82"/>
  <c r="S72" i="82"/>
  <c r="R72" i="82"/>
  <c r="Q72" i="82"/>
  <c r="P72" i="82"/>
  <c r="O72" i="82"/>
  <c r="N72" i="82"/>
  <c r="M72" i="82"/>
  <c r="L72" i="82"/>
  <c r="K72" i="82"/>
  <c r="J72" i="82"/>
  <c r="H72" i="82"/>
  <c r="G71" i="82"/>
  <c r="I71" i="82" s="1"/>
  <c r="G70" i="82"/>
  <c r="G69" i="82"/>
  <c r="I69" i="82" s="1"/>
  <c r="U68" i="82"/>
  <c r="T68" i="82"/>
  <c r="S68" i="82"/>
  <c r="S61" i="82" s="1"/>
  <c r="R68" i="82"/>
  <c r="Q68" i="82"/>
  <c r="P68" i="82"/>
  <c r="O68" i="82"/>
  <c r="O61" i="82" s="1"/>
  <c r="N68" i="82"/>
  <c r="M68" i="82"/>
  <c r="L68" i="82"/>
  <c r="K68" i="82"/>
  <c r="K61" i="82" s="1"/>
  <c r="J68" i="82"/>
  <c r="H68" i="82"/>
  <c r="G67" i="82"/>
  <c r="I67" i="82" s="1"/>
  <c r="G66" i="82"/>
  <c r="I66" i="82" s="1"/>
  <c r="G65" i="82"/>
  <c r="I65" i="82" s="1"/>
  <c r="G64" i="82"/>
  <c r="I64" i="82" s="1"/>
  <c r="G63" i="82"/>
  <c r="I63" i="82" s="1"/>
  <c r="G62" i="82"/>
  <c r="I62" i="82" s="1"/>
  <c r="G60" i="82"/>
  <c r="I60" i="82" s="1"/>
  <c r="G59" i="82"/>
  <c r="I59" i="82" s="1"/>
  <c r="G58" i="82"/>
  <c r="I58" i="82" s="1"/>
  <c r="G57" i="82"/>
  <c r="I57" i="82" s="1"/>
  <c r="G56" i="82"/>
  <c r="U55" i="82"/>
  <c r="T55" i="82"/>
  <c r="S55" i="82"/>
  <c r="R55" i="82"/>
  <c r="Q55" i="82"/>
  <c r="P55" i="82"/>
  <c r="O55" i="82"/>
  <c r="N55" i="82"/>
  <c r="M55" i="82"/>
  <c r="L55" i="82"/>
  <c r="K55" i="82"/>
  <c r="J55" i="82"/>
  <c r="H55" i="82"/>
  <c r="G54" i="82"/>
  <c r="I54" i="82" s="1"/>
  <c r="G53" i="82"/>
  <c r="U52" i="82"/>
  <c r="T52" i="82"/>
  <c r="S52" i="82"/>
  <c r="R52" i="82"/>
  <c r="Q52" i="82"/>
  <c r="P52" i="82"/>
  <c r="O52" i="82"/>
  <c r="N52" i="82"/>
  <c r="M52" i="82"/>
  <c r="L52" i="82"/>
  <c r="K52" i="82"/>
  <c r="J52" i="82"/>
  <c r="H52" i="82"/>
  <c r="G51" i="82"/>
  <c r="G50" i="82"/>
  <c r="I50" i="82" s="1"/>
  <c r="G49" i="82"/>
  <c r="G48" i="82"/>
  <c r="I48" i="82" s="1"/>
  <c r="U47" i="82"/>
  <c r="T47" i="82"/>
  <c r="S47" i="82"/>
  <c r="R47" i="82"/>
  <c r="Q47" i="82"/>
  <c r="P47" i="82"/>
  <c r="O47" i="82"/>
  <c r="N47" i="82"/>
  <c r="M47" i="82"/>
  <c r="L47" i="82"/>
  <c r="K47" i="82"/>
  <c r="J47" i="82"/>
  <c r="H47" i="82"/>
  <c r="G46" i="82"/>
  <c r="I46" i="82" s="1"/>
  <c r="G45" i="82"/>
  <c r="I45" i="82" s="1"/>
  <c r="G44" i="82"/>
  <c r="I43" i="82"/>
  <c r="I42" i="82"/>
  <c r="U41" i="82"/>
  <c r="T41" i="82"/>
  <c r="S41" i="82"/>
  <c r="R41" i="82"/>
  <c r="Q41" i="82"/>
  <c r="P41" i="82"/>
  <c r="O41" i="82"/>
  <c r="N41" i="82"/>
  <c r="M41" i="82"/>
  <c r="L41" i="82"/>
  <c r="K41" i="82"/>
  <c r="J41" i="82"/>
  <c r="H41" i="82"/>
  <c r="I41" i="82" s="1"/>
  <c r="G39" i="82"/>
  <c r="I39" i="82" s="1"/>
  <c r="G38" i="82"/>
  <c r="U37" i="82"/>
  <c r="T37" i="82"/>
  <c r="S37" i="82"/>
  <c r="R37" i="82"/>
  <c r="Q37" i="82"/>
  <c r="P37" i="82"/>
  <c r="O37" i="82"/>
  <c r="N37" i="82"/>
  <c r="M37" i="82"/>
  <c r="L37" i="82"/>
  <c r="K37" i="82"/>
  <c r="J37" i="82"/>
  <c r="H37" i="82"/>
  <c r="G36" i="82"/>
  <c r="I36" i="82" s="1"/>
  <c r="G35" i="82"/>
  <c r="I35" i="82" s="1"/>
  <c r="G34" i="82"/>
  <c r="I34" i="82" s="1"/>
  <c r="U33" i="82"/>
  <c r="T33" i="82"/>
  <c r="S33" i="82"/>
  <c r="R33" i="82"/>
  <c r="Q33" i="82"/>
  <c r="P33" i="82"/>
  <c r="O33" i="82"/>
  <c r="N33" i="82"/>
  <c r="M33" i="82"/>
  <c r="L33" i="82"/>
  <c r="K33" i="82"/>
  <c r="J33" i="82"/>
  <c r="H33" i="82"/>
  <c r="G31" i="82"/>
  <c r="I31" i="82" s="1"/>
  <c r="G30" i="82"/>
  <c r="I30" i="82" s="1"/>
  <c r="G29" i="82"/>
  <c r="I29" i="82" s="1"/>
  <c r="G28" i="82"/>
  <c r="I28" i="82" s="1"/>
  <c r="G27" i="82"/>
  <c r="I27" i="82" s="1"/>
  <c r="G26" i="82"/>
  <c r="I26" i="82" s="1"/>
  <c r="G25" i="82"/>
  <c r="U24" i="82"/>
  <c r="T24" i="82"/>
  <c r="S24" i="82"/>
  <c r="R24" i="82"/>
  <c r="Q24" i="82"/>
  <c r="P24" i="82"/>
  <c r="O24" i="82"/>
  <c r="N24" i="82"/>
  <c r="M24" i="82"/>
  <c r="L24" i="82"/>
  <c r="K24" i="82"/>
  <c r="J24" i="82"/>
  <c r="H24" i="82"/>
  <c r="G23" i="82"/>
  <c r="I23" i="82" s="1"/>
  <c r="G22" i="82"/>
  <c r="I22" i="82" s="1"/>
  <c r="G21" i="82"/>
  <c r="U20" i="82"/>
  <c r="T20" i="82"/>
  <c r="S20" i="82"/>
  <c r="R20" i="82"/>
  <c r="Q20" i="82"/>
  <c r="P20" i="82"/>
  <c r="O20" i="82"/>
  <c r="N20" i="82"/>
  <c r="M20" i="82"/>
  <c r="L20" i="82"/>
  <c r="K20" i="82"/>
  <c r="J20" i="82"/>
  <c r="H20" i="82"/>
  <c r="G19" i="82"/>
  <c r="I19" i="82" s="1"/>
  <c r="G18" i="82"/>
  <c r="I18" i="82" s="1"/>
  <c r="G17" i="82"/>
  <c r="I17" i="82" s="1"/>
  <c r="G16" i="82"/>
  <c r="I16" i="82" s="1"/>
  <c r="G15" i="82"/>
  <c r="I15" i="82" s="1"/>
  <c r="G14" i="82"/>
  <c r="I14" i="82" s="1"/>
  <c r="G13" i="82"/>
  <c r="I13" i="82" s="1"/>
  <c r="G12" i="82"/>
  <c r="I12" i="82" s="1"/>
  <c r="G11" i="82"/>
  <c r="I11" i="82" s="1"/>
  <c r="G10" i="82"/>
  <c r="I10" i="82" s="1"/>
  <c r="G9" i="82"/>
  <c r="I9" i="82" s="1"/>
  <c r="G8" i="82"/>
  <c r="I8" i="82" s="1"/>
  <c r="G7" i="82"/>
  <c r="I7" i="82" s="1"/>
  <c r="U6" i="82"/>
  <c r="T6" i="82"/>
  <c r="T5" i="82" s="1"/>
  <c r="S6" i="82"/>
  <c r="R6" i="82"/>
  <c r="Q6" i="82"/>
  <c r="P6" i="82"/>
  <c r="P5" i="82" s="1"/>
  <c r="O6" i="82"/>
  <c r="N6" i="82"/>
  <c r="M6" i="82"/>
  <c r="L6" i="82"/>
  <c r="L5" i="82" s="1"/>
  <c r="K6" i="82"/>
  <c r="J6" i="82"/>
  <c r="H6" i="82"/>
  <c r="G258" i="81"/>
  <c r="I258" i="81" s="1"/>
  <c r="G257" i="81"/>
  <c r="I257" i="81" s="1"/>
  <c r="G256" i="81"/>
  <c r="G255" i="81"/>
  <c r="I255" i="81" s="1"/>
  <c r="G254" i="81"/>
  <c r="I254" i="81" s="1"/>
  <c r="G253" i="81"/>
  <c r="I253" i="81" s="1"/>
  <c r="G252" i="81"/>
  <c r="I252" i="81" s="1"/>
  <c r="U251" i="81"/>
  <c r="T251" i="81"/>
  <c r="S251" i="81"/>
  <c r="R251" i="81"/>
  <c r="Q251" i="81"/>
  <c r="P251" i="81"/>
  <c r="O251" i="81"/>
  <c r="N251" i="81"/>
  <c r="M251" i="81"/>
  <c r="L251" i="81"/>
  <c r="K251" i="81"/>
  <c r="J251" i="81"/>
  <c r="H251" i="81"/>
  <c r="G250" i="81"/>
  <c r="I250" i="81" s="1"/>
  <c r="G249" i="81"/>
  <c r="U248" i="81"/>
  <c r="T248" i="81"/>
  <c r="S248" i="81"/>
  <c r="R248" i="81"/>
  <c r="Q248" i="81"/>
  <c r="P248" i="81"/>
  <c r="O248" i="81"/>
  <c r="N248" i="81"/>
  <c r="M248" i="81"/>
  <c r="L248" i="81"/>
  <c r="K248" i="81"/>
  <c r="J248" i="81"/>
  <c r="H248" i="81"/>
  <c r="G247" i="81"/>
  <c r="I247" i="81" s="1"/>
  <c r="G246" i="81"/>
  <c r="I246" i="81" s="1"/>
  <c r="G245" i="81"/>
  <c r="I245" i="81" s="1"/>
  <c r="G244" i="81"/>
  <c r="I244" i="81" s="1"/>
  <c r="G243" i="81"/>
  <c r="I243" i="81" s="1"/>
  <c r="G242" i="81"/>
  <c r="I242" i="81" s="1"/>
  <c r="G241" i="81"/>
  <c r="I241" i="81" s="1"/>
  <c r="G240" i="81"/>
  <c r="I240" i="81" s="1"/>
  <c r="G239" i="81"/>
  <c r="I239" i="81" s="1"/>
  <c r="G238" i="81"/>
  <c r="I238" i="81" s="1"/>
  <c r="G237" i="81"/>
  <c r="G236" i="81"/>
  <c r="I236" i="81" s="1"/>
  <c r="U235" i="81"/>
  <c r="T235" i="81"/>
  <c r="S235" i="81"/>
  <c r="R235" i="81"/>
  <c r="Q235" i="81"/>
  <c r="P235" i="81"/>
  <c r="O235" i="81"/>
  <c r="N235" i="81"/>
  <c r="M235" i="81"/>
  <c r="L235" i="81"/>
  <c r="K235" i="81"/>
  <c r="J235" i="81"/>
  <c r="H235" i="81"/>
  <c r="G234" i="81"/>
  <c r="I234" i="81" s="1"/>
  <c r="G233" i="81"/>
  <c r="I233" i="81" s="1"/>
  <c r="G232" i="81"/>
  <c r="U231" i="81"/>
  <c r="T231" i="81"/>
  <c r="S231" i="81"/>
  <c r="R231" i="81"/>
  <c r="Q231" i="81"/>
  <c r="P231" i="81"/>
  <c r="O231" i="81"/>
  <c r="N231" i="81"/>
  <c r="M231" i="81"/>
  <c r="L231" i="81"/>
  <c r="K231" i="81"/>
  <c r="J231" i="81"/>
  <c r="H231" i="81"/>
  <c r="G228" i="81"/>
  <c r="I228" i="81" s="1"/>
  <c r="G227" i="81"/>
  <c r="I227" i="81" s="1"/>
  <c r="G226" i="81"/>
  <c r="I226" i="81" s="1"/>
  <c r="G225" i="81"/>
  <c r="I225" i="81" s="1"/>
  <c r="G224" i="81"/>
  <c r="I224" i="81" s="1"/>
  <c r="G223" i="81"/>
  <c r="I223" i="81" s="1"/>
  <c r="G222" i="81"/>
  <c r="I222" i="81" s="1"/>
  <c r="G221" i="81"/>
  <c r="I221" i="81" s="1"/>
  <c r="G220" i="81"/>
  <c r="I220" i="81" s="1"/>
  <c r="G219" i="81"/>
  <c r="U218" i="81"/>
  <c r="T218" i="81"/>
  <c r="S218" i="81"/>
  <c r="R218" i="81"/>
  <c r="Q218" i="81"/>
  <c r="P218" i="81"/>
  <c r="O218" i="81"/>
  <c r="N218" i="81"/>
  <c r="M218" i="81"/>
  <c r="L218" i="81"/>
  <c r="K218" i="81"/>
  <c r="J218" i="81"/>
  <c r="H218" i="81"/>
  <c r="G217" i="81"/>
  <c r="I217" i="81" s="1"/>
  <c r="G216" i="81"/>
  <c r="I216" i="81" s="1"/>
  <c r="G215" i="81"/>
  <c r="I215" i="81" s="1"/>
  <c r="G214" i="81"/>
  <c r="I214" i="81" s="1"/>
  <c r="G213" i="81"/>
  <c r="I213" i="81" s="1"/>
  <c r="G212" i="81"/>
  <c r="I212" i="81" s="1"/>
  <c r="G211" i="81"/>
  <c r="I211" i="81" s="1"/>
  <c r="G210" i="81"/>
  <c r="I210" i="81" s="1"/>
  <c r="G209" i="81"/>
  <c r="I209" i="81" s="1"/>
  <c r="G208" i="81"/>
  <c r="G207" i="81"/>
  <c r="I207" i="81" s="1"/>
  <c r="G206" i="81"/>
  <c r="I206" i="81" s="1"/>
  <c r="G205" i="81"/>
  <c r="I205" i="81" s="1"/>
  <c r="U204" i="81"/>
  <c r="T204" i="81"/>
  <c r="S204" i="81"/>
  <c r="R204" i="81"/>
  <c r="Q204" i="81"/>
  <c r="P204" i="81"/>
  <c r="O204" i="81"/>
  <c r="N204" i="81"/>
  <c r="M204" i="81"/>
  <c r="L204" i="81"/>
  <c r="K204" i="81"/>
  <c r="J204" i="81"/>
  <c r="H204" i="81"/>
  <c r="G203" i="81"/>
  <c r="I203" i="81" s="1"/>
  <c r="G202" i="81"/>
  <c r="U201" i="81"/>
  <c r="T201" i="81"/>
  <c r="S201" i="81"/>
  <c r="R201" i="81"/>
  <c r="Q201" i="81"/>
  <c r="P201" i="81"/>
  <c r="O201" i="81"/>
  <c r="N201" i="81"/>
  <c r="M201" i="81"/>
  <c r="L201" i="81"/>
  <c r="K201" i="81"/>
  <c r="J201" i="81"/>
  <c r="H201" i="81"/>
  <c r="G200" i="81"/>
  <c r="I200" i="81" s="1"/>
  <c r="G199" i="81"/>
  <c r="I199" i="81" s="1"/>
  <c r="G198" i="81"/>
  <c r="I198" i="81" s="1"/>
  <c r="G197" i="81"/>
  <c r="I197" i="81" s="1"/>
  <c r="G196" i="81"/>
  <c r="I196" i="81" s="1"/>
  <c r="G195" i="81"/>
  <c r="I195" i="81" s="1"/>
  <c r="G194" i="81"/>
  <c r="I194" i="81" s="1"/>
  <c r="G193" i="81"/>
  <c r="I193" i="81" s="1"/>
  <c r="G192" i="81"/>
  <c r="I192" i="81" s="1"/>
  <c r="G191" i="81"/>
  <c r="U190" i="81"/>
  <c r="T190" i="81"/>
  <c r="S190" i="81"/>
  <c r="R190" i="81"/>
  <c r="Q190" i="81"/>
  <c r="P190" i="81"/>
  <c r="O190" i="81"/>
  <c r="N190" i="81"/>
  <c r="M190" i="81"/>
  <c r="L190" i="81"/>
  <c r="K190" i="81"/>
  <c r="J190" i="81"/>
  <c r="H190" i="81"/>
  <c r="G189" i="81"/>
  <c r="I189" i="81" s="1"/>
  <c r="G188" i="81"/>
  <c r="G187" i="81"/>
  <c r="G186" i="81"/>
  <c r="I186" i="81" s="1"/>
  <c r="G185" i="81"/>
  <c r="I185" i="81" s="1"/>
  <c r="G184" i="81"/>
  <c r="I184" i="81" s="1"/>
  <c r="G183" i="81"/>
  <c r="I183" i="81" s="1"/>
  <c r="G182" i="81"/>
  <c r="I182" i="81" s="1"/>
  <c r="G181" i="81"/>
  <c r="I181" i="81" s="1"/>
  <c r="G180" i="81"/>
  <c r="I180" i="81" s="1"/>
  <c r="U179" i="81"/>
  <c r="T179" i="81"/>
  <c r="S179" i="81"/>
  <c r="R179" i="81"/>
  <c r="Q179" i="81"/>
  <c r="P179" i="81"/>
  <c r="O179" i="81"/>
  <c r="N179" i="81"/>
  <c r="M179" i="81"/>
  <c r="L179" i="81"/>
  <c r="K179" i="81"/>
  <c r="J179" i="81"/>
  <c r="H179" i="81"/>
  <c r="G178" i="81"/>
  <c r="I178" i="81" s="1"/>
  <c r="G177" i="81"/>
  <c r="I177" i="81" s="1"/>
  <c r="G176" i="81"/>
  <c r="I176" i="81" s="1"/>
  <c r="G175" i="81"/>
  <c r="I175" i="81" s="1"/>
  <c r="G174" i="81"/>
  <c r="I174" i="81" s="1"/>
  <c r="G173" i="81"/>
  <c r="I173" i="81" s="1"/>
  <c r="G172" i="81"/>
  <c r="G171" i="81"/>
  <c r="I171" i="81" s="1"/>
  <c r="G170" i="81"/>
  <c r="I170" i="81" s="1"/>
  <c r="G169" i="81"/>
  <c r="I169" i="81" s="1"/>
  <c r="U168" i="81"/>
  <c r="T168" i="81"/>
  <c r="S168" i="81"/>
  <c r="R168" i="81"/>
  <c r="Q168" i="81"/>
  <c r="P168" i="81"/>
  <c r="O168" i="81"/>
  <c r="N168" i="81"/>
  <c r="M168" i="81"/>
  <c r="L168" i="81"/>
  <c r="K168" i="81"/>
  <c r="J168" i="81"/>
  <c r="H168" i="81"/>
  <c r="G167" i="81"/>
  <c r="G163" i="81"/>
  <c r="G162" i="81"/>
  <c r="G161" i="81"/>
  <c r="G158" i="81"/>
  <c r="U157" i="81"/>
  <c r="T157" i="81"/>
  <c r="S157" i="81"/>
  <c r="R157" i="81"/>
  <c r="Q157" i="81"/>
  <c r="P157" i="81"/>
  <c r="O157" i="81"/>
  <c r="N157" i="81"/>
  <c r="M157" i="81"/>
  <c r="L157" i="81"/>
  <c r="K157" i="81"/>
  <c r="J157" i="81"/>
  <c r="H157" i="81"/>
  <c r="G156" i="81"/>
  <c r="I156" i="81" s="1"/>
  <c r="G155" i="81"/>
  <c r="I155" i="81" s="1"/>
  <c r="G154" i="81"/>
  <c r="I154" i="81" s="1"/>
  <c r="G153" i="81"/>
  <c r="I153" i="81" s="1"/>
  <c r="G152" i="81"/>
  <c r="I152" i="81" s="1"/>
  <c r="G151" i="81"/>
  <c r="G150" i="81"/>
  <c r="I150" i="81" s="1"/>
  <c r="U149" i="81"/>
  <c r="U147" i="81" s="1"/>
  <c r="T149" i="81"/>
  <c r="T147" i="81" s="1"/>
  <c r="S149" i="81"/>
  <c r="S147" i="81" s="1"/>
  <c r="R149" i="81"/>
  <c r="R147" i="81" s="1"/>
  <c r="Q149" i="81"/>
  <c r="Q147" i="81" s="1"/>
  <c r="P149" i="81"/>
  <c r="P147" i="81" s="1"/>
  <c r="O149" i="81"/>
  <c r="O147" i="81" s="1"/>
  <c r="N149" i="81"/>
  <c r="N147" i="81" s="1"/>
  <c r="M149" i="81"/>
  <c r="M147" i="81" s="1"/>
  <c r="L149" i="81"/>
  <c r="L147" i="81" s="1"/>
  <c r="K149" i="81"/>
  <c r="K147" i="81" s="1"/>
  <c r="J149" i="81"/>
  <c r="J147" i="81" s="1"/>
  <c r="H149" i="81"/>
  <c r="H147" i="81" s="1"/>
  <c r="G148" i="81"/>
  <c r="G146" i="81"/>
  <c r="I146" i="81" s="1"/>
  <c r="G145" i="81"/>
  <c r="I145" i="81" s="1"/>
  <c r="G144" i="81"/>
  <c r="I144" i="81" s="1"/>
  <c r="G143" i="81"/>
  <c r="I143" i="81" s="1"/>
  <c r="G142" i="81"/>
  <c r="I142" i="81" s="1"/>
  <c r="G141" i="81"/>
  <c r="I141" i="81" s="1"/>
  <c r="G140" i="81"/>
  <c r="I140" i="81" s="1"/>
  <c r="G139" i="81"/>
  <c r="I139" i="81" s="1"/>
  <c r="G138" i="81"/>
  <c r="G137" i="81"/>
  <c r="I137" i="81" s="1"/>
  <c r="G136" i="81"/>
  <c r="I136" i="81" s="1"/>
  <c r="U135" i="81"/>
  <c r="T135" i="81"/>
  <c r="S135" i="81"/>
  <c r="R135" i="81"/>
  <c r="Q135" i="81"/>
  <c r="P135" i="81"/>
  <c r="O135" i="81"/>
  <c r="N135" i="81"/>
  <c r="M135" i="81"/>
  <c r="L135" i="81"/>
  <c r="K135" i="81"/>
  <c r="J135" i="81"/>
  <c r="H135" i="81"/>
  <c r="G134" i="81"/>
  <c r="I134" i="81" s="1"/>
  <c r="G133" i="81"/>
  <c r="I133" i="81" s="1"/>
  <c r="G132" i="81"/>
  <c r="I132" i="81" s="1"/>
  <c r="G131" i="81"/>
  <c r="I131" i="81" s="1"/>
  <c r="G130" i="81"/>
  <c r="I130" i="81" s="1"/>
  <c r="G129" i="81"/>
  <c r="I129" i="81" s="1"/>
  <c r="G128" i="81"/>
  <c r="I128" i="81" s="1"/>
  <c r="G127" i="81"/>
  <c r="I127" i="81" s="1"/>
  <c r="G126" i="81"/>
  <c r="I126" i="81" s="1"/>
  <c r="G125" i="81"/>
  <c r="I125" i="81" s="1"/>
  <c r="G124" i="81"/>
  <c r="I124" i="81" s="1"/>
  <c r="G123" i="81"/>
  <c r="I123" i="81" s="1"/>
  <c r="G122" i="81"/>
  <c r="I122" i="81" s="1"/>
  <c r="G121" i="81"/>
  <c r="U120" i="81"/>
  <c r="T120" i="81"/>
  <c r="S120" i="81"/>
  <c r="R120" i="81"/>
  <c r="Q120" i="81"/>
  <c r="P120" i="81"/>
  <c r="O120" i="81"/>
  <c r="N120" i="81"/>
  <c r="M120" i="81"/>
  <c r="L120" i="81"/>
  <c r="K120" i="81"/>
  <c r="J120" i="81"/>
  <c r="H120" i="81"/>
  <c r="G119" i="81"/>
  <c r="I119" i="81" s="1"/>
  <c r="G118" i="81"/>
  <c r="I118" i="81" s="1"/>
  <c r="U117" i="81"/>
  <c r="T117" i="81"/>
  <c r="S117" i="81"/>
  <c r="R117" i="81"/>
  <c r="Q117" i="81"/>
  <c r="P117" i="81"/>
  <c r="O117" i="81"/>
  <c r="N117" i="81"/>
  <c r="M117" i="81"/>
  <c r="L117" i="81"/>
  <c r="K117" i="81"/>
  <c r="J117" i="81"/>
  <c r="H117" i="81"/>
  <c r="G116" i="81"/>
  <c r="I116" i="81" s="1"/>
  <c r="G115" i="81"/>
  <c r="I115" i="81" s="1"/>
  <c r="G114" i="81"/>
  <c r="I114" i="81" s="1"/>
  <c r="G113" i="81"/>
  <c r="I113" i="81" s="1"/>
  <c r="G112" i="81"/>
  <c r="I112" i="81" s="1"/>
  <c r="G111" i="81"/>
  <c r="I111" i="81" s="1"/>
  <c r="G110" i="81"/>
  <c r="G109" i="81"/>
  <c r="I109" i="81" s="1"/>
  <c r="G108" i="81"/>
  <c r="I108" i="81" s="1"/>
  <c r="G107" i="81"/>
  <c r="I107" i="81" s="1"/>
  <c r="U106" i="81"/>
  <c r="T106" i="81"/>
  <c r="S106" i="81"/>
  <c r="R106" i="81"/>
  <c r="Q106" i="81"/>
  <c r="P106" i="81"/>
  <c r="O106" i="81"/>
  <c r="N106" i="81"/>
  <c r="M106" i="81"/>
  <c r="L106" i="81"/>
  <c r="K106" i="81"/>
  <c r="J106" i="81"/>
  <c r="H106" i="81"/>
  <c r="G105" i="81"/>
  <c r="I105" i="81" s="1"/>
  <c r="G104" i="81"/>
  <c r="I104" i="81" s="1"/>
  <c r="G103" i="81"/>
  <c r="I103" i="81" s="1"/>
  <c r="G102" i="81"/>
  <c r="I102" i="81" s="1"/>
  <c r="G101" i="81"/>
  <c r="I101" i="81" s="1"/>
  <c r="G100" i="81"/>
  <c r="I100" i="81" s="1"/>
  <c r="G99" i="81"/>
  <c r="I99" i="81" s="1"/>
  <c r="G98" i="81"/>
  <c r="I98" i="81" s="1"/>
  <c r="G97" i="81"/>
  <c r="I97" i="81" s="1"/>
  <c r="G96" i="81"/>
  <c r="U95" i="81"/>
  <c r="T95" i="81"/>
  <c r="S95" i="81"/>
  <c r="R95" i="81"/>
  <c r="Q95" i="81"/>
  <c r="P95" i="81"/>
  <c r="O95" i="81"/>
  <c r="N95" i="81"/>
  <c r="M95" i="81"/>
  <c r="L95" i="81"/>
  <c r="K95" i="81"/>
  <c r="J95" i="81"/>
  <c r="H95" i="81"/>
  <c r="G94" i="81"/>
  <c r="I94" i="81" s="1"/>
  <c r="G93" i="81"/>
  <c r="I93" i="81" s="1"/>
  <c r="G92" i="81"/>
  <c r="I92" i="81" s="1"/>
  <c r="G91" i="81"/>
  <c r="I91" i="81" s="1"/>
  <c r="G90" i="81"/>
  <c r="I90" i="81" s="1"/>
  <c r="G89" i="81"/>
  <c r="I89" i="81" s="1"/>
  <c r="G88" i="81"/>
  <c r="I88" i="81" s="1"/>
  <c r="G87" i="81"/>
  <c r="I87" i="81" s="1"/>
  <c r="G86" i="81"/>
  <c r="I86" i="81" s="1"/>
  <c r="G85" i="81"/>
  <c r="U84" i="81"/>
  <c r="T84" i="81"/>
  <c r="S84" i="81"/>
  <c r="R84" i="81"/>
  <c r="Q84" i="81"/>
  <c r="P84" i="81"/>
  <c r="O84" i="81"/>
  <c r="N84" i="81"/>
  <c r="M84" i="81"/>
  <c r="L84" i="81"/>
  <c r="K84" i="81"/>
  <c r="J84" i="81"/>
  <c r="H84" i="81"/>
  <c r="G83" i="81"/>
  <c r="I83" i="81" s="1"/>
  <c r="G82" i="81"/>
  <c r="I82" i="81" s="1"/>
  <c r="G81" i="81"/>
  <c r="G80" i="81"/>
  <c r="I80" i="81" s="1"/>
  <c r="U79" i="81"/>
  <c r="T79" i="81"/>
  <c r="S79" i="81"/>
  <c r="R79" i="81"/>
  <c r="Q79" i="81"/>
  <c r="P79" i="81"/>
  <c r="O79" i="81"/>
  <c r="N79" i="81"/>
  <c r="M79" i="81"/>
  <c r="L79" i="81"/>
  <c r="K79" i="81"/>
  <c r="J79" i="81"/>
  <c r="H79" i="81"/>
  <c r="G78" i="81"/>
  <c r="I78" i="81" s="1"/>
  <c r="G77" i="81"/>
  <c r="U76" i="81"/>
  <c r="T76" i="81"/>
  <c r="S76" i="81"/>
  <c r="R76" i="81"/>
  <c r="Q76" i="81"/>
  <c r="P76" i="81"/>
  <c r="O76" i="81"/>
  <c r="N76" i="81"/>
  <c r="M76" i="81"/>
  <c r="L76" i="81"/>
  <c r="K76" i="81"/>
  <c r="J76" i="81"/>
  <c r="H76" i="81"/>
  <c r="G74" i="81"/>
  <c r="I74" i="81" s="1"/>
  <c r="G73" i="81"/>
  <c r="I73" i="81" s="1"/>
  <c r="G72" i="81"/>
  <c r="I72" i="81" s="1"/>
  <c r="G71" i="81"/>
  <c r="U70" i="81"/>
  <c r="T70" i="81"/>
  <c r="S70" i="81"/>
  <c r="R70" i="81"/>
  <c r="Q70" i="81"/>
  <c r="P70" i="81"/>
  <c r="O70" i="81"/>
  <c r="N70" i="81"/>
  <c r="M70" i="81"/>
  <c r="L70" i="81"/>
  <c r="K70" i="81"/>
  <c r="J70" i="81"/>
  <c r="H70" i="81"/>
  <c r="G69" i="81"/>
  <c r="I69" i="81" s="1"/>
  <c r="G68" i="81"/>
  <c r="G67" i="81"/>
  <c r="I67" i="81" s="1"/>
  <c r="U66" i="81"/>
  <c r="T66" i="81"/>
  <c r="T59" i="81" s="1"/>
  <c r="S66" i="81"/>
  <c r="R66" i="81"/>
  <c r="R59" i="81" s="1"/>
  <c r="Q66" i="81"/>
  <c r="Q59" i="81" s="1"/>
  <c r="P66" i="81"/>
  <c r="P59" i="81" s="1"/>
  <c r="O66" i="81"/>
  <c r="N66" i="81"/>
  <c r="M66" i="81"/>
  <c r="L66" i="81"/>
  <c r="L59" i="81" s="1"/>
  <c r="K66" i="81"/>
  <c r="J66" i="81"/>
  <c r="J59" i="81" s="1"/>
  <c r="H66" i="81"/>
  <c r="H59" i="81" s="1"/>
  <c r="G65" i="81"/>
  <c r="I65" i="81" s="1"/>
  <c r="G64" i="81"/>
  <c r="I64" i="81" s="1"/>
  <c r="G63" i="81"/>
  <c r="I63" i="81" s="1"/>
  <c r="G62" i="81"/>
  <c r="I62" i="81" s="1"/>
  <c r="G61" i="81"/>
  <c r="I61" i="81" s="1"/>
  <c r="G60" i="81"/>
  <c r="N59" i="81"/>
  <c r="G58" i="81"/>
  <c r="I58" i="81" s="1"/>
  <c r="G57" i="81"/>
  <c r="I57" i="81" s="1"/>
  <c r="G56" i="81"/>
  <c r="I56" i="81" s="1"/>
  <c r="G55" i="81"/>
  <c r="I55" i="81" s="1"/>
  <c r="G54" i="81"/>
  <c r="U53" i="81"/>
  <c r="T53" i="81"/>
  <c r="S53" i="81"/>
  <c r="R53" i="81"/>
  <c r="Q53" i="81"/>
  <c r="P53" i="81"/>
  <c r="O53" i="81"/>
  <c r="N53" i="81"/>
  <c r="M53" i="81"/>
  <c r="L53" i="81"/>
  <c r="K53" i="81"/>
  <c r="J53" i="81"/>
  <c r="H53" i="81"/>
  <c r="G52" i="81"/>
  <c r="G51" i="81"/>
  <c r="I51" i="81" s="1"/>
  <c r="U50" i="81"/>
  <c r="T50" i="81"/>
  <c r="S50" i="81"/>
  <c r="R50" i="81"/>
  <c r="Q50" i="81"/>
  <c r="P50" i="81"/>
  <c r="O50" i="81"/>
  <c r="N50" i="81"/>
  <c r="M50" i="81"/>
  <c r="L50" i="81"/>
  <c r="K50" i="81"/>
  <c r="J50" i="81"/>
  <c r="H50" i="81"/>
  <c r="G49" i="81"/>
  <c r="I49" i="81" s="1"/>
  <c r="G48" i="81"/>
  <c r="I48" i="81" s="1"/>
  <c r="G47" i="81"/>
  <c r="I47" i="81" s="1"/>
  <c r="G46" i="81"/>
  <c r="U45" i="81"/>
  <c r="U40" i="81" s="1"/>
  <c r="T45" i="81"/>
  <c r="T40" i="81" s="1"/>
  <c r="S45" i="81"/>
  <c r="S40" i="81" s="1"/>
  <c r="R45" i="81"/>
  <c r="R40" i="81" s="1"/>
  <c r="Q45" i="81"/>
  <c r="Q40" i="81" s="1"/>
  <c r="P45" i="81"/>
  <c r="P40" i="81" s="1"/>
  <c r="O45" i="81"/>
  <c r="O40" i="81" s="1"/>
  <c r="N45" i="81"/>
  <c r="N40" i="81" s="1"/>
  <c r="M45" i="81"/>
  <c r="M40" i="81" s="1"/>
  <c r="L45" i="81"/>
  <c r="L40" i="81" s="1"/>
  <c r="K45" i="81"/>
  <c r="K40" i="81" s="1"/>
  <c r="J45" i="81"/>
  <c r="J40" i="81" s="1"/>
  <c r="H45" i="81"/>
  <c r="H40" i="81" s="1"/>
  <c r="G44" i="81"/>
  <c r="I44" i="81" s="1"/>
  <c r="G43" i="81"/>
  <c r="I43" i="81" s="1"/>
  <c r="G42" i="81"/>
  <c r="I42" i="81" s="1"/>
  <c r="G41" i="81"/>
  <c r="G39" i="81"/>
  <c r="G38" i="81"/>
  <c r="I38" i="81" s="1"/>
  <c r="U37" i="81"/>
  <c r="T37" i="81"/>
  <c r="S37" i="81"/>
  <c r="R37" i="81"/>
  <c r="Q37" i="81"/>
  <c r="P37" i="81"/>
  <c r="O37" i="81"/>
  <c r="N37" i="81"/>
  <c r="M37" i="81"/>
  <c r="L37" i="81"/>
  <c r="K37" i="81"/>
  <c r="J37" i="81"/>
  <c r="H37" i="81"/>
  <c r="G36" i="81"/>
  <c r="G35" i="81"/>
  <c r="G34" i="81"/>
  <c r="I34" i="81" s="1"/>
  <c r="U33" i="81"/>
  <c r="T33" i="81"/>
  <c r="S33" i="81"/>
  <c r="R33" i="81"/>
  <c r="Q33" i="81"/>
  <c r="P33" i="81"/>
  <c r="O33" i="81"/>
  <c r="N33" i="81"/>
  <c r="M33" i="81"/>
  <c r="L33" i="81"/>
  <c r="K33" i="81"/>
  <c r="J33" i="81"/>
  <c r="H33" i="81"/>
  <c r="G31" i="81"/>
  <c r="I31" i="81" s="1"/>
  <c r="G30" i="81"/>
  <c r="I30" i="81" s="1"/>
  <c r="G29" i="81"/>
  <c r="I29" i="81" s="1"/>
  <c r="G28" i="81"/>
  <c r="I28" i="81" s="1"/>
  <c r="G27" i="81"/>
  <c r="I27" i="81" s="1"/>
  <c r="G26" i="81"/>
  <c r="I26" i="81" s="1"/>
  <c r="G25" i="81"/>
  <c r="U24" i="81"/>
  <c r="T24" i="81"/>
  <c r="S24" i="81"/>
  <c r="R24" i="81"/>
  <c r="Q24" i="81"/>
  <c r="P24" i="81"/>
  <c r="O24" i="81"/>
  <c r="N24" i="81"/>
  <c r="M24" i="81"/>
  <c r="L24" i="81"/>
  <c r="K24" i="81"/>
  <c r="J24" i="81"/>
  <c r="H24" i="81"/>
  <c r="G23" i="81"/>
  <c r="I23" i="81" s="1"/>
  <c r="G22" i="81"/>
  <c r="G21" i="81"/>
  <c r="U20" i="81"/>
  <c r="T20" i="81"/>
  <c r="S20" i="81"/>
  <c r="R20" i="81"/>
  <c r="Q20" i="81"/>
  <c r="P20" i="81"/>
  <c r="O20" i="81"/>
  <c r="N20" i="81"/>
  <c r="M20" i="81"/>
  <c r="L20" i="81"/>
  <c r="K20" i="81"/>
  <c r="J20" i="81"/>
  <c r="H20" i="81"/>
  <c r="G19" i="81"/>
  <c r="I19" i="81" s="1"/>
  <c r="G18" i="81"/>
  <c r="I18" i="81" s="1"/>
  <c r="G17" i="81"/>
  <c r="I17" i="81" s="1"/>
  <c r="G16" i="81"/>
  <c r="I16" i="81" s="1"/>
  <c r="G15" i="81"/>
  <c r="I15" i="81" s="1"/>
  <c r="G14" i="81"/>
  <c r="I14" i="81" s="1"/>
  <c r="G13" i="81"/>
  <c r="I13" i="81" s="1"/>
  <c r="G12" i="81"/>
  <c r="I12" i="81" s="1"/>
  <c r="G11" i="81"/>
  <c r="I11" i="81" s="1"/>
  <c r="G10" i="81"/>
  <c r="I10" i="81" s="1"/>
  <c r="G9" i="81"/>
  <c r="I9" i="81" s="1"/>
  <c r="G8" i="81"/>
  <c r="I8" i="81" s="1"/>
  <c r="G7" i="81"/>
  <c r="I7" i="81" s="1"/>
  <c r="U6" i="81"/>
  <c r="T6" i="81"/>
  <c r="S6" i="81"/>
  <c r="R6" i="81"/>
  <c r="Q6" i="81"/>
  <c r="P6" i="81"/>
  <c r="O6" i="81"/>
  <c r="N6" i="81"/>
  <c r="M6" i="81"/>
  <c r="M5" i="81" s="1"/>
  <c r="L6" i="81"/>
  <c r="K6" i="81"/>
  <c r="J6" i="81"/>
  <c r="H6" i="81"/>
  <c r="U247" i="84"/>
  <c r="T247" i="84"/>
  <c r="S247" i="84"/>
  <c r="R247" i="84"/>
  <c r="Q247" i="84"/>
  <c r="P247" i="84"/>
  <c r="O247" i="84"/>
  <c r="N247" i="84"/>
  <c r="M247" i="84"/>
  <c r="L247" i="84"/>
  <c r="K247" i="84"/>
  <c r="J247" i="84"/>
  <c r="U244" i="84"/>
  <c r="T244" i="84"/>
  <c r="S244" i="84"/>
  <c r="R244" i="84"/>
  <c r="Q244" i="84"/>
  <c r="P244" i="84"/>
  <c r="O244" i="84"/>
  <c r="N244" i="84"/>
  <c r="M244" i="84"/>
  <c r="L244" i="84"/>
  <c r="K244" i="84"/>
  <c r="J244" i="84"/>
  <c r="U231" i="84"/>
  <c r="T231" i="84"/>
  <c r="S231" i="84"/>
  <c r="R231" i="84"/>
  <c r="Q231" i="84"/>
  <c r="P231" i="84"/>
  <c r="O231" i="84"/>
  <c r="N231" i="84"/>
  <c r="M231" i="84"/>
  <c r="L231" i="84"/>
  <c r="K231" i="84"/>
  <c r="J231" i="84"/>
  <c r="U227" i="84"/>
  <c r="T227" i="84"/>
  <c r="S227" i="84"/>
  <c r="R227" i="84"/>
  <c r="Q227" i="84"/>
  <c r="P227" i="84"/>
  <c r="O227" i="84"/>
  <c r="N227" i="84"/>
  <c r="M227" i="84"/>
  <c r="L227" i="84"/>
  <c r="K227" i="84"/>
  <c r="J227" i="84"/>
  <c r="U214" i="84"/>
  <c r="T214" i="84"/>
  <c r="S214" i="84"/>
  <c r="R214" i="84"/>
  <c r="Q214" i="84"/>
  <c r="P214" i="84"/>
  <c r="O214" i="84"/>
  <c r="N214" i="84"/>
  <c r="M214" i="84"/>
  <c r="L214" i="84"/>
  <c r="K214" i="84"/>
  <c r="J214" i="84"/>
  <c r="U200" i="84"/>
  <c r="T200" i="84"/>
  <c r="S200" i="84"/>
  <c r="R200" i="84"/>
  <c r="Q200" i="84"/>
  <c r="P200" i="84"/>
  <c r="O200" i="84"/>
  <c r="N200" i="84"/>
  <c r="M200" i="84"/>
  <c r="L200" i="84"/>
  <c r="K200" i="84"/>
  <c r="J200" i="84"/>
  <c r="U197" i="84"/>
  <c r="T197" i="84"/>
  <c r="S197" i="84"/>
  <c r="R197" i="84"/>
  <c r="Q197" i="84"/>
  <c r="P197" i="84"/>
  <c r="O197" i="84"/>
  <c r="N197" i="84"/>
  <c r="M197" i="84"/>
  <c r="L197" i="84"/>
  <c r="K197" i="84"/>
  <c r="J197" i="84"/>
  <c r="U186" i="84"/>
  <c r="T186" i="84"/>
  <c r="S186" i="84"/>
  <c r="R186" i="84"/>
  <c r="Q186" i="84"/>
  <c r="P186" i="84"/>
  <c r="O186" i="84"/>
  <c r="N186" i="84"/>
  <c r="M186" i="84"/>
  <c r="L186" i="84"/>
  <c r="K186" i="84"/>
  <c r="J186" i="84"/>
  <c r="U175" i="84"/>
  <c r="T175" i="84"/>
  <c r="S175" i="84"/>
  <c r="R175" i="84"/>
  <c r="Q175" i="84"/>
  <c r="P175" i="84"/>
  <c r="O175" i="84"/>
  <c r="N175" i="84"/>
  <c r="M175" i="84"/>
  <c r="L175" i="84"/>
  <c r="K175" i="84"/>
  <c r="J175" i="84"/>
  <c r="U164" i="84"/>
  <c r="T164" i="84"/>
  <c r="S164" i="84"/>
  <c r="R164" i="84"/>
  <c r="Q164" i="84"/>
  <c r="P164" i="84"/>
  <c r="O164" i="84"/>
  <c r="N164" i="84"/>
  <c r="M164" i="84"/>
  <c r="L164" i="84"/>
  <c r="K164" i="84"/>
  <c r="J164" i="84"/>
  <c r="U157" i="84"/>
  <c r="T157" i="84"/>
  <c r="S157" i="84"/>
  <c r="R157" i="84"/>
  <c r="Q157" i="84"/>
  <c r="P157" i="84"/>
  <c r="O157" i="84"/>
  <c r="N157" i="84"/>
  <c r="M157" i="84"/>
  <c r="L157" i="84"/>
  <c r="K157" i="84"/>
  <c r="J157" i="84"/>
  <c r="U149" i="84"/>
  <c r="U147" i="84" s="1"/>
  <c r="T149" i="84"/>
  <c r="T147" i="84" s="1"/>
  <c r="S149" i="84"/>
  <c r="S147" i="84" s="1"/>
  <c r="R149" i="84"/>
  <c r="R147" i="84" s="1"/>
  <c r="Q149" i="84"/>
  <c r="Q147" i="84" s="1"/>
  <c r="P149" i="84"/>
  <c r="P147" i="84" s="1"/>
  <c r="O149" i="84"/>
  <c r="O147" i="84" s="1"/>
  <c r="N149" i="84"/>
  <c r="N147" i="84" s="1"/>
  <c r="M149" i="84"/>
  <c r="M147" i="84" s="1"/>
  <c r="L149" i="84"/>
  <c r="L147" i="84" s="1"/>
  <c r="K149" i="84"/>
  <c r="K147" i="84" s="1"/>
  <c r="J149" i="84"/>
  <c r="J147" i="84" s="1"/>
  <c r="U135" i="84"/>
  <c r="T135" i="84"/>
  <c r="S135" i="84"/>
  <c r="R135" i="84"/>
  <c r="Q135" i="84"/>
  <c r="P135" i="84"/>
  <c r="O135" i="84"/>
  <c r="N135" i="84"/>
  <c r="M135" i="84"/>
  <c r="L135" i="84"/>
  <c r="K135" i="84"/>
  <c r="J135" i="84"/>
  <c r="U120" i="84"/>
  <c r="T120" i="84"/>
  <c r="S120" i="84"/>
  <c r="R120" i="84"/>
  <c r="Q120" i="84"/>
  <c r="P120" i="84"/>
  <c r="O120" i="84"/>
  <c r="N120" i="84"/>
  <c r="M120" i="84"/>
  <c r="L120" i="84"/>
  <c r="K120" i="84"/>
  <c r="J120" i="84"/>
  <c r="U117" i="84"/>
  <c r="T117" i="84"/>
  <c r="S117" i="84"/>
  <c r="R117" i="84"/>
  <c r="Q117" i="84"/>
  <c r="P117" i="84"/>
  <c r="O117" i="84"/>
  <c r="N117" i="84"/>
  <c r="M117" i="84"/>
  <c r="L117" i="84"/>
  <c r="K117" i="84"/>
  <c r="J117" i="84"/>
  <c r="U106" i="84"/>
  <c r="T106" i="84"/>
  <c r="S106" i="84"/>
  <c r="R106" i="84"/>
  <c r="Q106" i="84"/>
  <c r="P106" i="84"/>
  <c r="O106" i="84"/>
  <c r="N106" i="84"/>
  <c r="M106" i="84"/>
  <c r="L106" i="84"/>
  <c r="K106" i="84"/>
  <c r="J106" i="84"/>
  <c r="U95" i="84"/>
  <c r="T95" i="84"/>
  <c r="S95" i="84"/>
  <c r="R95" i="84"/>
  <c r="Q95" i="84"/>
  <c r="P95" i="84"/>
  <c r="O95" i="84"/>
  <c r="N95" i="84"/>
  <c r="M95" i="84"/>
  <c r="L95" i="84"/>
  <c r="K95" i="84"/>
  <c r="J95" i="84"/>
  <c r="U84" i="84"/>
  <c r="T84" i="84"/>
  <c r="S84" i="84"/>
  <c r="R84" i="84"/>
  <c r="Q84" i="84"/>
  <c r="P84" i="84"/>
  <c r="O84" i="84"/>
  <c r="N84" i="84"/>
  <c r="M84" i="84"/>
  <c r="L84" i="84"/>
  <c r="K84" i="84"/>
  <c r="J84" i="84"/>
  <c r="U79" i="84"/>
  <c r="T79" i="84"/>
  <c r="S79" i="84"/>
  <c r="R79" i="84"/>
  <c r="Q79" i="84"/>
  <c r="P79" i="84"/>
  <c r="O79" i="84"/>
  <c r="N79" i="84"/>
  <c r="M79" i="84"/>
  <c r="L79" i="84"/>
  <c r="K79" i="84"/>
  <c r="J79" i="84"/>
  <c r="U76" i="84"/>
  <c r="T76" i="84"/>
  <c r="S76" i="84"/>
  <c r="R76" i="84"/>
  <c r="Q76" i="84"/>
  <c r="P76" i="84"/>
  <c r="O76" i="84"/>
  <c r="N76" i="84"/>
  <c r="M76" i="84"/>
  <c r="L76" i="84"/>
  <c r="K76" i="84"/>
  <c r="J76" i="84"/>
  <c r="U70" i="84"/>
  <c r="T70" i="84"/>
  <c r="S70" i="84"/>
  <c r="R70" i="84"/>
  <c r="Q70" i="84"/>
  <c r="P70" i="84"/>
  <c r="O70" i="84"/>
  <c r="N70" i="84"/>
  <c r="M70" i="84"/>
  <c r="L70" i="84"/>
  <c r="K70" i="84"/>
  <c r="J70" i="84"/>
  <c r="U66" i="84"/>
  <c r="U59" i="84" s="1"/>
  <c r="T66" i="84"/>
  <c r="S66" i="84"/>
  <c r="R66" i="84"/>
  <c r="Q66" i="84"/>
  <c r="P66" i="84"/>
  <c r="O66" i="84"/>
  <c r="N66" i="84"/>
  <c r="M66" i="84"/>
  <c r="L66" i="84"/>
  <c r="K66" i="84"/>
  <c r="J66" i="84"/>
  <c r="U53" i="84"/>
  <c r="T53" i="84"/>
  <c r="S53" i="84"/>
  <c r="R53" i="84"/>
  <c r="Q53" i="84"/>
  <c r="P53" i="84"/>
  <c r="O53" i="84"/>
  <c r="N53" i="84"/>
  <c r="M53" i="84"/>
  <c r="L53" i="84"/>
  <c r="K53" i="84"/>
  <c r="J53" i="84"/>
  <c r="U50" i="84"/>
  <c r="T50" i="84"/>
  <c r="S50" i="84"/>
  <c r="R50" i="84"/>
  <c r="Q50" i="84"/>
  <c r="P50" i="84"/>
  <c r="O50" i="84"/>
  <c r="N50" i="84"/>
  <c r="M50" i="84"/>
  <c r="L50" i="84"/>
  <c r="K50" i="84"/>
  <c r="J50" i="84"/>
  <c r="U45" i="84"/>
  <c r="U40" i="84" s="1"/>
  <c r="T45" i="84"/>
  <c r="T40" i="84" s="1"/>
  <c r="S45" i="84"/>
  <c r="S40" i="84" s="1"/>
  <c r="R45" i="84"/>
  <c r="R40" i="84" s="1"/>
  <c r="Q45" i="84"/>
  <c r="Q40" i="84" s="1"/>
  <c r="P45" i="84"/>
  <c r="P40" i="84" s="1"/>
  <c r="O45" i="84"/>
  <c r="O40" i="84" s="1"/>
  <c r="N45" i="84"/>
  <c r="N40" i="84" s="1"/>
  <c r="M45" i="84"/>
  <c r="M40" i="84" s="1"/>
  <c r="L45" i="84"/>
  <c r="L40" i="84" s="1"/>
  <c r="K45" i="84"/>
  <c r="K40" i="84" s="1"/>
  <c r="J45" i="84"/>
  <c r="J40" i="84" s="1"/>
  <c r="U37" i="84"/>
  <c r="T37" i="84"/>
  <c r="S37" i="84"/>
  <c r="R37" i="84"/>
  <c r="Q37" i="84"/>
  <c r="P37" i="84"/>
  <c r="O37" i="84"/>
  <c r="N37" i="84"/>
  <c r="M37" i="84"/>
  <c r="L37" i="84"/>
  <c r="K37" i="84"/>
  <c r="J37" i="84"/>
  <c r="U33" i="84"/>
  <c r="T33" i="84"/>
  <c r="S33" i="84"/>
  <c r="R33" i="84"/>
  <c r="Q33" i="84"/>
  <c r="P33" i="84"/>
  <c r="O33" i="84"/>
  <c r="N33" i="84"/>
  <c r="M33" i="84"/>
  <c r="L33" i="84"/>
  <c r="K33" i="84"/>
  <c r="J33" i="84"/>
  <c r="U24" i="84"/>
  <c r="T24" i="84"/>
  <c r="S24" i="84"/>
  <c r="R24" i="84"/>
  <c r="Q24" i="84"/>
  <c r="P24" i="84"/>
  <c r="O24" i="84"/>
  <c r="N24" i="84"/>
  <c r="M24" i="84"/>
  <c r="L24" i="84"/>
  <c r="K24" i="84"/>
  <c r="J24" i="84"/>
  <c r="U20" i="84"/>
  <c r="T20" i="84"/>
  <c r="S20" i="84"/>
  <c r="R20" i="84"/>
  <c r="Q20" i="84"/>
  <c r="P20" i="84"/>
  <c r="O20" i="84"/>
  <c r="N20" i="84"/>
  <c r="M20" i="84"/>
  <c r="L20" i="84"/>
  <c r="K20" i="84"/>
  <c r="J20" i="84"/>
  <c r="U6" i="84"/>
  <c r="T6" i="84"/>
  <c r="S6" i="84"/>
  <c r="S5" i="84" s="1"/>
  <c r="R6" i="84"/>
  <c r="Q6" i="84"/>
  <c r="Q5" i="84" s="1"/>
  <c r="P6" i="84"/>
  <c r="O6" i="84"/>
  <c r="O5" i="84" s="1"/>
  <c r="N6" i="84"/>
  <c r="M6" i="84"/>
  <c r="L6" i="84"/>
  <c r="K6" i="84"/>
  <c r="K5" i="84" s="1"/>
  <c r="J6" i="84"/>
  <c r="G267" i="83"/>
  <c r="I267" i="83" s="1"/>
  <c r="G266" i="83"/>
  <c r="I266" i="83" s="1"/>
  <c r="G265" i="83"/>
  <c r="I265" i="83" s="1"/>
  <c r="G264" i="83"/>
  <c r="I264" i="83" s="1"/>
  <c r="G263" i="83"/>
  <c r="I263" i="83" s="1"/>
  <c r="G262" i="83"/>
  <c r="I262" i="83" s="1"/>
  <c r="G261" i="83"/>
  <c r="X260" i="83"/>
  <c r="W260" i="83"/>
  <c r="V260" i="83"/>
  <c r="U260" i="83"/>
  <c r="T260" i="83"/>
  <c r="S260" i="83"/>
  <c r="R260" i="83"/>
  <c r="Q260" i="83"/>
  <c r="P260" i="83"/>
  <c r="O260" i="83"/>
  <c r="N260" i="83"/>
  <c r="M260" i="83"/>
  <c r="L260" i="83"/>
  <c r="K260" i="83"/>
  <c r="J260" i="83"/>
  <c r="H260" i="83"/>
  <c r="G259" i="83"/>
  <c r="G258" i="83"/>
  <c r="I258" i="83" s="1"/>
  <c r="X257" i="83"/>
  <c r="W257" i="83"/>
  <c r="V257" i="83"/>
  <c r="U257" i="83"/>
  <c r="T257" i="83"/>
  <c r="S257" i="83"/>
  <c r="R257" i="83"/>
  <c r="Q257" i="83"/>
  <c r="P257" i="83"/>
  <c r="O257" i="83"/>
  <c r="N257" i="83"/>
  <c r="M257" i="83"/>
  <c r="L257" i="83"/>
  <c r="K257" i="83"/>
  <c r="J257" i="83"/>
  <c r="H257" i="83"/>
  <c r="G256" i="83"/>
  <c r="I256" i="83" s="1"/>
  <c r="G255" i="83"/>
  <c r="I255" i="83" s="1"/>
  <c r="G254" i="83"/>
  <c r="I254" i="83" s="1"/>
  <c r="G253" i="83"/>
  <c r="I253" i="83" s="1"/>
  <c r="G252" i="83"/>
  <c r="I252" i="83" s="1"/>
  <c r="G251" i="83"/>
  <c r="I251" i="83" s="1"/>
  <c r="G250" i="83"/>
  <c r="I250" i="83" s="1"/>
  <c r="G249" i="83"/>
  <c r="G248" i="83"/>
  <c r="I248" i="83" s="1"/>
  <c r="G247" i="83"/>
  <c r="I247" i="83" s="1"/>
  <c r="G246" i="83"/>
  <c r="I246" i="83" s="1"/>
  <c r="G245" i="83"/>
  <c r="X244" i="83"/>
  <c r="W244" i="83"/>
  <c r="V244" i="83"/>
  <c r="U244" i="83"/>
  <c r="T244" i="83"/>
  <c r="S244" i="83"/>
  <c r="R244" i="83"/>
  <c r="Q244" i="83"/>
  <c r="P244" i="83"/>
  <c r="O244" i="83"/>
  <c r="N244" i="83"/>
  <c r="M244" i="83"/>
  <c r="L244" i="83"/>
  <c r="K244" i="83"/>
  <c r="J244" i="83"/>
  <c r="H244" i="83"/>
  <c r="G243" i="83"/>
  <c r="I243" i="83" s="1"/>
  <c r="G242" i="83"/>
  <c r="I242" i="83" s="1"/>
  <c r="G241" i="83"/>
  <c r="I241" i="83" s="1"/>
  <c r="X240" i="83"/>
  <c r="W240" i="83"/>
  <c r="V240" i="83"/>
  <c r="U240" i="83"/>
  <c r="T240" i="83"/>
  <c r="S240" i="83"/>
  <c r="R240" i="83"/>
  <c r="Q240" i="83"/>
  <c r="P240" i="83"/>
  <c r="O240" i="83"/>
  <c r="N240" i="83"/>
  <c r="M240" i="83"/>
  <c r="L240" i="83"/>
  <c r="K240" i="83"/>
  <c r="J240" i="83"/>
  <c r="H240" i="83"/>
  <c r="G237" i="83"/>
  <c r="G236" i="83"/>
  <c r="I236" i="83" s="1"/>
  <c r="G235" i="83"/>
  <c r="I235" i="83" s="1"/>
  <c r="G234" i="83"/>
  <c r="I234" i="83" s="1"/>
  <c r="G233" i="83"/>
  <c r="I233" i="83" s="1"/>
  <c r="G232" i="83"/>
  <c r="I232" i="83" s="1"/>
  <c r="G231" i="83"/>
  <c r="I231" i="83" s="1"/>
  <c r="G230" i="83"/>
  <c r="I230" i="83" s="1"/>
  <c r="G229" i="83"/>
  <c r="I229" i="83" s="1"/>
  <c r="G228" i="83"/>
  <c r="I228" i="83" s="1"/>
  <c r="X227" i="83"/>
  <c r="W227" i="83"/>
  <c r="V227" i="83"/>
  <c r="U227" i="83"/>
  <c r="T227" i="83"/>
  <c r="S227" i="83"/>
  <c r="R227" i="83"/>
  <c r="Q227" i="83"/>
  <c r="P227" i="83"/>
  <c r="O227" i="83"/>
  <c r="N227" i="83"/>
  <c r="M227" i="83"/>
  <c r="L227" i="83"/>
  <c r="K227" i="83"/>
  <c r="J227" i="83"/>
  <c r="H227" i="83"/>
  <c r="G226" i="83"/>
  <c r="I226" i="83" s="1"/>
  <c r="G225" i="83"/>
  <c r="I225" i="83" s="1"/>
  <c r="G224" i="83"/>
  <c r="I224" i="83" s="1"/>
  <c r="G223" i="83"/>
  <c r="I223" i="83" s="1"/>
  <c r="G222" i="83"/>
  <c r="I222" i="83" s="1"/>
  <c r="G221" i="83"/>
  <c r="I221" i="83" s="1"/>
  <c r="G220" i="83"/>
  <c r="G219" i="83"/>
  <c r="I219" i="83" s="1"/>
  <c r="G218" i="83"/>
  <c r="I218" i="83" s="1"/>
  <c r="G217" i="83"/>
  <c r="I217" i="83" s="1"/>
  <c r="G216" i="83"/>
  <c r="I216" i="83" s="1"/>
  <c r="G215" i="83"/>
  <c r="I215" i="83" s="1"/>
  <c r="G214" i="83"/>
  <c r="X213" i="83"/>
  <c r="W213" i="83"/>
  <c r="V213" i="83"/>
  <c r="U213" i="83"/>
  <c r="T213" i="83"/>
  <c r="S213" i="83"/>
  <c r="R213" i="83"/>
  <c r="Q213" i="83"/>
  <c r="P213" i="83"/>
  <c r="O213" i="83"/>
  <c r="N213" i="83"/>
  <c r="M213" i="83"/>
  <c r="L213" i="83"/>
  <c r="K213" i="83"/>
  <c r="J213" i="83"/>
  <c r="H213" i="83"/>
  <c r="G212" i="83"/>
  <c r="G211" i="83"/>
  <c r="X210" i="83"/>
  <c r="W210" i="83"/>
  <c r="V210" i="83"/>
  <c r="U210" i="83"/>
  <c r="T210" i="83"/>
  <c r="S210" i="83"/>
  <c r="R210" i="83"/>
  <c r="Q210" i="83"/>
  <c r="P210" i="83"/>
  <c r="O210" i="83"/>
  <c r="N210" i="83"/>
  <c r="M210" i="83"/>
  <c r="L210" i="83"/>
  <c r="K210" i="83"/>
  <c r="J210" i="83"/>
  <c r="H210" i="83"/>
  <c r="G209" i="83"/>
  <c r="I209" i="83" s="1"/>
  <c r="G208" i="83"/>
  <c r="I208" i="83" s="1"/>
  <c r="G207" i="83"/>
  <c r="I207" i="83" s="1"/>
  <c r="G206" i="83"/>
  <c r="I206" i="83" s="1"/>
  <c r="G205" i="83"/>
  <c r="I205" i="83" s="1"/>
  <c r="G204" i="83"/>
  <c r="I204" i="83" s="1"/>
  <c r="G203" i="83"/>
  <c r="I203" i="83" s="1"/>
  <c r="G202" i="83"/>
  <c r="G201" i="83"/>
  <c r="G200" i="83"/>
  <c r="I200" i="83" s="1"/>
  <c r="X199" i="83"/>
  <c r="W199" i="83"/>
  <c r="V199" i="83"/>
  <c r="U199" i="83"/>
  <c r="T199" i="83"/>
  <c r="S199" i="83"/>
  <c r="R199" i="83"/>
  <c r="Q199" i="83"/>
  <c r="P199" i="83"/>
  <c r="O199" i="83"/>
  <c r="N199" i="83"/>
  <c r="M199" i="83"/>
  <c r="L199" i="83"/>
  <c r="K199" i="83"/>
  <c r="J199" i="83"/>
  <c r="H199" i="83"/>
  <c r="G198" i="83"/>
  <c r="I198" i="83" s="1"/>
  <c r="G197" i="83"/>
  <c r="I197" i="83" s="1"/>
  <c r="G196" i="83"/>
  <c r="I196" i="83" s="1"/>
  <c r="G195" i="83"/>
  <c r="I195" i="83" s="1"/>
  <c r="G194" i="83"/>
  <c r="I194" i="83" s="1"/>
  <c r="G193" i="83"/>
  <c r="I193" i="83" s="1"/>
  <c r="G192" i="83"/>
  <c r="I192" i="83" s="1"/>
  <c r="G191" i="83"/>
  <c r="I191" i="83" s="1"/>
  <c r="G190" i="83"/>
  <c r="I190" i="83" s="1"/>
  <c r="G189" i="83"/>
  <c r="X188" i="83"/>
  <c r="W188" i="83"/>
  <c r="V188" i="83"/>
  <c r="U188" i="83"/>
  <c r="T188" i="83"/>
  <c r="S188" i="83"/>
  <c r="R188" i="83"/>
  <c r="Q188" i="83"/>
  <c r="P188" i="83"/>
  <c r="O188" i="83"/>
  <c r="N188" i="83"/>
  <c r="M188" i="83"/>
  <c r="L188" i="83"/>
  <c r="K188" i="83"/>
  <c r="J188" i="83"/>
  <c r="H188" i="83"/>
  <c r="G187" i="83"/>
  <c r="I187" i="83" s="1"/>
  <c r="G186" i="83"/>
  <c r="I186" i="83" s="1"/>
  <c r="G185" i="83"/>
  <c r="I185" i="83" s="1"/>
  <c r="G184" i="83"/>
  <c r="I184" i="83" s="1"/>
  <c r="G183" i="83"/>
  <c r="I183" i="83" s="1"/>
  <c r="G182" i="83"/>
  <c r="G181" i="83"/>
  <c r="I181" i="83" s="1"/>
  <c r="G180" i="83"/>
  <c r="G179" i="83"/>
  <c r="I179" i="83" s="1"/>
  <c r="G178" i="83"/>
  <c r="I178" i="83" s="1"/>
  <c r="X177" i="83"/>
  <c r="W177" i="83"/>
  <c r="V177" i="83"/>
  <c r="U177" i="83"/>
  <c r="T177" i="83"/>
  <c r="S177" i="83"/>
  <c r="R177" i="83"/>
  <c r="Q177" i="83"/>
  <c r="P177" i="83"/>
  <c r="O177" i="83"/>
  <c r="N177" i="83"/>
  <c r="M177" i="83"/>
  <c r="L177" i="83"/>
  <c r="K177" i="83"/>
  <c r="J177" i="83"/>
  <c r="H177" i="83"/>
  <c r="G176" i="83"/>
  <c r="I176" i="83" s="1"/>
  <c r="G174" i="83"/>
  <c r="I174" i="83" s="1"/>
  <c r="G173" i="83"/>
  <c r="I173" i="83" s="1"/>
  <c r="G172" i="83"/>
  <c r="I172" i="83" s="1"/>
  <c r="G171" i="83"/>
  <c r="I171" i="83" s="1"/>
  <c r="X170" i="83"/>
  <c r="W170" i="83"/>
  <c r="V170" i="83"/>
  <c r="U170" i="83"/>
  <c r="T170" i="83"/>
  <c r="S170" i="83"/>
  <c r="R170" i="83"/>
  <c r="Q170" i="83"/>
  <c r="P170" i="83"/>
  <c r="O170" i="83"/>
  <c r="N170" i="83"/>
  <c r="M170" i="83"/>
  <c r="L170" i="83"/>
  <c r="K170" i="83"/>
  <c r="J170" i="83"/>
  <c r="H170" i="83"/>
  <c r="G169" i="83"/>
  <c r="I169" i="83" s="1"/>
  <c r="L169" i="83" s="1"/>
  <c r="G168" i="83"/>
  <c r="I168" i="83" s="1"/>
  <c r="G167" i="83"/>
  <c r="I167" i="83" s="1"/>
  <c r="G166" i="83"/>
  <c r="I166" i="83" s="1"/>
  <c r="L166" i="83" s="1"/>
  <c r="G165" i="83"/>
  <c r="I165" i="83" s="1"/>
  <c r="G164" i="83"/>
  <c r="I164" i="83" s="1"/>
  <c r="G163" i="83"/>
  <c r="X162" i="83"/>
  <c r="X160" i="83" s="1"/>
  <c r="W162" i="83"/>
  <c r="V162" i="83"/>
  <c r="V160" i="83" s="1"/>
  <c r="U162" i="83"/>
  <c r="U160" i="83" s="1"/>
  <c r="T162" i="83"/>
  <c r="T160" i="83" s="1"/>
  <c r="S162" i="83"/>
  <c r="S160" i="83" s="1"/>
  <c r="R162" i="83"/>
  <c r="R160" i="83" s="1"/>
  <c r="Q162" i="83"/>
  <c r="Q160" i="83" s="1"/>
  <c r="P162" i="83"/>
  <c r="P160" i="83" s="1"/>
  <c r="O162" i="83"/>
  <c r="O160" i="83" s="1"/>
  <c r="N162" i="83"/>
  <c r="N160" i="83" s="1"/>
  <c r="M162" i="83"/>
  <c r="M160" i="83" s="1"/>
  <c r="L162" i="83"/>
  <c r="K162" i="83"/>
  <c r="K160" i="83" s="1"/>
  <c r="J162" i="83"/>
  <c r="J160" i="83" s="1"/>
  <c r="H162" i="83"/>
  <c r="H160" i="83" s="1"/>
  <c r="G161" i="83"/>
  <c r="I161" i="83" s="1"/>
  <c r="W160" i="83"/>
  <c r="G159" i="83"/>
  <c r="I159" i="83" s="1"/>
  <c r="G158" i="83"/>
  <c r="I158" i="83" s="1"/>
  <c r="G157" i="83"/>
  <c r="I157" i="83" s="1"/>
  <c r="G156" i="83"/>
  <c r="I156" i="83" s="1"/>
  <c r="G155" i="83"/>
  <c r="I155" i="83" s="1"/>
  <c r="G154" i="83"/>
  <c r="I154" i="83" s="1"/>
  <c r="G153" i="83"/>
  <c r="I153" i="83" s="1"/>
  <c r="G152" i="83"/>
  <c r="I152" i="83" s="1"/>
  <c r="G151" i="83"/>
  <c r="I151" i="83" s="1"/>
  <c r="G150" i="83"/>
  <c r="I150" i="83" s="1"/>
  <c r="G149" i="83"/>
  <c r="X148" i="83"/>
  <c r="W148" i="83"/>
  <c r="V148" i="83"/>
  <c r="U148" i="83"/>
  <c r="T148" i="83"/>
  <c r="S148" i="83"/>
  <c r="R148" i="83"/>
  <c r="Q148" i="83"/>
  <c r="P148" i="83"/>
  <c r="O148" i="83"/>
  <c r="N148" i="83"/>
  <c r="M148" i="83"/>
  <c r="L148" i="83"/>
  <c r="K148" i="83"/>
  <c r="J148" i="83"/>
  <c r="H148" i="83"/>
  <c r="G147" i="83"/>
  <c r="I147" i="83" s="1"/>
  <c r="G146" i="83"/>
  <c r="I146" i="83" s="1"/>
  <c r="G145" i="83"/>
  <c r="I145" i="83" s="1"/>
  <c r="G144" i="83"/>
  <c r="I144" i="83" s="1"/>
  <c r="G143" i="83"/>
  <c r="I143" i="83" s="1"/>
  <c r="G142" i="83"/>
  <c r="I142" i="83" s="1"/>
  <c r="G141" i="83"/>
  <c r="I141" i="83" s="1"/>
  <c r="G140" i="83"/>
  <c r="I140" i="83" s="1"/>
  <c r="G139" i="83"/>
  <c r="I139" i="83" s="1"/>
  <c r="G138" i="83"/>
  <c r="I138" i="83" s="1"/>
  <c r="G137" i="83"/>
  <c r="I137" i="83" s="1"/>
  <c r="G136" i="83"/>
  <c r="I136" i="83" s="1"/>
  <c r="G135" i="83"/>
  <c r="I135" i="83" s="1"/>
  <c r="G134" i="83"/>
  <c r="X133" i="83"/>
  <c r="W133" i="83"/>
  <c r="V133" i="83"/>
  <c r="U133" i="83"/>
  <c r="T133" i="83"/>
  <c r="S133" i="83"/>
  <c r="R133" i="83"/>
  <c r="Q133" i="83"/>
  <c r="P133" i="83"/>
  <c r="O133" i="83"/>
  <c r="N133" i="83"/>
  <c r="M133" i="83"/>
  <c r="L133" i="83"/>
  <c r="K133" i="83"/>
  <c r="J133" i="83"/>
  <c r="H133" i="83"/>
  <c r="G132" i="83"/>
  <c r="I132" i="83" s="1"/>
  <c r="G131" i="83"/>
  <c r="I131" i="83" s="1"/>
  <c r="X130" i="83"/>
  <c r="W130" i="83"/>
  <c r="V130" i="83"/>
  <c r="U130" i="83"/>
  <c r="T130" i="83"/>
  <c r="S130" i="83"/>
  <c r="R130" i="83"/>
  <c r="Q130" i="83"/>
  <c r="P130" i="83"/>
  <c r="O130" i="83"/>
  <c r="N130" i="83"/>
  <c r="M130" i="83"/>
  <c r="L130" i="83"/>
  <c r="K130" i="83"/>
  <c r="J130" i="83"/>
  <c r="H130" i="83"/>
  <c r="G129" i="83"/>
  <c r="I129" i="83" s="1"/>
  <c r="G128" i="83"/>
  <c r="I128" i="83" s="1"/>
  <c r="G127" i="83"/>
  <c r="I127" i="83" s="1"/>
  <c r="G126" i="83"/>
  <c r="I126" i="83" s="1"/>
  <c r="G125" i="83"/>
  <c r="I125" i="83" s="1"/>
  <c r="G124" i="83"/>
  <c r="I124" i="83" s="1"/>
  <c r="G123" i="83"/>
  <c r="I123" i="83" s="1"/>
  <c r="G122" i="83"/>
  <c r="I122" i="83" s="1"/>
  <c r="G121" i="83"/>
  <c r="I121" i="83" s="1"/>
  <c r="G120" i="83"/>
  <c r="X119" i="83"/>
  <c r="W119" i="83"/>
  <c r="V119" i="83"/>
  <c r="U119" i="83"/>
  <c r="T119" i="83"/>
  <c r="S119" i="83"/>
  <c r="R119" i="83"/>
  <c r="Q119" i="83"/>
  <c r="P119" i="83"/>
  <c r="O119" i="83"/>
  <c r="N119" i="83"/>
  <c r="M119" i="83"/>
  <c r="L119" i="83"/>
  <c r="K119" i="83"/>
  <c r="J119" i="83"/>
  <c r="H119" i="83"/>
  <c r="G118" i="83"/>
  <c r="I118" i="83" s="1"/>
  <c r="G117" i="83"/>
  <c r="I117" i="83" s="1"/>
  <c r="G116" i="83"/>
  <c r="I116" i="83" s="1"/>
  <c r="G115" i="83"/>
  <c r="I115" i="83" s="1"/>
  <c r="G114" i="83"/>
  <c r="I114" i="83" s="1"/>
  <c r="G113" i="83"/>
  <c r="I113" i="83" s="1"/>
  <c r="G112" i="83"/>
  <c r="I112" i="83" s="1"/>
  <c r="G111" i="83"/>
  <c r="I111" i="83" s="1"/>
  <c r="G110" i="83"/>
  <c r="I110" i="83" s="1"/>
  <c r="G109" i="83"/>
  <c r="I109" i="83" s="1"/>
  <c r="X108" i="83"/>
  <c r="W108" i="83"/>
  <c r="V108" i="83"/>
  <c r="U108" i="83"/>
  <c r="T108" i="83"/>
  <c r="S108" i="83"/>
  <c r="R108" i="83"/>
  <c r="Q108" i="83"/>
  <c r="P108" i="83"/>
  <c r="O108" i="83"/>
  <c r="N108" i="83"/>
  <c r="M108" i="83"/>
  <c r="L108" i="83"/>
  <c r="K108" i="83"/>
  <c r="J108" i="83"/>
  <c r="H108" i="83"/>
  <c r="G107" i="83"/>
  <c r="I107" i="83" s="1"/>
  <c r="G106" i="83"/>
  <c r="I106" i="83" s="1"/>
  <c r="G105" i="83"/>
  <c r="I105" i="83" s="1"/>
  <c r="G104" i="83"/>
  <c r="I104" i="83" s="1"/>
  <c r="G103" i="83"/>
  <c r="I103" i="83" s="1"/>
  <c r="G102" i="83"/>
  <c r="I102" i="83" s="1"/>
  <c r="G101" i="83"/>
  <c r="I101" i="83" s="1"/>
  <c r="G100" i="83"/>
  <c r="I100" i="83" s="1"/>
  <c r="G99" i="83"/>
  <c r="I99" i="83" s="1"/>
  <c r="G98" i="83"/>
  <c r="X97" i="83"/>
  <c r="W97" i="83"/>
  <c r="V97" i="83"/>
  <c r="U97" i="83"/>
  <c r="T97" i="83"/>
  <c r="S97" i="83"/>
  <c r="R97" i="83"/>
  <c r="Q97" i="83"/>
  <c r="P97" i="83"/>
  <c r="O97" i="83"/>
  <c r="N97" i="83"/>
  <c r="M97" i="83"/>
  <c r="L97" i="83"/>
  <c r="K97" i="83"/>
  <c r="J97" i="83"/>
  <c r="H97" i="83"/>
  <c r="G96" i="83"/>
  <c r="I96" i="83" s="1"/>
  <c r="G95" i="83"/>
  <c r="I95" i="83" s="1"/>
  <c r="G94" i="83"/>
  <c r="I94" i="83" s="1"/>
  <c r="G93" i="83"/>
  <c r="I93" i="83" s="1"/>
  <c r="X92" i="83"/>
  <c r="W92" i="83"/>
  <c r="V92" i="83"/>
  <c r="U92" i="83"/>
  <c r="T92" i="83"/>
  <c r="S92" i="83"/>
  <c r="R92" i="83"/>
  <c r="Q92" i="83"/>
  <c r="P92" i="83"/>
  <c r="O92" i="83"/>
  <c r="N92" i="83"/>
  <c r="M92" i="83"/>
  <c r="L92" i="83"/>
  <c r="K92" i="83"/>
  <c r="J92" i="83"/>
  <c r="H92" i="83"/>
  <c r="G91" i="83"/>
  <c r="I91" i="83" s="1"/>
  <c r="G90" i="83"/>
  <c r="X89" i="83"/>
  <c r="W89" i="83"/>
  <c r="V89" i="83"/>
  <c r="U89" i="83"/>
  <c r="T89" i="83"/>
  <c r="S89" i="83"/>
  <c r="R89" i="83"/>
  <c r="Q89" i="83"/>
  <c r="P89" i="83"/>
  <c r="O89" i="83"/>
  <c r="N89" i="83"/>
  <c r="M89" i="83"/>
  <c r="L89" i="83"/>
  <c r="K89" i="83"/>
  <c r="J89" i="83"/>
  <c r="H89" i="83"/>
  <c r="G87" i="83"/>
  <c r="I87" i="83" s="1"/>
  <c r="G86" i="83"/>
  <c r="I86" i="83" s="1"/>
  <c r="G85" i="83"/>
  <c r="I85" i="83" s="1"/>
  <c r="G84" i="83"/>
  <c r="X83" i="83"/>
  <c r="W83" i="83"/>
  <c r="V83" i="83"/>
  <c r="U83" i="83"/>
  <c r="T83" i="83"/>
  <c r="S83" i="83"/>
  <c r="R83" i="83"/>
  <c r="Q83" i="83"/>
  <c r="P83" i="83"/>
  <c r="O83" i="83"/>
  <c r="N83" i="83"/>
  <c r="M83" i="83"/>
  <c r="L83" i="83"/>
  <c r="K83" i="83"/>
  <c r="J83" i="83"/>
  <c r="H83" i="83"/>
  <c r="G82" i="83"/>
  <c r="I82" i="83" s="1"/>
  <c r="G81" i="83"/>
  <c r="I81" i="83" s="1"/>
  <c r="G80" i="83"/>
  <c r="X79" i="83"/>
  <c r="W79" i="83"/>
  <c r="V79" i="83"/>
  <c r="U79" i="83"/>
  <c r="T79" i="83"/>
  <c r="S79" i="83"/>
  <c r="R79" i="83"/>
  <c r="Q79" i="83"/>
  <c r="P79" i="83"/>
  <c r="O79" i="83"/>
  <c r="N79" i="83"/>
  <c r="M79" i="83"/>
  <c r="L79" i="83"/>
  <c r="K79" i="83"/>
  <c r="J79" i="83"/>
  <c r="H79" i="83"/>
  <c r="G78" i="83"/>
  <c r="I78" i="83" s="1"/>
  <c r="G77" i="83"/>
  <c r="I77" i="83" s="1"/>
  <c r="G76" i="83"/>
  <c r="I76" i="83" s="1"/>
  <c r="G75" i="83"/>
  <c r="I75" i="83" s="1"/>
  <c r="G74" i="83"/>
  <c r="I74" i="83" s="1"/>
  <c r="G73" i="83"/>
  <c r="I73" i="83" s="1"/>
  <c r="G71" i="83"/>
  <c r="I71" i="83" s="1"/>
  <c r="L71" i="83" s="1"/>
  <c r="G70" i="83"/>
  <c r="G69" i="83"/>
  <c r="I69" i="83" s="1"/>
  <c r="G68" i="83"/>
  <c r="I68" i="83" s="1"/>
  <c r="X64" i="83"/>
  <c r="X63" i="83" s="1"/>
  <c r="G66" i="83"/>
  <c r="I66" i="83" s="1"/>
  <c r="K66" i="83" s="1"/>
  <c r="K64" i="83" s="1"/>
  <c r="K63" i="83" s="1"/>
  <c r="G65" i="83"/>
  <c r="V64" i="83"/>
  <c r="V63" i="83" s="1"/>
  <c r="U64" i="83"/>
  <c r="U63" i="83" s="1"/>
  <c r="T64" i="83"/>
  <c r="T63" i="83" s="1"/>
  <c r="S64" i="83"/>
  <c r="R64" i="83"/>
  <c r="R63" i="83" s="1"/>
  <c r="Q64" i="83"/>
  <c r="P64" i="83"/>
  <c r="O64" i="83"/>
  <c r="O63" i="83" s="1"/>
  <c r="N64" i="83"/>
  <c r="N63" i="83" s="1"/>
  <c r="M64" i="83"/>
  <c r="H64" i="83"/>
  <c r="H63" i="83" s="1"/>
  <c r="S63" i="83"/>
  <c r="G62" i="83"/>
  <c r="I62" i="83" s="1"/>
  <c r="G61" i="83"/>
  <c r="X60" i="83"/>
  <c r="W60" i="83"/>
  <c r="V60" i="83"/>
  <c r="U60" i="83"/>
  <c r="T60" i="83"/>
  <c r="S60" i="83"/>
  <c r="R60" i="83"/>
  <c r="Q60" i="83"/>
  <c r="P60" i="83"/>
  <c r="O60" i="83"/>
  <c r="N60" i="83"/>
  <c r="M60" i="83"/>
  <c r="L60" i="83"/>
  <c r="K60" i="83"/>
  <c r="J60" i="83"/>
  <c r="H60" i="83"/>
  <c r="G59" i="83"/>
  <c r="I59" i="83" s="1"/>
  <c r="L59" i="83" s="1"/>
  <c r="L57" i="83" s="1"/>
  <c r="G58" i="83"/>
  <c r="I58" i="83" s="1"/>
  <c r="J58" i="83" s="1"/>
  <c r="J57" i="83" s="1"/>
  <c r="X57" i="83"/>
  <c r="W57" i="83"/>
  <c r="V57" i="83"/>
  <c r="U57" i="83"/>
  <c r="T57" i="83"/>
  <c r="S57" i="83"/>
  <c r="R57" i="83"/>
  <c r="Q57" i="83"/>
  <c r="P57" i="83"/>
  <c r="O57" i="83"/>
  <c r="N57" i="83"/>
  <c r="M57" i="83"/>
  <c r="K57" i="83"/>
  <c r="H57" i="83"/>
  <c r="G56" i="83"/>
  <c r="I56" i="83" s="1"/>
  <c r="G55" i="83"/>
  <c r="I55" i="83" s="1"/>
  <c r="G54" i="83"/>
  <c r="X53" i="83"/>
  <c r="W53" i="83"/>
  <c r="V53" i="83"/>
  <c r="U53" i="83"/>
  <c r="T53" i="83"/>
  <c r="S53" i="83"/>
  <c r="R53" i="83"/>
  <c r="Q53" i="83"/>
  <c r="P53" i="83"/>
  <c r="O53" i="83"/>
  <c r="N53" i="83"/>
  <c r="M53" i="83"/>
  <c r="L53" i="83"/>
  <c r="K53" i="83"/>
  <c r="J53" i="83"/>
  <c r="H53" i="83"/>
  <c r="G52" i="83"/>
  <c r="G51" i="83"/>
  <c r="I51" i="83" s="1"/>
  <c r="K51" i="83" s="1"/>
  <c r="K50" i="83" s="1"/>
  <c r="X50" i="83"/>
  <c r="W50" i="83"/>
  <c r="V50" i="83"/>
  <c r="U50" i="83"/>
  <c r="T50" i="83"/>
  <c r="S50" i="83"/>
  <c r="R50" i="83"/>
  <c r="Q50" i="83"/>
  <c r="P50" i="83"/>
  <c r="O50" i="83"/>
  <c r="N50" i="83"/>
  <c r="M50" i="83"/>
  <c r="J50" i="83"/>
  <c r="H50" i="83"/>
  <c r="O49" i="83"/>
  <c r="G49" i="83" s="1"/>
  <c r="G48" i="83"/>
  <c r="I48" i="83" s="1"/>
  <c r="G47" i="83"/>
  <c r="I47" i="83" s="1"/>
  <c r="J47" i="83" s="1"/>
  <c r="G46" i="83"/>
  <c r="I46" i="83" s="1"/>
  <c r="L46" i="83" s="1"/>
  <c r="L43" i="83" s="1"/>
  <c r="G45" i="83"/>
  <c r="G44" i="83"/>
  <c r="I44" i="83" s="1"/>
  <c r="J44" i="83" s="1"/>
  <c r="X43" i="83"/>
  <c r="W43" i="83"/>
  <c r="V43" i="83"/>
  <c r="U43" i="83"/>
  <c r="T43" i="83"/>
  <c r="S43" i="83"/>
  <c r="R43" i="83"/>
  <c r="Q43" i="83"/>
  <c r="P43" i="83"/>
  <c r="O43" i="83"/>
  <c r="N43" i="83"/>
  <c r="M43" i="83"/>
  <c r="H43" i="83"/>
  <c r="G41" i="83"/>
  <c r="I41" i="83" s="1"/>
  <c r="G40" i="83"/>
  <c r="X39" i="83"/>
  <c r="W39" i="83"/>
  <c r="V39" i="83"/>
  <c r="U39" i="83"/>
  <c r="T39" i="83"/>
  <c r="S39" i="83"/>
  <c r="R39" i="83"/>
  <c r="Q39" i="83"/>
  <c r="P39" i="83"/>
  <c r="O39" i="83"/>
  <c r="N39" i="83"/>
  <c r="M39" i="83"/>
  <c r="L39" i="83"/>
  <c r="K39" i="83"/>
  <c r="J39" i="83"/>
  <c r="H39" i="83"/>
  <c r="G38" i="83"/>
  <c r="I38" i="83" s="1"/>
  <c r="G37" i="83"/>
  <c r="G36" i="83"/>
  <c r="I36" i="83" s="1"/>
  <c r="J36" i="83" s="1"/>
  <c r="J35" i="83" s="1"/>
  <c r="J33" i="83" s="1"/>
  <c r="X35" i="83"/>
  <c r="X33" i="83" s="1"/>
  <c r="W35" i="83"/>
  <c r="V35" i="83"/>
  <c r="V33" i="83" s="1"/>
  <c r="U35" i="83"/>
  <c r="U33" i="83" s="1"/>
  <c r="T35" i="83"/>
  <c r="T33" i="83" s="1"/>
  <c r="S35" i="83"/>
  <c r="S33" i="83" s="1"/>
  <c r="R35" i="83"/>
  <c r="R33" i="83" s="1"/>
  <c r="Q35" i="83"/>
  <c r="P35" i="83"/>
  <c r="O35" i="83"/>
  <c r="O33" i="83" s="1"/>
  <c r="N35" i="83"/>
  <c r="N33" i="83" s="1"/>
  <c r="M35" i="83"/>
  <c r="K35" i="83"/>
  <c r="K33" i="83" s="1"/>
  <c r="H35" i="83"/>
  <c r="H33" i="83" s="1"/>
  <c r="G34" i="83"/>
  <c r="Q33" i="83"/>
  <c r="P33" i="83"/>
  <c r="M33" i="83"/>
  <c r="G31" i="83"/>
  <c r="I31" i="83" s="1"/>
  <c r="L31" i="83" s="1"/>
  <c r="G30" i="83"/>
  <c r="I30" i="83" s="1"/>
  <c r="G29" i="83"/>
  <c r="I29" i="83" s="1"/>
  <c r="G28" i="83"/>
  <c r="I28" i="83" s="1"/>
  <c r="L28" i="83" s="1"/>
  <c r="G27" i="83"/>
  <c r="I27" i="83" s="1"/>
  <c r="G26" i="83"/>
  <c r="I26" i="83" s="1"/>
  <c r="X24" i="83"/>
  <c r="W24" i="83"/>
  <c r="V24" i="83"/>
  <c r="T24" i="83"/>
  <c r="O24" i="83"/>
  <c r="N24" i="83"/>
  <c r="P24" i="83"/>
  <c r="M24" i="83"/>
  <c r="K24" i="83"/>
  <c r="J24" i="83"/>
  <c r="H24" i="83"/>
  <c r="G23" i="83"/>
  <c r="I23" i="83" s="1"/>
  <c r="G21" i="83"/>
  <c r="I21" i="83" s="1"/>
  <c r="X20" i="83"/>
  <c r="W20" i="83"/>
  <c r="V20" i="83"/>
  <c r="U20" i="83"/>
  <c r="T20" i="83"/>
  <c r="S20" i="83"/>
  <c r="S24" i="83" s="1"/>
  <c r="R20" i="83"/>
  <c r="R24" i="83" s="1"/>
  <c r="Q20" i="83"/>
  <c r="P20" i="83"/>
  <c r="O20" i="83"/>
  <c r="N20" i="83"/>
  <c r="M20" i="83"/>
  <c r="K20" i="83"/>
  <c r="J20" i="83"/>
  <c r="H20" i="83"/>
  <c r="G19" i="83"/>
  <c r="I19" i="83" s="1"/>
  <c r="L19" i="83" s="1"/>
  <c r="G18" i="83"/>
  <c r="I18" i="83" s="1"/>
  <c r="G17" i="83"/>
  <c r="I17" i="83" s="1"/>
  <c r="G16" i="83"/>
  <c r="I16" i="83" s="1"/>
  <c r="G15" i="83"/>
  <c r="I15" i="83" s="1"/>
  <c r="G14" i="83"/>
  <c r="I14" i="83" s="1"/>
  <c r="L14" i="83" s="1"/>
  <c r="G13" i="83"/>
  <c r="G12" i="83"/>
  <c r="I12" i="83" s="1"/>
  <c r="G11" i="83"/>
  <c r="I11" i="83" s="1"/>
  <c r="G10" i="83"/>
  <c r="I10" i="83" s="1"/>
  <c r="L10" i="83" s="1"/>
  <c r="G9" i="83"/>
  <c r="I9" i="83" s="1"/>
  <c r="G8" i="83"/>
  <c r="G7" i="83"/>
  <c r="X6" i="83"/>
  <c r="W6" i="83"/>
  <c r="W5" i="83" s="1"/>
  <c r="V6" i="83"/>
  <c r="U6" i="83"/>
  <c r="T6" i="83"/>
  <c r="S6" i="83"/>
  <c r="S5" i="83" s="1"/>
  <c r="R6" i="83"/>
  <c r="R5" i="83" s="1"/>
  <c r="Q6" i="83"/>
  <c r="P6" i="83"/>
  <c r="O6" i="83"/>
  <c r="O5" i="83" s="1"/>
  <c r="N6" i="83"/>
  <c r="M6" i="83"/>
  <c r="K6" i="83"/>
  <c r="J6" i="83"/>
  <c r="H6" i="83"/>
  <c r="G282" i="78"/>
  <c r="G281" i="78"/>
  <c r="G280" i="78"/>
  <c r="G279" i="78"/>
  <c r="G278" i="78"/>
  <c r="G277" i="78"/>
  <c r="G276" i="78"/>
  <c r="V275" i="78"/>
  <c r="U275" i="78"/>
  <c r="T275" i="78"/>
  <c r="S275" i="78"/>
  <c r="R275" i="78"/>
  <c r="Q275" i="78"/>
  <c r="P275" i="78"/>
  <c r="O275" i="78"/>
  <c r="N275" i="78"/>
  <c r="M275" i="78"/>
  <c r="L275" i="78"/>
  <c r="K275" i="78"/>
  <c r="J275" i="78"/>
  <c r="H275" i="78"/>
  <c r="G274" i="78"/>
  <c r="G273" i="78"/>
  <c r="V272" i="78"/>
  <c r="U272" i="78"/>
  <c r="T272" i="78"/>
  <c r="S272" i="78"/>
  <c r="R272" i="78"/>
  <c r="Q272" i="78"/>
  <c r="P272" i="78"/>
  <c r="O272" i="78"/>
  <c r="N272" i="78"/>
  <c r="M272" i="78"/>
  <c r="L272" i="78"/>
  <c r="K272" i="78"/>
  <c r="J272" i="78"/>
  <c r="H272" i="78"/>
  <c r="G271" i="78"/>
  <c r="G270" i="78"/>
  <c r="G269" i="78"/>
  <c r="G268" i="78"/>
  <c r="G267" i="78"/>
  <c r="G266" i="78"/>
  <c r="G265" i="78"/>
  <c r="G264" i="78"/>
  <c r="G263" i="78"/>
  <c r="G262" i="78"/>
  <c r="G261" i="78"/>
  <c r="G260" i="78"/>
  <c r="V259" i="78"/>
  <c r="U259" i="78"/>
  <c r="T259" i="78"/>
  <c r="S259" i="78"/>
  <c r="R259" i="78"/>
  <c r="Q259" i="78"/>
  <c r="P259" i="78"/>
  <c r="O259" i="78"/>
  <c r="N259" i="78"/>
  <c r="M259" i="78"/>
  <c r="L259" i="78"/>
  <c r="K259" i="78"/>
  <c r="J259" i="78"/>
  <c r="H259" i="78"/>
  <c r="G258" i="78"/>
  <c r="G257" i="78"/>
  <c r="G256" i="78"/>
  <c r="V255" i="78"/>
  <c r="U255" i="78"/>
  <c r="T255" i="78"/>
  <c r="S255" i="78"/>
  <c r="R255" i="78"/>
  <c r="Q255" i="78"/>
  <c r="P255" i="78"/>
  <c r="O255" i="78"/>
  <c r="N255" i="78"/>
  <c r="M255" i="78"/>
  <c r="L255" i="78"/>
  <c r="K255" i="78"/>
  <c r="J255" i="78"/>
  <c r="H255" i="78"/>
  <c r="G252" i="78"/>
  <c r="G251" i="78"/>
  <c r="G250" i="78"/>
  <c r="G249" i="78"/>
  <c r="G248" i="78"/>
  <c r="G247" i="78"/>
  <c r="G246" i="78"/>
  <c r="G245" i="78"/>
  <c r="G244" i="78"/>
  <c r="G243" i="78"/>
  <c r="V242" i="78"/>
  <c r="U242" i="78"/>
  <c r="T242" i="78"/>
  <c r="S242" i="78"/>
  <c r="R242" i="78"/>
  <c r="Q242" i="78"/>
  <c r="P242" i="78"/>
  <c r="O242" i="78"/>
  <c r="N242" i="78"/>
  <c r="M242" i="78"/>
  <c r="L242" i="78"/>
  <c r="K242" i="78"/>
  <c r="J242" i="78"/>
  <c r="H242" i="78"/>
  <c r="G241" i="78"/>
  <c r="G240" i="78"/>
  <c r="G239" i="78"/>
  <c r="G238" i="78"/>
  <c r="G237" i="78"/>
  <c r="G236" i="78"/>
  <c r="G235" i="78"/>
  <c r="G234" i="78"/>
  <c r="G233" i="78"/>
  <c r="G232" i="78"/>
  <c r="G231" i="78"/>
  <c r="G203" i="66" s="1"/>
  <c r="G230" i="78"/>
  <c r="G229" i="78"/>
  <c r="V228" i="78"/>
  <c r="U228" i="78"/>
  <c r="T228" i="78"/>
  <c r="S228" i="78"/>
  <c r="R228" i="78"/>
  <c r="Q228" i="78"/>
  <c r="P228" i="78"/>
  <c r="O228" i="78"/>
  <c r="N228" i="78"/>
  <c r="M228" i="78"/>
  <c r="L228" i="78"/>
  <c r="K228" i="78"/>
  <c r="J228" i="78"/>
  <c r="H228" i="78"/>
  <c r="H200" i="66" s="1"/>
  <c r="G227" i="78"/>
  <c r="G226" i="78"/>
  <c r="V225" i="78"/>
  <c r="U225" i="78"/>
  <c r="T225" i="78"/>
  <c r="S225" i="78"/>
  <c r="R225" i="78"/>
  <c r="Q225" i="78"/>
  <c r="P225" i="78"/>
  <c r="O225" i="78"/>
  <c r="N225" i="78"/>
  <c r="M225" i="78"/>
  <c r="L225" i="78"/>
  <c r="K225" i="78"/>
  <c r="J225" i="78"/>
  <c r="H225" i="78"/>
  <c r="G224" i="78"/>
  <c r="G223" i="78"/>
  <c r="G222" i="78"/>
  <c r="G221" i="78"/>
  <c r="G220" i="78"/>
  <c r="G219" i="78"/>
  <c r="G218" i="78"/>
  <c r="G217" i="78"/>
  <c r="G216" i="78"/>
  <c r="G215" i="78"/>
  <c r="V214" i="78"/>
  <c r="U214" i="78"/>
  <c r="T214" i="78"/>
  <c r="S214" i="78"/>
  <c r="R214" i="78"/>
  <c r="Q214" i="78"/>
  <c r="P214" i="78"/>
  <c r="O214" i="78"/>
  <c r="N214" i="78"/>
  <c r="M214" i="78"/>
  <c r="L214" i="78"/>
  <c r="K214" i="78"/>
  <c r="J214" i="78"/>
  <c r="H214" i="78"/>
  <c r="H186" i="66" s="1"/>
  <c r="G213" i="78"/>
  <c r="G212" i="78"/>
  <c r="G211" i="78"/>
  <c r="G210" i="78"/>
  <c r="G182" i="66" s="1"/>
  <c r="G209" i="78"/>
  <c r="G208" i="78"/>
  <c r="G207" i="78"/>
  <c r="G206" i="78"/>
  <c r="G178" i="66" s="1"/>
  <c r="G205" i="78"/>
  <c r="G204" i="78"/>
  <c r="V203" i="78"/>
  <c r="U203" i="78"/>
  <c r="U175" i="66" s="1"/>
  <c r="T203" i="78"/>
  <c r="S203" i="78"/>
  <c r="R203" i="78"/>
  <c r="Q203" i="78"/>
  <c r="Q175" i="66" s="1"/>
  <c r="P203" i="78"/>
  <c r="O203" i="78"/>
  <c r="N203" i="78"/>
  <c r="M203" i="78"/>
  <c r="M175" i="66" s="1"/>
  <c r="L203" i="78"/>
  <c r="K203" i="78"/>
  <c r="J203" i="78"/>
  <c r="H203" i="78"/>
  <c r="H175" i="66" s="1"/>
  <c r="G202" i="78"/>
  <c r="G201" i="78"/>
  <c r="G200" i="78"/>
  <c r="G199" i="78"/>
  <c r="G198" i="78"/>
  <c r="G197" i="78"/>
  <c r="G196" i="78"/>
  <c r="G195" i="78"/>
  <c r="G194" i="78"/>
  <c r="G193" i="78"/>
  <c r="V192" i="78"/>
  <c r="U192" i="78"/>
  <c r="T192" i="78"/>
  <c r="S192" i="78"/>
  <c r="R192" i="78"/>
  <c r="Q192" i="78"/>
  <c r="P192" i="78"/>
  <c r="O192" i="78"/>
  <c r="N192" i="78"/>
  <c r="M192" i="78"/>
  <c r="L192" i="78"/>
  <c r="K192" i="78"/>
  <c r="J192" i="78"/>
  <c r="H192" i="78"/>
  <c r="H164" i="66" s="1"/>
  <c r="G191" i="78"/>
  <c r="G189" i="78"/>
  <c r="I189" i="78" s="1"/>
  <c r="G188" i="78"/>
  <c r="I188" i="78" s="1"/>
  <c r="G187" i="78"/>
  <c r="I187" i="78" s="1"/>
  <c r="G186" i="78"/>
  <c r="V185" i="78"/>
  <c r="U185" i="78"/>
  <c r="T185" i="78"/>
  <c r="S185" i="78"/>
  <c r="R185" i="78"/>
  <c r="Q185" i="78"/>
  <c r="P185" i="78"/>
  <c r="O185" i="78"/>
  <c r="N185" i="78"/>
  <c r="M185" i="78"/>
  <c r="L185" i="78"/>
  <c r="K185" i="78"/>
  <c r="J185" i="78"/>
  <c r="H185" i="78"/>
  <c r="G184" i="78"/>
  <c r="I184" i="78" s="1"/>
  <c r="G183" i="78"/>
  <c r="I183" i="78" s="1"/>
  <c r="G182" i="78"/>
  <c r="I182" i="78" s="1"/>
  <c r="G180" i="78"/>
  <c r="G179" i="78"/>
  <c r="I179" i="78" s="1"/>
  <c r="G178" i="78"/>
  <c r="G177" i="78"/>
  <c r="V176" i="78"/>
  <c r="V174" i="78" s="1"/>
  <c r="U176" i="78"/>
  <c r="U174" i="78" s="1"/>
  <c r="T176" i="78"/>
  <c r="T174" i="78" s="1"/>
  <c r="S176" i="78"/>
  <c r="P176" i="78"/>
  <c r="P174" i="78" s="1"/>
  <c r="O176" i="78"/>
  <c r="O174" i="78" s="1"/>
  <c r="N176" i="78"/>
  <c r="N174" i="78" s="1"/>
  <c r="M176" i="78"/>
  <c r="L176" i="78"/>
  <c r="L174" i="78" s="1"/>
  <c r="K176" i="78"/>
  <c r="J176" i="78"/>
  <c r="J174" i="78" s="1"/>
  <c r="H176" i="78"/>
  <c r="G175" i="78"/>
  <c r="S174" i="78"/>
  <c r="O170" i="78"/>
  <c r="O146" i="66" s="1"/>
  <c r="I171" i="78"/>
  <c r="V170" i="78"/>
  <c r="U170" i="78"/>
  <c r="T170" i="78"/>
  <c r="T146" i="66" s="1"/>
  <c r="S170" i="78"/>
  <c r="S146" i="66" s="1"/>
  <c r="R170" i="78"/>
  <c r="Q170" i="78"/>
  <c r="Q146" i="66" s="1"/>
  <c r="P170" i="78"/>
  <c r="P146" i="66" s="1"/>
  <c r="N170" i="78"/>
  <c r="N146" i="66" s="1"/>
  <c r="M170" i="78"/>
  <c r="M146" i="66" s="1"/>
  <c r="L170" i="78"/>
  <c r="L146" i="66" s="1"/>
  <c r="K170" i="78"/>
  <c r="K146" i="66" s="1"/>
  <c r="J170" i="78"/>
  <c r="J146" i="66" s="1"/>
  <c r="H170" i="78"/>
  <c r="H146" i="66" s="1"/>
  <c r="G169" i="78"/>
  <c r="G168" i="78"/>
  <c r="G167" i="78"/>
  <c r="G166" i="78"/>
  <c r="G165" i="78"/>
  <c r="G164" i="78"/>
  <c r="G163" i="78"/>
  <c r="G162" i="78"/>
  <c r="G161" i="78"/>
  <c r="G160" i="78"/>
  <c r="V159" i="78"/>
  <c r="U159" i="78"/>
  <c r="T159" i="78"/>
  <c r="S159" i="78"/>
  <c r="R159" i="78"/>
  <c r="Q159" i="78"/>
  <c r="P159" i="78"/>
  <c r="O159" i="78"/>
  <c r="N159" i="78"/>
  <c r="M159" i="78"/>
  <c r="L159" i="78"/>
  <c r="K159" i="78"/>
  <c r="J159" i="78"/>
  <c r="H159" i="78"/>
  <c r="G158" i="78"/>
  <c r="G157" i="78"/>
  <c r="G156" i="78"/>
  <c r="G155" i="78"/>
  <c r="G154" i="78"/>
  <c r="G153" i="78"/>
  <c r="G152" i="78"/>
  <c r="G151" i="78"/>
  <c r="G150" i="78"/>
  <c r="G149" i="78"/>
  <c r="G148" i="78"/>
  <c r="G147" i="78"/>
  <c r="G146" i="78"/>
  <c r="G145" i="78"/>
  <c r="V144" i="78"/>
  <c r="U144" i="78"/>
  <c r="T144" i="78"/>
  <c r="S144" i="78"/>
  <c r="R144" i="78"/>
  <c r="Q144" i="78"/>
  <c r="P144" i="78"/>
  <c r="O144" i="78"/>
  <c r="N144" i="78"/>
  <c r="M144" i="78"/>
  <c r="L144" i="78"/>
  <c r="K144" i="78"/>
  <c r="J144" i="78"/>
  <c r="H144" i="78"/>
  <c r="G143" i="78"/>
  <c r="G142" i="78"/>
  <c r="V141" i="78"/>
  <c r="U141" i="78"/>
  <c r="T141" i="78"/>
  <c r="S141" i="78"/>
  <c r="R141" i="78"/>
  <c r="Q141" i="78"/>
  <c r="P141" i="78"/>
  <c r="O141" i="78"/>
  <c r="N141" i="78"/>
  <c r="M141" i="78"/>
  <c r="L141" i="78"/>
  <c r="K141" i="78"/>
  <c r="J141" i="78"/>
  <c r="H141" i="78"/>
  <c r="G140" i="78"/>
  <c r="G139" i="78"/>
  <c r="G138" i="78"/>
  <c r="I137" i="78"/>
  <c r="G136" i="78"/>
  <c r="G135" i="78"/>
  <c r="G134" i="78"/>
  <c r="G133" i="78"/>
  <c r="G132" i="78"/>
  <c r="G131" i="78"/>
  <c r="V130" i="78"/>
  <c r="U130" i="78"/>
  <c r="T130" i="78"/>
  <c r="S130" i="78"/>
  <c r="R130" i="78"/>
  <c r="Q130" i="78"/>
  <c r="P130" i="78"/>
  <c r="O130" i="78"/>
  <c r="N130" i="78"/>
  <c r="M130" i="78"/>
  <c r="L130" i="78"/>
  <c r="K130" i="78"/>
  <c r="J130" i="78"/>
  <c r="H130" i="78"/>
  <c r="G129" i="78"/>
  <c r="G128" i="78"/>
  <c r="G127" i="78"/>
  <c r="G126" i="78"/>
  <c r="G125" i="78"/>
  <c r="G124" i="78"/>
  <c r="G123" i="78"/>
  <c r="G122" i="78"/>
  <c r="G121" i="78"/>
  <c r="G120" i="78"/>
  <c r="V119" i="78"/>
  <c r="U119" i="78"/>
  <c r="T119" i="78"/>
  <c r="S119" i="78"/>
  <c r="R119" i="78"/>
  <c r="Q119" i="78"/>
  <c r="P119" i="78"/>
  <c r="O119" i="78"/>
  <c r="N119" i="78"/>
  <c r="M119" i="78"/>
  <c r="L119" i="78"/>
  <c r="K119" i="78"/>
  <c r="J119" i="78"/>
  <c r="H119" i="78"/>
  <c r="G118" i="78"/>
  <c r="G117" i="78"/>
  <c r="G116" i="78"/>
  <c r="G115" i="78"/>
  <c r="G114" i="78"/>
  <c r="G113" i="78"/>
  <c r="G112" i="78"/>
  <c r="G111" i="78"/>
  <c r="G110" i="78"/>
  <c r="G109" i="78"/>
  <c r="V108" i="78"/>
  <c r="U108" i="78"/>
  <c r="T108" i="78"/>
  <c r="S108" i="78"/>
  <c r="R108" i="78"/>
  <c r="Q108" i="78"/>
  <c r="P108" i="78"/>
  <c r="O108" i="78"/>
  <c r="N108" i="78"/>
  <c r="M108" i="78"/>
  <c r="L108" i="78"/>
  <c r="K108" i="78"/>
  <c r="J108" i="78"/>
  <c r="H108" i="78"/>
  <c r="G107" i="78"/>
  <c r="G106" i="78"/>
  <c r="G105" i="78"/>
  <c r="G104" i="78"/>
  <c r="V103" i="78"/>
  <c r="U103" i="78"/>
  <c r="T103" i="78"/>
  <c r="S103" i="78"/>
  <c r="R103" i="78"/>
  <c r="Q103" i="78"/>
  <c r="P103" i="78"/>
  <c r="O103" i="78"/>
  <c r="N103" i="78"/>
  <c r="M103" i="78"/>
  <c r="L103" i="78"/>
  <c r="K103" i="78"/>
  <c r="J103" i="78"/>
  <c r="H103" i="78"/>
  <c r="G102" i="78"/>
  <c r="G101" i="78"/>
  <c r="V100" i="78"/>
  <c r="U100" i="78"/>
  <c r="T100" i="78"/>
  <c r="S100" i="78"/>
  <c r="R100" i="78"/>
  <c r="Q100" i="78"/>
  <c r="P100" i="78"/>
  <c r="O100" i="78"/>
  <c r="N100" i="78"/>
  <c r="M100" i="78"/>
  <c r="L100" i="78"/>
  <c r="K100" i="78"/>
  <c r="J100" i="78"/>
  <c r="H100" i="78"/>
  <c r="G98" i="78"/>
  <c r="G97" i="78"/>
  <c r="G96" i="78"/>
  <c r="G95" i="78"/>
  <c r="V94" i="78"/>
  <c r="U94" i="78"/>
  <c r="T94" i="78"/>
  <c r="S94" i="78"/>
  <c r="R94" i="78"/>
  <c r="Q94" i="78"/>
  <c r="P94" i="78"/>
  <c r="O94" i="78"/>
  <c r="N94" i="78"/>
  <c r="M94" i="78"/>
  <c r="L94" i="78"/>
  <c r="K94" i="78"/>
  <c r="J94" i="78"/>
  <c r="H94" i="78"/>
  <c r="G93" i="78"/>
  <c r="G92" i="78"/>
  <c r="G91" i="78"/>
  <c r="V90" i="78"/>
  <c r="U90" i="78"/>
  <c r="T90" i="78"/>
  <c r="S90" i="78"/>
  <c r="R90" i="78"/>
  <c r="Q90" i="78"/>
  <c r="P90" i="78"/>
  <c r="O90" i="78"/>
  <c r="N90" i="78"/>
  <c r="M90" i="78"/>
  <c r="L90" i="78"/>
  <c r="K90" i="78"/>
  <c r="J90" i="78"/>
  <c r="H90" i="78"/>
  <c r="G89" i="78"/>
  <c r="G88" i="78"/>
  <c r="G87" i="78"/>
  <c r="G86" i="78"/>
  <c r="G85" i="78"/>
  <c r="G84" i="78"/>
  <c r="G82" i="78"/>
  <c r="G81" i="78"/>
  <c r="G80" i="78"/>
  <c r="G79" i="78"/>
  <c r="G55" i="66" s="1"/>
  <c r="G78" i="78"/>
  <c r="I78" i="78" s="1"/>
  <c r="V78" i="78" s="1"/>
  <c r="V76" i="78" s="1"/>
  <c r="V75" i="78" s="1"/>
  <c r="P76" i="78"/>
  <c r="P75" i="78" s="1"/>
  <c r="O76" i="78"/>
  <c r="N76" i="78"/>
  <c r="N75" i="78" s="1"/>
  <c r="M76" i="78"/>
  <c r="M75" i="78" s="1"/>
  <c r="L76" i="78"/>
  <c r="L75" i="78" s="1"/>
  <c r="K76" i="78"/>
  <c r="J76" i="78"/>
  <c r="J75" i="78" s="1"/>
  <c r="H76" i="78"/>
  <c r="G74" i="78"/>
  <c r="G73" i="78"/>
  <c r="I73" i="78" s="1"/>
  <c r="V72" i="78"/>
  <c r="V70" i="78" s="1"/>
  <c r="U72" i="78"/>
  <c r="U52" i="66" s="1"/>
  <c r="S72" i="78"/>
  <c r="S70" i="78" s="1"/>
  <c r="R72" i="78"/>
  <c r="Q72" i="78"/>
  <c r="Q52" i="66" s="1"/>
  <c r="P72" i="78"/>
  <c r="P52" i="66" s="1"/>
  <c r="O72" i="78"/>
  <c r="N72" i="78"/>
  <c r="M72" i="78"/>
  <c r="L72" i="78"/>
  <c r="L52" i="66" s="1"/>
  <c r="K72" i="78"/>
  <c r="K52" i="66" s="1"/>
  <c r="J72" i="78"/>
  <c r="J52" i="66" s="1"/>
  <c r="H72" i="78"/>
  <c r="G71" i="78"/>
  <c r="T70" i="78"/>
  <c r="P70" i="78"/>
  <c r="G69" i="78"/>
  <c r="I69" i="78" s="1"/>
  <c r="G68" i="78"/>
  <c r="I68" i="78" s="1"/>
  <c r="G67" i="78"/>
  <c r="G66" i="78"/>
  <c r="I66" i="78" s="1"/>
  <c r="K65" i="78"/>
  <c r="G65" i="78" s="1"/>
  <c r="V64" i="78"/>
  <c r="T64" i="78"/>
  <c r="S64" i="78"/>
  <c r="R64" i="78"/>
  <c r="Q64" i="78"/>
  <c r="P64" i="78"/>
  <c r="O64" i="78"/>
  <c r="N64" i="78"/>
  <c r="M64" i="78"/>
  <c r="L64" i="78"/>
  <c r="J64" i="78"/>
  <c r="H64" i="78"/>
  <c r="H49" i="66" s="1"/>
  <c r="G63" i="78"/>
  <c r="I63" i="78" s="1"/>
  <c r="G62" i="78"/>
  <c r="I62" i="78" s="1"/>
  <c r="G61" i="78"/>
  <c r="I61" i="78" s="1"/>
  <c r="G60" i="78"/>
  <c r="I60" i="78" s="1"/>
  <c r="G59" i="78"/>
  <c r="I59" i="78" s="1"/>
  <c r="G58" i="78"/>
  <c r="I58" i="78" s="1"/>
  <c r="G57" i="78"/>
  <c r="I57" i="78" s="1"/>
  <c r="V56" i="78"/>
  <c r="U56" i="78"/>
  <c r="U48" i="66" s="1"/>
  <c r="T56" i="78"/>
  <c r="S56" i="78"/>
  <c r="S48" i="66" s="1"/>
  <c r="R56" i="78"/>
  <c r="R48" i="66" s="1"/>
  <c r="Q56" i="78"/>
  <c r="Q48" i="66" s="1"/>
  <c r="P56" i="78"/>
  <c r="P48" i="66" s="1"/>
  <c r="O56" i="78"/>
  <c r="O48" i="66" s="1"/>
  <c r="N56" i="78"/>
  <c r="N48" i="66" s="1"/>
  <c r="M56" i="78"/>
  <c r="M48" i="66" s="1"/>
  <c r="L56" i="78"/>
  <c r="L48" i="66" s="1"/>
  <c r="K56" i="78"/>
  <c r="K48" i="66" s="1"/>
  <c r="J56" i="78"/>
  <c r="J48" i="66" s="1"/>
  <c r="H56" i="78"/>
  <c r="H48" i="66" s="1"/>
  <c r="G55" i="78"/>
  <c r="G54" i="78"/>
  <c r="V53" i="78"/>
  <c r="U53" i="78"/>
  <c r="T53" i="78"/>
  <c r="S53" i="78"/>
  <c r="R53" i="78"/>
  <c r="Q53" i="78"/>
  <c r="P53" i="78"/>
  <c r="O53" i="78"/>
  <c r="N53" i="78"/>
  <c r="M53" i="78"/>
  <c r="L53" i="78"/>
  <c r="K53" i="78"/>
  <c r="J53" i="78"/>
  <c r="H53" i="78"/>
  <c r="G52" i="78"/>
  <c r="H51" i="78"/>
  <c r="H43" i="66" s="1"/>
  <c r="G50" i="78"/>
  <c r="G49" i="78"/>
  <c r="I49" i="78" s="1"/>
  <c r="G47" i="78"/>
  <c r="I47" i="78" s="1"/>
  <c r="V46" i="78"/>
  <c r="U46" i="78"/>
  <c r="T46" i="78"/>
  <c r="S46" i="78"/>
  <c r="R46" i="78"/>
  <c r="R76" i="78" s="1"/>
  <c r="R75" i="78" s="1"/>
  <c r="Q46" i="78"/>
  <c r="P46" i="78"/>
  <c r="N46" i="78"/>
  <c r="M46" i="78"/>
  <c r="L46" i="78"/>
  <c r="K46" i="78"/>
  <c r="J46" i="78"/>
  <c r="H46" i="78"/>
  <c r="G44" i="78"/>
  <c r="G43" i="78"/>
  <c r="I43" i="78" s="1"/>
  <c r="G42" i="78"/>
  <c r="I42" i="78" s="1"/>
  <c r="G41" i="78"/>
  <c r="I41" i="78" s="1"/>
  <c r="V40" i="78"/>
  <c r="V39" i="78" s="1"/>
  <c r="U40" i="78"/>
  <c r="U38" i="66" s="1"/>
  <c r="T40" i="78"/>
  <c r="S40" i="78"/>
  <c r="S39" i="78" s="1"/>
  <c r="R40" i="78"/>
  <c r="R39" i="78" s="1"/>
  <c r="Q40" i="78"/>
  <c r="Q39" i="78" s="1"/>
  <c r="P40" i="78"/>
  <c r="O40" i="78"/>
  <c r="O39" i="78" s="1"/>
  <c r="N40" i="78"/>
  <c r="N39" i="78" s="1"/>
  <c r="L40" i="78"/>
  <c r="K40" i="78"/>
  <c r="J40" i="78"/>
  <c r="J39" i="78" s="1"/>
  <c r="H40" i="78"/>
  <c r="H38" i="66" s="1"/>
  <c r="M39" i="78"/>
  <c r="G38" i="78"/>
  <c r="I38" i="78" s="1"/>
  <c r="H37" i="78"/>
  <c r="I37" i="78" s="1"/>
  <c r="V37" i="78" s="1"/>
  <c r="V35" i="78" s="1"/>
  <c r="V33" i="78" s="1"/>
  <c r="G36" i="78"/>
  <c r="I36" i="78" s="1"/>
  <c r="U35" i="78"/>
  <c r="T35" i="78"/>
  <c r="T33" i="78" s="1"/>
  <c r="S35" i="78"/>
  <c r="R35" i="78"/>
  <c r="R33" i="78" s="1"/>
  <c r="Q35" i="78"/>
  <c r="Q33" i="78" s="1"/>
  <c r="P35" i="78"/>
  <c r="P33" i="78" s="1"/>
  <c r="O35" i="78"/>
  <c r="O33" i="78" s="1"/>
  <c r="N35" i="78"/>
  <c r="N33" i="78" s="1"/>
  <c r="M35" i="78"/>
  <c r="L35" i="78"/>
  <c r="L33" i="78" s="1"/>
  <c r="K35" i="78"/>
  <c r="K33" i="78" s="1"/>
  <c r="J35" i="78"/>
  <c r="J33" i="78" s="1"/>
  <c r="G34" i="78"/>
  <c r="T31" i="78"/>
  <c r="Q31" i="78"/>
  <c r="G31" i="78" s="1"/>
  <c r="G30" i="78"/>
  <c r="G29" i="78"/>
  <c r="U28" i="66"/>
  <c r="T28" i="78"/>
  <c r="J28" i="78"/>
  <c r="G27" i="78"/>
  <c r="G26" i="78"/>
  <c r="V24" i="78"/>
  <c r="H24" i="78"/>
  <c r="G23" i="78"/>
  <c r="G21" i="78"/>
  <c r="V20" i="78"/>
  <c r="U20" i="78"/>
  <c r="U25" i="78" s="1"/>
  <c r="S20" i="78"/>
  <c r="S25" i="78" s="1"/>
  <c r="R20" i="78"/>
  <c r="Q20" i="78"/>
  <c r="Q25" i="78" s="1"/>
  <c r="P20" i="78"/>
  <c r="P25" i="78" s="1"/>
  <c r="P24" i="78" s="1"/>
  <c r="O20" i="78"/>
  <c r="O25" i="78" s="1"/>
  <c r="O24" i="78" s="1"/>
  <c r="N20" i="78"/>
  <c r="N25" i="78" s="1"/>
  <c r="N24" i="78" s="1"/>
  <c r="M20" i="78"/>
  <c r="M25" i="78" s="1"/>
  <c r="M24" i="78" s="1"/>
  <c r="L20" i="78"/>
  <c r="L25" i="78" s="1"/>
  <c r="L24" i="78" s="1"/>
  <c r="K20" i="78"/>
  <c r="K25" i="78" s="1"/>
  <c r="J20" i="78"/>
  <c r="J25" i="78" s="1"/>
  <c r="G19" i="78"/>
  <c r="G18" i="78"/>
  <c r="G17" i="78"/>
  <c r="G16" i="78"/>
  <c r="G15" i="78"/>
  <c r="G14" i="78"/>
  <c r="G13" i="78"/>
  <c r="I13" i="78" s="1"/>
  <c r="G12" i="78"/>
  <c r="G11" i="78"/>
  <c r="G10" i="78"/>
  <c r="I10" i="78" s="1"/>
  <c r="G9" i="78"/>
  <c r="G8" i="78"/>
  <c r="I8" i="78" s="1"/>
  <c r="U6" i="78"/>
  <c r="R6" i="78"/>
  <c r="Q6" i="78"/>
  <c r="N6" i="78"/>
  <c r="M6" i="78"/>
  <c r="M5" i="78" s="1"/>
  <c r="V6" i="78"/>
  <c r="H6" i="78"/>
  <c r="U254" i="66"/>
  <c r="T254" i="66"/>
  <c r="S254" i="66"/>
  <c r="R254" i="66"/>
  <c r="Q254" i="66"/>
  <c r="P254" i="66"/>
  <c r="O254" i="66"/>
  <c r="N254" i="66"/>
  <c r="M254" i="66"/>
  <c r="L254" i="66"/>
  <c r="K254" i="66"/>
  <c r="J254" i="66"/>
  <c r="U253" i="66"/>
  <c r="T253" i="66"/>
  <c r="S253" i="66"/>
  <c r="R253" i="66"/>
  <c r="Q253" i="66"/>
  <c r="P253" i="66"/>
  <c r="O253" i="66"/>
  <c r="N253" i="66"/>
  <c r="M253" i="66"/>
  <c r="L253" i="66"/>
  <c r="K253" i="66"/>
  <c r="J253" i="66"/>
  <c r="U252" i="66"/>
  <c r="T252" i="66"/>
  <c r="S252" i="66"/>
  <c r="R252" i="66"/>
  <c r="Q252" i="66"/>
  <c r="P252" i="66"/>
  <c r="O252" i="66"/>
  <c r="N252" i="66"/>
  <c r="M252" i="66"/>
  <c r="L252" i="66"/>
  <c r="K252" i="66"/>
  <c r="J252" i="66"/>
  <c r="U251" i="66"/>
  <c r="T251" i="66"/>
  <c r="S251" i="66"/>
  <c r="R251" i="66"/>
  <c r="Q251" i="66"/>
  <c r="P251" i="66"/>
  <c r="O251" i="66"/>
  <c r="N251" i="66"/>
  <c r="M251" i="66"/>
  <c r="L251" i="66"/>
  <c r="K251" i="66"/>
  <c r="J251" i="66"/>
  <c r="U250" i="66"/>
  <c r="T250" i="66"/>
  <c r="S250" i="66"/>
  <c r="R250" i="66"/>
  <c r="Q250" i="66"/>
  <c r="P250" i="66"/>
  <c r="O250" i="66"/>
  <c r="N250" i="66"/>
  <c r="M250" i="66"/>
  <c r="L250" i="66"/>
  <c r="K250" i="66"/>
  <c r="J250" i="66"/>
  <c r="U249" i="66"/>
  <c r="T249" i="66"/>
  <c r="S249" i="66"/>
  <c r="R249" i="66"/>
  <c r="Q249" i="66"/>
  <c r="P249" i="66"/>
  <c r="O249" i="66"/>
  <c r="N249" i="66"/>
  <c r="M249" i="66"/>
  <c r="L249" i="66"/>
  <c r="K249" i="66"/>
  <c r="J249" i="66"/>
  <c r="U248" i="66"/>
  <c r="T248" i="66"/>
  <c r="S248" i="66"/>
  <c r="R248" i="66"/>
  <c r="Q248" i="66"/>
  <c r="P248" i="66"/>
  <c r="O248" i="66"/>
  <c r="N248" i="66"/>
  <c r="M248" i="66"/>
  <c r="L248" i="66"/>
  <c r="K248" i="66"/>
  <c r="J248" i="66"/>
  <c r="U246" i="66"/>
  <c r="T246" i="66"/>
  <c r="S246" i="66"/>
  <c r="R246" i="66"/>
  <c r="Q246" i="66"/>
  <c r="P246" i="66"/>
  <c r="O246" i="66"/>
  <c r="N246" i="66"/>
  <c r="M246" i="66"/>
  <c r="L246" i="66"/>
  <c r="K246" i="66"/>
  <c r="J246" i="66"/>
  <c r="U245" i="66"/>
  <c r="T245" i="66"/>
  <c r="S245" i="66"/>
  <c r="R245" i="66"/>
  <c r="Q245" i="66"/>
  <c r="P245" i="66"/>
  <c r="O245" i="66"/>
  <c r="N245" i="66"/>
  <c r="M245" i="66"/>
  <c r="L245" i="66"/>
  <c r="K245" i="66"/>
  <c r="J245" i="66"/>
  <c r="U243" i="66"/>
  <c r="T243" i="66"/>
  <c r="S243" i="66"/>
  <c r="R243" i="66"/>
  <c r="Q243" i="66"/>
  <c r="P243" i="66"/>
  <c r="O243" i="66"/>
  <c r="N243" i="66"/>
  <c r="M243" i="66"/>
  <c r="L243" i="66"/>
  <c r="K243" i="66"/>
  <c r="J243" i="66"/>
  <c r="U242" i="66"/>
  <c r="T242" i="66"/>
  <c r="S242" i="66"/>
  <c r="R242" i="66"/>
  <c r="Q242" i="66"/>
  <c r="P242" i="66"/>
  <c r="O242" i="66"/>
  <c r="N242" i="66"/>
  <c r="M242" i="66"/>
  <c r="L242" i="66"/>
  <c r="K242" i="66"/>
  <c r="J242" i="66"/>
  <c r="U241" i="66"/>
  <c r="T241" i="66"/>
  <c r="S241" i="66"/>
  <c r="R241" i="66"/>
  <c r="Q241" i="66"/>
  <c r="P241" i="66"/>
  <c r="O241" i="66"/>
  <c r="N241" i="66"/>
  <c r="M241" i="66"/>
  <c r="L241" i="66"/>
  <c r="K241" i="66"/>
  <c r="J241" i="66"/>
  <c r="U240" i="66"/>
  <c r="T240" i="66"/>
  <c r="S240" i="66"/>
  <c r="R240" i="66"/>
  <c r="Q240" i="66"/>
  <c r="P240" i="66"/>
  <c r="O240" i="66"/>
  <c r="N240" i="66"/>
  <c r="M240" i="66"/>
  <c r="L240" i="66"/>
  <c r="K240" i="66"/>
  <c r="J240" i="66"/>
  <c r="U239" i="66"/>
  <c r="T239" i="66"/>
  <c r="S239" i="66"/>
  <c r="R239" i="66"/>
  <c r="Q239" i="66"/>
  <c r="P239" i="66"/>
  <c r="O239" i="66"/>
  <c r="N239" i="66"/>
  <c r="M239" i="66"/>
  <c r="L239" i="66"/>
  <c r="K239" i="66"/>
  <c r="J239" i="66"/>
  <c r="U238" i="66"/>
  <c r="T238" i="66"/>
  <c r="S238" i="66"/>
  <c r="R238" i="66"/>
  <c r="Q238" i="66"/>
  <c r="P238" i="66"/>
  <c r="O238" i="66"/>
  <c r="N238" i="66"/>
  <c r="M238" i="66"/>
  <c r="L238" i="66"/>
  <c r="K238" i="66"/>
  <c r="J238" i="66"/>
  <c r="U237" i="66"/>
  <c r="T237" i="66"/>
  <c r="S237" i="66"/>
  <c r="R237" i="66"/>
  <c r="Q237" i="66"/>
  <c r="P237" i="66"/>
  <c r="O237" i="66"/>
  <c r="N237" i="66"/>
  <c r="M237" i="66"/>
  <c r="L237" i="66"/>
  <c r="K237" i="66"/>
  <c r="J237" i="66"/>
  <c r="U236" i="66"/>
  <c r="T236" i="66"/>
  <c r="S236" i="66"/>
  <c r="R236" i="66"/>
  <c r="Q236" i="66"/>
  <c r="P236" i="66"/>
  <c r="O236" i="66"/>
  <c r="N236" i="66"/>
  <c r="M236" i="66"/>
  <c r="L236" i="66"/>
  <c r="K236" i="66"/>
  <c r="J236" i="66"/>
  <c r="U235" i="66"/>
  <c r="T235" i="66"/>
  <c r="S235" i="66"/>
  <c r="R235" i="66"/>
  <c r="Q235" i="66"/>
  <c r="P235" i="66"/>
  <c r="O235" i="66"/>
  <c r="N235" i="66"/>
  <c r="M235" i="66"/>
  <c r="L235" i="66"/>
  <c r="K235" i="66"/>
  <c r="J235" i="66"/>
  <c r="U234" i="66"/>
  <c r="T234" i="66"/>
  <c r="S234" i="66"/>
  <c r="R234" i="66"/>
  <c r="Q234" i="66"/>
  <c r="P234" i="66"/>
  <c r="O234" i="66"/>
  <c r="N234" i="66"/>
  <c r="M234" i="66"/>
  <c r="L234" i="66"/>
  <c r="K234" i="66"/>
  <c r="J234" i="66"/>
  <c r="U233" i="66"/>
  <c r="T233" i="66"/>
  <c r="S233" i="66"/>
  <c r="R233" i="66"/>
  <c r="Q233" i="66"/>
  <c r="P233" i="66"/>
  <c r="O233" i="66"/>
  <c r="N233" i="66"/>
  <c r="M233" i="66"/>
  <c r="L233" i="66"/>
  <c r="K233" i="66"/>
  <c r="J233" i="66"/>
  <c r="U232" i="66"/>
  <c r="T232" i="66"/>
  <c r="S232" i="66"/>
  <c r="R232" i="66"/>
  <c r="Q232" i="66"/>
  <c r="P232" i="66"/>
  <c r="O232" i="66"/>
  <c r="N232" i="66"/>
  <c r="M232" i="66"/>
  <c r="L232" i="66"/>
  <c r="K232" i="66"/>
  <c r="J232" i="66"/>
  <c r="U230" i="66"/>
  <c r="T230" i="66"/>
  <c r="S230" i="66"/>
  <c r="R230" i="66"/>
  <c r="Q230" i="66"/>
  <c r="P230" i="66"/>
  <c r="O230" i="66"/>
  <c r="N230" i="66"/>
  <c r="M230" i="66"/>
  <c r="L230" i="66"/>
  <c r="K230" i="66"/>
  <c r="J230" i="66"/>
  <c r="U229" i="66"/>
  <c r="T229" i="66"/>
  <c r="S229" i="66"/>
  <c r="R229" i="66"/>
  <c r="Q229" i="66"/>
  <c r="P229" i="66"/>
  <c r="O229" i="66"/>
  <c r="N229" i="66"/>
  <c r="M229" i="66"/>
  <c r="L229" i="66"/>
  <c r="K229" i="66"/>
  <c r="J229" i="66"/>
  <c r="U228" i="66"/>
  <c r="T228" i="66"/>
  <c r="S228" i="66"/>
  <c r="R228" i="66"/>
  <c r="Q228" i="66"/>
  <c r="P228" i="66"/>
  <c r="O228" i="66"/>
  <c r="N228" i="66"/>
  <c r="M228" i="66"/>
  <c r="L228" i="66"/>
  <c r="K228" i="66"/>
  <c r="J228" i="66"/>
  <c r="U224" i="66"/>
  <c r="T224" i="66"/>
  <c r="S224" i="66"/>
  <c r="R224" i="66"/>
  <c r="Q224" i="66"/>
  <c r="P224" i="66"/>
  <c r="O224" i="66"/>
  <c r="N224" i="66"/>
  <c r="M224" i="66"/>
  <c r="L224" i="66"/>
  <c r="K224" i="66"/>
  <c r="J224" i="66"/>
  <c r="U223" i="66"/>
  <c r="T223" i="66"/>
  <c r="S223" i="66"/>
  <c r="R223" i="66"/>
  <c r="Q223" i="66"/>
  <c r="P223" i="66"/>
  <c r="O223" i="66"/>
  <c r="N223" i="66"/>
  <c r="M223" i="66"/>
  <c r="L223" i="66"/>
  <c r="K223" i="66"/>
  <c r="J223" i="66"/>
  <c r="U222" i="66"/>
  <c r="T222" i="66"/>
  <c r="S222" i="66"/>
  <c r="R222" i="66"/>
  <c r="Q222" i="66"/>
  <c r="P222" i="66"/>
  <c r="O222" i="66"/>
  <c r="N222" i="66"/>
  <c r="M222" i="66"/>
  <c r="L222" i="66"/>
  <c r="K222" i="66"/>
  <c r="J222" i="66"/>
  <c r="U221" i="66"/>
  <c r="T221" i="66"/>
  <c r="S221" i="66"/>
  <c r="R221" i="66"/>
  <c r="Q221" i="66"/>
  <c r="P221" i="66"/>
  <c r="O221" i="66"/>
  <c r="N221" i="66"/>
  <c r="M221" i="66"/>
  <c r="L221" i="66"/>
  <c r="K221" i="66"/>
  <c r="J221" i="66"/>
  <c r="U220" i="66"/>
  <c r="T220" i="66"/>
  <c r="S220" i="66"/>
  <c r="R220" i="66"/>
  <c r="Q220" i="66"/>
  <c r="P220" i="66"/>
  <c r="O220" i="66"/>
  <c r="N220" i="66"/>
  <c r="M220" i="66"/>
  <c r="L220" i="66"/>
  <c r="K220" i="66"/>
  <c r="J220" i="66"/>
  <c r="U219" i="66"/>
  <c r="T219" i="66"/>
  <c r="S219" i="66"/>
  <c r="R219" i="66"/>
  <c r="Q219" i="66"/>
  <c r="P219" i="66"/>
  <c r="O219" i="66"/>
  <c r="N219" i="66"/>
  <c r="M219" i="66"/>
  <c r="L219" i="66"/>
  <c r="K219" i="66"/>
  <c r="J219" i="66"/>
  <c r="U218" i="66"/>
  <c r="T218" i="66"/>
  <c r="S218" i="66"/>
  <c r="R218" i="66"/>
  <c r="Q218" i="66"/>
  <c r="P218" i="66"/>
  <c r="O218" i="66"/>
  <c r="N218" i="66"/>
  <c r="M218" i="66"/>
  <c r="L218" i="66"/>
  <c r="K218" i="66"/>
  <c r="J218" i="66"/>
  <c r="U217" i="66"/>
  <c r="T217" i="66"/>
  <c r="S217" i="66"/>
  <c r="R217" i="66"/>
  <c r="Q217" i="66"/>
  <c r="P217" i="66"/>
  <c r="O217" i="66"/>
  <c r="N217" i="66"/>
  <c r="M217" i="66"/>
  <c r="L217" i="66"/>
  <c r="K217" i="66"/>
  <c r="J217" i="66"/>
  <c r="U216" i="66"/>
  <c r="T216" i="66"/>
  <c r="S216" i="66"/>
  <c r="R216" i="66"/>
  <c r="Q216" i="66"/>
  <c r="P216" i="66"/>
  <c r="O216" i="66"/>
  <c r="N216" i="66"/>
  <c r="M216" i="66"/>
  <c r="L216" i="66"/>
  <c r="K216" i="66"/>
  <c r="J216" i="66"/>
  <c r="U215" i="66"/>
  <c r="T215" i="66"/>
  <c r="S215" i="66"/>
  <c r="R215" i="66"/>
  <c r="Q215" i="66"/>
  <c r="P215" i="66"/>
  <c r="O215" i="66"/>
  <c r="N215" i="66"/>
  <c r="M215" i="66"/>
  <c r="L215" i="66"/>
  <c r="K215" i="66"/>
  <c r="J215" i="66"/>
  <c r="U213" i="66"/>
  <c r="T213" i="66"/>
  <c r="S213" i="66"/>
  <c r="R213" i="66"/>
  <c r="Q213" i="66"/>
  <c r="P213" i="66"/>
  <c r="O213" i="66"/>
  <c r="N213" i="66"/>
  <c r="M213" i="66"/>
  <c r="L213" i="66"/>
  <c r="K213" i="66"/>
  <c r="J213" i="66"/>
  <c r="U212" i="66"/>
  <c r="T212" i="66"/>
  <c r="S212" i="66"/>
  <c r="R212" i="66"/>
  <c r="Q212" i="66"/>
  <c r="P212" i="66"/>
  <c r="O212" i="66"/>
  <c r="N212" i="66"/>
  <c r="M212" i="66"/>
  <c r="L212" i="66"/>
  <c r="K212" i="66"/>
  <c r="J212" i="66"/>
  <c r="U211" i="66"/>
  <c r="T211" i="66"/>
  <c r="S211" i="66"/>
  <c r="R211" i="66"/>
  <c r="Q211" i="66"/>
  <c r="P211" i="66"/>
  <c r="O211" i="66"/>
  <c r="N211" i="66"/>
  <c r="M211" i="66"/>
  <c r="L211" i="66"/>
  <c r="K211" i="66"/>
  <c r="J211" i="66"/>
  <c r="U210" i="66"/>
  <c r="T210" i="66"/>
  <c r="S210" i="66"/>
  <c r="R210" i="66"/>
  <c r="Q210" i="66"/>
  <c r="P210" i="66"/>
  <c r="O210" i="66"/>
  <c r="N210" i="66"/>
  <c r="M210" i="66"/>
  <c r="L210" i="66"/>
  <c r="K210" i="66"/>
  <c r="J210" i="66"/>
  <c r="U209" i="66"/>
  <c r="T209" i="66"/>
  <c r="S209" i="66"/>
  <c r="R209" i="66"/>
  <c r="Q209" i="66"/>
  <c r="P209" i="66"/>
  <c r="O209" i="66"/>
  <c r="N209" i="66"/>
  <c r="M209" i="66"/>
  <c r="L209" i="66"/>
  <c r="K209" i="66"/>
  <c r="J209" i="66"/>
  <c r="U208" i="66"/>
  <c r="T208" i="66"/>
  <c r="S208" i="66"/>
  <c r="R208" i="66"/>
  <c r="Q208" i="66"/>
  <c r="P208" i="66"/>
  <c r="O208" i="66"/>
  <c r="N208" i="66"/>
  <c r="M208" i="66"/>
  <c r="L208" i="66"/>
  <c r="K208" i="66"/>
  <c r="J208" i="66"/>
  <c r="U207" i="66"/>
  <c r="T207" i="66"/>
  <c r="S207" i="66"/>
  <c r="R207" i="66"/>
  <c r="Q207" i="66"/>
  <c r="P207" i="66"/>
  <c r="O207" i="66"/>
  <c r="N207" i="66"/>
  <c r="M207" i="66"/>
  <c r="L207" i="66"/>
  <c r="K207" i="66"/>
  <c r="J207" i="66"/>
  <c r="U206" i="66"/>
  <c r="T206" i="66"/>
  <c r="S206" i="66"/>
  <c r="R206" i="66"/>
  <c r="Q206" i="66"/>
  <c r="P206" i="66"/>
  <c r="O206" i="66"/>
  <c r="N206" i="66"/>
  <c r="M206" i="66"/>
  <c r="L206" i="66"/>
  <c r="K206" i="66"/>
  <c r="J206" i="66"/>
  <c r="U205" i="66"/>
  <c r="T205" i="66"/>
  <c r="S205" i="66"/>
  <c r="R205" i="66"/>
  <c r="Q205" i="66"/>
  <c r="P205" i="66"/>
  <c r="O205" i="66"/>
  <c r="N205" i="66"/>
  <c r="M205" i="66"/>
  <c r="L205" i="66"/>
  <c r="K205" i="66"/>
  <c r="J205" i="66"/>
  <c r="U204" i="66"/>
  <c r="T204" i="66"/>
  <c r="S204" i="66"/>
  <c r="R204" i="66"/>
  <c r="Q204" i="66"/>
  <c r="P204" i="66"/>
  <c r="O204" i="66"/>
  <c r="N204" i="66"/>
  <c r="M204" i="66"/>
  <c r="L204" i="66"/>
  <c r="K204" i="66"/>
  <c r="J204" i="66"/>
  <c r="U203" i="66"/>
  <c r="T203" i="66"/>
  <c r="S203" i="66"/>
  <c r="R203" i="66"/>
  <c r="Q203" i="66"/>
  <c r="P203" i="66"/>
  <c r="O203" i="66"/>
  <c r="N203" i="66"/>
  <c r="M203" i="66"/>
  <c r="L203" i="66"/>
  <c r="K203" i="66"/>
  <c r="J203" i="66"/>
  <c r="U202" i="66"/>
  <c r="T202" i="66"/>
  <c r="S202" i="66"/>
  <c r="R202" i="66"/>
  <c r="Q202" i="66"/>
  <c r="P202" i="66"/>
  <c r="O202" i="66"/>
  <c r="N202" i="66"/>
  <c r="M202" i="66"/>
  <c r="L202" i="66"/>
  <c r="K202" i="66"/>
  <c r="J202" i="66"/>
  <c r="U201" i="66"/>
  <c r="T201" i="66"/>
  <c r="S201" i="66"/>
  <c r="R201" i="66"/>
  <c r="Q201" i="66"/>
  <c r="P201" i="66"/>
  <c r="O201" i="66"/>
  <c r="N201" i="66"/>
  <c r="M201" i="66"/>
  <c r="L201" i="66"/>
  <c r="K201" i="66"/>
  <c r="J201" i="66"/>
  <c r="U199" i="66"/>
  <c r="T199" i="66"/>
  <c r="S199" i="66"/>
  <c r="R199" i="66"/>
  <c r="Q199" i="66"/>
  <c r="P199" i="66"/>
  <c r="O199" i="66"/>
  <c r="N199" i="66"/>
  <c r="M199" i="66"/>
  <c r="L199" i="66"/>
  <c r="K199" i="66"/>
  <c r="J199" i="66"/>
  <c r="U198" i="66"/>
  <c r="T198" i="66"/>
  <c r="S198" i="66"/>
  <c r="R198" i="66"/>
  <c r="Q198" i="66"/>
  <c r="P198" i="66"/>
  <c r="O198" i="66"/>
  <c r="N198" i="66"/>
  <c r="M198" i="66"/>
  <c r="L198" i="66"/>
  <c r="K198" i="66"/>
  <c r="J198" i="66"/>
  <c r="U196" i="66"/>
  <c r="T196" i="66"/>
  <c r="S196" i="66"/>
  <c r="R196" i="66"/>
  <c r="Q196" i="66"/>
  <c r="P196" i="66"/>
  <c r="O196" i="66"/>
  <c r="N196" i="66"/>
  <c r="M196" i="66"/>
  <c r="L196" i="66"/>
  <c r="K196" i="66"/>
  <c r="J196" i="66"/>
  <c r="U195" i="66"/>
  <c r="T195" i="66"/>
  <c r="S195" i="66"/>
  <c r="R195" i="66"/>
  <c r="Q195" i="66"/>
  <c r="P195" i="66"/>
  <c r="O195" i="66"/>
  <c r="N195" i="66"/>
  <c r="M195" i="66"/>
  <c r="L195" i="66"/>
  <c r="K195" i="66"/>
  <c r="J195" i="66"/>
  <c r="U194" i="66"/>
  <c r="T194" i="66"/>
  <c r="S194" i="66"/>
  <c r="R194" i="66"/>
  <c r="Q194" i="66"/>
  <c r="P194" i="66"/>
  <c r="O194" i="66"/>
  <c r="N194" i="66"/>
  <c r="M194" i="66"/>
  <c r="L194" i="66"/>
  <c r="K194" i="66"/>
  <c r="J194" i="66"/>
  <c r="U193" i="66"/>
  <c r="T193" i="66"/>
  <c r="S193" i="66"/>
  <c r="R193" i="66"/>
  <c r="Q193" i="66"/>
  <c r="P193" i="66"/>
  <c r="O193" i="66"/>
  <c r="N193" i="66"/>
  <c r="M193" i="66"/>
  <c r="L193" i="66"/>
  <c r="K193" i="66"/>
  <c r="J193" i="66"/>
  <c r="U192" i="66"/>
  <c r="T192" i="66"/>
  <c r="S192" i="66"/>
  <c r="R192" i="66"/>
  <c r="Q192" i="66"/>
  <c r="P192" i="66"/>
  <c r="O192" i="66"/>
  <c r="N192" i="66"/>
  <c r="M192" i="66"/>
  <c r="L192" i="66"/>
  <c r="K192" i="66"/>
  <c r="J192" i="66"/>
  <c r="U191" i="66"/>
  <c r="T191" i="66"/>
  <c r="S191" i="66"/>
  <c r="R191" i="66"/>
  <c r="Q191" i="66"/>
  <c r="P191" i="66"/>
  <c r="O191" i="66"/>
  <c r="N191" i="66"/>
  <c r="M191" i="66"/>
  <c r="L191" i="66"/>
  <c r="K191" i="66"/>
  <c r="J191" i="66"/>
  <c r="U190" i="66"/>
  <c r="T190" i="66"/>
  <c r="S190" i="66"/>
  <c r="R190" i="66"/>
  <c r="Q190" i="66"/>
  <c r="P190" i="66"/>
  <c r="O190" i="66"/>
  <c r="N190" i="66"/>
  <c r="M190" i="66"/>
  <c r="L190" i="66"/>
  <c r="K190" i="66"/>
  <c r="J190" i="66"/>
  <c r="U189" i="66"/>
  <c r="T189" i="66"/>
  <c r="S189" i="66"/>
  <c r="R189" i="66"/>
  <c r="Q189" i="66"/>
  <c r="P189" i="66"/>
  <c r="O189" i="66"/>
  <c r="N189" i="66"/>
  <c r="M189" i="66"/>
  <c r="L189" i="66"/>
  <c r="K189" i="66"/>
  <c r="J189" i="66"/>
  <c r="U188" i="66"/>
  <c r="T188" i="66"/>
  <c r="S188" i="66"/>
  <c r="R188" i="66"/>
  <c r="Q188" i="66"/>
  <c r="P188" i="66"/>
  <c r="O188" i="66"/>
  <c r="N188" i="66"/>
  <c r="M188" i="66"/>
  <c r="L188" i="66"/>
  <c r="K188" i="66"/>
  <c r="J188" i="66"/>
  <c r="U187" i="66"/>
  <c r="T187" i="66"/>
  <c r="S187" i="66"/>
  <c r="R187" i="66"/>
  <c r="Q187" i="66"/>
  <c r="P187" i="66"/>
  <c r="O187" i="66"/>
  <c r="N187" i="66"/>
  <c r="M187" i="66"/>
  <c r="L187" i="66"/>
  <c r="K187" i="66"/>
  <c r="J187" i="66"/>
  <c r="U185" i="66"/>
  <c r="T185" i="66"/>
  <c r="S185" i="66"/>
  <c r="R185" i="66"/>
  <c r="Q185" i="66"/>
  <c r="P185" i="66"/>
  <c r="O185" i="66"/>
  <c r="N185" i="66"/>
  <c r="M185" i="66"/>
  <c r="L185" i="66"/>
  <c r="K185" i="66"/>
  <c r="J185" i="66"/>
  <c r="U184" i="66"/>
  <c r="T184" i="66"/>
  <c r="S184" i="66"/>
  <c r="R184" i="66"/>
  <c r="Q184" i="66"/>
  <c r="P184" i="66"/>
  <c r="O184" i="66"/>
  <c r="N184" i="66"/>
  <c r="M184" i="66"/>
  <c r="L184" i="66"/>
  <c r="K184" i="66"/>
  <c r="J184" i="66"/>
  <c r="U183" i="66"/>
  <c r="T183" i="66"/>
  <c r="S183" i="66"/>
  <c r="R183" i="66"/>
  <c r="Q183" i="66"/>
  <c r="P183" i="66"/>
  <c r="O183" i="66"/>
  <c r="N183" i="66"/>
  <c r="M183" i="66"/>
  <c r="L183" i="66"/>
  <c r="K183" i="66"/>
  <c r="J183" i="66"/>
  <c r="U182" i="66"/>
  <c r="T182" i="66"/>
  <c r="S182" i="66"/>
  <c r="R182" i="66"/>
  <c r="Q182" i="66"/>
  <c r="P182" i="66"/>
  <c r="O182" i="66"/>
  <c r="N182" i="66"/>
  <c r="M182" i="66"/>
  <c r="L182" i="66"/>
  <c r="K182" i="66"/>
  <c r="J182" i="66"/>
  <c r="U181" i="66"/>
  <c r="T181" i="66"/>
  <c r="S181" i="66"/>
  <c r="R181" i="66"/>
  <c r="Q181" i="66"/>
  <c r="P181" i="66"/>
  <c r="O181" i="66"/>
  <c r="N181" i="66"/>
  <c r="M181" i="66"/>
  <c r="L181" i="66"/>
  <c r="K181" i="66"/>
  <c r="J181" i="66"/>
  <c r="U180" i="66"/>
  <c r="T180" i="66"/>
  <c r="S180" i="66"/>
  <c r="R180" i="66"/>
  <c r="Q180" i="66"/>
  <c r="P180" i="66"/>
  <c r="O180" i="66"/>
  <c r="N180" i="66"/>
  <c r="M180" i="66"/>
  <c r="L180" i="66"/>
  <c r="K180" i="66"/>
  <c r="J180" i="66"/>
  <c r="U179" i="66"/>
  <c r="T179" i="66"/>
  <c r="S179" i="66"/>
  <c r="R179" i="66"/>
  <c r="Q179" i="66"/>
  <c r="P179" i="66"/>
  <c r="O179" i="66"/>
  <c r="N179" i="66"/>
  <c r="M179" i="66"/>
  <c r="L179" i="66"/>
  <c r="K179" i="66"/>
  <c r="J179" i="66"/>
  <c r="U178" i="66"/>
  <c r="T178" i="66"/>
  <c r="S178" i="66"/>
  <c r="R178" i="66"/>
  <c r="Q178" i="66"/>
  <c r="P178" i="66"/>
  <c r="O178" i="66"/>
  <c r="N178" i="66"/>
  <c r="M178" i="66"/>
  <c r="L178" i="66"/>
  <c r="K178" i="66"/>
  <c r="J178" i="66"/>
  <c r="U177" i="66"/>
  <c r="T177" i="66"/>
  <c r="S177" i="66"/>
  <c r="R177" i="66"/>
  <c r="Q177" i="66"/>
  <c r="P177" i="66"/>
  <c r="O177" i="66"/>
  <c r="N177" i="66"/>
  <c r="M177" i="66"/>
  <c r="L177" i="66"/>
  <c r="K177" i="66"/>
  <c r="J177" i="66"/>
  <c r="U176" i="66"/>
  <c r="T176" i="66"/>
  <c r="S176" i="66"/>
  <c r="R176" i="66"/>
  <c r="Q176" i="66"/>
  <c r="P176" i="66"/>
  <c r="O176" i="66"/>
  <c r="N176" i="66"/>
  <c r="M176" i="66"/>
  <c r="L176" i="66"/>
  <c r="K176" i="66"/>
  <c r="J176" i="66"/>
  <c r="U174" i="66"/>
  <c r="T174" i="66"/>
  <c r="S174" i="66"/>
  <c r="R174" i="66"/>
  <c r="Q174" i="66"/>
  <c r="P174" i="66"/>
  <c r="O174" i="66"/>
  <c r="N174" i="66"/>
  <c r="M174" i="66"/>
  <c r="L174" i="66"/>
  <c r="K174" i="66"/>
  <c r="J174" i="66"/>
  <c r="U173" i="66"/>
  <c r="T173" i="66"/>
  <c r="S173" i="66"/>
  <c r="R173" i="66"/>
  <c r="Q173" i="66"/>
  <c r="P173" i="66"/>
  <c r="O173" i="66"/>
  <c r="N173" i="66"/>
  <c r="M173" i="66"/>
  <c r="L173" i="66"/>
  <c r="K173" i="66"/>
  <c r="J173" i="66"/>
  <c r="U172" i="66"/>
  <c r="T172" i="66"/>
  <c r="S172" i="66"/>
  <c r="R172" i="66"/>
  <c r="Q172" i="66"/>
  <c r="P172" i="66"/>
  <c r="O172" i="66"/>
  <c r="N172" i="66"/>
  <c r="M172" i="66"/>
  <c r="L172" i="66"/>
  <c r="K172" i="66"/>
  <c r="J172" i="66"/>
  <c r="U171" i="66"/>
  <c r="T171" i="66"/>
  <c r="S171" i="66"/>
  <c r="R171" i="66"/>
  <c r="Q171" i="66"/>
  <c r="P171" i="66"/>
  <c r="O171" i="66"/>
  <c r="N171" i="66"/>
  <c r="M171" i="66"/>
  <c r="L171" i="66"/>
  <c r="K171" i="66"/>
  <c r="J171" i="66"/>
  <c r="U170" i="66"/>
  <c r="T170" i="66"/>
  <c r="S170" i="66"/>
  <c r="R170" i="66"/>
  <c r="Q170" i="66"/>
  <c r="P170" i="66"/>
  <c r="O170" i="66"/>
  <c r="N170" i="66"/>
  <c r="M170" i="66"/>
  <c r="L170" i="66"/>
  <c r="K170" i="66"/>
  <c r="J170" i="66"/>
  <c r="U169" i="66"/>
  <c r="T169" i="66"/>
  <c r="S169" i="66"/>
  <c r="R169" i="66"/>
  <c r="Q169" i="66"/>
  <c r="P169" i="66"/>
  <c r="O169" i="66"/>
  <c r="N169" i="66"/>
  <c r="M169" i="66"/>
  <c r="L169" i="66"/>
  <c r="K169" i="66"/>
  <c r="J169" i="66"/>
  <c r="U168" i="66"/>
  <c r="T168" i="66"/>
  <c r="S168" i="66"/>
  <c r="R168" i="66"/>
  <c r="Q168" i="66"/>
  <c r="P168" i="66"/>
  <c r="O168" i="66"/>
  <c r="N168" i="66"/>
  <c r="M168" i="66"/>
  <c r="L168" i="66"/>
  <c r="K168" i="66"/>
  <c r="J168" i="66"/>
  <c r="U167" i="66"/>
  <c r="T167" i="66"/>
  <c r="S167" i="66"/>
  <c r="R167" i="66"/>
  <c r="Q167" i="66"/>
  <c r="P167" i="66"/>
  <c r="O167" i="66"/>
  <c r="N167" i="66"/>
  <c r="M167" i="66"/>
  <c r="L167" i="66"/>
  <c r="K167" i="66"/>
  <c r="J167" i="66"/>
  <c r="U166" i="66"/>
  <c r="T166" i="66"/>
  <c r="S166" i="66"/>
  <c r="R166" i="66"/>
  <c r="Q166" i="66"/>
  <c r="P166" i="66"/>
  <c r="O166" i="66"/>
  <c r="N166" i="66"/>
  <c r="M166" i="66"/>
  <c r="L166" i="66"/>
  <c r="K166" i="66"/>
  <c r="J166" i="66"/>
  <c r="U165" i="66"/>
  <c r="T165" i="66"/>
  <c r="S165" i="66"/>
  <c r="R165" i="66"/>
  <c r="Q165" i="66"/>
  <c r="P165" i="66"/>
  <c r="O165" i="66"/>
  <c r="N165" i="66"/>
  <c r="M165" i="66"/>
  <c r="L165" i="66"/>
  <c r="K165" i="66"/>
  <c r="J165" i="66"/>
  <c r="U163" i="66"/>
  <c r="T163" i="66"/>
  <c r="S163" i="66"/>
  <c r="R163" i="66"/>
  <c r="Q163" i="66"/>
  <c r="P163" i="66"/>
  <c r="O163" i="66"/>
  <c r="N163" i="66"/>
  <c r="M163" i="66"/>
  <c r="L163" i="66"/>
  <c r="K163" i="66"/>
  <c r="J163" i="66"/>
  <c r="U161" i="66"/>
  <c r="T161" i="66"/>
  <c r="S161" i="66"/>
  <c r="R161" i="66"/>
  <c r="Q161" i="66"/>
  <c r="P161" i="66"/>
  <c r="O161" i="66"/>
  <c r="N161" i="66"/>
  <c r="M161" i="66"/>
  <c r="L161" i="66"/>
  <c r="K161" i="66"/>
  <c r="J161" i="66"/>
  <c r="U160" i="66"/>
  <c r="T160" i="66"/>
  <c r="S160" i="66"/>
  <c r="R160" i="66"/>
  <c r="Q160" i="66"/>
  <c r="P160" i="66"/>
  <c r="O160" i="66"/>
  <c r="N160" i="66"/>
  <c r="M160" i="66"/>
  <c r="L160" i="66"/>
  <c r="K160" i="66"/>
  <c r="J160" i="66"/>
  <c r="U159" i="66"/>
  <c r="T159" i="66"/>
  <c r="S159" i="66"/>
  <c r="R159" i="66"/>
  <c r="Q159" i="66"/>
  <c r="P159" i="66"/>
  <c r="O159" i="66"/>
  <c r="N159" i="66"/>
  <c r="M159" i="66"/>
  <c r="L159" i="66"/>
  <c r="K159" i="66"/>
  <c r="J159" i="66"/>
  <c r="U158" i="66"/>
  <c r="T158" i="66"/>
  <c r="S158" i="66"/>
  <c r="Q158" i="66"/>
  <c r="P158" i="66"/>
  <c r="O158" i="66"/>
  <c r="N158" i="66"/>
  <c r="M158" i="66"/>
  <c r="L158" i="66"/>
  <c r="K158" i="66"/>
  <c r="J158" i="66"/>
  <c r="U156" i="66"/>
  <c r="T156" i="66"/>
  <c r="S156" i="66"/>
  <c r="R156" i="66"/>
  <c r="Q156" i="66"/>
  <c r="N156" i="66"/>
  <c r="M156" i="66"/>
  <c r="K156" i="66"/>
  <c r="U155" i="66"/>
  <c r="T155" i="66"/>
  <c r="S155" i="66"/>
  <c r="R155" i="66"/>
  <c r="Q155" i="66"/>
  <c r="P155" i="66"/>
  <c r="O155" i="66"/>
  <c r="N155" i="66"/>
  <c r="M155" i="66"/>
  <c r="L155" i="66"/>
  <c r="K155" i="66"/>
  <c r="J155" i="66"/>
  <c r="U154" i="66"/>
  <c r="T154" i="66"/>
  <c r="S154" i="66"/>
  <c r="R154" i="66"/>
  <c r="Q154" i="66"/>
  <c r="P154" i="66"/>
  <c r="O154" i="66"/>
  <c r="N154" i="66"/>
  <c r="M154" i="66"/>
  <c r="L154" i="66"/>
  <c r="K154" i="66"/>
  <c r="J154" i="66"/>
  <c r="U153" i="66"/>
  <c r="T153" i="66"/>
  <c r="S153" i="66"/>
  <c r="R153" i="66"/>
  <c r="Q153" i="66"/>
  <c r="P153" i="66"/>
  <c r="O153" i="66"/>
  <c r="K153" i="66"/>
  <c r="U152" i="66"/>
  <c r="T152" i="66"/>
  <c r="S152" i="66"/>
  <c r="R152" i="66"/>
  <c r="Q152" i="66"/>
  <c r="P152" i="66"/>
  <c r="O152" i="66"/>
  <c r="N152" i="66"/>
  <c r="M152" i="66"/>
  <c r="L152" i="66"/>
  <c r="K152" i="66"/>
  <c r="J152" i="66"/>
  <c r="U151" i="66"/>
  <c r="T151" i="66"/>
  <c r="S151" i="66"/>
  <c r="R151" i="66"/>
  <c r="Q151" i="66"/>
  <c r="P151" i="66"/>
  <c r="O151" i="66"/>
  <c r="N151" i="66"/>
  <c r="M151" i="66"/>
  <c r="L151" i="66"/>
  <c r="K151" i="66"/>
  <c r="J151" i="66"/>
  <c r="U150" i="66"/>
  <c r="T150" i="66"/>
  <c r="S150" i="66"/>
  <c r="R150" i="66"/>
  <c r="Q150" i="66"/>
  <c r="P150" i="66"/>
  <c r="O150" i="66"/>
  <c r="N150" i="66"/>
  <c r="M150" i="66"/>
  <c r="L150" i="66"/>
  <c r="K150" i="66"/>
  <c r="J150" i="66"/>
  <c r="U148" i="66"/>
  <c r="T148" i="66"/>
  <c r="S148" i="66"/>
  <c r="R148" i="66"/>
  <c r="Q148" i="66"/>
  <c r="P148" i="66"/>
  <c r="O148" i="66"/>
  <c r="N148" i="66"/>
  <c r="M148" i="66"/>
  <c r="L148" i="66"/>
  <c r="K148" i="66"/>
  <c r="J148" i="66"/>
  <c r="U145" i="66"/>
  <c r="T145" i="66"/>
  <c r="S145" i="66"/>
  <c r="R145" i="66"/>
  <c r="Q145" i="66"/>
  <c r="P145" i="66"/>
  <c r="O145" i="66"/>
  <c r="N145" i="66"/>
  <c r="M145" i="66"/>
  <c r="L145" i="66"/>
  <c r="K145" i="66"/>
  <c r="J145" i="66"/>
  <c r="U144" i="66"/>
  <c r="T144" i="66"/>
  <c r="S144" i="66"/>
  <c r="R144" i="66"/>
  <c r="Q144" i="66"/>
  <c r="P144" i="66"/>
  <c r="O144" i="66"/>
  <c r="N144" i="66"/>
  <c r="M144" i="66"/>
  <c r="L144" i="66"/>
  <c r="K144" i="66"/>
  <c r="J144" i="66"/>
  <c r="U143" i="66"/>
  <c r="T143" i="66"/>
  <c r="S143" i="66"/>
  <c r="R143" i="66"/>
  <c r="Q143" i="66"/>
  <c r="P143" i="66"/>
  <c r="O143" i="66"/>
  <c r="N143" i="66"/>
  <c r="M143" i="66"/>
  <c r="L143" i="66"/>
  <c r="K143" i="66"/>
  <c r="J143" i="66"/>
  <c r="U142" i="66"/>
  <c r="T142" i="66"/>
  <c r="S142" i="66"/>
  <c r="R142" i="66"/>
  <c r="Q142" i="66"/>
  <c r="P142" i="66"/>
  <c r="O142" i="66"/>
  <c r="N142" i="66"/>
  <c r="M142" i="66"/>
  <c r="L142" i="66"/>
  <c r="K142" i="66"/>
  <c r="J142" i="66"/>
  <c r="U141" i="66"/>
  <c r="T141" i="66"/>
  <c r="S141" i="66"/>
  <c r="R141" i="66"/>
  <c r="Q141" i="66"/>
  <c r="P141" i="66"/>
  <c r="O141" i="66"/>
  <c r="N141" i="66"/>
  <c r="M141" i="66"/>
  <c r="L141" i="66"/>
  <c r="K141" i="66"/>
  <c r="J141" i="66"/>
  <c r="U140" i="66"/>
  <c r="T140" i="66"/>
  <c r="S140" i="66"/>
  <c r="R140" i="66"/>
  <c r="Q140" i="66"/>
  <c r="P140" i="66"/>
  <c r="O140" i="66"/>
  <c r="N140" i="66"/>
  <c r="M140" i="66"/>
  <c r="L140" i="66"/>
  <c r="K140" i="66"/>
  <c r="J140" i="66"/>
  <c r="U139" i="66"/>
  <c r="T139" i="66"/>
  <c r="S139" i="66"/>
  <c r="R139" i="66"/>
  <c r="Q139" i="66"/>
  <c r="P139" i="66"/>
  <c r="O139" i="66"/>
  <c r="N139" i="66"/>
  <c r="M139" i="66"/>
  <c r="L139" i="66"/>
  <c r="K139" i="66"/>
  <c r="J139" i="66"/>
  <c r="T138" i="66"/>
  <c r="P138" i="66"/>
  <c r="L138" i="66"/>
  <c r="U137" i="66"/>
  <c r="T137" i="66"/>
  <c r="S137" i="66"/>
  <c r="R137" i="66"/>
  <c r="Q137" i="66"/>
  <c r="P137" i="66"/>
  <c r="O137" i="66"/>
  <c r="N137" i="66"/>
  <c r="M137" i="66"/>
  <c r="L137" i="66"/>
  <c r="K137" i="66"/>
  <c r="J137" i="66"/>
  <c r="U136" i="66"/>
  <c r="T136" i="66"/>
  <c r="S136" i="66"/>
  <c r="R136" i="66"/>
  <c r="Q136" i="66"/>
  <c r="P136" i="66"/>
  <c r="O136" i="66"/>
  <c r="N136" i="66"/>
  <c r="M136" i="66"/>
  <c r="L136" i="66"/>
  <c r="K136" i="66"/>
  <c r="J136" i="66"/>
  <c r="U134" i="66"/>
  <c r="T134" i="66"/>
  <c r="S134" i="66"/>
  <c r="R134" i="66"/>
  <c r="Q134" i="66"/>
  <c r="P134" i="66"/>
  <c r="O134" i="66"/>
  <c r="N134" i="66"/>
  <c r="M134" i="66"/>
  <c r="L134" i="66"/>
  <c r="K134" i="66"/>
  <c r="J134" i="66"/>
  <c r="U133" i="66"/>
  <c r="T133" i="66"/>
  <c r="S133" i="66"/>
  <c r="R133" i="66"/>
  <c r="Q133" i="66"/>
  <c r="P133" i="66"/>
  <c r="O133" i="66"/>
  <c r="N133" i="66"/>
  <c r="M133" i="66"/>
  <c r="L133" i="66"/>
  <c r="K133" i="66"/>
  <c r="J133" i="66"/>
  <c r="U132" i="66"/>
  <c r="T132" i="66"/>
  <c r="S132" i="66"/>
  <c r="R132" i="66"/>
  <c r="Q132" i="66"/>
  <c r="P132" i="66"/>
  <c r="O132" i="66"/>
  <c r="N132" i="66"/>
  <c r="M132" i="66"/>
  <c r="L132" i="66"/>
  <c r="K132" i="66"/>
  <c r="J132" i="66"/>
  <c r="U131" i="66"/>
  <c r="T131" i="66"/>
  <c r="S131" i="66"/>
  <c r="R131" i="66"/>
  <c r="Q131" i="66"/>
  <c r="P131" i="66"/>
  <c r="O131" i="66"/>
  <c r="N131" i="66"/>
  <c r="M131" i="66"/>
  <c r="L131" i="66"/>
  <c r="K131" i="66"/>
  <c r="J131" i="66"/>
  <c r="U130" i="66"/>
  <c r="T130" i="66"/>
  <c r="S130" i="66"/>
  <c r="R130" i="66"/>
  <c r="Q130" i="66"/>
  <c r="P130" i="66"/>
  <c r="O130" i="66"/>
  <c r="N130" i="66"/>
  <c r="M130" i="66"/>
  <c r="L130" i="66"/>
  <c r="K130" i="66"/>
  <c r="J130" i="66"/>
  <c r="U129" i="66"/>
  <c r="T129" i="66"/>
  <c r="S129" i="66"/>
  <c r="R129" i="66"/>
  <c r="Q129" i="66"/>
  <c r="P129" i="66"/>
  <c r="O129" i="66"/>
  <c r="N129" i="66"/>
  <c r="M129" i="66"/>
  <c r="L129" i="66"/>
  <c r="K129" i="66"/>
  <c r="J129" i="66"/>
  <c r="U128" i="66"/>
  <c r="T128" i="66"/>
  <c r="S128" i="66"/>
  <c r="R128" i="66"/>
  <c r="Q128" i="66"/>
  <c r="P128" i="66"/>
  <c r="O128" i="66"/>
  <c r="N128" i="66"/>
  <c r="M128" i="66"/>
  <c r="L128" i="66"/>
  <c r="K128" i="66"/>
  <c r="J128" i="66"/>
  <c r="U127" i="66"/>
  <c r="T127" i="66"/>
  <c r="S127" i="66"/>
  <c r="R127" i="66"/>
  <c r="Q127" i="66"/>
  <c r="P127" i="66"/>
  <c r="O127" i="66"/>
  <c r="N127" i="66"/>
  <c r="M127" i="66"/>
  <c r="L127" i="66"/>
  <c r="K127" i="66"/>
  <c r="J127" i="66"/>
  <c r="U126" i="66"/>
  <c r="T126" i="66"/>
  <c r="S126" i="66"/>
  <c r="R126" i="66"/>
  <c r="Q126" i="66"/>
  <c r="P126" i="66"/>
  <c r="O126" i="66"/>
  <c r="N126" i="66"/>
  <c r="M126" i="66"/>
  <c r="L126" i="66"/>
  <c r="K126" i="66"/>
  <c r="J126" i="66"/>
  <c r="U125" i="66"/>
  <c r="T125" i="66"/>
  <c r="S125" i="66"/>
  <c r="R125" i="66"/>
  <c r="Q125" i="66"/>
  <c r="P125" i="66"/>
  <c r="O125" i="66"/>
  <c r="N125" i="66"/>
  <c r="M125" i="66"/>
  <c r="L125" i="66"/>
  <c r="K125" i="66"/>
  <c r="J125" i="66"/>
  <c r="U124" i="66"/>
  <c r="T124" i="66"/>
  <c r="S124" i="66"/>
  <c r="R124" i="66"/>
  <c r="Q124" i="66"/>
  <c r="P124" i="66"/>
  <c r="O124" i="66"/>
  <c r="N124" i="66"/>
  <c r="M124" i="66"/>
  <c r="L124" i="66"/>
  <c r="K124" i="66"/>
  <c r="J124" i="66"/>
  <c r="U123" i="66"/>
  <c r="T123" i="66"/>
  <c r="S123" i="66"/>
  <c r="R123" i="66"/>
  <c r="Q123" i="66"/>
  <c r="P123" i="66"/>
  <c r="O123" i="66"/>
  <c r="N123" i="66"/>
  <c r="M123" i="66"/>
  <c r="L123" i="66"/>
  <c r="K123" i="66"/>
  <c r="J123" i="66"/>
  <c r="U122" i="66"/>
  <c r="T122" i="66"/>
  <c r="S122" i="66"/>
  <c r="R122" i="66"/>
  <c r="Q122" i="66"/>
  <c r="P122" i="66"/>
  <c r="O122" i="66"/>
  <c r="N122" i="66"/>
  <c r="M122" i="66"/>
  <c r="L122" i="66"/>
  <c r="K122" i="66"/>
  <c r="J122" i="66"/>
  <c r="U121" i="66"/>
  <c r="T121" i="66"/>
  <c r="S121" i="66"/>
  <c r="R121" i="66"/>
  <c r="Q121" i="66"/>
  <c r="P121" i="66"/>
  <c r="O121" i="66"/>
  <c r="N121" i="66"/>
  <c r="M121" i="66"/>
  <c r="L121" i="66"/>
  <c r="K121" i="66"/>
  <c r="J121" i="66"/>
  <c r="U119" i="66"/>
  <c r="T119" i="66"/>
  <c r="S119" i="66"/>
  <c r="R119" i="66"/>
  <c r="Q119" i="66"/>
  <c r="P119" i="66"/>
  <c r="O119" i="66"/>
  <c r="N119" i="66"/>
  <c r="M119" i="66"/>
  <c r="L119" i="66"/>
  <c r="K119" i="66"/>
  <c r="J119" i="66"/>
  <c r="U118" i="66"/>
  <c r="T118" i="66"/>
  <c r="S118" i="66"/>
  <c r="R118" i="66"/>
  <c r="Q118" i="66"/>
  <c r="P118" i="66"/>
  <c r="O118" i="66"/>
  <c r="N118" i="66"/>
  <c r="M118" i="66"/>
  <c r="L118" i="66"/>
  <c r="K118" i="66"/>
  <c r="J118" i="66"/>
  <c r="U116" i="66"/>
  <c r="T116" i="66"/>
  <c r="S116" i="66"/>
  <c r="R116" i="66"/>
  <c r="Q116" i="66"/>
  <c r="P116" i="66"/>
  <c r="O116" i="66"/>
  <c r="N116" i="66"/>
  <c r="M116" i="66"/>
  <c r="L116" i="66"/>
  <c r="K116" i="66"/>
  <c r="J116" i="66"/>
  <c r="U115" i="66"/>
  <c r="T115" i="66"/>
  <c r="S115" i="66"/>
  <c r="R115" i="66"/>
  <c r="Q115" i="66"/>
  <c r="P115" i="66"/>
  <c r="O115" i="66"/>
  <c r="N115" i="66"/>
  <c r="M115" i="66"/>
  <c r="L115" i="66"/>
  <c r="K115" i="66"/>
  <c r="J115" i="66"/>
  <c r="R114" i="66"/>
  <c r="N114" i="66"/>
  <c r="L113" i="66"/>
  <c r="U112" i="66"/>
  <c r="T112" i="66"/>
  <c r="S112" i="66"/>
  <c r="R112" i="66"/>
  <c r="Q112" i="66"/>
  <c r="P112" i="66"/>
  <c r="O112" i="66"/>
  <c r="N112" i="66"/>
  <c r="M112" i="66"/>
  <c r="L112" i="66"/>
  <c r="K112" i="66"/>
  <c r="J112" i="66"/>
  <c r="U111" i="66"/>
  <c r="T111" i="66"/>
  <c r="S111" i="66"/>
  <c r="R111" i="66"/>
  <c r="Q111" i="66"/>
  <c r="P111" i="66"/>
  <c r="O111" i="66"/>
  <c r="N111" i="66"/>
  <c r="M111" i="66"/>
  <c r="L111" i="66"/>
  <c r="K111" i="66"/>
  <c r="J111" i="66"/>
  <c r="U110" i="66"/>
  <c r="T110" i="66"/>
  <c r="S110" i="66"/>
  <c r="R110" i="66"/>
  <c r="Q110" i="66"/>
  <c r="P110" i="66"/>
  <c r="O110" i="66"/>
  <c r="N110" i="66"/>
  <c r="M110" i="66"/>
  <c r="L110" i="66"/>
  <c r="K110" i="66"/>
  <c r="J110" i="66"/>
  <c r="U109" i="66"/>
  <c r="T109" i="66"/>
  <c r="S109" i="66"/>
  <c r="R109" i="66"/>
  <c r="Q109" i="66"/>
  <c r="P109" i="66"/>
  <c r="O109" i="66"/>
  <c r="N109" i="66"/>
  <c r="M109" i="66"/>
  <c r="L109" i="66"/>
  <c r="K109" i="66"/>
  <c r="J109" i="66"/>
  <c r="U108" i="66"/>
  <c r="T108" i="66"/>
  <c r="S108" i="66"/>
  <c r="R108" i="66"/>
  <c r="Q108" i="66"/>
  <c r="P108" i="66"/>
  <c r="O108" i="66"/>
  <c r="N108" i="66"/>
  <c r="M108" i="66"/>
  <c r="L108" i="66"/>
  <c r="K108" i="66"/>
  <c r="J108" i="66"/>
  <c r="U107" i="66"/>
  <c r="T107" i="66"/>
  <c r="S107" i="66"/>
  <c r="R107" i="66"/>
  <c r="Q107" i="66"/>
  <c r="P107" i="66"/>
  <c r="O107" i="66"/>
  <c r="N107" i="66"/>
  <c r="M107" i="66"/>
  <c r="L107" i="66"/>
  <c r="K107" i="66"/>
  <c r="J107" i="66"/>
  <c r="U105" i="66"/>
  <c r="T105" i="66"/>
  <c r="S105" i="66"/>
  <c r="R105" i="66"/>
  <c r="Q105" i="66"/>
  <c r="P105" i="66"/>
  <c r="O105" i="66"/>
  <c r="N105" i="66"/>
  <c r="M105" i="66"/>
  <c r="L105" i="66"/>
  <c r="K105" i="66"/>
  <c r="J105" i="66"/>
  <c r="U104" i="66"/>
  <c r="T104" i="66"/>
  <c r="S104" i="66"/>
  <c r="R104" i="66"/>
  <c r="Q104" i="66"/>
  <c r="P104" i="66"/>
  <c r="O104" i="66"/>
  <c r="N104" i="66"/>
  <c r="M104" i="66"/>
  <c r="L104" i="66"/>
  <c r="K104" i="66"/>
  <c r="J104" i="66"/>
  <c r="U103" i="66"/>
  <c r="T103" i="66"/>
  <c r="S103" i="66"/>
  <c r="R103" i="66"/>
  <c r="Q103" i="66"/>
  <c r="P103" i="66"/>
  <c r="O103" i="66"/>
  <c r="N103" i="66"/>
  <c r="M103" i="66"/>
  <c r="L103" i="66"/>
  <c r="K103" i="66"/>
  <c r="J103" i="66"/>
  <c r="U102" i="66"/>
  <c r="T102" i="66"/>
  <c r="S102" i="66"/>
  <c r="R102" i="66"/>
  <c r="Q102" i="66"/>
  <c r="P102" i="66"/>
  <c r="O102" i="66"/>
  <c r="N102" i="66"/>
  <c r="M102" i="66"/>
  <c r="L102" i="66"/>
  <c r="K102" i="66"/>
  <c r="J102" i="66"/>
  <c r="U101" i="66"/>
  <c r="T101" i="66"/>
  <c r="S101" i="66"/>
  <c r="R101" i="66"/>
  <c r="Q101" i="66"/>
  <c r="P101" i="66"/>
  <c r="O101" i="66"/>
  <c r="N101" i="66"/>
  <c r="M101" i="66"/>
  <c r="L101" i="66"/>
  <c r="K101" i="66"/>
  <c r="J101" i="66"/>
  <c r="U100" i="66"/>
  <c r="T100" i="66"/>
  <c r="S100" i="66"/>
  <c r="R100" i="66"/>
  <c r="Q100" i="66"/>
  <c r="P100" i="66"/>
  <c r="O100" i="66"/>
  <c r="N100" i="66"/>
  <c r="M100" i="66"/>
  <c r="L100" i="66"/>
  <c r="K100" i="66"/>
  <c r="J100" i="66"/>
  <c r="U99" i="66"/>
  <c r="T99" i="66"/>
  <c r="S99" i="66"/>
  <c r="R99" i="66"/>
  <c r="Q99" i="66"/>
  <c r="P99" i="66"/>
  <c r="O99" i="66"/>
  <c r="N99" i="66"/>
  <c r="M99" i="66"/>
  <c r="L99" i="66"/>
  <c r="K99" i="66"/>
  <c r="J99" i="66"/>
  <c r="U98" i="66"/>
  <c r="T98" i="66"/>
  <c r="S98" i="66"/>
  <c r="R98" i="66"/>
  <c r="Q98" i="66"/>
  <c r="P98" i="66"/>
  <c r="O98" i="66"/>
  <c r="N98" i="66"/>
  <c r="M98" i="66"/>
  <c r="L98" i="66"/>
  <c r="K98" i="66"/>
  <c r="J98" i="66"/>
  <c r="U97" i="66"/>
  <c r="T97" i="66"/>
  <c r="S97" i="66"/>
  <c r="R97" i="66"/>
  <c r="Q97" i="66"/>
  <c r="P97" i="66"/>
  <c r="O97" i="66"/>
  <c r="N97" i="66"/>
  <c r="M97" i="66"/>
  <c r="L97" i="66"/>
  <c r="K97" i="66"/>
  <c r="J97" i="66"/>
  <c r="U96" i="66"/>
  <c r="T96" i="66"/>
  <c r="S96" i="66"/>
  <c r="R96" i="66"/>
  <c r="Q96" i="66"/>
  <c r="P96" i="66"/>
  <c r="O96" i="66"/>
  <c r="N96" i="66"/>
  <c r="M96" i="66"/>
  <c r="L96" i="66"/>
  <c r="K96" i="66"/>
  <c r="J96" i="66"/>
  <c r="U94" i="66"/>
  <c r="T94" i="66"/>
  <c r="S94" i="66"/>
  <c r="R94" i="66"/>
  <c r="Q94" i="66"/>
  <c r="P94" i="66"/>
  <c r="O94" i="66"/>
  <c r="N94" i="66"/>
  <c r="M94" i="66"/>
  <c r="L94" i="66"/>
  <c r="K94" i="66"/>
  <c r="J94" i="66"/>
  <c r="U93" i="66"/>
  <c r="T93" i="66"/>
  <c r="S93" i="66"/>
  <c r="R93" i="66"/>
  <c r="Q93" i="66"/>
  <c r="P93" i="66"/>
  <c r="O93" i="66"/>
  <c r="N93" i="66"/>
  <c r="M93" i="66"/>
  <c r="L93" i="66"/>
  <c r="K93" i="66"/>
  <c r="J93" i="66"/>
  <c r="U92" i="66"/>
  <c r="T92" i="66"/>
  <c r="S92" i="66"/>
  <c r="R92" i="66"/>
  <c r="Q92" i="66"/>
  <c r="P92" i="66"/>
  <c r="O92" i="66"/>
  <c r="N92" i="66"/>
  <c r="M92" i="66"/>
  <c r="L92" i="66"/>
  <c r="K92" i="66"/>
  <c r="J92" i="66"/>
  <c r="U91" i="66"/>
  <c r="T91" i="66"/>
  <c r="S91" i="66"/>
  <c r="R91" i="66"/>
  <c r="Q91" i="66"/>
  <c r="P91" i="66"/>
  <c r="O91" i="66"/>
  <c r="N91" i="66"/>
  <c r="M91" i="66"/>
  <c r="L91" i="66"/>
  <c r="K91" i="66"/>
  <c r="J91" i="66"/>
  <c r="U90" i="66"/>
  <c r="T90" i="66"/>
  <c r="S90" i="66"/>
  <c r="R90" i="66"/>
  <c r="Q90" i="66"/>
  <c r="P90" i="66"/>
  <c r="O90" i="66"/>
  <c r="N90" i="66"/>
  <c r="M90" i="66"/>
  <c r="L90" i="66"/>
  <c r="K90" i="66"/>
  <c r="J90" i="66"/>
  <c r="U89" i="66"/>
  <c r="T89" i="66"/>
  <c r="S89" i="66"/>
  <c r="R89" i="66"/>
  <c r="Q89" i="66"/>
  <c r="P89" i="66"/>
  <c r="O89" i="66"/>
  <c r="N89" i="66"/>
  <c r="M89" i="66"/>
  <c r="L89" i="66"/>
  <c r="K89" i="66"/>
  <c r="J89" i="66"/>
  <c r="U88" i="66"/>
  <c r="T88" i="66"/>
  <c r="S88" i="66"/>
  <c r="R88" i="66"/>
  <c r="Q88" i="66"/>
  <c r="P88" i="66"/>
  <c r="O88" i="66"/>
  <c r="N88" i="66"/>
  <c r="M88" i="66"/>
  <c r="L88" i="66"/>
  <c r="K88" i="66"/>
  <c r="J88" i="66"/>
  <c r="U87" i="66"/>
  <c r="T87" i="66"/>
  <c r="S87" i="66"/>
  <c r="R87" i="66"/>
  <c r="Q87" i="66"/>
  <c r="P87" i="66"/>
  <c r="O87" i="66"/>
  <c r="N87" i="66"/>
  <c r="M87" i="66"/>
  <c r="L87" i="66"/>
  <c r="K87" i="66"/>
  <c r="J87" i="66"/>
  <c r="U86" i="66"/>
  <c r="T86" i="66"/>
  <c r="S86" i="66"/>
  <c r="R86" i="66"/>
  <c r="Q86" i="66"/>
  <c r="P86" i="66"/>
  <c r="O86" i="66"/>
  <c r="N86" i="66"/>
  <c r="M86" i="66"/>
  <c r="L86" i="66"/>
  <c r="K86" i="66"/>
  <c r="J86" i="66"/>
  <c r="U85" i="66"/>
  <c r="T85" i="66"/>
  <c r="S85" i="66"/>
  <c r="R85" i="66"/>
  <c r="Q85" i="66"/>
  <c r="P85" i="66"/>
  <c r="O85" i="66"/>
  <c r="N85" i="66"/>
  <c r="M85" i="66"/>
  <c r="L85" i="66"/>
  <c r="K85" i="66"/>
  <c r="J85" i="66"/>
  <c r="U83" i="66"/>
  <c r="T83" i="66"/>
  <c r="S83" i="66"/>
  <c r="R83" i="66"/>
  <c r="Q83" i="66"/>
  <c r="P83" i="66"/>
  <c r="O83" i="66"/>
  <c r="N83" i="66"/>
  <c r="M83" i="66"/>
  <c r="L83" i="66"/>
  <c r="K83" i="66"/>
  <c r="J83" i="66"/>
  <c r="U82" i="66"/>
  <c r="T82" i="66"/>
  <c r="S82" i="66"/>
  <c r="R82" i="66"/>
  <c r="Q82" i="66"/>
  <c r="P82" i="66"/>
  <c r="O82" i="66"/>
  <c r="N82" i="66"/>
  <c r="M82" i="66"/>
  <c r="L82" i="66"/>
  <c r="K82" i="66"/>
  <c r="J82" i="66"/>
  <c r="U81" i="66"/>
  <c r="T81" i="66"/>
  <c r="S81" i="66"/>
  <c r="R81" i="66"/>
  <c r="Q81" i="66"/>
  <c r="P81" i="66"/>
  <c r="O81" i="66"/>
  <c r="N81" i="66"/>
  <c r="M81" i="66"/>
  <c r="L81" i="66"/>
  <c r="K81" i="66"/>
  <c r="J81" i="66"/>
  <c r="U80" i="66"/>
  <c r="T80" i="66"/>
  <c r="S80" i="66"/>
  <c r="R80" i="66"/>
  <c r="Q80" i="66"/>
  <c r="P80" i="66"/>
  <c r="O80" i="66"/>
  <c r="N80" i="66"/>
  <c r="M80" i="66"/>
  <c r="L80" i="66"/>
  <c r="K80" i="66"/>
  <c r="J80" i="66"/>
  <c r="U78" i="66"/>
  <c r="T78" i="66"/>
  <c r="S78" i="66"/>
  <c r="R78" i="66"/>
  <c r="Q78" i="66"/>
  <c r="P78" i="66"/>
  <c r="O78" i="66"/>
  <c r="N78" i="66"/>
  <c r="M78" i="66"/>
  <c r="L78" i="66"/>
  <c r="K78" i="66"/>
  <c r="J78" i="66"/>
  <c r="U77" i="66"/>
  <c r="T77" i="66"/>
  <c r="S77" i="66"/>
  <c r="R77" i="66"/>
  <c r="Q77" i="66"/>
  <c r="P77" i="66"/>
  <c r="O77" i="66"/>
  <c r="N77" i="66"/>
  <c r="M77" i="66"/>
  <c r="L77" i="66"/>
  <c r="K77" i="66"/>
  <c r="J77" i="66"/>
  <c r="U74" i="66"/>
  <c r="T74" i="66"/>
  <c r="S74" i="66"/>
  <c r="R74" i="66"/>
  <c r="Q74" i="66"/>
  <c r="P74" i="66"/>
  <c r="O74" i="66"/>
  <c r="N74" i="66"/>
  <c r="M74" i="66"/>
  <c r="L74" i="66"/>
  <c r="K74" i="66"/>
  <c r="J74" i="66"/>
  <c r="U73" i="66"/>
  <c r="T73" i="66"/>
  <c r="S73" i="66"/>
  <c r="R73" i="66"/>
  <c r="P73" i="66"/>
  <c r="O73" i="66"/>
  <c r="M73" i="66"/>
  <c r="K73" i="66"/>
  <c r="U72" i="66"/>
  <c r="T72" i="66"/>
  <c r="S72" i="66"/>
  <c r="R72" i="66"/>
  <c r="Q72" i="66"/>
  <c r="P72" i="66"/>
  <c r="O72" i="66"/>
  <c r="N72" i="66"/>
  <c r="M72" i="66"/>
  <c r="L72" i="66"/>
  <c r="K72" i="66"/>
  <c r="J72" i="66"/>
  <c r="N71" i="66"/>
  <c r="M71" i="66"/>
  <c r="U69" i="66"/>
  <c r="T69" i="66"/>
  <c r="S69" i="66"/>
  <c r="R69" i="66"/>
  <c r="Q69" i="66"/>
  <c r="P69" i="66"/>
  <c r="O69" i="66"/>
  <c r="N69" i="66"/>
  <c r="M69" i="66"/>
  <c r="L69" i="66"/>
  <c r="K69" i="66"/>
  <c r="J69" i="66"/>
  <c r="U68" i="66"/>
  <c r="T68" i="66"/>
  <c r="S68" i="66"/>
  <c r="R68" i="66"/>
  <c r="Q68" i="66"/>
  <c r="P68" i="66"/>
  <c r="O68" i="66"/>
  <c r="N68" i="66"/>
  <c r="M68" i="66"/>
  <c r="L68" i="66"/>
  <c r="K68" i="66"/>
  <c r="J68" i="66"/>
  <c r="U67" i="66"/>
  <c r="T67" i="66"/>
  <c r="S67" i="66"/>
  <c r="R67" i="66"/>
  <c r="Q67" i="66"/>
  <c r="P67" i="66"/>
  <c r="O67" i="66"/>
  <c r="N67" i="66"/>
  <c r="M67" i="66"/>
  <c r="L67" i="66"/>
  <c r="K67" i="66"/>
  <c r="J67" i="66"/>
  <c r="U65" i="66"/>
  <c r="T65" i="66"/>
  <c r="S65" i="66"/>
  <c r="R65" i="66"/>
  <c r="Q65" i="66"/>
  <c r="P65" i="66"/>
  <c r="O65" i="66"/>
  <c r="N65" i="66"/>
  <c r="M65" i="66"/>
  <c r="L65" i="66"/>
  <c r="K65" i="66"/>
  <c r="J65" i="66"/>
  <c r="U64" i="66"/>
  <c r="T64" i="66"/>
  <c r="S64" i="66"/>
  <c r="R64" i="66"/>
  <c r="Q64" i="66"/>
  <c r="P64" i="66"/>
  <c r="O64" i="66"/>
  <c r="N64" i="66"/>
  <c r="M64" i="66"/>
  <c r="L64" i="66"/>
  <c r="K64" i="66"/>
  <c r="J64" i="66"/>
  <c r="U63" i="66"/>
  <c r="T63" i="66"/>
  <c r="S63" i="66"/>
  <c r="R63" i="66"/>
  <c r="Q63" i="66"/>
  <c r="P63" i="66"/>
  <c r="O63" i="66"/>
  <c r="N63" i="66"/>
  <c r="M63" i="66"/>
  <c r="L63" i="66"/>
  <c r="K63" i="66"/>
  <c r="J63" i="66"/>
  <c r="U62" i="66"/>
  <c r="T62" i="66"/>
  <c r="S62" i="66"/>
  <c r="R62" i="66"/>
  <c r="Q62" i="66"/>
  <c r="P62" i="66"/>
  <c r="O62" i="66"/>
  <c r="N62" i="66"/>
  <c r="M62" i="66"/>
  <c r="L62" i="66"/>
  <c r="K62" i="66"/>
  <c r="J62" i="66"/>
  <c r="U61" i="66"/>
  <c r="T61" i="66"/>
  <c r="S61" i="66"/>
  <c r="R61" i="66"/>
  <c r="Q61" i="66"/>
  <c r="P61" i="66"/>
  <c r="O61" i="66"/>
  <c r="N61" i="66"/>
  <c r="M61" i="66"/>
  <c r="L61" i="66"/>
  <c r="K61" i="66"/>
  <c r="J61" i="66"/>
  <c r="U60" i="66"/>
  <c r="T60" i="66"/>
  <c r="S60" i="66"/>
  <c r="R60" i="66"/>
  <c r="Q60" i="66"/>
  <c r="P60" i="66"/>
  <c r="O60" i="66"/>
  <c r="N60" i="66"/>
  <c r="M60" i="66"/>
  <c r="L60" i="66"/>
  <c r="K60" i="66"/>
  <c r="J60" i="66"/>
  <c r="U58" i="66"/>
  <c r="Q58" i="66"/>
  <c r="M58" i="66"/>
  <c r="U57" i="66"/>
  <c r="T57" i="66"/>
  <c r="S57" i="66"/>
  <c r="R57" i="66"/>
  <c r="Q57" i="66"/>
  <c r="P57" i="66"/>
  <c r="O57" i="66"/>
  <c r="N57" i="66"/>
  <c r="M57" i="66"/>
  <c r="L57" i="66"/>
  <c r="K57" i="66"/>
  <c r="J57" i="66"/>
  <c r="U56" i="66"/>
  <c r="T56" i="66"/>
  <c r="S56" i="66"/>
  <c r="R56" i="66"/>
  <c r="Q56" i="66"/>
  <c r="P56" i="66"/>
  <c r="O56" i="66"/>
  <c r="N56" i="66"/>
  <c r="M56" i="66"/>
  <c r="L56" i="66"/>
  <c r="K56" i="66"/>
  <c r="J56" i="66"/>
  <c r="U55" i="66"/>
  <c r="T55" i="66"/>
  <c r="S55" i="66"/>
  <c r="R55" i="66"/>
  <c r="Q55" i="66"/>
  <c r="P55" i="66"/>
  <c r="O55" i="66"/>
  <c r="N55" i="66"/>
  <c r="M55" i="66"/>
  <c r="L55" i="66"/>
  <c r="K55" i="66"/>
  <c r="J55" i="66"/>
  <c r="U51" i="66"/>
  <c r="T51" i="66"/>
  <c r="S51" i="66"/>
  <c r="R51" i="66"/>
  <c r="Q51" i="66"/>
  <c r="P51" i="66"/>
  <c r="O51" i="66"/>
  <c r="N51" i="66"/>
  <c r="M51" i="66"/>
  <c r="L51" i="66"/>
  <c r="K51" i="66"/>
  <c r="J51" i="66"/>
  <c r="T48" i="66"/>
  <c r="U47" i="66"/>
  <c r="T47" i="66"/>
  <c r="S47" i="66"/>
  <c r="R47" i="66"/>
  <c r="Q47" i="66"/>
  <c r="P47" i="66"/>
  <c r="O47" i="66"/>
  <c r="N47" i="66"/>
  <c r="M47" i="66"/>
  <c r="L47" i="66"/>
  <c r="K47" i="66"/>
  <c r="J47" i="66"/>
  <c r="U46" i="66"/>
  <c r="T46" i="66"/>
  <c r="S46" i="66"/>
  <c r="R46" i="66"/>
  <c r="Q46" i="66"/>
  <c r="P46" i="66"/>
  <c r="O46" i="66"/>
  <c r="N46" i="66"/>
  <c r="M46" i="66"/>
  <c r="L46" i="66"/>
  <c r="K46" i="66"/>
  <c r="J46" i="66"/>
  <c r="K44" i="66"/>
  <c r="U43" i="66"/>
  <c r="T43" i="66"/>
  <c r="S43" i="66"/>
  <c r="R43" i="66"/>
  <c r="Q43" i="66"/>
  <c r="P43" i="66"/>
  <c r="O43" i="66"/>
  <c r="N43" i="66"/>
  <c r="M43" i="66"/>
  <c r="K43" i="66"/>
  <c r="J43" i="66"/>
  <c r="U42" i="66"/>
  <c r="T42" i="66"/>
  <c r="S42" i="66"/>
  <c r="R42" i="66"/>
  <c r="Q42" i="66"/>
  <c r="P42" i="66"/>
  <c r="O42" i="66"/>
  <c r="N42" i="66"/>
  <c r="M42" i="66"/>
  <c r="L42" i="66"/>
  <c r="K42" i="66"/>
  <c r="J42" i="66"/>
  <c r="U39" i="66"/>
  <c r="T39" i="66"/>
  <c r="S39" i="66"/>
  <c r="R39" i="66"/>
  <c r="Q39" i="66"/>
  <c r="P39" i="66"/>
  <c r="O39" i="66"/>
  <c r="N39" i="66"/>
  <c r="M39" i="66"/>
  <c r="L39" i="66"/>
  <c r="K39" i="66"/>
  <c r="J39" i="66"/>
  <c r="N38" i="66"/>
  <c r="M38" i="66"/>
  <c r="U36" i="66"/>
  <c r="T36" i="66"/>
  <c r="S36" i="66"/>
  <c r="R36" i="66"/>
  <c r="Q36" i="66"/>
  <c r="P36" i="66"/>
  <c r="O36" i="66"/>
  <c r="N36" i="66"/>
  <c r="M36" i="66"/>
  <c r="L36" i="66"/>
  <c r="K36" i="66"/>
  <c r="J36" i="66"/>
  <c r="U34" i="66"/>
  <c r="T34" i="66"/>
  <c r="S34" i="66"/>
  <c r="R34" i="66"/>
  <c r="Q34" i="66"/>
  <c r="P34" i="66"/>
  <c r="O34" i="66"/>
  <c r="N34" i="66"/>
  <c r="M34" i="66"/>
  <c r="L34" i="66"/>
  <c r="K34" i="66"/>
  <c r="J34" i="66"/>
  <c r="U30" i="66"/>
  <c r="T30" i="66"/>
  <c r="S30" i="66"/>
  <c r="R30" i="66"/>
  <c r="Q30" i="66"/>
  <c r="P30" i="66"/>
  <c r="O30" i="66"/>
  <c r="N30" i="66"/>
  <c r="M30" i="66"/>
  <c r="L30" i="66"/>
  <c r="K30" i="66"/>
  <c r="J30" i="66"/>
  <c r="U29" i="66"/>
  <c r="T29" i="66"/>
  <c r="S29" i="66"/>
  <c r="R29" i="66"/>
  <c r="Q29" i="66"/>
  <c r="P29" i="66"/>
  <c r="O29" i="66"/>
  <c r="N29" i="66"/>
  <c r="M29" i="66"/>
  <c r="L29" i="66"/>
  <c r="K29" i="66"/>
  <c r="J29" i="66"/>
  <c r="P28" i="66"/>
  <c r="N28" i="66"/>
  <c r="L28" i="66"/>
  <c r="U27" i="66"/>
  <c r="T27" i="66"/>
  <c r="S27" i="66"/>
  <c r="R27" i="66"/>
  <c r="Q27" i="66"/>
  <c r="P27" i="66"/>
  <c r="O27" i="66"/>
  <c r="N27" i="66"/>
  <c r="M27" i="66"/>
  <c r="L27" i="66"/>
  <c r="K27" i="66"/>
  <c r="J27" i="66"/>
  <c r="U26" i="66"/>
  <c r="T26" i="66"/>
  <c r="S26" i="66"/>
  <c r="R26" i="66"/>
  <c r="Q26" i="66"/>
  <c r="P26" i="66"/>
  <c r="O26" i="66"/>
  <c r="N26" i="66"/>
  <c r="M26" i="66"/>
  <c r="L26" i="66"/>
  <c r="K26" i="66"/>
  <c r="J26" i="66"/>
  <c r="U23" i="66"/>
  <c r="T23" i="66"/>
  <c r="S23" i="66"/>
  <c r="R23" i="66"/>
  <c r="Q23" i="66"/>
  <c r="P23" i="66"/>
  <c r="O23" i="66"/>
  <c r="N23" i="66"/>
  <c r="M23" i="66"/>
  <c r="L23" i="66"/>
  <c r="K23" i="66"/>
  <c r="J23" i="66"/>
  <c r="U22" i="66"/>
  <c r="T22" i="66"/>
  <c r="S22" i="66"/>
  <c r="R22" i="66"/>
  <c r="Q22" i="66"/>
  <c r="P22" i="66"/>
  <c r="N22" i="66"/>
  <c r="M22" i="66"/>
  <c r="L22" i="66"/>
  <c r="K22" i="66"/>
  <c r="J22" i="66"/>
  <c r="U21" i="66"/>
  <c r="T21" i="66"/>
  <c r="S21" i="66"/>
  <c r="R21" i="66"/>
  <c r="Q21" i="66"/>
  <c r="P21" i="66"/>
  <c r="O21" i="66"/>
  <c r="N21" i="66"/>
  <c r="M21" i="66"/>
  <c r="L21" i="66"/>
  <c r="K21" i="66"/>
  <c r="J21" i="66"/>
  <c r="U19" i="66"/>
  <c r="T19" i="66"/>
  <c r="S19" i="66"/>
  <c r="R19" i="66"/>
  <c r="Q19" i="66"/>
  <c r="P19" i="66"/>
  <c r="O19" i="66"/>
  <c r="N19" i="66"/>
  <c r="M19" i="66"/>
  <c r="L19" i="66"/>
  <c r="K19" i="66"/>
  <c r="J19" i="66"/>
  <c r="U18" i="66"/>
  <c r="T18" i="66"/>
  <c r="S18" i="66"/>
  <c r="R18" i="66"/>
  <c r="Q18" i="66"/>
  <c r="P18" i="66"/>
  <c r="O18" i="66"/>
  <c r="N18" i="66"/>
  <c r="M18" i="66"/>
  <c r="L18" i="66"/>
  <c r="K18" i="66"/>
  <c r="J18" i="66"/>
  <c r="U17" i="66"/>
  <c r="T17" i="66"/>
  <c r="S17" i="66"/>
  <c r="R17" i="66"/>
  <c r="Q17" i="66"/>
  <c r="P17" i="66"/>
  <c r="O17" i="66"/>
  <c r="N17" i="66"/>
  <c r="M17" i="66"/>
  <c r="L17" i="66"/>
  <c r="K17" i="66"/>
  <c r="J17" i="66"/>
  <c r="U16" i="66"/>
  <c r="T16" i="66"/>
  <c r="S16" i="66"/>
  <c r="R16" i="66"/>
  <c r="Q16" i="66"/>
  <c r="P16" i="66"/>
  <c r="O16" i="66"/>
  <c r="N16" i="66"/>
  <c r="M16" i="66"/>
  <c r="L16" i="66"/>
  <c r="K16" i="66"/>
  <c r="J16" i="66"/>
  <c r="U15" i="66"/>
  <c r="T15" i="66"/>
  <c r="S15" i="66"/>
  <c r="R15" i="66"/>
  <c r="Q15" i="66"/>
  <c r="P15" i="66"/>
  <c r="O15" i="66"/>
  <c r="N15" i="66"/>
  <c r="M15" i="66"/>
  <c r="L15" i="66"/>
  <c r="K15" i="66"/>
  <c r="J15" i="66"/>
  <c r="U14" i="66"/>
  <c r="S13" i="66"/>
  <c r="U12" i="66"/>
  <c r="T12" i="66"/>
  <c r="S12" i="66"/>
  <c r="R12" i="66"/>
  <c r="Q12" i="66"/>
  <c r="P12" i="66"/>
  <c r="O12" i="66"/>
  <c r="N12" i="66"/>
  <c r="M12" i="66"/>
  <c r="L12" i="66"/>
  <c r="K12" i="66"/>
  <c r="J12" i="66"/>
  <c r="U11" i="66"/>
  <c r="T11" i="66"/>
  <c r="S11" i="66"/>
  <c r="R11" i="66"/>
  <c r="Q11" i="66"/>
  <c r="P11" i="66"/>
  <c r="O11" i="66"/>
  <c r="N11" i="66"/>
  <c r="M11" i="66"/>
  <c r="L11" i="66"/>
  <c r="K11" i="66"/>
  <c r="J11" i="66"/>
  <c r="T10" i="66"/>
  <c r="P10" i="66"/>
  <c r="O10" i="66"/>
  <c r="N10" i="66"/>
  <c r="K10" i="66"/>
  <c r="J10" i="66"/>
  <c r="U9" i="66"/>
  <c r="T9" i="66"/>
  <c r="S9" i="66"/>
  <c r="R9" i="66"/>
  <c r="Q9" i="66"/>
  <c r="P9" i="66"/>
  <c r="O9" i="66"/>
  <c r="N9" i="66"/>
  <c r="M9" i="66"/>
  <c r="L9" i="66"/>
  <c r="K9" i="66"/>
  <c r="J9" i="66"/>
  <c r="R8" i="66"/>
  <c r="N8" i="66"/>
  <c r="J8" i="66"/>
  <c r="G269" i="68"/>
  <c r="G268" i="68"/>
  <c r="G267" i="68"/>
  <c r="G266" i="68"/>
  <c r="G265" i="68"/>
  <c r="G264" i="68"/>
  <c r="G263" i="68"/>
  <c r="AA262" i="68"/>
  <c r="Z262" i="68"/>
  <c r="Y262" i="68"/>
  <c r="X262" i="68"/>
  <c r="W262" i="68"/>
  <c r="V262" i="68"/>
  <c r="U262" i="68"/>
  <c r="S262" i="68"/>
  <c r="R262" i="68"/>
  <c r="Q262" i="68"/>
  <c r="P262" i="68"/>
  <c r="N262" i="68"/>
  <c r="L262" i="68"/>
  <c r="K262" i="68"/>
  <c r="J262" i="68"/>
  <c r="I262" i="68"/>
  <c r="H262" i="68"/>
  <c r="G261" i="68"/>
  <c r="G260" i="68"/>
  <c r="AA259" i="68"/>
  <c r="Z259" i="68"/>
  <c r="Y259" i="68"/>
  <c r="X259" i="68"/>
  <c r="W259" i="68"/>
  <c r="V259" i="68"/>
  <c r="U259" i="68"/>
  <c r="S259" i="68"/>
  <c r="R259" i="68"/>
  <c r="Q259" i="68"/>
  <c r="P259" i="68"/>
  <c r="N259" i="68"/>
  <c r="L259" i="68"/>
  <c r="K259" i="68"/>
  <c r="J259" i="68"/>
  <c r="I259" i="68"/>
  <c r="H259" i="68"/>
  <c r="G258" i="68"/>
  <c r="G257" i="68"/>
  <c r="G256" i="68"/>
  <c r="G255" i="68"/>
  <c r="G254" i="68"/>
  <c r="G253" i="68"/>
  <c r="L252" i="68"/>
  <c r="L251" i="68" s="1"/>
  <c r="I5" i="39" s="1"/>
  <c r="AA251" i="68"/>
  <c r="Z251" i="68"/>
  <c r="Y251" i="68"/>
  <c r="X251" i="68"/>
  <c r="W251" i="68"/>
  <c r="V251" i="68"/>
  <c r="U251" i="68"/>
  <c r="T251" i="68"/>
  <c r="S251" i="68"/>
  <c r="R251" i="68"/>
  <c r="Q251" i="68"/>
  <c r="P251" i="68"/>
  <c r="N251" i="68"/>
  <c r="T5" i="39" s="1"/>
  <c r="K251" i="68"/>
  <c r="H5" i="39" s="1"/>
  <c r="J251" i="68"/>
  <c r="G5" i="39" s="1"/>
  <c r="I251" i="68"/>
  <c r="F5" i="39" s="1"/>
  <c r="H251" i="68"/>
  <c r="E5" i="39" s="1"/>
  <c r="G250" i="68"/>
  <c r="G249" i="68"/>
  <c r="G248" i="68"/>
  <c r="G247" i="68"/>
  <c r="G246" i="68"/>
  <c r="G245" i="68"/>
  <c r="AA244" i="68"/>
  <c r="AA243" i="68" s="1"/>
  <c r="Z244" i="68"/>
  <c r="Z243" i="68" s="1"/>
  <c r="Y244" i="68"/>
  <c r="X244" i="68"/>
  <c r="W244" i="68"/>
  <c r="W243" i="68" s="1"/>
  <c r="V244" i="68"/>
  <c r="V243" i="68" s="1"/>
  <c r="U244" i="68"/>
  <c r="U243" i="68" s="1"/>
  <c r="T244" i="68"/>
  <c r="T243" i="68" s="1"/>
  <c r="S244" i="68"/>
  <c r="S243" i="68" s="1"/>
  <c r="R244" i="68"/>
  <c r="Q244" i="68"/>
  <c r="Q243" i="68" s="1"/>
  <c r="P244" i="68"/>
  <c r="P243" i="68" s="1"/>
  <c r="N244" i="68"/>
  <c r="N243" i="68" s="1"/>
  <c r="L244" i="68"/>
  <c r="L243" i="68" s="1"/>
  <c r="K244" i="68"/>
  <c r="K243" i="68" s="1"/>
  <c r="J244" i="68"/>
  <c r="J243" i="68" s="1"/>
  <c r="I244" i="68"/>
  <c r="I243" i="68" s="1"/>
  <c r="H244" i="68"/>
  <c r="H243" i="68" s="1"/>
  <c r="Y243" i="68"/>
  <c r="X243" i="68"/>
  <c r="G242" i="68"/>
  <c r="O242" i="68" s="1"/>
  <c r="G241" i="68"/>
  <c r="G240" i="68"/>
  <c r="AA239" i="68"/>
  <c r="Z239" i="68"/>
  <c r="Y239" i="68"/>
  <c r="X239" i="68"/>
  <c r="W239" i="68"/>
  <c r="V239" i="68"/>
  <c r="U239" i="68"/>
  <c r="T239" i="68"/>
  <c r="S239" i="68"/>
  <c r="R239" i="68"/>
  <c r="Q239" i="68"/>
  <c r="P239" i="68"/>
  <c r="N239" i="68"/>
  <c r="L239" i="68"/>
  <c r="K239" i="68"/>
  <c r="J239" i="68"/>
  <c r="I239" i="68"/>
  <c r="H239" i="68"/>
  <c r="G236" i="68"/>
  <c r="G235" i="68"/>
  <c r="G234" i="68"/>
  <c r="G233" i="68"/>
  <c r="G232" i="68"/>
  <c r="G231" i="68"/>
  <c r="G230" i="68"/>
  <c r="G229" i="68"/>
  <c r="M229" i="68" s="1"/>
  <c r="M225" i="68" s="1"/>
  <c r="M211" i="68" s="1"/>
  <c r="G228" i="68"/>
  <c r="G227" i="68"/>
  <c r="G226" i="68"/>
  <c r="AA225" i="68"/>
  <c r="Z225" i="68"/>
  <c r="Y225" i="68"/>
  <c r="X225" i="68"/>
  <c r="W225" i="68"/>
  <c r="V225" i="68"/>
  <c r="U225" i="68"/>
  <c r="T225" i="68"/>
  <c r="S225" i="68"/>
  <c r="R225" i="68"/>
  <c r="Q225" i="68"/>
  <c r="P225" i="68"/>
  <c r="N225" i="68"/>
  <c r="L225" i="68"/>
  <c r="K225" i="68"/>
  <c r="J225" i="68"/>
  <c r="I225" i="68"/>
  <c r="H225" i="68"/>
  <c r="G224" i="68"/>
  <c r="G223" i="68"/>
  <c r="G222" i="68"/>
  <c r="G221" i="68"/>
  <c r="G220" i="68"/>
  <c r="G219" i="68"/>
  <c r="G218" i="68"/>
  <c r="G217" i="68"/>
  <c r="G216" i="68"/>
  <c r="AA215" i="68"/>
  <c r="Z215" i="68"/>
  <c r="Y215" i="68"/>
  <c r="X215" i="68"/>
  <c r="W215" i="68"/>
  <c r="V215" i="68"/>
  <c r="U215" i="68"/>
  <c r="T215" i="68"/>
  <c r="S215" i="68"/>
  <c r="R215" i="68"/>
  <c r="Q215" i="68"/>
  <c r="P215" i="68"/>
  <c r="N215" i="68"/>
  <c r="L215" i="68"/>
  <c r="K215" i="68"/>
  <c r="J215" i="68"/>
  <c r="I215" i="68"/>
  <c r="H215" i="68"/>
  <c r="G214" i="68"/>
  <c r="G213" i="68"/>
  <c r="G212" i="68"/>
  <c r="G210" i="68"/>
  <c r="G209" i="68"/>
  <c r="G208" i="68"/>
  <c r="G207" i="68"/>
  <c r="G206" i="68"/>
  <c r="G205" i="68"/>
  <c r="G204" i="68"/>
  <c r="G203" i="68"/>
  <c r="G202" i="68"/>
  <c r="G201" i="68"/>
  <c r="G200" i="68"/>
  <c r="AA199" i="68"/>
  <c r="Z199" i="68"/>
  <c r="Y199" i="68"/>
  <c r="X199" i="68"/>
  <c r="W199" i="68"/>
  <c r="V199" i="68"/>
  <c r="U199" i="68"/>
  <c r="T199" i="68"/>
  <c r="S199" i="68"/>
  <c r="R199" i="68"/>
  <c r="Q199" i="68"/>
  <c r="P199" i="68"/>
  <c r="N199" i="68"/>
  <c r="L199" i="68"/>
  <c r="K199" i="68"/>
  <c r="J199" i="68"/>
  <c r="I199" i="68"/>
  <c r="H199" i="68"/>
  <c r="G198" i="68"/>
  <c r="G197" i="68"/>
  <c r="G196" i="68"/>
  <c r="G195" i="68"/>
  <c r="G194" i="68"/>
  <c r="G193" i="68"/>
  <c r="G192" i="68"/>
  <c r="G191" i="68"/>
  <c r="G190" i="68"/>
  <c r="AA189" i="68"/>
  <c r="Z189" i="68"/>
  <c r="Y189" i="68"/>
  <c r="X189" i="68"/>
  <c r="W189" i="68"/>
  <c r="V189" i="68"/>
  <c r="U189" i="68"/>
  <c r="T189" i="68"/>
  <c r="S189" i="68"/>
  <c r="R189" i="68"/>
  <c r="Q189" i="68"/>
  <c r="P189" i="68"/>
  <c r="N189" i="68"/>
  <c r="L189" i="68"/>
  <c r="K189" i="68"/>
  <c r="J189" i="68"/>
  <c r="I189" i="68"/>
  <c r="H189" i="68"/>
  <c r="G188" i="68"/>
  <c r="G187" i="68"/>
  <c r="G186" i="68"/>
  <c r="G184" i="68"/>
  <c r="G183" i="68"/>
  <c r="G182" i="68"/>
  <c r="AA181" i="68"/>
  <c r="Z181" i="68"/>
  <c r="Y181" i="68"/>
  <c r="X181" i="68"/>
  <c r="W181" i="68"/>
  <c r="V181" i="68"/>
  <c r="U181" i="68"/>
  <c r="T181" i="68"/>
  <c r="S181" i="68"/>
  <c r="R181" i="68"/>
  <c r="Q181" i="68"/>
  <c r="P181" i="68"/>
  <c r="N181" i="68"/>
  <c r="L181" i="68"/>
  <c r="K181" i="68"/>
  <c r="J181" i="68"/>
  <c r="I181" i="68"/>
  <c r="H181" i="68"/>
  <c r="G180" i="68"/>
  <c r="G179" i="68"/>
  <c r="G178" i="68"/>
  <c r="J178" i="68" s="1"/>
  <c r="J177" i="68" s="1"/>
  <c r="AA177" i="68"/>
  <c r="Z177" i="68"/>
  <c r="Y177" i="68"/>
  <c r="Y175" i="68" s="1"/>
  <c r="X177" i="68"/>
  <c r="W177" i="68"/>
  <c r="V177" i="68"/>
  <c r="U177" i="68"/>
  <c r="U175" i="68" s="1"/>
  <c r="T177" i="68"/>
  <c r="S177" i="68"/>
  <c r="R177" i="68"/>
  <c r="Q177" i="68"/>
  <c r="Q175" i="68" s="1"/>
  <c r="P177" i="68"/>
  <c r="N177" i="68"/>
  <c r="L177" i="68"/>
  <c r="K177" i="68"/>
  <c r="K175" i="68" s="1"/>
  <c r="I177" i="68"/>
  <c r="I175" i="68" s="1"/>
  <c r="H177" i="68"/>
  <c r="H175" i="68" s="1"/>
  <c r="G176" i="68"/>
  <c r="G169" i="68"/>
  <c r="AA168" i="68"/>
  <c r="Z168" i="68"/>
  <c r="Y168" i="68"/>
  <c r="X168" i="68"/>
  <c r="W168" i="68"/>
  <c r="V168" i="68"/>
  <c r="U168" i="68"/>
  <c r="T168" i="68"/>
  <c r="S168" i="68"/>
  <c r="R168" i="68"/>
  <c r="Q168" i="68"/>
  <c r="P168" i="68"/>
  <c r="N168" i="68"/>
  <c r="K168" i="68"/>
  <c r="J168" i="68"/>
  <c r="I168" i="68"/>
  <c r="G167" i="68"/>
  <c r="G166" i="68"/>
  <c r="G165" i="68"/>
  <c r="AA164" i="68"/>
  <c r="Z164" i="68"/>
  <c r="Y164" i="68"/>
  <c r="X164" i="68"/>
  <c r="W164" i="68"/>
  <c r="V164" i="68"/>
  <c r="U164" i="68"/>
  <c r="T164" i="68"/>
  <c r="S164" i="68"/>
  <c r="R164" i="68"/>
  <c r="Q164" i="68"/>
  <c r="P164" i="68"/>
  <c r="N164" i="68"/>
  <c r="L164" i="68"/>
  <c r="K164" i="68"/>
  <c r="J164" i="68"/>
  <c r="I164" i="68"/>
  <c r="H164" i="68"/>
  <c r="G163" i="68"/>
  <c r="H163" i="68" s="1"/>
  <c r="H160" i="68" s="1"/>
  <c r="H158" i="68" s="1"/>
  <c r="G162" i="68"/>
  <c r="G161" i="68"/>
  <c r="AA160" i="68"/>
  <c r="AA158" i="68" s="1"/>
  <c r="Z160" i="68"/>
  <c r="Z158" i="68" s="1"/>
  <c r="Y160" i="68"/>
  <c r="Y158" i="68" s="1"/>
  <c r="X160" i="68"/>
  <c r="X158" i="68" s="1"/>
  <c r="W160" i="68"/>
  <c r="W158" i="68" s="1"/>
  <c r="V160" i="68"/>
  <c r="V158" i="68" s="1"/>
  <c r="U160" i="68"/>
  <c r="U158" i="68" s="1"/>
  <c r="T160" i="68"/>
  <c r="T158" i="68" s="1"/>
  <c r="S160" i="68"/>
  <c r="S158" i="68" s="1"/>
  <c r="R160" i="68"/>
  <c r="R158" i="68" s="1"/>
  <c r="Q160" i="68"/>
  <c r="Q158" i="68" s="1"/>
  <c r="P160" i="68"/>
  <c r="P158" i="68" s="1"/>
  <c r="N160" i="68"/>
  <c r="N158" i="68" s="1"/>
  <c r="L160" i="68"/>
  <c r="L158" i="68" s="1"/>
  <c r="K160" i="68"/>
  <c r="K158" i="68" s="1"/>
  <c r="J160" i="68"/>
  <c r="J158" i="68" s="1"/>
  <c r="I160" i="68"/>
  <c r="I158" i="68" s="1"/>
  <c r="G159" i="68"/>
  <c r="G157" i="68"/>
  <c r="G156" i="68"/>
  <c r="G155" i="68"/>
  <c r="G154" i="68"/>
  <c r="G153" i="68"/>
  <c r="G152" i="68"/>
  <c r="G151" i="68"/>
  <c r="G150" i="68"/>
  <c r="J150" i="68" s="1"/>
  <c r="G149" i="68"/>
  <c r="J149" i="68" s="1"/>
  <c r="G148" i="68"/>
  <c r="AA147" i="68"/>
  <c r="Z147" i="68"/>
  <c r="Y147" i="68"/>
  <c r="X147" i="68"/>
  <c r="W147" i="68"/>
  <c r="V147" i="68"/>
  <c r="U147" i="68"/>
  <c r="T147" i="68"/>
  <c r="S147" i="68"/>
  <c r="R147" i="68"/>
  <c r="Q147" i="68"/>
  <c r="P147" i="68"/>
  <c r="N147" i="68"/>
  <c r="L147" i="68"/>
  <c r="K147" i="68"/>
  <c r="I147" i="68"/>
  <c r="H147" i="68"/>
  <c r="H146" i="68"/>
  <c r="G145" i="68"/>
  <c r="H145" i="68" s="1"/>
  <c r="I144" i="68"/>
  <c r="I143" i="68" s="1"/>
  <c r="AA143" i="68"/>
  <c r="Z143" i="68"/>
  <c r="Y143" i="68"/>
  <c r="Y139" i="68" s="1"/>
  <c r="X143" i="68"/>
  <c r="W143" i="68"/>
  <c r="V143" i="68"/>
  <c r="T143" i="68"/>
  <c r="S143" i="68"/>
  <c r="R143" i="68"/>
  <c r="Q143" i="68"/>
  <c r="P143" i="68"/>
  <c r="N143" i="68"/>
  <c r="L143" i="68"/>
  <c r="K143" i="68"/>
  <c r="J143" i="68"/>
  <c r="H142" i="68"/>
  <c r="H141" i="68"/>
  <c r="AA140" i="68"/>
  <c r="Z140" i="68"/>
  <c r="X140" i="68"/>
  <c r="X139" i="68" s="1"/>
  <c r="W140" i="68"/>
  <c r="V140" i="68"/>
  <c r="V139" i="68" s="1"/>
  <c r="U140" i="68"/>
  <c r="U139" i="68" s="1"/>
  <c r="T140" i="68"/>
  <c r="S140" i="68"/>
  <c r="R140" i="68"/>
  <c r="Q140" i="68"/>
  <c r="P140" i="68"/>
  <c r="N140" i="68"/>
  <c r="L140" i="68"/>
  <c r="K140" i="68"/>
  <c r="J140" i="68"/>
  <c r="I140" i="68"/>
  <c r="G138" i="68"/>
  <c r="H138" i="68" s="1"/>
  <c r="G137" i="68"/>
  <c r="H137" i="68" s="1"/>
  <c r="AA131" i="68"/>
  <c r="Z131" i="68"/>
  <c r="Y134" i="68"/>
  <c r="Y131" i="68" s="1"/>
  <c r="X134" i="68"/>
  <c r="X131" i="68" s="1"/>
  <c r="W134" i="68"/>
  <c r="W131" i="68" s="1"/>
  <c r="V134" i="68"/>
  <c r="U134" i="68"/>
  <c r="U131" i="68" s="1"/>
  <c r="T134" i="68"/>
  <c r="T131" i="68" s="1"/>
  <c r="S134" i="68"/>
  <c r="S131" i="68" s="1"/>
  <c r="R134" i="68"/>
  <c r="R131" i="68" s="1"/>
  <c r="Q134" i="68"/>
  <c r="Q131" i="68" s="1"/>
  <c r="P134" i="68"/>
  <c r="N134" i="68"/>
  <c r="N131" i="68" s="1"/>
  <c r="L134" i="68"/>
  <c r="L131" i="68" s="1"/>
  <c r="K134" i="68"/>
  <c r="K131" i="68" s="1"/>
  <c r="G133" i="68"/>
  <c r="G132" i="68"/>
  <c r="V131" i="68"/>
  <c r="J131" i="68"/>
  <c r="I131" i="68"/>
  <c r="G130" i="68"/>
  <c r="G128" i="68"/>
  <c r="N128" i="68" s="1"/>
  <c r="V116" i="68"/>
  <c r="U116" i="68"/>
  <c r="T116" i="68"/>
  <c r="R116" i="68"/>
  <c r="Q116" i="68"/>
  <c r="G126" i="68"/>
  <c r="N126" i="68" s="1"/>
  <c r="AD125" i="68"/>
  <c r="G125" i="68"/>
  <c r="N125" i="68" s="1"/>
  <c r="AD124" i="68"/>
  <c r="G124" i="68"/>
  <c r="N124" i="68" s="1"/>
  <c r="AD123" i="68"/>
  <c r="G123" i="68"/>
  <c r="N123" i="68" s="1"/>
  <c r="AD122" i="68"/>
  <c r="G122" i="68"/>
  <c r="N122" i="68" s="1"/>
  <c r="AD121" i="68"/>
  <c r="G121" i="68"/>
  <c r="N121" i="68" s="1"/>
  <c r="AD120" i="68"/>
  <c r="G120" i="68"/>
  <c r="N120" i="68" s="1"/>
  <c r="AD119" i="68"/>
  <c r="G119" i="68"/>
  <c r="N119" i="68" s="1"/>
  <c r="AD118" i="68"/>
  <c r="G118" i="68"/>
  <c r="N118" i="68" s="1"/>
  <c r="AD117" i="68"/>
  <c r="G117" i="68"/>
  <c r="N117" i="68" s="1"/>
  <c r="AA116" i="68"/>
  <c r="Z116" i="68"/>
  <c r="Y116" i="68"/>
  <c r="X116" i="68"/>
  <c r="W116" i="68"/>
  <c r="S116" i="68"/>
  <c r="P116" i="68"/>
  <c r="L116" i="68"/>
  <c r="K116" i="68"/>
  <c r="J116" i="68"/>
  <c r="I116" i="68"/>
  <c r="H116" i="68"/>
  <c r="G115" i="68"/>
  <c r="N115" i="68" s="1"/>
  <c r="G114" i="68"/>
  <c r="N114" i="68" s="1"/>
  <c r="G113" i="68"/>
  <c r="N113" i="68" s="1"/>
  <c r="AA112" i="68"/>
  <c r="Z112" i="68"/>
  <c r="Y112" i="68"/>
  <c r="X112" i="68"/>
  <c r="W112" i="68"/>
  <c r="V112" i="68"/>
  <c r="U112" i="68"/>
  <c r="T112" i="68"/>
  <c r="S112" i="68"/>
  <c r="R112" i="68"/>
  <c r="Q112" i="68"/>
  <c r="P112" i="68"/>
  <c r="L112" i="68"/>
  <c r="K112" i="68"/>
  <c r="J112" i="68"/>
  <c r="I112" i="68"/>
  <c r="H112" i="68"/>
  <c r="G111" i="68"/>
  <c r="N111" i="68" s="1"/>
  <c r="G110" i="68"/>
  <c r="N110" i="68" s="1"/>
  <c r="G109" i="68"/>
  <c r="N109" i="68" s="1"/>
  <c r="G108" i="68"/>
  <c r="N108" i="68" s="1"/>
  <c r="N107" i="68"/>
  <c r="AA106" i="68"/>
  <c r="Z106" i="68"/>
  <c r="Y106" i="68"/>
  <c r="X106" i="68"/>
  <c r="W106" i="68"/>
  <c r="V106" i="68"/>
  <c r="U106" i="68"/>
  <c r="T106" i="68"/>
  <c r="S106" i="68"/>
  <c r="R106" i="68"/>
  <c r="Q106" i="68"/>
  <c r="P106" i="68"/>
  <c r="L106" i="68"/>
  <c r="K106" i="68"/>
  <c r="J106" i="68"/>
  <c r="I106" i="68"/>
  <c r="H106" i="68"/>
  <c r="G104" i="68"/>
  <c r="N104" i="68" s="1"/>
  <c r="G103" i="68"/>
  <c r="N103" i="68" s="1"/>
  <c r="G102" i="68"/>
  <c r="N102" i="68" s="1"/>
  <c r="G101" i="68"/>
  <c r="N101" i="68" s="1"/>
  <c r="AA100" i="68"/>
  <c r="Z100" i="68"/>
  <c r="Y100" i="68"/>
  <c r="X100" i="68"/>
  <c r="W100" i="68"/>
  <c r="V100" i="68"/>
  <c r="U100" i="68"/>
  <c r="T100" i="68"/>
  <c r="S100" i="68"/>
  <c r="R100" i="68"/>
  <c r="Q100" i="68"/>
  <c r="P100" i="68"/>
  <c r="L100" i="68"/>
  <c r="K100" i="68"/>
  <c r="J100" i="68"/>
  <c r="I100" i="68"/>
  <c r="H100" i="68"/>
  <c r="G99" i="68"/>
  <c r="N99" i="68" s="1"/>
  <c r="G98" i="68"/>
  <c r="N98" i="68" s="1"/>
  <c r="G97" i="68"/>
  <c r="N97" i="68" s="1"/>
  <c r="G96" i="68"/>
  <c r="N96" i="68" s="1"/>
  <c r="AA95" i="68"/>
  <c r="Z95" i="68"/>
  <c r="Y95" i="68"/>
  <c r="X95" i="68"/>
  <c r="W95" i="68"/>
  <c r="V95" i="68"/>
  <c r="U95" i="68"/>
  <c r="T95" i="68"/>
  <c r="S95" i="68"/>
  <c r="R95" i="68"/>
  <c r="Q95" i="68"/>
  <c r="P95" i="68"/>
  <c r="L95" i="68"/>
  <c r="K95" i="68"/>
  <c r="J95" i="68"/>
  <c r="I95" i="68"/>
  <c r="H95" i="68"/>
  <c r="G93" i="68"/>
  <c r="G92" i="68"/>
  <c r="G91" i="68"/>
  <c r="G90" i="68"/>
  <c r="G89" i="68"/>
  <c r="G88" i="68"/>
  <c r="G87" i="68"/>
  <c r="K87" i="68" s="1"/>
  <c r="G86" i="68"/>
  <c r="G85" i="68"/>
  <c r="AA83" i="68"/>
  <c r="AA58" i="68" s="1"/>
  <c r="Z83" i="68"/>
  <c r="Y83" i="68"/>
  <c r="W83" i="68"/>
  <c r="V83" i="68"/>
  <c r="U83" i="68"/>
  <c r="T83" i="68"/>
  <c r="S83" i="68"/>
  <c r="R83" i="68"/>
  <c r="Q83" i="68"/>
  <c r="P83" i="68"/>
  <c r="N83" i="68"/>
  <c r="L83" i="68"/>
  <c r="K83" i="68"/>
  <c r="J83" i="68"/>
  <c r="I83" i="68"/>
  <c r="H83" i="68"/>
  <c r="G82" i="68"/>
  <c r="G81" i="68"/>
  <c r="G80" i="68"/>
  <c r="G79" i="68"/>
  <c r="G78" i="68"/>
  <c r="G77" i="68"/>
  <c r="G76" i="68"/>
  <c r="G75" i="68"/>
  <c r="G74" i="68"/>
  <c r="G73" i="68"/>
  <c r="AA72" i="68"/>
  <c r="Z72" i="68"/>
  <c r="Y72" i="68"/>
  <c r="X72" i="68"/>
  <c r="W72" i="68"/>
  <c r="V72" i="68"/>
  <c r="U72" i="68"/>
  <c r="T72" i="68"/>
  <c r="S72" i="68"/>
  <c r="R72" i="68"/>
  <c r="Q72" i="68"/>
  <c r="P72" i="68"/>
  <c r="N72" i="68"/>
  <c r="L72" i="68"/>
  <c r="K72" i="68"/>
  <c r="J72" i="68"/>
  <c r="I72" i="68"/>
  <c r="H72" i="68"/>
  <c r="G71" i="68"/>
  <c r="G70" i="68"/>
  <c r="G69" i="68"/>
  <c r="G68" i="68"/>
  <c r="G67" i="68"/>
  <c r="G66" i="68"/>
  <c r="G65" i="68"/>
  <c r="G64" i="68"/>
  <c r="G63" i="68"/>
  <c r="G62" i="68"/>
  <c r="AA61" i="68"/>
  <c r="Z61" i="68"/>
  <c r="Y61" i="68"/>
  <c r="X61" i="68"/>
  <c r="W61" i="68"/>
  <c r="W58" i="68" s="1"/>
  <c r="V61" i="68"/>
  <c r="V58" i="68" s="1"/>
  <c r="U61" i="68"/>
  <c r="U58" i="68" s="1"/>
  <c r="T61" i="68"/>
  <c r="S61" i="68"/>
  <c r="R61" i="68"/>
  <c r="Q61" i="68"/>
  <c r="Q58" i="68" s="1"/>
  <c r="P61" i="68"/>
  <c r="N61" i="68"/>
  <c r="N58" i="68" s="1"/>
  <c r="L61" i="68"/>
  <c r="L58" i="68" s="1"/>
  <c r="K61" i="68"/>
  <c r="J61" i="68"/>
  <c r="I61" i="68"/>
  <c r="I58" i="68" s="1"/>
  <c r="H61" i="68"/>
  <c r="H58" i="68" s="1"/>
  <c r="G60" i="68"/>
  <c r="G59" i="68"/>
  <c r="K59" i="68" s="1"/>
  <c r="S58" i="68"/>
  <c r="G57" i="68"/>
  <c r="G56" i="68"/>
  <c r="G55" i="68"/>
  <c r="G54" i="68"/>
  <c r="G53" i="68"/>
  <c r="G52" i="68"/>
  <c r="G51" i="68"/>
  <c r="G50" i="68"/>
  <c r="G49" i="68"/>
  <c r="AA47" i="68"/>
  <c r="Z47" i="68"/>
  <c r="Y47" i="68"/>
  <c r="W47" i="68"/>
  <c r="V47" i="68"/>
  <c r="U47" i="68"/>
  <c r="T47" i="68"/>
  <c r="S47" i="68"/>
  <c r="R47" i="68"/>
  <c r="Q47" i="68"/>
  <c r="P47" i="68"/>
  <c r="N47" i="68"/>
  <c r="L47" i="68"/>
  <c r="K47" i="68"/>
  <c r="J47" i="68"/>
  <c r="I47" i="68"/>
  <c r="H47" i="68"/>
  <c r="G46" i="68"/>
  <c r="G45" i="68"/>
  <c r="G44" i="68"/>
  <c r="G43" i="68"/>
  <c r="G42" i="68"/>
  <c r="G41" i="68"/>
  <c r="G40" i="68"/>
  <c r="G39" i="68"/>
  <c r="G38" i="68"/>
  <c r="G37" i="68"/>
  <c r="AA36" i="68"/>
  <c r="Z36" i="68"/>
  <c r="Y36" i="68"/>
  <c r="X36" i="68"/>
  <c r="W36" i="68"/>
  <c r="V36" i="68"/>
  <c r="U36" i="68"/>
  <c r="T36" i="68"/>
  <c r="S36" i="68"/>
  <c r="R36" i="68"/>
  <c r="Q36" i="68"/>
  <c r="P36" i="68"/>
  <c r="N36" i="68"/>
  <c r="L36" i="68"/>
  <c r="K36" i="68"/>
  <c r="J36" i="68"/>
  <c r="I36" i="68"/>
  <c r="H36" i="68"/>
  <c r="G35" i="68"/>
  <c r="G34" i="68"/>
  <c r="G33" i="68"/>
  <c r="G32" i="68"/>
  <c r="G31" i="68"/>
  <c r="G30" i="68"/>
  <c r="G29" i="68"/>
  <c r="G28" i="68"/>
  <c r="G27" i="68"/>
  <c r="G26" i="68"/>
  <c r="AA25" i="68"/>
  <c r="Z25" i="68"/>
  <c r="Y25" i="68"/>
  <c r="X25" i="68"/>
  <c r="W25" i="68"/>
  <c r="V25" i="68"/>
  <c r="U25" i="68"/>
  <c r="T25" i="68"/>
  <c r="S25" i="68"/>
  <c r="R25" i="68"/>
  <c r="Q25" i="68"/>
  <c r="P25" i="68"/>
  <c r="N25" i="68"/>
  <c r="L25" i="68"/>
  <c r="K25" i="68"/>
  <c r="J25" i="68"/>
  <c r="I25" i="68"/>
  <c r="H25" i="68"/>
  <c r="G24" i="68"/>
  <c r="G23" i="68"/>
  <c r="G22" i="68"/>
  <c r="G20" i="68"/>
  <c r="K20" i="68" s="1"/>
  <c r="G19" i="68"/>
  <c r="K19" i="68" s="1"/>
  <c r="G18" i="68"/>
  <c r="G16" i="68"/>
  <c r="K16" i="68" s="1"/>
  <c r="G15" i="68"/>
  <c r="K15" i="68" s="1"/>
  <c r="G14" i="68"/>
  <c r="K14" i="68" s="1"/>
  <c r="G13" i="68"/>
  <c r="K13" i="68" s="1"/>
  <c r="P12" i="68"/>
  <c r="G12" i="68" s="1"/>
  <c r="K12" i="68" s="1"/>
  <c r="G11" i="68"/>
  <c r="K11" i="68" s="1"/>
  <c r="G10" i="68"/>
  <c r="K10" i="68" s="1"/>
  <c r="G9" i="68"/>
  <c r="K9" i="68" s="1"/>
  <c r="G8" i="68"/>
  <c r="K8" i="68" s="1"/>
  <c r="Z6" i="68"/>
  <c r="Y6" i="68"/>
  <c r="X6" i="68"/>
  <c r="U6" i="68"/>
  <c r="T6" i="68"/>
  <c r="S6" i="68"/>
  <c r="R6" i="68"/>
  <c r="Q6" i="68"/>
  <c r="N7" i="68"/>
  <c r="N6" i="68" s="1"/>
  <c r="L7" i="68"/>
  <c r="L6" i="68" s="1"/>
  <c r="J7" i="68"/>
  <c r="J6" i="68" s="1"/>
  <c r="I7" i="68"/>
  <c r="I6" i="68" s="1"/>
  <c r="H7" i="68"/>
  <c r="H6" i="68" s="1"/>
  <c r="AA6" i="68"/>
  <c r="V6" i="68"/>
  <c r="T11" i="39"/>
  <c r="S7" i="39"/>
  <c r="Q7" i="39"/>
  <c r="P7" i="39"/>
  <c r="N7" i="39"/>
  <c r="M7" i="39"/>
  <c r="L7" i="39"/>
  <c r="K7" i="39"/>
  <c r="J7" i="39"/>
  <c r="K21" i="69"/>
  <c r="F21" i="69"/>
  <c r="E21" i="69"/>
  <c r="F17" i="69"/>
  <c r="E17" i="69"/>
  <c r="K13" i="69"/>
  <c r="F13" i="69"/>
  <c r="E13" i="69"/>
  <c r="K12" i="69"/>
  <c r="F12" i="69"/>
  <c r="E12" i="69"/>
  <c r="K11" i="69"/>
  <c r="K14" i="69" s="1"/>
  <c r="F11" i="69"/>
  <c r="F14" i="69" s="1"/>
  <c r="E11" i="69"/>
  <c r="E14" i="69" s="1"/>
  <c r="K9" i="69"/>
  <c r="F9" i="69"/>
  <c r="E9" i="69"/>
  <c r="K8" i="69"/>
  <c r="K7" i="69"/>
  <c r="F7" i="69"/>
  <c r="E7" i="69"/>
  <c r="K6" i="69"/>
  <c r="F6" i="69"/>
  <c r="E6" i="69"/>
  <c r="K5" i="69"/>
  <c r="K10" i="69" s="1"/>
  <c r="F5" i="69"/>
  <c r="F10" i="69" s="1"/>
  <c r="E5" i="69"/>
  <c r="E10" i="69" s="1"/>
  <c r="I180" i="78" l="1"/>
  <c r="G181" i="78"/>
  <c r="I181" i="78" s="1"/>
  <c r="J25" i="66"/>
  <c r="U61" i="80"/>
  <c r="P135" i="66"/>
  <c r="N72" i="83"/>
  <c r="H70" i="79"/>
  <c r="H70" i="66" s="1"/>
  <c r="O108" i="79"/>
  <c r="Q61" i="80"/>
  <c r="H227" i="66"/>
  <c r="G230" i="66"/>
  <c r="G201" i="81"/>
  <c r="G28" i="78"/>
  <c r="I28" i="78" s="1"/>
  <c r="I81" i="78"/>
  <c r="G57" i="66"/>
  <c r="O72" i="83"/>
  <c r="W72" i="83"/>
  <c r="K5" i="82"/>
  <c r="I80" i="78"/>
  <c r="G56" i="66"/>
  <c r="R61" i="80"/>
  <c r="K58" i="68"/>
  <c r="Z58" i="68"/>
  <c r="N49" i="66"/>
  <c r="Y58" i="68"/>
  <c r="M138" i="66"/>
  <c r="T49" i="66"/>
  <c r="G116" i="66"/>
  <c r="G168" i="66"/>
  <c r="J239" i="83"/>
  <c r="R239" i="83"/>
  <c r="R238" i="83" s="1"/>
  <c r="W146" i="79"/>
  <c r="J147" i="68"/>
  <c r="H211" i="68"/>
  <c r="E4" i="39" s="1"/>
  <c r="G77" i="66"/>
  <c r="H117" i="66"/>
  <c r="O239" i="83"/>
  <c r="O238" i="83" s="1"/>
  <c r="P164" i="66"/>
  <c r="O5" i="82"/>
  <c r="S5" i="82"/>
  <c r="H5" i="79"/>
  <c r="I119" i="79"/>
  <c r="K119" i="79"/>
  <c r="U138" i="66"/>
  <c r="P49" i="66"/>
  <c r="H66" i="66"/>
  <c r="G172" i="66"/>
  <c r="J197" i="66"/>
  <c r="N239" i="83"/>
  <c r="N238" i="83" s="1"/>
  <c r="V239" i="83"/>
  <c r="G75" i="79"/>
  <c r="I75" i="79" s="1"/>
  <c r="O75" i="79" s="1"/>
  <c r="G251" i="68"/>
  <c r="R71" i="66"/>
  <c r="G148" i="66"/>
  <c r="R95" i="66"/>
  <c r="H157" i="66"/>
  <c r="G119" i="82"/>
  <c r="I119" i="82" s="1"/>
  <c r="I11" i="78"/>
  <c r="G11" i="66"/>
  <c r="I30" i="78"/>
  <c r="I30" i="66" s="1"/>
  <c r="G30" i="66"/>
  <c r="P146" i="79"/>
  <c r="J135" i="66" s="1"/>
  <c r="J138" i="66"/>
  <c r="X146" i="79"/>
  <c r="R135" i="66" s="1"/>
  <c r="R138" i="66"/>
  <c r="I88" i="78"/>
  <c r="I64" i="66" s="1"/>
  <c r="G64" i="66"/>
  <c r="J73" i="66"/>
  <c r="N138" i="66"/>
  <c r="Q33" i="66"/>
  <c r="P39" i="78"/>
  <c r="P37" i="66" s="1"/>
  <c r="P38" i="66"/>
  <c r="I52" i="78"/>
  <c r="I55" i="78"/>
  <c r="G47" i="66"/>
  <c r="I107" i="78"/>
  <c r="I83" i="66" s="1"/>
  <c r="G83" i="66"/>
  <c r="I110" i="78"/>
  <c r="G86" i="66"/>
  <c r="G90" i="66"/>
  <c r="I118" i="78"/>
  <c r="I94" i="66" s="1"/>
  <c r="G94" i="66"/>
  <c r="I121" i="78"/>
  <c r="G97" i="66"/>
  <c r="I125" i="78"/>
  <c r="I101" i="66" s="1"/>
  <c r="G101" i="66"/>
  <c r="I129" i="78"/>
  <c r="I105" i="66" s="1"/>
  <c r="G105" i="66"/>
  <c r="I132" i="78"/>
  <c r="I108" i="66" s="1"/>
  <c r="G108" i="66"/>
  <c r="I136" i="78"/>
  <c r="I112" i="66" s="1"/>
  <c r="G112" i="66"/>
  <c r="I143" i="78"/>
  <c r="I119" i="66" s="1"/>
  <c r="G119" i="66"/>
  <c r="I146" i="78"/>
  <c r="I122" i="66" s="1"/>
  <c r="G122" i="66"/>
  <c r="I150" i="78"/>
  <c r="I126" i="66" s="1"/>
  <c r="G126" i="66"/>
  <c r="I154" i="78"/>
  <c r="I130" i="66" s="1"/>
  <c r="G130" i="66"/>
  <c r="I158" i="78"/>
  <c r="G134" i="66"/>
  <c r="I161" i="78"/>
  <c r="I137" i="66" s="1"/>
  <c r="G137" i="66"/>
  <c r="I165" i="78"/>
  <c r="G141" i="66"/>
  <c r="I169" i="78"/>
  <c r="I145" i="66" s="1"/>
  <c r="G145" i="66"/>
  <c r="H174" i="78"/>
  <c r="H149" i="66"/>
  <c r="I195" i="78"/>
  <c r="G167" i="66"/>
  <c r="I199" i="78"/>
  <c r="I171" i="66" s="1"/>
  <c r="G171" i="66"/>
  <c r="I217" i="78"/>
  <c r="G189" i="66"/>
  <c r="I221" i="78"/>
  <c r="G193" i="66"/>
  <c r="H197" i="66"/>
  <c r="I235" i="78"/>
  <c r="G207" i="66"/>
  <c r="I239" i="78"/>
  <c r="I211" i="66" s="1"/>
  <c r="G211" i="66"/>
  <c r="I246" i="78"/>
  <c r="I218" i="66" s="1"/>
  <c r="G218" i="66"/>
  <c r="I250" i="78"/>
  <c r="I222" i="66" s="1"/>
  <c r="G222" i="66"/>
  <c r="H231" i="66"/>
  <c r="I262" i="78"/>
  <c r="I234" i="66" s="1"/>
  <c r="G234" i="66"/>
  <c r="I266" i="78"/>
  <c r="I238" i="66" s="1"/>
  <c r="G238" i="66"/>
  <c r="I270" i="78"/>
  <c r="I242" i="66" s="1"/>
  <c r="G242" i="66"/>
  <c r="I273" i="78"/>
  <c r="G245" i="66"/>
  <c r="I276" i="78"/>
  <c r="G248" i="66"/>
  <c r="I280" i="78"/>
  <c r="G252" i="66"/>
  <c r="I15" i="78"/>
  <c r="I15" i="66" s="1"/>
  <c r="G15" i="66"/>
  <c r="I19" i="78"/>
  <c r="I19" i="66" s="1"/>
  <c r="G19" i="66"/>
  <c r="I97" i="78"/>
  <c r="G73" i="66"/>
  <c r="I84" i="78"/>
  <c r="G60" i="66"/>
  <c r="H140" i="68"/>
  <c r="S45" i="66"/>
  <c r="K71" i="66"/>
  <c r="O71" i="66"/>
  <c r="N70" i="78"/>
  <c r="N50" i="66" s="1"/>
  <c r="N52" i="66"/>
  <c r="R70" i="78"/>
  <c r="R50" i="66" s="1"/>
  <c r="R52" i="66"/>
  <c r="I12" i="78"/>
  <c r="I12" i="66" s="1"/>
  <c r="G12" i="66"/>
  <c r="I16" i="78"/>
  <c r="I16" i="66" s="1"/>
  <c r="G16" i="66"/>
  <c r="G21" i="66"/>
  <c r="I85" i="78"/>
  <c r="I61" i="66" s="1"/>
  <c r="G61" i="66"/>
  <c r="I104" i="78"/>
  <c r="G80" i="66"/>
  <c r="H95" i="66"/>
  <c r="I122" i="78"/>
  <c r="I98" i="66" s="1"/>
  <c r="G98" i="66"/>
  <c r="I133" i="78"/>
  <c r="I109" i="66" s="1"/>
  <c r="G109" i="66"/>
  <c r="H120" i="66"/>
  <c r="G208" i="66"/>
  <c r="I243" i="78"/>
  <c r="G215" i="66"/>
  <c r="I251" i="78"/>
  <c r="G223" i="66"/>
  <c r="R231" i="66"/>
  <c r="G235" i="66"/>
  <c r="I271" i="78"/>
  <c r="I243" i="66" s="1"/>
  <c r="G243" i="66"/>
  <c r="G253" i="66"/>
  <c r="G158" i="66"/>
  <c r="Q5" i="82"/>
  <c r="N61" i="80"/>
  <c r="N60" i="80" s="1"/>
  <c r="J35" i="66"/>
  <c r="I14" i="78"/>
  <c r="I18" i="78"/>
  <c r="I18" i="66" s="1"/>
  <c r="G18" i="66"/>
  <c r="I23" i="78"/>
  <c r="G23" i="66"/>
  <c r="I27" i="78"/>
  <c r="I27" i="66" s="1"/>
  <c r="G27" i="66"/>
  <c r="G29" i="66"/>
  <c r="G36" i="66"/>
  <c r="I54" i="78"/>
  <c r="J49" i="66"/>
  <c r="K70" i="78"/>
  <c r="K50" i="66" s="1"/>
  <c r="H70" i="78"/>
  <c r="H50" i="66" s="1"/>
  <c r="H52" i="66"/>
  <c r="I82" i="78"/>
  <c r="I87" i="78"/>
  <c r="I63" i="66" s="1"/>
  <c r="G63" i="66"/>
  <c r="I93" i="78"/>
  <c r="I69" i="66" s="1"/>
  <c r="G69" i="66"/>
  <c r="G72" i="66"/>
  <c r="H76" i="66"/>
  <c r="H79" i="66"/>
  <c r="I106" i="78"/>
  <c r="G82" i="66"/>
  <c r="I109" i="78"/>
  <c r="G85" i="66"/>
  <c r="I113" i="78"/>
  <c r="I89" i="66" s="1"/>
  <c r="G89" i="66"/>
  <c r="I117" i="78"/>
  <c r="G93" i="66"/>
  <c r="I120" i="78"/>
  <c r="G96" i="66"/>
  <c r="I124" i="78"/>
  <c r="I100" i="66" s="1"/>
  <c r="G100" i="66"/>
  <c r="I128" i="78"/>
  <c r="I104" i="66" s="1"/>
  <c r="G104" i="66"/>
  <c r="G107" i="66"/>
  <c r="I135" i="78"/>
  <c r="I111" i="66" s="1"/>
  <c r="G111" i="66"/>
  <c r="I139" i="78"/>
  <c r="I115" i="66" s="1"/>
  <c r="G115" i="66"/>
  <c r="I142" i="78"/>
  <c r="G118" i="66"/>
  <c r="I145" i="78"/>
  <c r="G121" i="66"/>
  <c r="I149" i="78"/>
  <c r="I125" i="66" s="1"/>
  <c r="G125" i="66"/>
  <c r="I153" i="78"/>
  <c r="I129" i="66" s="1"/>
  <c r="G129" i="66"/>
  <c r="I157" i="78"/>
  <c r="I133" i="66" s="1"/>
  <c r="G133" i="66"/>
  <c r="I160" i="78"/>
  <c r="G136" i="66"/>
  <c r="I164" i="78"/>
  <c r="G140" i="66"/>
  <c r="I168" i="78"/>
  <c r="I144" i="66" s="1"/>
  <c r="G144" i="66"/>
  <c r="I191" i="78"/>
  <c r="G163" i="66"/>
  <c r="G166" i="66"/>
  <c r="I198" i="78"/>
  <c r="G170" i="66"/>
  <c r="I202" i="78"/>
  <c r="I174" i="66" s="1"/>
  <c r="G174" i="66"/>
  <c r="G177" i="66"/>
  <c r="I209" i="78"/>
  <c r="G181" i="66"/>
  <c r="G185" i="66"/>
  <c r="G188" i="66"/>
  <c r="G192" i="66"/>
  <c r="I224" i="78"/>
  <c r="I196" i="66" s="1"/>
  <c r="G196" i="66"/>
  <c r="G199" i="66"/>
  <c r="G202" i="66"/>
  <c r="I234" i="78"/>
  <c r="G206" i="66"/>
  <c r="I238" i="78"/>
  <c r="I210" i="66" s="1"/>
  <c r="G210" i="66"/>
  <c r="H214" i="66"/>
  <c r="G217" i="66"/>
  <c r="I249" i="78"/>
  <c r="G221" i="66"/>
  <c r="G233" i="66"/>
  <c r="I265" i="78"/>
  <c r="G237" i="66"/>
  <c r="I269" i="78"/>
  <c r="I241" i="66" s="1"/>
  <c r="G241" i="66"/>
  <c r="J247" i="66"/>
  <c r="G251" i="66"/>
  <c r="H44" i="66"/>
  <c r="L44" i="66"/>
  <c r="P44" i="66"/>
  <c r="T44" i="66"/>
  <c r="J238" i="83"/>
  <c r="F10" i="39" s="1"/>
  <c r="G22" i="66"/>
  <c r="L40" i="82"/>
  <c r="L32" i="82" s="1"/>
  <c r="P40" i="82"/>
  <c r="P32" i="82" s="1"/>
  <c r="T40" i="82"/>
  <c r="G249" i="82"/>
  <c r="I249" i="82" s="1"/>
  <c r="P61" i="80"/>
  <c r="P60" i="80" s="1"/>
  <c r="H146" i="79"/>
  <c r="H135" i="66" s="1"/>
  <c r="H138" i="66"/>
  <c r="H45" i="66"/>
  <c r="I89" i="78"/>
  <c r="I65" i="66" s="1"/>
  <c r="G65" i="66"/>
  <c r="I91" i="78"/>
  <c r="G67" i="66"/>
  <c r="I98" i="78"/>
  <c r="G74" i="66"/>
  <c r="H84" i="66"/>
  <c r="G87" i="66"/>
  <c r="I115" i="78"/>
  <c r="I91" i="66" s="1"/>
  <c r="G91" i="66"/>
  <c r="G102" i="66"/>
  <c r="I147" i="78"/>
  <c r="I123" i="66" s="1"/>
  <c r="G123" i="66"/>
  <c r="I151" i="78"/>
  <c r="I127" i="66" s="1"/>
  <c r="G127" i="66"/>
  <c r="I155" i="78"/>
  <c r="I131" i="66" s="1"/>
  <c r="G131" i="66"/>
  <c r="I162" i="78"/>
  <c r="I166" i="78"/>
  <c r="G142" i="66"/>
  <c r="I207" i="78"/>
  <c r="G179" i="66"/>
  <c r="I211" i="78"/>
  <c r="G183" i="66"/>
  <c r="G190" i="66"/>
  <c r="G194" i="66"/>
  <c r="I232" i="78"/>
  <c r="G204" i="66"/>
  <c r="I240" i="78"/>
  <c r="G212" i="66"/>
  <c r="G219" i="66"/>
  <c r="I256" i="78"/>
  <c r="G228" i="66"/>
  <c r="I267" i="78"/>
  <c r="G239" i="66"/>
  <c r="G246" i="66"/>
  <c r="G249" i="66"/>
  <c r="K5" i="79"/>
  <c r="X185" i="68"/>
  <c r="I9" i="78"/>
  <c r="I17" i="78"/>
  <c r="G17" i="66"/>
  <c r="I22" i="78"/>
  <c r="H22" i="66"/>
  <c r="I26" i="78"/>
  <c r="G26" i="66"/>
  <c r="I44" i="78"/>
  <c r="G39" i="66"/>
  <c r="G42" i="66"/>
  <c r="I71" i="78"/>
  <c r="G51" i="66"/>
  <c r="I86" i="78"/>
  <c r="I62" i="66" s="1"/>
  <c r="G62" i="66"/>
  <c r="G90" i="78"/>
  <c r="I92" i="78"/>
  <c r="G68" i="66"/>
  <c r="K70" i="66"/>
  <c r="O83" i="78"/>
  <c r="S83" i="78"/>
  <c r="I95" i="78"/>
  <c r="G100" i="78"/>
  <c r="L76" i="66"/>
  <c r="P76" i="66"/>
  <c r="T76" i="66"/>
  <c r="I102" i="78"/>
  <c r="G78" i="66"/>
  <c r="I105" i="78"/>
  <c r="G81" i="66"/>
  <c r="J84" i="66"/>
  <c r="N84" i="66"/>
  <c r="R84" i="66"/>
  <c r="I112" i="78"/>
  <c r="I88" i="66" s="1"/>
  <c r="G88" i="66"/>
  <c r="I116" i="78"/>
  <c r="I92" i="66" s="1"/>
  <c r="G92" i="66"/>
  <c r="I123" i="78"/>
  <c r="I99" i="66" s="1"/>
  <c r="G99" i="66"/>
  <c r="I127" i="78"/>
  <c r="I103" i="66" s="1"/>
  <c r="G103" i="66"/>
  <c r="G110" i="66"/>
  <c r="I138" i="78"/>
  <c r="I148" i="78"/>
  <c r="G124" i="66"/>
  <c r="I152" i="78"/>
  <c r="I128" i="66" s="1"/>
  <c r="G128" i="66"/>
  <c r="I156" i="78"/>
  <c r="I132" i="66" s="1"/>
  <c r="G132" i="66"/>
  <c r="I163" i="78"/>
  <c r="I139" i="66" s="1"/>
  <c r="G139" i="66"/>
  <c r="I167" i="78"/>
  <c r="I143" i="66" s="1"/>
  <c r="G143" i="66"/>
  <c r="I177" i="78"/>
  <c r="G150" i="66"/>
  <c r="I193" i="78"/>
  <c r="G165" i="66"/>
  <c r="I197" i="78"/>
  <c r="G169" i="66"/>
  <c r="I201" i="78"/>
  <c r="I173" i="66" s="1"/>
  <c r="G173" i="66"/>
  <c r="I204" i="78"/>
  <c r="G176" i="66"/>
  <c r="I208" i="78"/>
  <c r="I180" i="66" s="1"/>
  <c r="G180" i="66"/>
  <c r="I212" i="78"/>
  <c r="G184" i="66"/>
  <c r="I215" i="78"/>
  <c r="G187" i="66"/>
  <c r="I219" i="78"/>
  <c r="I191" i="66" s="1"/>
  <c r="G191" i="66"/>
  <c r="I223" i="78"/>
  <c r="I195" i="66" s="1"/>
  <c r="G195" i="66"/>
  <c r="K197" i="66"/>
  <c r="O197" i="66"/>
  <c r="S197" i="66"/>
  <c r="I226" i="78"/>
  <c r="G198" i="66"/>
  <c r="I229" i="78"/>
  <c r="G201" i="66"/>
  <c r="I233" i="78"/>
  <c r="G205" i="66"/>
  <c r="I237" i="78"/>
  <c r="I209" i="66" s="1"/>
  <c r="G209" i="66"/>
  <c r="I241" i="78"/>
  <c r="G213" i="66"/>
  <c r="G216" i="66"/>
  <c r="I248" i="78"/>
  <c r="I220" i="66" s="1"/>
  <c r="G220" i="66"/>
  <c r="I252" i="78"/>
  <c r="G224" i="66"/>
  <c r="I257" i="78"/>
  <c r="G229" i="66"/>
  <c r="I260" i="78"/>
  <c r="G232" i="66"/>
  <c r="I264" i="78"/>
  <c r="G236" i="66"/>
  <c r="I268" i="78"/>
  <c r="I240" i="66" s="1"/>
  <c r="G240" i="66"/>
  <c r="H244" i="66"/>
  <c r="H247" i="66"/>
  <c r="I278" i="78"/>
  <c r="G250" i="66"/>
  <c r="G254" i="66"/>
  <c r="I49" i="83"/>
  <c r="J49" i="83" s="1"/>
  <c r="G43" i="66"/>
  <c r="H61" i="80"/>
  <c r="H60" i="80" s="1"/>
  <c r="S61" i="80"/>
  <c r="W61" i="80"/>
  <c r="U41" i="66" s="1"/>
  <c r="I154" i="80"/>
  <c r="Q5" i="79"/>
  <c r="Y5" i="79"/>
  <c r="I161" i="81"/>
  <c r="I159" i="66" s="1"/>
  <c r="G159" i="66"/>
  <c r="I162" i="81"/>
  <c r="I160" i="66" s="1"/>
  <c r="G160" i="66"/>
  <c r="H86" i="80"/>
  <c r="H54" i="66"/>
  <c r="I90" i="80"/>
  <c r="I92" i="80"/>
  <c r="I34" i="78"/>
  <c r="G34" i="66"/>
  <c r="I8" i="83"/>
  <c r="I165" i="79"/>
  <c r="G151" i="66"/>
  <c r="I167" i="79"/>
  <c r="I169" i="79"/>
  <c r="G155" i="66"/>
  <c r="I166" i="79"/>
  <c r="G152" i="66"/>
  <c r="I168" i="79"/>
  <c r="G154" i="66"/>
  <c r="I170" i="79"/>
  <c r="I35" i="81"/>
  <c r="I163" i="81"/>
  <c r="I161" i="66" s="1"/>
  <c r="G161" i="66"/>
  <c r="G61" i="68"/>
  <c r="Q5" i="68"/>
  <c r="U5" i="68"/>
  <c r="L139" i="68"/>
  <c r="R139" i="68"/>
  <c r="L175" i="68"/>
  <c r="R175" i="68"/>
  <c r="V175" i="68"/>
  <c r="Z175" i="68"/>
  <c r="K185" i="68"/>
  <c r="Q185" i="68"/>
  <c r="U185" i="68"/>
  <c r="Y185" i="68"/>
  <c r="R58" i="68"/>
  <c r="V61" i="80"/>
  <c r="T41" i="66" s="1"/>
  <c r="O61" i="80"/>
  <c r="M61" i="80"/>
  <c r="K41" i="66" s="1"/>
  <c r="L61" i="80"/>
  <c r="J41" i="66" s="1"/>
  <c r="R25" i="78"/>
  <c r="R24" i="78" s="1"/>
  <c r="K83" i="78"/>
  <c r="G57" i="83"/>
  <c r="I57" i="83" s="1"/>
  <c r="R40" i="82"/>
  <c r="R32" i="82" s="1"/>
  <c r="N61" i="82"/>
  <c r="K5" i="81"/>
  <c r="Q5" i="81"/>
  <c r="Q32" i="81"/>
  <c r="T226" i="84"/>
  <c r="T225" i="84" s="1"/>
  <c r="L70" i="78"/>
  <c r="G119" i="78"/>
  <c r="I119" i="78" s="1"/>
  <c r="M84" i="66"/>
  <c r="Q84" i="66"/>
  <c r="U84" i="66"/>
  <c r="U117" i="66"/>
  <c r="T197" i="66"/>
  <c r="L231" i="66"/>
  <c r="M41" i="66"/>
  <c r="P105" i="68"/>
  <c r="P94" i="68" s="1"/>
  <c r="Z185" i="68"/>
  <c r="L211" i="68"/>
  <c r="R211" i="68"/>
  <c r="Z211" i="68"/>
  <c r="K198" i="80"/>
  <c r="I187" i="81"/>
  <c r="I22" i="81"/>
  <c r="Q214" i="66"/>
  <c r="I73" i="82"/>
  <c r="G72" i="82"/>
  <c r="I72" i="82" s="1"/>
  <c r="H5" i="68"/>
  <c r="G21" i="68"/>
  <c r="K21" i="68" s="1"/>
  <c r="Q105" i="68"/>
  <c r="Q94" i="68" s="1"/>
  <c r="N211" i="68"/>
  <c r="S211" i="68"/>
  <c r="W211" i="68"/>
  <c r="AA211" i="68"/>
  <c r="I238" i="68"/>
  <c r="I237" i="68" s="1"/>
  <c r="F6" i="39" s="1"/>
  <c r="S238" i="68"/>
  <c r="S237" i="68" s="1"/>
  <c r="AA238" i="68"/>
  <c r="AA237" i="68" s="1"/>
  <c r="L49" i="66"/>
  <c r="O200" i="66"/>
  <c r="O5" i="81"/>
  <c r="S5" i="81"/>
  <c r="I282" i="78"/>
  <c r="I254" i="66" s="1"/>
  <c r="H185" i="68"/>
  <c r="R185" i="68"/>
  <c r="K211" i="68"/>
  <c r="Q211" i="68"/>
  <c r="U211" i="68"/>
  <c r="Y211" i="68"/>
  <c r="R158" i="66"/>
  <c r="L66" i="66"/>
  <c r="P66" i="66"/>
  <c r="T66" i="66"/>
  <c r="T79" i="66"/>
  <c r="Q228" i="82"/>
  <c r="Q227" i="82" s="1"/>
  <c r="S149" i="66"/>
  <c r="L164" i="66"/>
  <c r="T164" i="66"/>
  <c r="K175" i="66"/>
  <c r="O175" i="66"/>
  <c r="S175" i="66"/>
  <c r="L214" i="66"/>
  <c r="O254" i="78"/>
  <c r="O253" i="78" s="1"/>
  <c r="K5" i="83"/>
  <c r="H42" i="83"/>
  <c r="H32" i="83" s="1"/>
  <c r="K72" i="83"/>
  <c r="S72" i="83"/>
  <c r="J200" i="66"/>
  <c r="N5" i="81"/>
  <c r="R5" i="81"/>
  <c r="H40" i="82"/>
  <c r="H32" i="82" s="1"/>
  <c r="Q40" i="82"/>
  <c r="J70" i="79"/>
  <c r="J59" i="79" s="1"/>
  <c r="W70" i="79"/>
  <c r="W59" i="79" s="1"/>
  <c r="G81" i="79"/>
  <c r="I81" i="79" s="1"/>
  <c r="N35" i="66"/>
  <c r="L41" i="66"/>
  <c r="Q41" i="66"/>
  <c r="L120" i="66"/>
  <c r="P120" i="66"/>
  <c r="T120" i="66"/>
  <c r="U147" i="66"/>
  <c r="K200" i="66"/>
  <c r="S200" i="66"/>
  <c r="Q227" i="66"/>
  <c r="N5" i="83"/>
  <c r="V5" i="83"/>
  <c r="U76" i="66"/>
  <c r="K79" i="66"/>
  <c r="S79" i="66"/>
  <c r="J186" i="66"/>
  <c r="J40" i="82"/>
  <c r="J32" i="82" s="1"/>
  <c r="N40" i="82"/>
  <c r="N32" i="82" s="1"/>
  <c r="K96" i="80"/>
  <c r="L84" i="66"/>
  <c r="T84" i="66"/>
  <c r="P184" i="80"/>
  <c r="N147" i="66" s="1"/>
  <c r="J83" i="78"/>
  <c r="J79" i="66"/>
  <c r="N79" i="66"/>
  <c r="R79" i="66"/>
  <c r="L197" i="66"/>
  <c r="P197" i="66"/>
  <c r="J44" i="66"/>
  <c r="N44" i="66"/>
  <c r="Q49" i="66"/>
  <c r="U49" i="66"/>
  <c r="G240" i="83"/>
  <c r="I240" i="83" s="1"/>
  <c r="L5" i="84"/>
  <c r="P5" i="84"/>
  <c r="M162" i="84"/>
  <c r="Q162" i="84"/>
  <c r="U162" i="84"/>
  <c r="J231" i="66"/>
  <c r="N231" i="66"/>
  <c r="M230" i="81"/>
  <c r="M229" i="81" s="1"/>
  <c r="M61" i="82"/>
  <c r="Q61" i="82"/>
  <c r="U61" i="82"/>
  <c r="L61" i="82"/>
  <c r="P61" i="82"/>
  <c r="T61" i="82"/>
  <c r="L86" i="80"/>
  <c r="P86" i="80"/>
  <c r="J5" i="79"/>
  <c r="R5" i="79"/>
  <c r="Z5" i="79"/>
  <c r="M108" i="79"/>
  <c r="K149" i="66"/>
  <c r="K174" i="78"/>
  <c r="I244" i="78"/>
  <c r="I111" i="80"/>
  <c r="H108" i="79"/>
  <c r="H106" i="66" s="1"/>
  <c r="G241" i="79"/>
  <c r="I241" i="79" s="1"/>
  <c r="I243" i="79"/>
  <c r="L185" i="68"/>
  <c r="V185" i="68"/>
  <c r="O38" i="66"/>
  <c r="L43" i="66"/>
  <c r="O149" i="66"/>
  <c r="P45" i="78"/>
  <c r="O52" i="66"/>
  <c r="O70" i="78"/>
  <c r="O50" i="66" s="1"/>
  <c r="I140" i="78"/>
  <c r="I116" i="66" s="1"/>
  <c r="H190" i="78"/>
  <c r="T190" i="78"/>
  <c r="T186" i="66"/>
  <c r="I263" i="78"/>
  <c r="I235" i="66" s="1"/>
  <c r="I279" i="78"/>
  <c r="I251" i="66" s="1"/>
  <c r="I40" i="83"/>
  <c r="G39" i="83"/>
  <c r="I39" i="83" s="1"/>
  <c r="P63" i="83"/>
  <c r="M53" i="66" s="1"/>
  <c r="M54" i="66"/>
  <c r="I70" i="83"/>
  <c r="I212" i="83"/>
  <c r="H166" i="81"/>
  <c r="H77" i="82"/>
  <c r="Q77" i="82"/>
  <c r="I231" i="82"/>
  <c r="G229" i="82"/>
  <c r="I229" i="82" s="1"/>
  <c r="I231" i="78"/>
  <c r="I203" i="66" s="1"/>
  <c r="R244" i="66"/>
  <c r="Q108" i="79"/>
  <c r="Q77" i="79" s="1"/>
  <c r="K113" i="66"/>
  <c r="G134" i="68"/>
  <c r="AA5" i="68"/>
  <c r="P131" i="68"/>
  <c r="G131" i="68" s="1"/>
  <c r="I185" i="68"/>
  <c r="N185" i="68"/>
  <c r="S185" i="68"/>
  <c r="W185" i="68"/>
  <c r="AA185" i="68"/>
  <c r="L54" i="66"/>
  <c r="S33" i="78"/>
  <c r="S35" i="66"/>
  <c r="L39" i="78"/>
  <c r="L37" i="66" s="1"/>
  <c r="L38" i="66"/>
  <c r="R66" i="66"/>
  <c r="P84" i="66"/>
  <c r="I114" i="78"/>
  <c r="I90" i="66" s="1"/>
  <c r="I134" i="78"/>
  <c r="I210" i="78"/>
  <c r="I182" i="66" s="1"/>
  <c r="I220" i="78"/>
  <c r="I192" i="66" s="1"/>
  <c r="H254" i="78"/>
  <c r="M227" i="66"/>
  <c r="U227" i="66"/>
  <c r="P244" i="66"/>
  <c r="T244" i="66"/>
  <c r="O247" i="66"/>
  <c r="K230" i="81"/>
  <c r="K229" i="81" s="1"/>
  <c r="O230" i="81"/>
  <c r="O229" i="81" s="1"/>
  <c r="S230" i="81"/>
  <c r="S229" i="81" s="1"/>
  <c r="U214" i="66"/>
  <c r="I36" i="79"/>
  <c r="K105" i="68"/>
  <c r="K94" i="68" s="1"/>
  <c r="R105" i="68"/>
  <c r="R94" i="68" s="1"/>
  <c r="V105" i="68"/>
  <c r="V94" i="68" s="1"/>
  <c r="Z105" i="68"/>
  <c r="Z94" i="68" s="1"/>
  <c r="K139" i="68"/>
  <c r="K129" i="68" s="1"/>
  <c r="Q139" i="68"/>
  <c r="Q129" i="68" s="1"/>
  <c r="Z139" i="68"/>
  <c r="Z129" i="68" s="1"/>
  <c r="G177" i="68"/>
  <c r="P7" i="66"/>
  <c r="P6" i="78"/>
  <c r="P5" i="78" s="1"/>
  <c r="T6" i="78"/>
  <c r="T5" i="78" s="1"/>
  <c r="N45" i="78"/>
  <c r="I51" i="78"/>
  <c r="P50" i="66"/>
  <c r="J117" i="66"/>
  <c r="N117" i="66"/>
  <c r="R117" i="66"/>
  <c r="I180" i="83"/>
  <c r="L175" i="66"/>
  <c r="S175" i="83"/>
  <c r="N175" i="83"/>
  <c r="R175" i="83"/>
  <c r="I237" i="83"/>
  <c r="O164" i="82"/>
  <c r="I179" i="82"/>
  <c r="J33" i="66"/>
  <c r="N83" i="78"/>
  <c r="R83" i="78"/>
  <c r="V83" i="78"/>
  <c r="S76" i="66"/>
  <c r="N247" i="66"/>
  <c r="R247" i="66"/>
  <c r="M5" i="83"/>
  <c r="N66" i="66"/>
  <c r="V72" i="83"/>
  <c r="H88" i="83"/>
  <c r="J59" i="84"/>
  <c r="L79" i="66"/>
  <c r="P79" i="66"/>
  <c r="M59" i="81"/>
  <c r="U59" i="81"/>
  <c r="L240" i="79"/>
  <c r="L239" i="79" s="1"/>
  <c r="P10" i="39" s="1"/>
  <c r="T211" i="68"/>
  <c r="X211" i="68"/>
  <c r="U45" i="66"/>
  <c r="J70" i="78"/>
  <c r="J50" i="66" s="1"/>
  <c r="K84" i="66"/>
  <c r="O84" i="66"/>
  <c r="S84" i="66"/>
  <c r="Q99" i="78"/>
  <c r="N200" i="66"/>
  <c r="R200" i="66"/>
  <c r="H5" i="83"/>
  <c r="T42" i="83"/>
  <c r="T32" i="83" s="1"/>
  <c r="G92" i="83"/>
  <c r="I92" i="83" s="1"/>
  <c r="G210" i="83"/>
  <c r="I210" i="83" s="1"/>
  <c r="P214" i="66"/>
  <c r="P239" i="83"/>
  <c r="P238" i="83" s="1"/>
  <c r="L239" i="83"/>
  <c r="L238" i="83" s="1"/>
  <c r="L10" i="39" s="1"/>
  <c r="T239" i="83"/>
  <c r="T238" i="83" s="1"/>
  <c r="X239" i="83"/>
  <c r="P70" i="66"/>
  <c r="I68" i="81"/>
  <c r="G66" i="81"/>
  <c r="I66" i="81" s="1"/>
  <c r="M166" i="81"/>
  <c r="Q166" i="81"/>
  <c r="U166" i="81"/>
  <c r="H5" i="82"/>
  <c r="M5" i="82"/>
  <c r="U5" i="82"/>
  <c r="G188" i="82"/>
  <c r="I188" i="82" s="1"/>
  <c r="V86" i="80"/>
  <c r="H239" i="83"/>
  <c r="H238" i="83" s="1"/>
  <c r="U5" i="81"/>
  <c r="U32" i="81"/>
  <c r="N75" i="81"/>
  <c r="L230" i="81"/>
  <c r="L229" i="81" s="1"/>
  <c r="P230" i="81"/>
  <c r="P229" i="81" s="1"/>
  <c r="T230" i="81"/>
  <c r="T229" i="81" s="1"/>
  <c r="K40" i="82"/>
  <c r="K32" i="82" s="1"/>
  <c r="O40" i="82"/>
  <c r="O32" i="82" s="1"/>
  <c r="S40" i="82"/>
  <c r="S32" i="82" s="1"/>
  <c r="J61" i="82"/>
  <c r="R61" i="82"/>
  <c r="H228" i="82"/>
  <c r="H227" i="82" s="1"/>
  <c r="M228" i="82"/>
  <c r="M227" i="82" s="1"/>
  <c r="U228" i="82"/>
  <c r="U227" i="82" s="1"/>
  <c r="V7" i="80"/>
  <c r="T7" i="66" s="1"/>
  <c r="M59" i="79"/>
  <c r="S59" i="79"/>
  <c r="V59" i="79"/>
  <c r="T70" i="79"/>
  <c r="T59" i="79" s="1"/>
  <c r="W108" i="79"/>
  <c r="Q106" i="66" s="1"/>
  <c r="AA108" i="79"/>
  <c r="U106" i="66" s="1"/>
  <c r="P231" i="66"/>
  <c r="T231" i="66"/>
  <c r="M66" i="66"/>
  <c r="R75" i="84"/>
  <c r="L226" i="84"/>
  <c r="L225" i="84" s="1"/>
  <c r="P226" i="84"/>
  <c r="P225" i="84" s="1"/>
  <c r="L5" i="81"/>
  <c r="P5" i="81"/>
  <c r="T5" i="81"/>
  <c r="G117" i="81"/>
  <c r="I117" i="81" s="1"/>
  <c r="G33" i="82"/>
  <c r="I33" i="82" s="1"/>
  <c r="G81" i="82"/>
  <c r="I81" i="82" s="1"/>
  <c r="J228" i="82"/>
  <c r="J227" i="82" s="1"/>
  <c r="N228" i="82"/>
  <c r="N227" i="82" s="1"/>
  <c r="R228" i="82"/>
  <c r="R227" i="82" s="1"/>
  <c r="P41" i="66"/>
  <c r="S96" i="80"/>
  <c r="W96" i="80"/>
  <c r="Q184" i="80"/>
  <c r="O147" i="66" s="1"/>
  <c r="L5" i="79"/>
  <c r="P5" i="79"/>
  <c r="T5" i="79"/>
  <c r="X5" i="79"/>
  <c r="G6" i="79"/>
  <c r="I6" i="79" s="1"/>
  <c r="H32" i="79"/>
  <c r="R70" i="79"/>
  <c r="R59" i="79" s="1"/>
  <c r="U108" i="79"/>
  <c r="O106" i="66" s="1"/>
  <c r="Y108" i="79"/>
  <c r="S106" i="66" s="1"/>
  <c r="U24" i="78"/>
  <c r="G143" i="68"/>
  <c r="V5" i="68"/>
  <c r="J105" i="68"/>
  <c r="J94" i="68" s="1"/>
  <c r="U105" i="68"/>
  <c r="J139" i="68"/>
  <c r="J129" i="68" s="1"/>
  <c r="T139" i="68"/>
  <c r="T129" i="68" s="1"/>
  <c r="H143" i="68"/>
  <c r="G199" i="68"/>
  <c r="K238" i="68"/>
  <c r="K237" i="68" s="1"/>
  <c r="H6" i="39" s="1"/>
  <c r="Q238" i="68"/>
  <c r="Q237" i="68" s="1"/>
  <c r="T105" i="68"/>
  <c r="T94" i="68" s="1"/>
  <c r="N139" i="68"/>
  <c r="S139" i="68"/>
  <c r="N175" i="68"/>
  <c r="S175" i="68"/>
  <c r="W175" i="68"/>
  <c r="AA175" i="68"/>
  <c r="H238" i="68"/>
  <c r="H237" i="68" s="1"/>
  <c r="E6" i="39" s="1"/>
  <c r="L238" i="68"/>
  <c r="L237" i="68" s="1"/>
  <c r="I6" i="39" s="1"/>
  <c r="G244" i="68"/>
  <c r="V238" i="68"/>
  <c r="V237" i="68" s="1"/>
  <c r="Z238" i="68"/>
  <c r="Z237" i="68" s="1"/>
  <c r="I65" i="78"/>
  <c r="G64" i="78"/>
  <c r="U5" i="78"/>
  <c r="M214" i="66"/>
  <c r="N59" i="84"/>
  <c r="R59" i="84"/>
  <c r="M226" i="84"/>
  <c r="M225" i="84" s="1"/>
  <c r="U226" i="84"/>
  <c r="U225" i="84" s="1"/>
  <c r="J226" i="84"/>
  <c r="J225" i="84" s="1"/>
  <c r="N226" i="84"/>
  <c r="N225" i="84" s="1"/>
  <c r="M117" i="66"/>
  <c r="Q117" i="66"/>
  <c r="Q135" i="66"/>
  <c r="R175" i="66"/>
  <c r="K231" i="66"/>
  <c r="S231" i="66"/>
  <c r="N86" i="80"/>
  <c r="L53" i="66" s="1"/>
  <c r="O273" i="80"/>
  <c r="W273" i="80"/>
  <c r="W272" i="80" s="1"/>
  <c r="M76" i="66"/>
  <c r="K120" i="66"/>
  <c r="J157" i="66"/>
  <c r="N157" i="66"/>
  <c r="T200" i="66"/>
  <c r="G73" i="80"/>
  <c r="I73" i="80" s="1"/>
  <c r="N273" i="80"/>
  <c r="N272" i="80" s="1"/>
  <c r="N37" i="66"/>
  <c r="J164" i="66"/>
  <c r="N164" i="66"/>
  <c r="R164" i="66"/>
  <c r="T247" i="66"/>
  <c r="L5" i="68"/>
  <c r="J5" i="68"/>
  <c r="R5" i="68"/>
  <c r="S5" i="68"/>
  <c r="G36" i="68"/>
  <c r="V129" i="68"/>
  <c r="J28" i="66"/>
  <c r="J24" i="78"/>
  <c r="U33" i="78"/>
  <c r="U33" i="66" s="1"/>
  <c r="U35" i="66"/>
  <c r="L45" i="78"/>
  <c r="U99" i="78"/>
  <c r="G45" i="81"/>
  <c r="I45" i="81" s="1"/>
  <c r="I46" i="81"/>
  <c r="I167" i="81"/>
  <c r="I256" i="81"/>
  <c r="G251" i="81"/>
  <c r="I251" i="81" s="1"/>
  <c r="G52" i="82"/>
  <c r="I53" i="82"/>
  <c r="O228" i="82"/>
  <c r="O227" i="82" s="1"/>
  <c r="O231" i="66"/>
  <c r="U37" i="80"/>
  <c r="U36" i="80" s="1"/>
  <c r="U7" i="80"/>
  <c r="S7" i="66" s="1"/>
  <c r="R86" i="80"/>
  <c r="P53" i="66" s="1"/>
  <c r="P58" i="66"/>
  <c r="I260" i="80"/>
  <c r="L105" i="68"/>
  <c r="L94" i="68" s="1"/>
  <c r="W105" i="68"/>
  <c r="W94" i="68" s="1"/>
  <c r="Q38" i="66"/>
  <c r="L58" i="66"/>
  <c r="O138" i="66"/>
  <c r="M70" i="78"/>
  <c r="M50" i="66" s="1"/>
  <c r="M52" i="66"/>
  <c r="H99" i="78"/>
  <c r="L95" i="66"/>
  <c r="P95" i="66"/>
  <c r="I206" i="78"/>
  <c r="I178" i="66" s="1"/>
  <c r="L190" i="78"/>
  <c r="L186" i="66"/>
  <c r="P190" i="78"/>
  <c r="P186" i="66"/>
  <c r="P254" i="78"/>
  <c r="P253" i="78" s="1"/>
  <c r="I182" i="83"/>
  <c r="G177" i="83"/>
  <c r="I177" i="83" s="1"/>
  <c r="I202" i="83"/>
  <c r="I138" i="81"/>
  <c r="G135" i="81"/>
  <c r="I135" i="81" s="1"/>
  <c r="W6" i="68"/>
  <c r="W5" i="68" s="1"/>
  <c r="G25" i="68"/>
  <c r="I105" i="68"/>
  <c r="I94" i="68" s="1"/>
  <c r="X105" i="68"/>
  <c r="X94" i="68" s="1"/>
  <c r="G181" i="68"/>
  <c r="T238" i="68"/>
  <c r="T237" i="68" s="1"/>
  <c r="X238" i="68"/>
  <c r="X237" i="68" s="1"/>
  <c r="G262" i="68"/>
  <c r="J149" i="66"/>
  <c r="U70" i="78"/>
  <c r="U50" i="66" s="1"/>
  <c r="Q66" i="66"/>
  <c r="U66" i="66"/>
  <c r="K190" i="78"/>
  <c r="S190" i="78"/>
  <c r="J175" i="66"/>
  <c r="N175" i="66"/>
  <c r="U20" i="66"/>
  <c r="U135" i="66"/>
  <c r="I214" i="83"/>
  <c r="G213" i="83"/>
  <c r="I213" i="83" s="1"/>
  <c r="I249" i="83"/>
  <c r="S32" i="84"/>
  <c r="H75" i="81"/>
  <c r="Q76" i="66"/>
  <c r="N5" i="68"/>
  <c r="I79" i="78"/>
  <c r="I55" i="66" s="1"/>
  <c r="G176" i="78"/>
  <c r="I178" i="78"/>
  <c r="W175" i="83"/>
  <c r="T175" i="66"/>
  <c r="I188" i="81"/>
  <c r="M37" i="80"/>
  <c r="M7" i="80"/>
  <c r="M6" i="80" s="1"/>
  <c r="M5" i="80" s="1"/>
  <c r="Q37" i="80"/>
  <c r="Q36" i="80" s="1"/>
  <c r="O24" i="66" s="1"/>
  <c r="I252" i="80"/>
  <c r="H105" i="68"/>
  <c r="H94" i="68" s="1"/>
  <c r="S105" i="68"/>
  <c r="S94" i="68" s="1"/>
  <c r="AA105" i="68"/>
  <c r="AA94" i="68" s="1"/>
  <c r="P139" i="68"/>
  <c r="K138" i="66"/>
  <c r="S138" i="66"/>
  <c r="P175" i="66"/>
  <c r="P6" i="68"/>
  <c r="T5" i="68"/>
  <c r="Y5" i="68"/>
  <c r="G72" i="68"/>
  <c r="G83" i="68"/>
  <c r="D17" i="69"/>
  <c r="M17" i="69" s="1"/>
  <c r="Q120" i="66"/>
  <c r="P227" i="66"/>
  <c r="L6" i="78"/>
  <c r="L5" i="78" s="1"/>
  <c r="L7" i="66"/>
  <c r="U39" i="78"/>
  <c r="U37" i="66" s="1"/>
  <c r="K39" i="78"/>
  <c r="K37" i="66" s="1"/>
  <c r="K38" i="66"/>
  <c r="T39" i="78"/>
  <c r="T37" i="66" s="1"/>
  <c r="T38" i="66"/>
  <c r="T45" i="78"/>
  <c r="G48" i="78"/>
  <c r="I48" i="78" s="1"/>
  <c r="O46" i="78"/>
  <c r="O45" i="78" s="1"/>
  <c r="K45" i="66"/>
  <c r="O45" i="66"/>
  <c r="H75" i="78"/>
  <c r="I101" i="78"/>
  <c r="O79" i="66"/>
  <c r="S99" i="78"/>
  <c r="G144" i="78"/>
  <c r="M135" i="66"/>
  <c r="I186" i="78"/>
  <c r="G185" i="78"/>
  <c r="I185" i="78" s="1"/>
  <c r="Q5" i="83"/>
  <c r="Q24" i="83"/>
  <c r="O49" i="66"/>
  <c r="P117" i="66"/>
  <c r="I163" i="83"/>
  <c r="G162" i="83"/>
  <c r="I162" i="83" s="1"/>
  <c r="I220" i="83"/>
  <c r="P59" i="84"/>
  <c r="L59" i="84"/>
  <c r="T59" i="84"/>
  <c r="G76" i="81"/>
  <c r="I76" i="81" s="1"/>
  <c r="I77" i="81"/>
  <c r="I98" i="82"/>
  <c r="M86" i="80"/>
  <c r="Q86" i="80"/>
  <c r="S115" i="79"/>
  <c r="G117" i="79"/>
  <c r="I117" i="79" s="1"/>
  <c r="K117" i="79" s="1"/>
  <c r="AA176" i="79"/>
  <c r="T240" i="79"/>
  <c r="T239" i="79" s="1"/>
  <c r="G127" i="68"/>
  <c r="N127" i="68" s="1"/>
  <c r="N116" i="68" s="1"/>
  <c r="N238" i="68"/>
  <c r="N237" i="68" s="1"/>
  <c r="T6" i="39" s="1"/>
  <c r="W238" i="68"/>
  <c r="W237" i="68" s="1"/>
  <c r="V5" i="78"/>
  <c r="H20" i="78"/>
  <c r="H20" i="66" s="1"/>
  <c r="R37" i="66"/>
  <c r="L50" i="66"/>
  <c r="S50" i="66"/>
  <c r="J66" i="66"/>
  <c r="P83" i="78"/>
  <c r="J95" i="66"/>
  <c r="N95" i="66"/>
  <c r="M186" i="66"/>
  <c r="Q186" i="66"/>
  <c r="U186" i="66"/>
  <c r="T214" i="66"/>
  <c r="P5" i="83"/>
  <c r="X5" i="83"/>
  <c r="J72" i="83"/>
  <c r="R72" i="83"/>
  <c r="L175" i="83"/>
  <c r="P175" i="83"/>
  <c r="T175" i="83"/>
  <c r="X175" i="83"/>
  <c r="X238" i="83"/>
  <c r="G260" i="83"/>
  <c r="I260" i="83" s="1"/>
  <c r="I261" i="83"/>
  <c r="M5" i="84"/>
  <c r="U5" i="84"/>
  <c r="K32" i="84"/>
  <c r="J75" i="84"/>
  <c r="R162" i="84"/>
  <c r="Q226" i="84"/>
  <c r="Q225" i="84" s="1"/>
  <c r="J5" i="81"/>
  <c r="T32" i="81"/>
  <c r="O75" i="81"/>
  <c r="J75" i="81"/>
  <c r="R75" i="81"/>
  <c r="I208" i="81"/>
  <c r="G204" i="81"/>
  <c r="I204" i="81" s="1"/>
  <c r="Z5" i="68"/>
  <c r="N129" i="68"/>
  <c r="G140" i="68"/>
  <c r="W139" i="68"/>
  <c r="AA139" i="68"/>
  <c r="AA129" i="68" s="1"/>
  <c r="G168" i="68"/>
  <c r="V211" i="68"/>
  <c r="G259" i="68"/>
  <c r="G7" i="78"/>
  <c r="N5" i="78"/>
  <c r="S33" i="66"/>
  <c r="O37" i="66"/>
  <c r="S37" i="66"/>
  <c r="J45" i="66"/>
  <c r="N45" i="66"/>
  <c r="R45" i="66"/>
  <c r="V45" i="78"/>
  <c r="V32" i="78" s="1"/>
  <c r="T50" i="66"/>
  <c r="H83" i="78"/>
  <c r="U83" i="78"/>
  <c r="N99" i="78"/>
  <c r="V99" i="78"/>
  <c r="O120" i="66"/>
  <c r="G159" i="78"/>
  <c r="L135" i="66"/>
  <c r="T135" i="66"/>
  <c r="J190" i="78"/>
  <c r="N190" i="78"/>
  <c r="R190" i="78"/>
  <c r="V190" i="78"/>
  <c r="I258" i="78"/>
  <c r="I230" i="66" s="1"/>
  <c r="G255" i="78"/>
  <c r="L254" i="78"/>
  <c r="L253" i="78" s="1"/>
  <c r="T254" i="78"/>
  <c r="T253" i="78" s="1"/>
  <c r="K88" i="83"/>
  <c r="S88" i="83"/>
  <c r="L160" i="83"/>
  <c r="L9" i="39" s="1"/>
  <c r="J5" i="84"/>
  <c r="N5" i="84"/>
  <c r="R5" i="84"/>
  <c r="M32" i="81"/>
  <c r="G6" i="82"/>
  <c r="I6" i="82" s="1"/>
  <c r="M99" i="78"/>
  <c r="N186" i="66"/>
  <c r="R186" i="66"/>
  <c r="P200" i="66"/>
  <c r="K254" i="78"/>
  <c r="K253" i="78" s="1"/>
  <c r="S254" i="78"/>
  <c r="S253" i="78" s="1"/>
  <c r="M254" i="78"/>
  <c r="M253" i="78" s="1"/>
  <c r="Q254" i="78"/>
  <c r="Q253" i="78" s="1"/>
  <c r="U254" i="78"/>
  <c r="U253" i="78" s="1"/>
  <c r="M244" i="66"/>
  <c r="Q244" i="66"/>
  <c r="U244" i="66"/>
  <c r="P247" i="66"/>
  <c r="G6" i="83"/>
  <c r="N42" i="83"/>
  <c r="N32" i="83" s="1"/>
  <c r="R42" i="83"/>
  <c r="R32" i="83" s="1"/>
  <c r="V42" i="83"/>
  <c r="V32" i="83" s="1"/>
  <c r="N88" i="83"/>
  <c r="V88" i="83"/>
  <c r="G170" i="83"/>
  <c r="I170" i="83" s="1"/>
  <c r="G188" i="83"/>
  <c r="I188" i="83" s="1"/>
  <c r="J175" i="83"/>
  <c r="F9" i="39" s="1"/>
  <c r="V175" i="83"/>
  <c r="M59" i="84"/>
  <c r="Q59" i="84"/>
  <c r="K75" i="84"/>
  <c r="K32" i="81"/>
  <c r="O32" i="81"/>
  <c r="G157" i="81"/>
  <c r="I158" i="81"/>
  <c r="L166" i="81"/>
  <c r="P166" i="81"/>
  <c r="T166" i="81"/>
  <c r="J5" i="82"/>
  <c r="N5" i="82"/>
  <c r="R5" i="82"/>
  <c r="G37" i="82"/>
  <c r="I37" i="82" s="1"/>
  <c r="I38" i="82"/>
  <c r="I56" i="82"/>
  <c r="G55" i="82"/>
  <c r="I55" i="82" s="1"/>
  <c r="G151" i="82"/>
  <c r="I151" i="82" s="1"/>
  <c r="I152" i="82"/>
  <c r="G82" i="80"/>
  <c r="I82" i="80" s="1"/>
  <c r="K82" i="80" s="1"/>
  <c r="K80" i="80" s="1"/>
  <c r="O80" i="80"/>
  <c r="M49" i="66" s="1"/>
  <c r="G24" i="79"/>
  <c r="I26" i="79"/>
  <c r="M190" i="78"/>
  <c r="Q190" i="78"/>
  <c r="U190" i="78"/>
  <c r="N197" i="66"/>
  <c r="R197" i="66"/>
  <c r="K214" i="66"/>
  <c r="O214" i="66"/>
  <c r="S214" i="66"/>
  <c r="L227" i="66"/>
  <c r="T227" i="66"/>
  <c r="J254" i="78"/>
  <c r="J253" i="78" s="1"/>
  <c r="N254" i="78"/>
  <c r="N253" i="78" s="1"/>
  <c r="R254" i="78"/>
  <c r="R253" i="78" s="1"/>
  <c r="V254" i="78"/>
  <c r="V253" i="78" s="1"/>
  <c r="J5" i="83"/>
  <c r="S42" i="83"/>
  <c r="L88" i="83"/>
  <c r="P88" i="83"/>
  <c r="T88" i="83"/>
  <c r="X88" i="83"/>
  <c r="O88" i="83"/>
  <c r="T95" i="66"/>
  <c r="K175" i="83"/>
  <c r="K9" i="39" s="1"/>
  <c r="O175" i="83"/>
  <c r="G244" i="83"/>
  <c r="I244" i="83" s="1"/>
  <c r="K239" i="83"/>
  <c r="K238" i="83" s="1"/>
  <c r="K10" i="39" s="1"/>
  <c r="L244" i="66"/>
  <c r="S239" i="83"/>
  <c r="S238" i="83" s="1"/>
  <c r="W239" i="83"/>
  <c r="W238" i="83" s="1"/>
  <c r="T5" i="84"/>
  <c r="M32" i="84"/>
  <c r="Q32" i="84"/>
  <c r="U32" i="84"/>
  <c r="J32" i="84"/>
  <c r="N32" i="84"/>
  <c r="R32" i="84"/>
  <c r="K59" i="84"/>
  <c r="O59" i="84"/>
  <c r="S59" i="84"/>
  <c r="M120" i="66"/>
  <c r="U120" i="66"/>
  <c r="S75" i="84"/>
  <c r="J162" i="84"/>
  <c r="N162" i="84"/>
  <c r="H5" i="81"/>
  <c r="G50" i="81"/>
  <c r="I50" i="81" s="1"/>
  <c r="K59" i="81"/>
  <c r="O59" i="81"/>
  <c r="S59" i="81"/>
  <c r="I96" i="81"/>
  <c r="G95" i="81"/>
  <c r="I95" i="81" s="1"/>
  <c r="H230" i="81"/>
  <c r="H229" i="81" s="1"/>
  <c r="N244" i="66"/>
  <c r="K164" i="82"/>
  <c r="S164" i="82"/>
  <c r="L164" i="82"/>
  <c r="P164" i="82"/>
  <c r="T164" i="82"/>
  <c r="R164" i="82"/>
  <c r="K228" i="82"/>
  <c r="K227" i="82" s="1"/>
  <c r="G246" i="82"/>
  <c r="I246" i="82" s="1"/>
  <c r="I247" i="82"/>
  <c r="G97" i="79"/>
  <c r="I97" i="79" s="1"/>
  <c r="I98" i="79"/>
  <c r="K75" i="81"/>
  <c r="S75" i="81"/>
  <c r="I201" i="81"/>
  <c r="G47" i="82"/>
  <c r="I47" i="82" s="1"/>
  <c r="H61" i="82"/>
  <c r="I114" i="80"/>
  <c r="G113" i="80"/>
  <c r="I113" i="80" s="1"/>
  <c r="G121" i="79"/>
  <c r="G120" i="79" s="1"/>
  <c r="G114" i="66" s="1"/>
  <c r="R120" i="79"/>
  <c r="J32" i="81"/>
  <c r="N32" i="81"/>
  <c r="L75" i="81"/>
  <c r="P75" i="81"/>
  <c r="T75" i="81"/>
  <c r="G179" i="81"/>
  <c r="I179" i="81" s="1"/>
  <c r="Q32" i="82"/>
  <c r="M40" i="82"/>
  <c r="M32" i="82" s="1"/>
  <c r="I49" i="82"/>
  <c r="K77" i="82"/>
  <c r="O77" i="82"/>
  <c r="S77" i="82"/>
  <c r="I82" i="82"/>
  <c r="I251" i="82"/>
  <c r="W60" i="80"/>
  <c r="J96" i="80"/>
  <c r="N96" i="80"/>
  <c r="R96" i="80"/>
  <c r="V96" i="80"/>
  <c r="H273" i="80"/>
  <c r="H272" i="80" s="1"/>
  <c r="J273" i="80"/>
  <c r="J272" i="80" s="1"/>
  <c r="N10" i="39" s="1"/>
  <c r="R273" i="80"/>
  <c r="R272" i="80" s="1"/>
  <c r="O70" i="66"/>
  <c r="M77" i="82"/>
  <c r="U77" i="82"/>
  <c r="G97" i="82"/>
  <c r="I97" i="82" s="1"/>
  <c r="P77" i="82"/>
  <c r="G199" i="82"/>
  <c r="I199" i="82" s="1"/>
  <c r="H36" i="80"/>
  <c r="H24" i="66" s="1"/>
  <c r="M184" i="80"/>
  <c r="J209" i="80"/>
  <c r="U32" i="79"/>
  <c r="K59" i="79"/>
  <c r="Q59" i="79"/>
  <c r="V108" i="79"/>
  <c r="V77" i="79" s="1"/>
  <c r="Z108" i="79"/>
  <c r="Z77" i="79" s="1"/>
  <c r="J164" i="82"/>
  <c r="N164" i="82"/>
  <c r="S228" i="82"/>
  <c r="S227" i="82" s="1"/>
  <c r="Q60" i="80"/>
  <c r="Q50" i="80" s="1"/>
  <c r="M60" i="80"/>
  <c r="U60" i="80"/>
  <c r="R60" i="80"/>
  <c r="M96" i="80"/>
  <c r="Q96" i="80"/>
  <c r="U96" i="80"/>
  <c r="L96" i="80"/>
  <c r="P96" i="80"/>
  <c r="T96" i="80"/>
  <c r="J112" i="80"/>
  <c r="N112" i="80"/>
  <c r="R112" i="80"/>
  <c r="V112" i="80"/>
  <c r="K273" i="80"/>
  <c r="K272" i="80" s="1"/>
  <c r="O10" i="39" s="1"/>
  <c r="S273" i="80"/>
  <c r="S272" i="80" s="1"/>
  <c r="G20" i="79"/>
  <c r="I20" i="79" s="1"/>
  <c r="L59" i="79"/>
  <c r="G149" i="79"/>
  <c r="I149" i="79" s="1"/>
  <c r="P240" i="79"/>
  <c r="P239" i="79" s="1"/>
  <c r="X240" i="79"/>
  <c r="X239" i="79" s="1"/>
  <c r="M240" i="79"/>
  <c r="M239" i="79" s="1"/>
  <c r="Q10" i="39" s="1"/>
  <c r="Q240" i="79"/>
  <c r="Q239" i="79" s="1"/>
  <c r="U240" i="79"/>
  <c r="Y240" i="79"/>
  <c r="Y239" i="79" s="1"/>
  <c r="J240" i="79"/>
  <c r="J239" i="79" s="1"/>
  <c r="H10" i="39" s="1"/>
  <c r="U76" i="78"/>
  <c r="U75" i="78" s="1"/>
  <c r="G56" i="78"/>
  <c r="G53" i="78"/>
  <c r="W86" i="80"/>
  <c r="G53" i="80"/>
  <c r="I53" i="80" s="1"/>
  <c r="Z70" i="79"/>
  <c r="Z59" i="79" s="1"/>
  <c r="T71" i="66"/>
  <c r="M5" i="79"/>
  <c r="U5" i="79"/>
  <c r="I21" i="79"/>
  <c r="I24" i="79"/>
  <c r="G33" i="79"/>
  <c r="I33" i="79" s="1"/>
  <c r="G37" i="79"/>
  <c r="I37" i="79" s="1"/>
  <c r="R32" i="79"/>
  <c r="Z32" i="79"/>
  <c r="G53" i="79"/>
  <c r="I53" i="79" s="1"/>
  <c r="L32" i="79"/>
  <c r="G66" i="79"/>
  <c r="I66" i="79" s="1"/>
  <c r="I83" i="79"/>
  <c r="J108" i="79"/>
  <c r="J77" i="79" s="1"/>
  <c r="G131" i="79"/>
  <c r="I131" i="79" s="1"/>
  <c r="I150" i="79"/>
  <c r="L150" i="79" s="1"/>
  <c r="L149" i="79" s="1"/>
  <c r="L146" i="79" s="1"/>
  <c r="G163" i="79"/>
  <c r="G161" i="79" s="1"/>
  <c r="G171" i="79"/>
  <c r="I171" i="79" s="1"/>
  <c r="O176" i="79"/>
  <c r="S9" i="39" s="1"/>
  <c r="S176" i="79"/>
  <c r="W176" i="79"/>
  <c r="K240" i="79"/>
  <c r="K239" i="79" s="1"/>
  <c r="I10" i="39" s="1"/>
  <c r="O240" i="79"/>
  <c r="O239" i="79" s="1"/>
  <c r="S10" i="39" s="1"/>
  <c r="S240" i="79"/>
  <c r="W240" i="79"/>
  <c r="W239" i="79" s="1"/>
  <c r="AA240" i="79"/>
  <c r="AA239" i="79" s="1"/>
  <c r="G245" i="79"/>
  <c r="I245" i="79" s="1"/>
  <c r="R240" i="79"/>
  <c r="V240" i="79"/>
  <c r="Z240" i="79"/>
  <c r="Z239" i="79" s="1"/>
  <c r="V5" i="79"/>
  <c r="K32" i="79"/>
  <c r="O32" i="79"/>
  <c r="S32" i="79"/>
  <c r="W32" i="79"/>
  <c r="AA32" i="79"/>
  <c r="U59" i="79"/>
  <c r="G72" i="79"/>
  <c r="I72" i="79" s="1"/>
  <c r="O72" i="79" s="1"/>
  <c r="O71" i="79" s="1"/>
  <c r="Y70" i="79"/>
  <c r="Y59" i="79" s="1"/>
  <c r="U54" i="66"/>
  <c r="M270" i="68"/>
  <c r="O7" i="39"/>
  <c r="L33" i="66"/>
  <c r="K54" i="66"/>
  <c r="K75" i="78"/>
  <c r="I111" i="78"/>
  <c r="I87" i="66" s="1"/>
  <c r="G192" i="78"/>
  <c r="I194" i="78"/>
  <c r="I166" i="66" s="1"/>
  <c r="I245" i="78"/>
  <c r="I217" i="66" s="1"/>
  <c r="I261" i="78"/>
  <c r="G259" i="78"/>
  <c r="G53" i="83"/>
  <c r="I53" i="83" s="1"/>
  <c r="I54" i="83"/>
  <c r="G60" i="83"/>
  <c r="I60" i="83" s="1"/>
  <c r="I61" i="83"/>
  <c r="I149" i="83"/>
  <c r="G148" i="83"/>
  <c r="I148" i="83" s="1"/>
  <c r="M75" i="84"/>
  <c r="M79" i="66"/>
  <c r="U75" i="84"/>
  <c r="U79" i="66"/>
  <c r="O166" i="81"/>
  <c r="O164" i="66"/>
  <c r="J185" i="68"/>
  <c r="T185" i="68"/>
  <c r="P33" i="66"/>
  <c r="U149" i="66"/>
  <c r="M231" i="66"/>
  <c r="U231" i="66"/>
  <c r="K24" i="78"/>
  <c r="K6" i="78"/>
  <c r="K5" i="78" s="1"/>
  <c r="G103" i="78"/>
  <c r="I131" i="78"/>
  <c r="G141" i="78"/>
  <c r="L99" i="78"/>
  <c r="L117" i="66"/>
  <c r="T99" i="78"/>
  <c r="I175" i="78"/>
  <c r="I274" i="78"/>
  <c r="G272" i="78"/>
  <c r="I281" i="78"/>
  <c r="I253" i="66" s="1"/>
  <c r="I34" i="83"/>
  <c r="M42" i="83"/>
  <c r="G83" i="83"/>
  <c r="I83" i="83" s="1"/>
  <c r="I84" i="83"/>
  <c r="G149" i="81"/>
  <c r="I149" i="81" s="1"/>
  <c r="I151" i="81"/>
  <c r="I249" i="81"/>
  <c r="G248" i="81"/>
  <c r="I248" i="81" s="1"/>
  <c r="G47" i="68"/>
  <c r="G164" i="68"/>
  <c r="R129" i="68"/>
  <c r="J211" i="68"/>
  <c r="P211" i="68"/>
  <c r="G215" i="68"/>
  <c r="Y238" i="68"/>
  <c r="Y237" i="68" s="1"/>
  <c r="O22" i="66"/>
  <c r="P35" i="66"/>
  <c r="J37" i="66"/>
  <c r="K95" i="66"/>
  <c r="T117" i="66"/>
  <c r="N149" i="66"/>
  <c r="Q164" i="66"/>
  <c r="J6" i="78"/>
  <c r="J5" i="78" s="1"/>
  <c r="Q37" i="66"/>
  <c r="J45" i="78"/>
  <c r="I50" i="78"/>
  <c r="T76" i="78"/>
  <c r="T75" i="78" s="1"/>
  <c r="T52" i="66"/>
  <c r="K76" i="66"/>
  <c r="K99" i="78"/>
  <c r="O99" i="78"/>
  <c r="O76" i="66"/>
  <c r="G108" i="78"/>
  <c r="G130" i="78"/>
  <c r="I130" i="78" s="1"/>
  <c r="O190" i="78"/>
  <c r="I205" i="78"/>
  <c r="G203" i="78"/>
  <c r="I213" i="78"/>
  <c r="I185" i="66" s="1"/>
  <c r="I227" i="78"/>
  <c r="G225" i="78"/>
  <c r="G242" i="78"/>
  <c r="J244" i="66"/>
  <c r="Q42" i="83"/>
  <c r="M88" i="83"/>
  <c r="Q88" i="83"/>
  <c r="U88" i="83"/>
  <c r="G89" i="83"/>
  <c r="I90" i="83"/>
  <c r="H175" i="83"/>
  <c r="L247" i="66"/>
  <c r="H32" i="81"/>
  <c r="U94" i="68"/>
  <c r="G20" i="78"/>
  <c r="I21" i="78"/>
  <c r="O54" i="66"/>
  <c r="O75" i="78"/>
  <c r="M83" i="78"/>
  <c r="M70" i="66"/>
  <c r="Q83" i="78"/>
  <c r="G94" i="78"/>
  <c r="I94" i="78" s="1"/>
  <c r="I96" i="78"/>
  <c r="I72" i="66" s="1"/>
  <c r="I126" i="78"/>
  <c r="I102" i="66" s="1"/>
  <c r="R174" i="78"/>
  <c r="R147" i="66" s="1"/>
  <c r="R149" i="66"/>
  <c r="G214" i="78"/>
  <c r="I216" i="78"/>
  <c r="G228" i="78"/>
  <c r="I230" i="78"/>
  <c r="I13" i="83"/>
  <c r="W33" i="83"/>
  <c r="T33" i="66" s="1"/>
  <c r="T35" i="66"/>
  <c r="P42" i="83"/>
  <c r="M44" i="66"/>
  <c r="Q75" i="84"/>
  <c r="Q79" i="66"/>
  <c r="K166" i="81"/>
  <c r="K164" i="66"/>
  <c r="S166" i="81"/>
  <c r="S164" i="66"/>
  <c r="I172" i="81"/>
  <c r="G168" i="81"/>
  <c r="P185" i="68"/>
  <c r="G189" i="68"/>
  <c r="I211" i="68"/>
  <c r="F4" i="39" s="1"/>
  <c r="R243" i="68"/>
  <c r="R238" i="68" s="1"/>
  <c r="R237" i="68" s="1"/>
  <c r="L35" i="66"/>
  <c r="U164" i="66"/>
  <c r="Q231" i="66"/>
  <c r="S247" i="66"/>
  <c r="O7" i="66"/>
  <c r="O6" i="78"/>
  <c r="O5" i="78" s="1"/>
  <c r="S24" i="78"/>
  <c r="S6" i="78"/>
  <c r="S5" i="78" s="1"/>
  <c r="I29" i="78"/>
  <c r="I29" i="66" s="1"/>
  <c r="M33" i="78"/>
  <c r="M35" i="66"/>
  <c r="J99" i="78"/>
  <c r="P99" i="78"/>
  <c r="I200" i="78"/>
  <c r="I172" i="66" s="1"/>
  <c r="I222" i="78"/>
  <c r="I194" i="66" s="1"/>
  <c r="I236" i="78"/>
  <c r="I208" i="66" s="1"/>
  <c r="I5" i="68"/>
  <c r="J58" i="68"/>
  <c r="P58" i="68"/>
  <c r="T58" i="68"/>
  <c r="X58" i="68"/>
  <c r="G95" i="68"/>
  <c r="G112" i="68"/>
  <c r="L129" i="68"/>
  <c r="S129" i="68"/>
  <c r="G225" i="68"/>
  <c r="J238" i="68"/>
  <c r="J237" i="68" s="1"/>
  <c r="G6" i="39" s="1"/>
  <c r="G239" i="68"/>
  <c r="O239" i="68" s="1"/>
  <c r="O238" i="68" s="1"/>
  <c r="O237" i="68" s="1"/>
  <c r="P238" i="68"/>
  <c r="U238" i="68"/>
  <c r="U237" i="68" s="1"/>
  <c r="Q35" i="66"/>
  <c r="M37" i="66"/>
  <c r="J38" i="66"/>
  <c r="S38" i="66"/>
  <c r="S52" i="66"/>
  <c r="P54" i="66"/>
  <c r="M164" i="66"/>
  <c r="H39" i="78"/>
  <c r="H37" i="66" s="1"/>
  <c r="S41" i="66"/>
  <c r="M45" i="78"/>
  <c r="M45" i="66"/>
  <c r="Q45" i="78"/>
  <c r="Q45" i="66"/>
  <c r="L83" i="78"/>
  <c r="T83" i="78"/>
  <c r="O95" i="66"/>
  <c r="S95" i="66"/>
  <c r="M149" i="66"/>
  <c r="M174" i="78"/>
  <c r="Q174" i="78"/>
  <c r="Q147" i="66" s="1"/>
  <c r="Q149" i="66"/>
  <c r="I196" i="78"/>
  <c r="I218" i="78"/>
  <c r="I190" i="66" s="1"/>
  <c r="I247" i="78"/>
  <c r="I219" i="66" s="1"/>
  <c r="I277" i="78"/>
  <c r="G275" i="78"/>
  <c r="T5" i="83"/>
  <c r="M63" i="83"/>
  <c r="J54" i="66"/>
  <c r="Q63" i="83"/>
  <c r="N53" i="66" s="1"/>
  <c r="N54" i="66"/>
  <c r="J88" i="83"/>
  <c r="R88" i="83"/>
  <c r="K247" i="66"/>
  <c r="I85" i="81"/>
  <c r="G84" i="81"/>
  <c r="I84" i="81" s="1"/>
  <c r="G218" i="81"/>
  <c r="I218" i="81" s="1"/>
  <c r="I219" i="81"/>
  <c r="I37" i="83"/>
  <c r="L37" i="83" s="1"/>
  <c r="L35" i="83" s="1"/>
  <c r="L33" i="83" s="1"/>
  <c r="G35" i="83"/>
  <c r="I35" i="83" s="1"/>
  <c r="G67" i="83"/>
  <c r="I67" i="83" s="1"/>
  <c r="L67" i="83" s="1"/>
  <c r="L64" i="83" s="1"/>
  <c r="L63" i="83" s="1"/>
  <c r="W64" i="83"/>
  <c r="W63" i="83" s="1"/>
  <c r="I259" i="83"/>
  <c r="G257" i="83"/>
  <c r="O32" i="84"/>
  <c r="O75" i="84"/>
  <c r="G20" i="81"/>
  <c r="I20" i="81" s="1"/>
  <c r="I21" i="81"/>
  <c r="I54" i="81"/>
  <c r="G53" i="81"/>
  <c r="I53" i="81" s="1"/>
  <c r="I25" i="82"/>
  <c r="G24" i="82"/>
  <c r="I24" i="82" s="1"/>
  <c r="G177" i="82"/>
  <c r="I177" i="82" s="1"/>
  <c r="I178" i="82"/>
  <c r="I263" i="79"/>
  <c r="G261" i="79"/>
  <c r="I261" i="79" s="1"/>
  <c r="T198" i="80"/>
  <c r="R157" i="66" s="1"/>
  <c r="F15" i="69"/>
  <c r="F18" i="69" s="1"/>
  <c r="F23" i="69" s="1"/>
  <c r="I139" i="68"/>
  <c r="I129" i="68" s="1"/>
  <c r="L45" i="66"/>
  <c r="P45" i="66"/>
  <c r="T45" i="66"/>
  <c r="K64" i="78"/>
  <c r="S49" i="66"/>
  <c r="G72" i="78"/>
  <c r="G52" i="66" s="1"/>
  <c r="R99" i="78"/>
  <c r="I7" i="83"/>
  <c r="L7" i="83" s="1"/>
  <c r="O42" i="83"/>
  <c r="O32" i="83" s="1"/>
  <c r="I65" i="83"/>
  <c r="J65" i="83" s="1"/>
  <c r="J64" i="83" s="1"/>
  <c r="J63" i="83" s="1"/>
  <c r="H72" i="83"/>
  <c r="L72" i="83"/>
  <c r="P72" i="83"/>
  <c r="T72" i="83"/>
  <c r="X72" i="83"/>
  <c r="W88" i="83"/>
  <c r="G108" i="83"/>
  <c r="I108" i="83" s="1"/>
  <c r="G130" i="83"/>
  <c r="I130" i="83" s="1"/>
  <c r="I211" i="83"/>
  <c r="N75" i="84"/>
  <c r="L162" i="84"/>
  <c r="P162" i="84"/>
  <c r="T162" i="84"/>
  <c r="R226" i="84"/>
  <c r="R225" i="84" s="1"/>
  <c r="G6" i="81"/>
  <c r="I52" i="81"/>
  <c r="G79" i="81"/>
  <c r="I81" i="81"/>
  <c r="I110" i="81"/>
  <c r="G106" i="81"/>
  <c r="I106" i="81" s="1"/>
  <c r="I202" i="81"/>
  <c r="Q230" i="81"/>
  <c r="Q229" i="81" s="1"/>
  <c r="U230" i="81"/>
  <c r="U229" i="81" s="1"/>
  <c r="G235" i="81"/>
  <c r="I235" i="81" s="1"/>
  <c r="I237" i="81"/>
  <c r="I116" i="79"/>
  <c r="K116" i="79" s="1"/>
  <c r="K115" i="79" s="1"/>
  <c r="U5" i="83"/>
  <c r="K15" i="69"/>
  <c r="K18" i="69" s="1"/>
  <c r="K23" i="69" s="1"/>
  <c r="X5" i="68"/>
  <c r="G147" i="68"/>
  <c r="U129" i="68"/>
  <c r="P175" i="68"/>
  <c r="T175" i="68"/>
  <c r="X175" i="68"/>
  <c r="J175" i="68"/>
  <c r="L200" i="66"/>
  <c r="Q24" i="78"/>
  <c r="M72" i="83"/>
  <c r="Q72" i="83"/>
  <c r="U72" i="83"/>
  <c r="G79" i="83"/>
  <c r="I80" i="83"/>
  <c r="G97" i="83"/>
  <c r="I97" i="83" s="1"/>
  <c r="I98" i="83"/>
  <c r="G119" i="83"/>
  <c r="I119" i="83" s="1"/>
  <c r="I120" i="83"/>
  <c r="G133" i="83"/>
  <c r="I133" i="83" s="1"/>
  <c r="I134" i="83"/>
  <c r="I201" i="83"/>
  <c r="G199" i="83"/>
  <c r="I199" i="83" s="1"/>
  <c r="V238" i="83"/>
  <c r="K226" i="84"/>
  <c r="K225" i="84" s="1"/>
  <c r="O226" i="84"/>
  <c r="O225" i="84" s="1"/>
  <c r="S226" i="84"/>
  <c r="S225" i="84" s="1"/>
  <c r="I25" i="81"/>
  <c r="G24" i="81"/>
  <c r="I24" i="81" s="1"/>
  <c r="I36" i="81"/>
  <c r="I36" i="66" s="1"/>
  <c r="G33" i="81"/>
  <c r="G37" i="81"/>
  <c r="I37" i="81" s="1"/>
  <c r="I39" i="81"/>
  <c r="I60" i="81"/>
  <c r="J166" i="81"/>
  <c r="N166" i="81"/>
  <c r="R166" i="81"/>
  <c r="J230" i="81"/>
  <c r="J229" i="81" s="1"/>
  <c r="N230" i="81"/>
  <c r="N229" i="81" s="1"/>
  <c r="R230" i="81"/>
  <c r="R229" i="81" s="1"/>
  <c r="I232" i="81"/>
  <c r="G231" i="81"/>
  <c r="G68" i="82"/>
  <c r="I68" i="82" s="1"/>
  <c r="I70" i="82"/>
  <c r="G137" i="82"/>
  <c r="I137" i="82" s="1"/>
  <c r="G19" i="80"/>
  <c r="I19" i="80" s="1"/>
  <c r="I20" i="80"/>
  <c r="J20" i="80" s="1"/>
  <c r="J19" i="80" s="1"/>
  <c r="M95" i="66"/>
  <c r="Q95" i="66"/>
  <c r="U95" i="66"/>
  <c r="W42" i="83"/>
  <c r="G50" i="83"/>
  <c r="I50" i="83" s="1"/>
  <c r="M175" i="83"/>
  <c r="Q175" i="83"/>
  <c r="U175" i="83"/>
  <c r="L32" i="84"/>
  <c r="P32" i="84"/>
  <c r="T32" i="84"/>
  <c r="L75" i="84"/>
  <c r="P75" i="84"/>
  <c r="T75" i="84"/>
  <c r="M75" i="81"/>
  <c r="Q75" i="81"/>
  <c r="U75" i="81"/>
  <c r="I126" i="82"/>
  <c r="G122" i="82"/>
  <c r="I122" i="82" s="1"/>
  <c r="G233" i="82"/>
  <c r="I233" i="82" s="1"/>
  <c r="I234" i="82"/>
  <c r="G10" i="80"/>
  <c r="I10" i="80" s="1"/>
  <c r="I11" i="80"/>
  <c r="J11" i="80" s="1"/>
  <c r="J10" i="80" s="1"/>
  <c r="S70" i="66"/>
  <c r="H112" i="80"/>
  <c r="X42" i="83"/>
  <c r="X32" i="83" s="1"/>
  <c r="G43" i="83"/>
  <c r="I43" i="83" s="1"/>
  <c r="J43" i="83"/>
  <c r="J42" i="83" s="1"/>
  <c r="U42" i="83"/>
  <c r="U32" i="83" s="1"/>
  <c r="I189" i="83"/>
  <c r="G227" i="83"/>
  <c r="I227" i="83" s="1"/>
  <c r="M239" i="83"/>
  <c r="M238" i="83" s="1"/>
  <c r="Q239" i="83"/>
  <c r="Q238" i="83" s="1"/>
  <c r="U239" i="83"/>
  <c r="U238" i="83" s="1"/>
  <c r="I245" i="83"/>
  <c r="K162" i="84"/>
  <c r="O162" i="84"/>
  <c r="S162" i="84"/>
  <c r="L32" i="81"/>
  <c r="P32" i="81"/>
  <c r="I41" i="81"/>
  <c r="I71" i="81"/>
  <c r="G70" i="81"/>
  <c r="I70" i="81" s="1"/>
  <c r="I121" i="81"/>
  <c r="G120" i="81"/>
  <c r="I120" i="81" s="1"/>
  <c r="I148" i="81"/>
  <c r="I191" i="81"/>
  <c r="G190" i="81"/>
  <c r="I190" i="81" s="1"/>
  <c r="G20" i="82"/>
  <c r="I20" i="82" s="1"/>
  <c r="I21" i="82"/>
  <c r="G86" i="82"/>
  <c r="I86" i="82" s="1"/>
  <c r="L77" i="82"/>
  <c r="T77" i="82"/>
  <c r="G216" i="82"/>
  <c r="I216" i="82" s="1"/>
  <c r="I218" i="82"/>
  <c r="L20" i="66"/>
  <c r="P20" i="66"/>
  <c r="T20" i="66"/>
  <c r="G261" i="80"/>
  <c r="I261" i="80" s="1"/>
  <c r="R32" i="81"/>
  <c r="J77" i="82"/>
  <c r="N77" i="82"/>
  <c r="R77" i="82"/>
  <c r="I79" i="82"/>
  <c r="G78" i="82"/>
  <c r="I109" i="82"/>
  <c r="G108" i="82"/>
  <c r="I108" i="82" s="1"/>
  <c r="I160" i="82"/>
  <c r="G159" i="82"/>
  <c r="I159" i="82" s="1"/>
  <c r="M164" i="82"/>
  <c r="Q164" i="82"/>
  <c r="U164" i="82"/>
  <c r="H164" i="82"/>
  <c r="I203" i="82"/>
  <c r="G202" i="82"/>
  <c r="I202" i="82" s="1"/>
  <c r="G57" i="80"/>
  <c r="I57" i="80" s="1"/>
  <c r="I185" i="80"/>
  <c r="M157" i="66"/>
  <c r="Q157" i="66"/>
  <c r="I246" i="80"/>
  <c r="G244" i="80"/>
  <c r="I244" i="80" s="1"/>
  <c r="Q32" i="79"/>
  <c r="Y32" i="79"/>
  <c r="G50" i="79"/>
  <c r="I50" i="79" s="1"/>
  <c r="I51" i="79"/>
  <c r="G78" i="79"/>
  <c r="I80" i="79"/>
  <c r="U239" i="79"/>
  <c r="T32" i="82"/>
  <c r="I44" i="82"/>
  <c r="I167" i="82"/>
  <c r="G166" i="82"/>
  <c r="V10" i="80"/>
  <c r="T8" i="66" s="1"/>
  <c r="K20" i="66"/>
  <c r="O20" i="66"/>
  <c r="S20" i="66"/>
  <c r="S44" i="66"/>
  <c r="S147" i="66"/>
  <c r="K186" i="66"/>
  <c r="O186" i="66"/>
  <c r="S186" i="66"/>
  <c r="U209" i="80"/>
  <c r="G247" i="80"/>
  <c r="I247" i="80" s="1"/>
  <c r="I249" i="80"/>
  <c r="V32" i="79"/>
  <c r="P32" i="79"/>
  <c r="X32" i="79"/>
  <c r="I60" i="79"/>
  <c r="J176" i="79"/>
  <c r="H9" i="39" s="1"/>
  <c r="R176" i="79"/>
  <c r="V176" i="79"/>
  <c r="Z176" i="79"/>
  <c r="I181" i="79"/>
  <c r="G178" i="79"/>
  <c r="I178" i="79" s="1"/>
  <c r="H176" i="79"/>
  <c r="M176" i="79"/>
  <c r="Q9" i="39" s="1"/>
  <c r="Q176" i="79"/>
  <c r="U176" i="79"/>
  <c r="U40" i="82"/>
  <c r="U32" i="82" s="1"/>
  <c r="P7" i="80"/>
  <c r="N7" i="66" s="1"/>
  <c r="T7" i="80"/>
  <c r="R7" i="66" s="1"/>
  <c r="M20" i="66"/>
  <c r="Q44" i="66"/>
  <c r="U44" i="66"/>
  <c r="M112" i="80"/>
  <c r="O117" i="66"/>
  <c r="U112" i="80"/>
  <c r="S120" i="66"/>
  <c r="K135" i="66"/>
  <c r="O135" i="66"/>
  <c r="S135" i="66"/>
  <c r="T157" i="66"/>
  <c r="R209" i="80"/>
  <c r="I253" i="80"/>
  <c r="S227" i="66"/>
  <c r="U273" i="80"/>
  <c r="U272" i="80" s="1"/>
  <c r="T32" i="79"/>
  <c r="P70" i="79"/>
  <c r="P59" i="79" s="1"/>
  <c r="G258" i="79"/>
  <c r="I258" i="79" s="1"/>
  <c r="I260" i="79"/>
  <c r="N20" i="66"/>
  <c r="V42" i="80"/>
  <c r="T28" i="66" s="1"/>
  <c r="R44" i="66"/>
  <c r="G83" i="80"/>
  <c r="I83" i="80" s="1"/>
  <c r="L157" i="66"/>
  <c r="P157" i="66"/>
  <c r="U157" i="66"/>
  <c r="I7" i="79"/>
  <c r="J32" i="79"/>
  <c r="G46" i="79"/>
  <c r="G45" i="79" s="1"/>
  <c r="I45" i="79" s="1"/>
  <c r="I67" i="79"/>
  <c r="AA71" i="79"/>
  <c r="U77" i="79"/>
  <c r="Y77" i="79"/>
  <c r="I147" i="79"/>
  <c r="H240" i="79"/>
  <c r="H239" i="79" s="1"/>
  <c r="I246" i="79"/>
  <c r="G192" i="80"/>
  <c r="G190" i="80" s="1"/>
  <c r="I190" i="80" s="1"/>
  <c r="J156" i="66"/>
  <c r="G197" i="80"/>
  <c r="M200" i="66"/>
  <c r="Q200" i="66"/>
  <c r="U200" i="66"/>
  <c r="V273" i="80"/>
  <c r="V272" i="80" s="1"/>
  <c r="G291" i="80"/>
  <c r="I291" i="80" s="1"/>
  <c r="W77" i="79"/>
  <c r="I88" i="79"/>
  <c r="G86" i="79"/>
  <c r="I86" i="79" s="1"/>
  <c r="Y176" i="79"/>
  <c r="I230" i="79"/>
  <c r="G228" i="79"/>
  <c r="I228" i="79" s="1"/>
  <c r="J120" i="66"/>
  <c r="N120" i="66"/>
  <c r="R120" i="66"/>
  <c r="N135" i="66"/>
  <c r="K157" i="66"/>
  <c r="O157" i="66"/>
  <c r="S157" i="66"/>
  <c r="N209" i="80"/>
  <c r="V209" i="80"/>
  <c r="M197" i="66"/>
  <c r="Q197" i="66"/>
  <c r="U197" i="66"/>
  <c r="J214" i="66"/>
  <c r="N214" i="66"/>
  <c r="R214" i="66"/>
  <c r="K244" i="66"/>
  <c r="O244" i="66"/>
  <c r="S244" i="66"/>
  <c r="O272" i="80"/>
  <c r="Q247" i="66"/>
  <c r="K176" i="79"/>
  <c r="I9" i="39" s="1"/>
  <c r="L108" i="79"/>
  <c r="P108" i="79"/>
  <c r="T108" i="79"/>
  <c r="T77" i="79" s="1"/>
  <c r="X108" i="79"/>
  <c r="X77" i="79" s="1"/>
  <c r="L176" i="79"/>
  <c r="P9" i="39" s="1"/>
  <c r="P176" i="79"/>
  <c r="T176" i="79"/>
  <c r="X176" i="79"/>
  <c r="M77" i="79"/>
  <c r="Y129" i="68"/>
  <c r="I75" i="80"/>
  <c r="K75" i="80" s="1"/>
  <c r="K73" i="80" s="1"/>
  <c r="G189" i="79"/>
  <c r="I189" i="79" s="1"/>
  <c r="G200" i="79"/>
  <c r="I200" i="79" s="1"/>
  <c r="G211" i="79"/>
  <c r="G214" i="79"/>
  <c r="I214" i="79" s="1"/>
  <c r="T106" i="66"/>
  <c r="G128" i="79"/>
  <c r="S32" i="81"/>
  <c r="G170" i="78"/>
  <c r="I170" i="78" s="1"/>
  <c r="Y105" i="68"/>
  <c r="Y94" i="68" s="1"/>
  <c r="G116" i="68"/>
  <c r="G100" i="68"/>
  <c r="G106" i="68"/>
  <c r="N106" i="68"/>
  <c r="K6" i="68"/>
  <c r="K5" i="68" s="1"/>
  <c r="G158" i="68"/>
  <c r="X129" i="68"/>
  <c r="G160" i="68"/>
  <c r="W129" i="68"/>
  <c r="N112" i="68"/>
  <c r="D5" i="39"/>
  <c r="N95" i="68"/>
  <c r="H134" i="68"/>
  <c r="H131" i="68" s="1"/>
  <c r="E15" i="69"/>
  <c r="E18" i="69" s="1"/>
  <c r="E23" i="69" s="1"/>
  <c r="N100" i="68"/>
  <c r="R146" i="66"/>
  <c r="I74" i="78"/>
  <c r="Q76" i="78"/>
  <c r="Q54" i="66" s="1"/>
  <c r="Q70" i="78"/>
  <c r="Q50" i="66" s="1"/>
  <c r="S45" i="78"/>
  <c r="U45" i="78"/>
  <c r="I64" i="78"/>
  <c r="I67" i="78"/>
  <c r="H45" i="78"/>
  <c r="R45" i="78"/>
  <c r="R32" i="78" s="1"/>
  <c r="G40" i="78"/>
  <c r="R38" i="66"/>
  <c r="H35" i="78"/>
  <c r="H35" i="66" s="1"/>
  <c r="R33" i="66"/>
  <c r="G35" i="78"/>
  <c r="G33" i="78" s="1"/>
  <c r="Q5" i="78"/>
  <c r="R5" i="78"/>
  <c r="T24" i="78"/>
  <c r="I31" i="78"/>
  <c r="Q31" i="66"/>
  <c r="R49" i="66"/>
  <c r="I52" i="83"/>
  <c r="L52" i="83" s="1"/>
  <c r="L50" i="83" s="1"/>
  <c r="L42" i="83" s="1"/>
  <c r="R20" i="66"/>
  <c r="Q20" i="66"/>
  <c r="G20" i="83"/>
  <c r="I22" i="83"/>
  <c r="R54" i="66"/>
  <c r="I45" i="83"/>
  <c r="K45" i="83" s="1"/>
  <c r="K43" i="83" s="1"/>
  <c r="K42" i="83" s="1"/>
  <c r="K32" i="83" s="1"/>
  <c r="N33" i="66"/>
  <c r="W37" i="80"/>
  <c r="W36" i="80" s="1"/>
  <c r="K24" i="80"/>
  <c r="K22" i="80" s="1"/>
  <c r="R37" i="80"/>
  <c r="R36" i="80" s="1"/>
  <c r="P24" i="66" s="1"/>
  <c r="L112" i="80"/>
  <c r="J76" i="66"/>
  <c r="T112" i="80"/>
  <c r="R76" i="66"/>
  <c r="I115" i="80"/>
  <c r="I259" i="80"/>
  <c r="I299" i="80"/>
  <c r="K33" i="66"/>
  <c r="O35" i="66"/>
  <c r="L7" i="80"/>
  <c r="G9" i="80"/>
  <c r="I9" i="80" s="1"/>
  <c r="K9" i="80" s="1"/>
  <c r="K7" i="80" s="1"/>
  <c r="J20" i="66"/>
  <c r="G32" i="80"/>
  <c r="G51" i="80"/>
  <c r="I51" i="80" s="1"/>
  <c r="I91" i="80"/>
  <c r="H96" i="80"/>
  <c r="I179" i="80"/>
  <c r="I251" i="80"/>
  <c r="G8" i="80"/>
  <c r="Q112" i="80"/>
  <c r="H184" i="80"/>
  <c r="O184" i="80"/>
  <c r="M153" i="66"/>
  <c r="I196" i="80"/>
  <c r="J196" i="80" s="1"/>
  <c r="J195" i="80" s="1"/>
  <c r="J184" i="80" s="1"/>
  <c r="M209" i="80"/>
  <c r="K209" i="80"/>
  <c r="O209" i="80"/>
  <c r="S209" i="80"/>
  <c r="W209" i="80"/>
  <c r="I217" i="80"/>
  <c r="Q209" i="80"/>
  <c r="I226" i="80"/>
  <c r="I262" i="80"/>
  <c r="I270" i="80"/>
  <c r="L273" i="80"/>
  <c r="J227" i="66"/>
  <c r="P273" i="80"/>
  <c r="N227" i="66"/>
  <c r="T273" i="80"/>
  <c r="R227" i="66"/>
  <c r="G274" i="80"/>
  <c r="I284" i="80"/>
  <c r="G16" i="80"/>
  <c r="S14" i="80"/>
  <c r="Q10" i="66" s="1"/>
  <c r="P112" i="80"/>
  <c r="N76" i="66"/>
  <c r="O33" i="66"/>
  <c r="K35" i="66"/>
  <c r="I155" i="80"/>
  <c r="I228" i="80"/>
  <c r="I240" i="80"/>
  <c r="I286" i="80"/>
  <c r="I297" i="80"/>
  <c r="G294" i="80"/>
  <c r="K58" i="66"/>
  <c r="O58" i="66"/>
  <c r="K66" i="66"/>
  <c r="O66" i="66"/>
  <c r="S66" i="66"/>
  <c r="N70" i="66"/>
  <c r="K117" i="66"/>
  <c r="S117" i="66"/>
  <c r="M247" i="66"/>
  <c r="U247" i="66"/>
  <c r="O37" i="80"/>
  <c r="O7" i="80"/>
  <c r="M7" i="66" s="1"/>
  <c r="S37" i="80"/>
  <c r="S7" i="80"/>
  <c r="W7" i="80"/>
  <c r="U7" i="66" s="1"/>
  <c r="G22" i="80"/>
  <c r="I22" i="80" s="1"/>
  <c r="I23" i="80"/>
  <c r="J23" i="80" s="1"/>
  <c r="J22" i="80" s="1"/>
  <c r="T36" i="80"/>
  <c r="P37" i="80"/>
  <c r="S60" i="80"/>
  <c r="S50" i="80" s="1"/>
  <c r="N184" i="80"/>
  <c r="L147" i="66" s="1"/>
  <c r="L149" i="66"/>
  <c r="R184" i="80"/>
  <c r="P147" i="66" s="1"/>
  <c r="P149" i="66"/>
  <c r="V184" i="80"/>
  <c r="T147" i="66" s="1"/>
  <c r="T149" i="66"/>
  <c r="G211" i="80"/>
  <c r="I268" i="80"/>
  <c r="M273" i="80"/>
  <c r="K227" i="66"/>
  <c r="O227" i="66"/>
  <c r="Q273" i="80"/>
  <c r="I224" i="80"/>
  <c r="G222" i="80"/>
  <c r="N6" i="80"/>
  <c r="R6" i="80"/>
  <c r="L36" i="80"/>
  <c r="J24" i="66" s="1"/>
  <c r="G87" i="80"/>
  <c r="I88" i="80"/>
  <c r="J88" i="80" s="1"/>
  <c r="J87" i="80" s="1"/>
  <c r="K112" i="80"/>
  <c r="O112" i="80"/>
  <c r="S112" i="80"/>
  <c r="W112" i="80"/>
  <c r="H209" i="80"/>
  <c r="L209" i="80"/>
  <c r="P209" i="80"/>
  <c r="T209" i="80"/>
  <c r="G233" i="80"/>
  <c r="I280" i="80"/>
  <c r="G278" i="80"/>
  <c r="I119" i="80"/>
  <c r="I178" i="80"/>
  <c r="G103" i="80"/>
  <c r="I103" i="80" s="1"/>
  <c r="I97" i="80"/>
  <c r="I130" i="80"/>
  <c r="I134" i="80"/>
  <c r="G157" i="80"/>
  <c r="I171" i="80"/>
  <c r="G65" i="80"/>
  <c r="I65" i="80" s="1"/>
  <c r="G76" i="80"/>
  <c r="I76" i="80" s="1"/>
  <c r="I77" i="80"/>
  <c r="G186" i="80"/>
  <c r="I187" i="80"/>
  <c r="M14" i="66"/>
  <c r="I110" i="80"/>
  <c r="G68" i="80"/>
  <c r="I68" i="80" s="1"/>
  <c r="G107" i="80"/>
  <c r="I177" i="80"/>
  <c r="N37" i="80"/>
  <c r="G116" i="80"/>
  <c r="G121" i="80"/>
  <c r="G132" i="80"/>
  <c r="G143" i="80"/>
  <c r="I158" i="80"/>
  <c r="G172" i="80"/>
  <c r="I193" i="80"/>
  <c r="G93" i="80"/>
  <c r="G58" i="66" s="1"/>
  <c r="K86" i="80"/>
  <c r="T86" i="80"/>
  <c r="R53" i="66" s="1"/>
  <c r="K61" i="80"/>
  <c r="R35" i="66"/>
  <c r="U86" i="80"/>
  <c r="I66" i="80"/>
  <c r="J66" i="80" s="1"/>
  <c r="J65" i="80" s="1"/>
  <c r="J61" i="80" s="1"/>
  <c r="J60" i="80" s="1"/>
  <c r="T61" i="80"/>
  <c r="T60" i="80" s="1"/>
  <c r="G62" i="80"/>
  <c r="T14" i="66"/>
  <c r="I17" i="80"/>
  <c r="Q6" i="80"/>
  <c r="Q5" i="80" s="1"/>
  <c r="I35" i="80"/>
  <c r="S14" i="66"/>
  <c r="O14" i="66"/>
  <c r="I27" i="80"/>
  <c r="K14" i="66"/>
  <c r="P14" i="66"/>
  <c r="L14" i="66"/>
  <c r="H6" i="80"/>
  <c r="H5" i="80" s="1"/>
  <c r="G42" i="80"/>
  <c r="G28" i="66" s="1"/>
  <c r="I34" i="80"/>
  <c r="X59" i="79"/>
  <c r="R70" i="66"/>
  <c r="I51" i="82"/>
  <c r="K106" i="66" l="1"/>
  <c r="H4" i="39"/>
  <c r="H139" i="68"/>
  <c r="J53" i="66"/>
  <c r="H59" i="79"/>
  <c r="I184" i="66"/>
  <c r="I169" i="66"/>
  <c r="I57" i="66"/>
  <c r="G227" i="66"/>
  <c r="H50" i="80"/>
  <c r="H302" i="80" s="1"/>
  <c r="I26" i="66"/>
  <c r="I82" i="66"/>
  <c r="I86" i="66"/>
  <c r="I47" i="66"/>
  <c r="I56" i="66"/>
  <c r="W50" i="80"/>
  <c r="I78" i="66"/>
  <c r="G35" i="66"/>
  <c r="G8" i="66"/>
  <c r="I250" i="66"/>
  <c r="I224" i="66"/>
  <c r="I74" i="66"/>
  <c r="R25" i="66"/>
  <c r="H40" i="66"/>
  <c r="P77" i="79"/>
  <c r="P269" i="79" s="1"/>
  <c r="G160" i="83"/>
  <c r="I160" i="83" s="1"/>
  <c r="N41" i="66"/>
  <c r="N32" i="78"/>
  <c r="I51" i="66"/>
  <c r="H41" i="66"/>
  <c r="I121" i="66"/>
  <c r="H77" i="79"/>
  <c r="V60" i="80"/>
  <c r="V50" i="80" s="1"/>
  <c r="U6" i="39"/>
  <c r="U7" i="39" s="1"/>
  <c r="U12" i="39" s="1"/>
  <c r="O270" i="68"/>
  <c r="I150" i="66"/>
  <c r="I215" i="66"/>
  <c r="G80" i="80"/>
  <c r="I80" i="80" s="1"/>
  <c r="P6" i="66"/>
  <c r="K7" i="66"/>
  <c r="I21" i="66"/>
  <c r="I158" i="66"/>
  <c r="I4" i="39"/>
  <c r="I213" i="66"/>
  <c r="I198" i="66"/>
  <c r="I228" i="66"/>
  <c r="N50" i="80"/>
  <c r="I193" i="66"/>
  <c r="I141" i="66"/>
  <c r="K147" i="66"/>
  <c r="H147" i="66"/>
  <c r="I214" i="78"/>
  <c r="G186" i="66"/>
  <c r="I199" i="66"/>
  <c r="H59" i="66"/>
  <c r="I232" i="66"/>
  <c r="I176" i="66"/>
  <c r="I90" i="78"/>
  <c r="G66" i="66"/>
  <c r="H6" i="66"/>
  <c r="I136" i="66"/>
  <c r="O6" i="80"/>
  <c r="O5" i="80" s="1"/>
  <c r="M5" i="66" s="1"/>
  <c r="O41" i="66"/>
  <c r="R259" i="81"/>
  <c r="L257" i="82"/>
  <c r="G231" i="66"/>
  <c r="P32" i="78"/>
  <c r="I110" i="66"/>
  <c r="H162" i="66"/>
  <c r="I183" i="66"/>
  <c r="I142" i="66"/>
  <c r="I206" i="66"/>
  <c r="G13" i="66"/>
  <c r="I248" i="66"/>
  <c r="I134" i="66"/>
  <c r="G44" i="66"/>
  <c r="G20" i="66"/>
  <c r="N106" i="66"/>
  <c r="G61" i="82"/>
  <c r="I61" i="82" s="1"/>
  <c r="G149" i="82"/>
  <c r="I149" i="82" s="1"/>
  <c r="U259" i="81"/>
  <c r="I249" i="66"/>
  <c r="Q255" i="84"/>
  <c r="I228" i="78"/>
  <c r="I200" i="66" s="1"/>
  <c r="G200" i="66"/>
  <c r="Q70" i="66"/>
  <c r="O53" i="66"/>
  <c r="I242" i="78"/>
  <c r="I214" i="66" s="1"/>
  <c r="G214" i="66"/>
  <c r="I203" i="78"/>
  <c r="G175" i="66"/>
  <c r="I108" i="78"/>
  <c r="G84" i="66"/>
  <c r="G244" i="66"/>
  <c r="I103" i="78"/>
  <c r="G79" i="66"/>
  <c r="I233" i="66"/>
  <c r="S59" i="66"/>
  <c r="I7" i="78"/>
  <c r="H75" i="66"/>
  <c r="H253" i="78"/>
  <c r="H225" i="66" s="1"/>
  <c r="H226" i="66"/>
  <c r="G95" i="66"/>
  <c r="I236" i="66"/>
  <c r="I229" i="66"/>
  <c r="I187" i="66"/>
  <c r="I165" i="66"/>
  <c r="I124" i="66"/>
  <c r="I81" i="66"/>
  <c r="I239" i="66"/>
  <c r="G138" i="66"/>
  <c r="I67" i="66"/>
  <c r="I237" i="66"/>
  <c r="I181" i="66"/>
  <c r="I163" i="66"/>
  <c r="I140" i="66"/>
  <c r="I118" i="66"/>
  <c r="G14" i="66"/>
  <c r="I223" i="66"/>
  <c r="I73" i="66"/>
  <c r="I207" i="66"/>
  <c r="I44" i="66"/>
  <c r="I148" i="66"/>
  <c r="I141" i="78"/>
  <c r="G117" i="66"/>
  <c r="I100" i="78"/>
  <c r="G76" i="66"/>
  <c r="I60" i="66"/>
  <c r="L60" i="80"/>
  <c r="L50" i="80" s="1"/>
  <c r="I275" i="78"/>
  <c r="G247" i="66"/>
  <c r="I168" i="66"/>
  <c r="I202" i="66"/>
  <c r="I42" i="66"/>
  <c r="I107" i="66"/>
  <c r="G164" i="66"/>
  <c r="I53" i="78"/>
  <c r="I45" i="66" s="1"/>
  <c r="G45" i="66"/>
  <c r="H53" i="66"/>
  <c r="I205" i="66"/>
  <c r="I17" i="66"/>
  <c r="I204" i="66"/>
  <c r="I96" i="66"/>
  <c r="I40" i="78"/>
  <c r="I38" i="66" s="1"/>
  <c r="G38" i="66"/>
  <c r="I49" i="66"/>
  <c r="Q259" i="81"/>
  <c r="T270" i="68"/>
  <c r="I188" i="66"/>
  <c r="I225" i="78"/>
  <c r="G197" i="66"/>
  <c r="I177" i="66"/>
  <c r="I246" i="66"/>
  <c r="I255" i="78"/>
  <c r="I159" i="78"/>
  <c r="I144" i="78"/>
  <c r="G120" i="66"/>
  <c r="I77" i="66"/>
  <c r="I43" i="66"/>
  <c r="I216" i="66"/>
  <c r="I34" i="66"/>
  <c r="I201" i="66"/>
  <c r="I68" i="66"/>
  <c r="I39" i="66"/>
  <c r="I212" i="66"/>
  <c r="I179" i="66"/>
  <c r="I138" i="66"/>
  <c r="I221" i="66"/>
  <c r="I170" i="66"/>
  <c r="I93" i="66"/>
  <c r="I85" i="66"/>
  <c r="G46" i="66"/>
  <c r="I23" i="66"/>
  <c r="I14" i="66"/>
  <c r="I80" i="66"/>
  <c r="I252" i="66"/>
  <c r="I245" i="66"/>
  <c r="I189" i="66"/>
  <c r="I167" i="66"/>
  <c r="I97" i="66"/>
  <c r="I11" i="66"/>
  <c r="K53" i="66"/>
  <c r="M50" i="80"/>
  <c r="I87" i="80"/>
  <c r="I56" i="78"/>
  <c r="I48" i="66" s="1"/>
  <c r="G48" i="66"/>
  <c r="G153" i="66"/>
  <c r="L22" i="83"/>
  <c r="L20" i="83" s="1"/>
  <c r="I22" i="66"/>
  <c r="L13" i="83"/>
  <c r="I13" i="66"/>
  <c r="L8" i="83"/>
  <c r="L6" i="83" s="1"/>
  <c r="L5" i="83" s="1"/>
  <c r="I8" i="66"/>
  <c r="I6" i="83"/>
  <c r="I163" i="79"/>
  <c r="G149" i="66"/>
  <c r="N170" i="79"/>
  <c r="N168" i="79"/>
  <c r="I154" i="66"/>
  <c r="N166" i="79"/>
  <c r="I152" i="66"/>
  <c r="N169" i="79"/>
  <c r="I155" i="66"/>
  <c r="N167" i="79"/>
  <c r="I153" i="66"/>
  <c r="N165" i="79"/>
  <c r="N163" i="79" s="1"/>
  <c r="I151" i="66"/>
  <c r="I161" i="79"/>
  <c r="I33" i="81"/>
  <c r="I157" i="81"/>
  <c r="U6" i="80"/>
  <c r="U5" i="80" s="1"/>
  <c r="R283" i="78"/>
  <c r="T32" i="78"/>
  <c r="T283" i="78" s="1"/>
  <c r="L162" i="66"/>
  <c r="N257" i="82"/>
  <c r="O259" i="81"/>
  <c r="P32" i="83"/>
  <c r="P268" i="83" s="1"/>
  <c r="T4" i="39"/>
  <c r="Q225" i="66"/>
  <c r="P75" i="66"/>
  <c r="O40" i="66"/>
  <c r="P257" i="82"/>
  <c r="H259" i="81"/>
  <c r="N255" i="84"/>
  <c r="L40" i="66"/>
  <c r="G5" i="79"/>
  <c r="I5" i="79" s="1"/>
  <c r="R50" i="80"/>
  <c r="O257" i="82"/>
  <c r="P106" i="66"/>
  <c r="L259" i="81"/>
  <c r="H268" i="83"/>
  <c r="G7" i="68"/>
  <c r="P129" i="68"/>
  <c r="G129" i="68" s="1"/>
  <c r="D7" i="69" s="1"/>
  <c r="P283" i="78"/>
  <c r="U50" i="80"/>
  <c r="G40" i="81"/>
  <c r="I40" i="81" s="1"/>
  <c r="N259" i="81"/>
  <c r="O268" i="83"/>
  <c r="P226" i="66"/>
  <c r="H8" i="39"/>
  <c r="H11" i="39" s="1"/>
  <c r="T269" i="79"/>
  <c r="T259" i="81"/>
  <c r="Z270" i="68"/>
  <c r="J32" i="83"/>
  <c r="J268" i="83" s="1"/>
  <c r="I46" i="79"/>
  <c r="M46" i="79" s="1"/>
  <c r="M45" i="79" s="1"/>
  <c r="M40" i="79" s="1"/>
  <c r="M32" i="79" s="1"/>
  <c r="M269" i="79" s="1"/>
  <c r="G160" i="79" s="1"/>
  <c r="G146" i="66" s="1"/>
  <c r="O32" i="78"/>
  <c r="O283" i="78" s="1"/>
  <c r="V6" i="80"/>
  <c r="V5" i="80" s="1"/>
  <c r="T5" i="66" s="1"/>
  <c r="S40" i="66"/>
  <c r="R106" i="66"/>
  <c r="I121" i="79"/>
  <c r="K121" i="79" s="1"/>
  <c r="K120" i="79" s="1"/>
  <c r="T257" i="82"/>
  <c r="G147" i="81"/>
  <c r="I147" i="81" s="1"/>
  <c r="P259" i="81"/>
  <c r="R255" i="84"/>
  <c r="L70" i="66"/>
  <c r="L32" i="78"/>
  <c r="L283" i="78" s="1"/>
  <c r="N283" i="78"/>
  <c r="P5" i="68"/>
  <c r="G6" i="68"/>
  <c r="G5" i="68" s="1"/>
  <c r="D5" i="69" s="1"/>
  <c r="R59" i="66"/>
  <c r="L6" i="66"/>
  <c r="O60" i="80"/>
  <c r="M40" i="66" s="1"/>
  <c r="M162" i="66"/>
  <c r="G6" i="78"/>
  <c r="I6" i="78" s="1"/>
  <c r="J106" i="66"/>
  <c r="G146" i="79"/>
  <c r="I146" i="79" s="1"/>
  <c r="V239" i="79"/>
  <c r="P225" i="66" s="1"/>
  <c r="J59" i="66"/>
  <c r="S225" i="66"/>
  <c r="Q257" i="82"/>
  <c r="R257" i="82"/>
  <c r="R268" i="83"/>
  <c r="Q32" i="83"/>
  <c r="Q268" i="83" s="1"/>
  <c r="M255" i="84"/>
  <c r="Q270" i="68"/>
  <c r="G71" i="79"/>
  <c r="G71" i="66" s="1"/>
  <c r="L226" i="66"/>
  <c r="G40" i="82"/>
  <c r="G32" i="82" s="1"/>
  <c r="U24" i="66"/>
  <c r="K60" i="80"/>
  <c r="K50" i="80" s="1"/>
  <c r="AA270" i="68"/>
  <c r="G139" i="68"/>
  <c r="I270" i="68"/>
  <c r="R270" i="68"/>
  <c r="H129" i="68"/>
  <c r="H270" i="68" s="1"/>
  <c r="V283" i="78"/>
  <c r="I52" i="82"/>
  <c r="J255" i="84"/>
  <c r="T162" i="66"/>
  <c r="P162" i="66"/>
  <c r="J40" i="66"/>
  <c r="K59" i="66"/>
  <c r="P40" i="66"/>
  <c r="S270" i="68"/>
  <c r="T70" i="66"/>
  <c r="H5" i="78"/>
  <c r="H5" i="66" s="1"/>
  <c r="L270" i="68"/>
  <c r="I3" i="39"/>
  <c r="R239" i="79"/>
  <c r="L225" i="66" s="1"/>
  <c r="S259" i="81"/>
  <c r="S75" i="66"/>
  <c r="Q40" i="66"/>
  <c r="G58" i="68"/>
  <c r="D11" i="69" s="1"/>
  <c r="S24" i="66"/>
  <c r="T6" i="66"/>
  <c r="N9" i="39"/>
  <c r="N162" i="66"/>
  <c r="I72" i="78"/>
  <c r="I52" i="66" s="1"/>
  <c r="G105" i="68"/>
  <c r="Y270" i="68"/>
  <c r="U269" i="79"/>
  <c r="M257" i="82"/>
  <c r="P255" i="84"/>
  <c r="G175" i="68"/>
  <c r="D12" i="69" s="1"/>
  <c r="O255" i="84"/>
  <c r="G5" i="82"/>
  <c r="I5" i="82" s="1"/>
  <c r="L59" i="66"/>
  <c r="V270" i="68"/>
  <c r="F3" i="39"/>
  <c r="F7" i="39" s="1"/>
  <c r="K259" i="81"/>
  <c r="G211" i="68"/>
  <c r="D13" i="69" s="1"/>
  <c r="G175" i="83"/>
  <c r="I175" i="83" s="1"/>
  <c r="U255" i="84"/>
  <c r="J32" i="78"/>
  <c r="J283" i="78" s="1"/>
  <c r="O59" i="66"/>
  <c r="T225" i="66"/>
  <c r="U53" i="66"/>
  <c r="P59" i="66"/>
  <c r="L77" i="79"/>
  <c r="R108" i="79"/>
  <c r="L114" i="66"/>
  <c r="G70" i="78"/>
  <c r="G50" i="66" s="1"/>
  <c r="W270" i="68"/>
  <c r="S257" i="82"/>
  <c r="K255" i="84"/>
  <c r="L255" i="84"/>
  <c r="J259" i="81"/>
  <c r="G115" i="79"/>
  <c r="G113" i="66" s="1"/>
  <c r="S108" i="79"/>
  <c r="M113" i="66"/>
  <c r="I192" i="80"/>
  <c r="K192" i="80" s="1"/>
  <c r="K190" i="80" s="1"/>
  <c r="O25" i="66"/>
  <c r="Q75" i="66"/>
  <c r="P6" i="80"/>
  <c r="P5" i="80" s="1"/>
  <c r="N5" i="66" s="1"/>
  <c r="J162" i="66"/>
  <c r="J70" i="66"/>
  <c r="T226" i="66"/>
  <c r="Q162" i="66"/>
  <c r="W6" i="80"/>
  <c r="U6" i="66" s="1"/>
  <c r="J75" i="66"/>
  <c r="G46" i="78"/>
  <c r="W269" i="79"/>
  <c r="K75" i="66"/>
  <c r="G39" i="80"/>
  <c r="I39" i="80" s="1"/>
  <c r="K39" i="80" s="1"/>
  <c r="K37" i="80" s="1"/>
  <c r="J257" i="82"/>
  <c r="K257" i="82"/>
  <c r="S255" i="84"/>
  <c r="X268" i="83"/>
  <c r="M259" i="81"/>
  <c r="T255" i="84"/>
  <c r="N268" i="83"/>
  <c r="N59" i="66"/>
  <c r="G4" i="39"/>
  <c r="G64" i="83"/>
  <c r="I64" i="83" s="1"/>
  <c r="T59" i="66"/>
  <c r="G83" i="78"/>
  <c r="I83" i="78" s="1"/>
  <c r="U270" i="68"/>
  <c r="G174" i="78"/>
  <c r="I174" i="78" s="1"/>
  <c r="I176" i="78"/>
  <c r="S32" i="83"/>
  <c r="S268" i="83" s="1"/>
  <c r="U32" i="78"/>
  <c r="U283" i="78" s="1"/>
  <c r="G198" i="80"/>
  <c r="G157" i="66" s="1"/>
  <c r="W32" i="83"/>
  <c r="W268" i="83" s="1"/>
  <c r="S239" i="79"/>
  <c r="M226" i="66"/>
  <c r="S162" i="66"/>
  <c r="Q269" i="79"/>
  <c r="O70" i="79"/>
  <c r="O59" i="79" s="1"/>
  <c r="J270" i="68"/>
  <c r="G3" i="39"/>
  <c r="I166" i="82"/>
  <c r="G164" i="82"/>
  <c r="I164" i="82" s="1"/>
  <c r="I78" i="79"/>
  <c r="G77" i="82"/>
  <c r="I77" i="82" s="1"/>
  <c r="I78" i="82"/>
  <c r="H257" i="82"/>
  <c r="G166" i="81"/>
  <c r="I166" i="81" s="1"/>
  <c r="I168" i="81"/>
  <c r="Q59" i="66"/>
  <c r="I272" i="78"/>
  <c r="O162" i="66"/>
  <c r="O75" i="66"/>
  <c r="G99" i="78"/>
  <c r="I99" i="78" s="1"/>
  <c r="G240" i="79"/>
  <c r="V37" i="80"/>
  <c r="T25" i="66" s="1"/>
  <c r="S76" i="78"/>
  <c r="G77" i="78"/>
  <c r="I77" i="78" s="1"/>
  <c r="G88" i="83"/>
  <c r="I88" i="83" s="1"/>
  <c r="I89" i="83"/>
  <c r="U225" i="66"/>
  <c r="O32" i="66"/>
  <c r="G40" i="79"/>
  <c r="G32" i="79" s="1"/>
  <c r="R5" i="80"/>
  <c r="T6" i="80"/>
  <c r="N40" i="66"/>
  <c r="N75" i="66"/>
  <c r="M147" i="66"/>
  <c r="R75" i="66"/>
  <c r="T54" i="66"/>
  <c r="K25" i="69"/>
  <c r="V269" i="79"/>
  <c r="J269" i="79"/>
  <c r="Y269" i="79"/>
  <c r="AA70" i="79"/>
  <c r="U71" i="66"/>
  <c r="G228" i="82"/>
  <c r="I79" i="81"/>
  <c r="G75" i="81"/>
  <c r="I75" i="81" s="1"/>
  <c r="T268" i="83"/>
  <c r="Q226" i="66"/>
  <c r="M59" i="66"/>
  <c r="U226" i="66"/>
  <c r="G38" i="80"/>
  <c r="I38" i="80" s="1"/>
  <c r="J38" i="80" s="1"/>
  <c r="J37" i="80" s="1"/>
  <c r="J36" i="80" s="1"/>
  <c r="G230" i="81"/>
  <c r="I231" i="81"/>
  <c r="G59" i="81"/>
  <c r="I59" i="81" s="1"/>
  <c r="G238" i="68"/>
  <c r="P237" i="68"/>
  <c r="G237" i="68" s="1"/>
  <c r="D21" i="69" s="1"/>
  <c r="M32" i="78"/>
  <c r="M283" i="78" s="1"/>
  <c r="M33" i="66"/>
  <c r="G25" i="78"/>
  <c r="H269" i="79"/>
  <c r="M32" i="83"/>
  <c r="M268" i="83" s="1"/>
  <c r="S25" i="66"/>
  <c r="I157" i="80"/>
  <c r="P25" i="66"/>
  <c r="R162" i="66"/>
  <c r="U40" i="66"/>
  <c r="S226" i="66"/>
  <c r="U162" i="66"/>
  <c r="K162" i="66"/>
  <c r="P50" i="80"/>
  <c r="G42" i="83"/>
  <c r="I42" i="83" s="1"/>
  <c r="L32" i="83"/>
  <c r="T53" i="66"/>
  <c r="Z269" i="79"/>
  <c r="G195" i="80"/>
  <c r="G156" i="66" s="1"/>
  <c r="I197" i="80"/>
  <c r="K197" i="80" s="1"/>
  <c r="K195" i="80" s="1"/>
  <c r="I79" i="83"/>
  <c r="G72" i="83"/>
  <c r="I72" i="83" s="1"/>
  <c r="I6" i="81"/>
  <c r="G5" i="81"/>
  <c r="I5" i="81" s="1"/>
  <c r="K49" i="66"/>
  <c r="K45" i="78"/>
  <c r="I257" i="83"/>
  <c r="G239" i="83"/>
  <c r="V268" i="83"/>
  <c r="G185" i="68"/>
  <c r="D9" i="69" s="1"/>
  <c r="G243" i="68"/>
  <c r="G33" i="83"/>
  <c r="I33" i="83" s="1"/>
  <c r="I259" i="78"/>
  <c r="G254" i="78"/>
  <c r="G190" i="78"/>
  <c r="I192" i="78"/>
  <c r="I20" i="78"/>
  <c r="I211" i="79"/>
  <c r="G176" i="79"/>
  <c r="I176" i="79" s="1"/>
  <c r="T75" i="66"/>
  <c r="I128" i="79"/>
  <c r="I120" i="79"/>
  <c r="I114" i="66" s="1"/>
  <c r="G94" i="68"/>
  <c r="D6" i="69" s="1"/>
  <c r="X270" i="68"/>
  <c r="N105" i="68"/>
  <c r="N94" i="68" s="1"/>
  <c r="K270" i="68"/>
  <c r="H3" i="39"/>
  <c r="H7" i="39" s="1"/>
  <c r="Q75" i="78"/>
  <c r="Q53" i="66" s="1"/>
  <c r="G39" i="78"/>
  <c r="G37" i="66" s="1"/>
  <c r="I35" i="78"/>
  <c r="I35" i="66" s="1"/>
  <c r="H33" i="78"/>
  <c r="G25" i="83"/>
  <c r="U24" i="83"/>
  <c r="R24" i="66" s="1"/>
  <c r="I20" i="83"/>
  <c r="G5" i="83"/>
  <c r="K8" i="39"/>
  <c r="K11" i="39" s="1"/>
  <c r="K12" i="39" s="1"/>
  <c r="K268" i="83"/>
  <c r="I93" i="80"/>
  <c r="I58" i="66" s="1"/>
  <c r="J86" i="80"/>
  <c r="J50" i="80" s="1"/>
  <c r="O36" i="80"/>
  <c r="M24" i="66" s="1"/>
  <c r="M25" i="66"/>
  <c r="P36" i="80"/>
  <c r="N24" i="66" s="1"/>
  <c r="N25" i="66"/>
  <c r="Q272" i="80"/>
  <c r="O225" i="66" s="1"/>
  <c r="O226" i="66"/>
  <c r="S6" i="80"/>
  <c r="Q7" i="66"/>
  <c r="T272" i="80"/>
  <c r="R225" i="66" s="1"/>
  <c r="R226" i="66"/>
  <c r="S36" i="80"/>
  <c r="Q24" i="66" s="1"/>
  <c r="Q25" i="66"/>
  <c r="G7" i="80"/>
  <c r="G7" i="66" s="1"/>
  <c r="I8" i="80"/>
  <c r="J8" i="80" s="1"/>
  <c r="J7" i="80" s="1"/>
  <c r="J6" i="80" s="1"/>
  <c r="J5" i="80" s="1"/>
  <c r="O50" i="80"/>
  <c r="W5" i="80"/>
  <c r="W302" i="80" s="1"/>
  <c r="N5" i="80"/>
  <c r="L5" i="66" s="1"/>
  <c r="U25" i="66"/>
  <c r="I222" i="80"/>
  <c r="M272" i="80"/>
  <c r="K225" i="66" s="1"/>
  <c r="K226" i="66"/>
  <c r="I278" i="80"/>
  <c r="L184" i="80"/>
  <c r="J147" i="66" s="1"/>
  <c r="J153" i="66"/>
  <c r="I294" i="80"/>
  <c r="L272" i="80"/>
  <c r="J225" i="66" s="1"/>
  <c r="J226" i="66"/>
  <c r="G14" i="80"/>
  <c r="G10" i="66" s="1"/>
  <c r="I16" i="80"/>
  <c r="K16" i="80" s="1"/>
  <c r="K14" i="80" s="1"/>
  <c r="K6" i="80" s="1"/>
  <c r="K5" i="80" s="1"/>
  <c r="G86" i="80"/>
  <c r="I233" i="80"/>
  <c r="V47" i="80"/>
  <c r="G49" i="80"/>
  <c r="G209" i="80"/>
  <c r="I211" i="80"/>
  <c r="M36" i="80"/>
  <c r="K24" i="66" s="1"/>
  <c r="K25" i="66"/>
  <c r="G273" i="80"/>
  <c r="I274" i="80"/>
  <c r="P272" i="80"/>
  <c r="N225" i="66" s="1"/>
  <c r="N226" i="66"/>
  <c r="L6" i="80"/>
  <c r="J7" i="66"/>
  <c r="I143" i="80"/>
  <c r="I186" i="80"/>
  <c r="I172" i="80"/>
  <c r="I121" i="80"/>
  <c r="I116" i="80"/>
  <c r="G112" i="80"/>
  <c r="I112" i="80" s="1"/>
  <c r="I107" i="80"/>
  <c r="G96" i="80"/>
  <c r="I96" i="80" s="1"/>
  <c r="I132" i="80"/>
  <c r="I95" i="66" s="1"/>
  <c r="L25" i="66"/>
  <c r="N36" i="80"/>
  <c r="L24" i="66" s="1"/>
  <c r="T50" i="80"/>
  <c r="R32" i="66" s="1"/>
  <c r="R40" i="66"/>
  <c r="R41" i="66"/>
  <c r="I62" i="80"/>
  <c r="G61" i="80"/>
  <c r="O6" i="66"/>
  <c r="K5" i="66"/>
  <c r="K6" i="66"/>
  <c r="O5" i="66"/>
  <c r="I32" i="80"/>
  <c r="I42" i="80"/>
  <c r="I28" i="66" s="1"/>
  <c r="X269" i="79"/>
  <c r="U257" i="82"/>
  <c r="M6" i="66" l="1"/>
  <c r="G49" i="66"/>
  <c r="I227" i="66"/>
  <c r="I117" i="66"/>
  <c r="I84" i="66"/>
  <c r="I7" i="39"/>
  <c r="I149" i="66"/>
  <c r="T40" i="66"/>
  <c r="I197" i="66"/>
  <c r="L32" i="66"/>
  <c r="G70" i="79"/>
  <c r="G70" i="66" s="1"/>
  <c r="S6" i="66"/>
  <c r="I66" i="66"/>
  <c r="D6" i="39"/>
  <c r="N32" i="66"/>
  <c r="I247" i="66"/>
  <c r="D4" i="39"/>
  <c r="I33" i="78"/>
  <c r="I33" i="66" s="1"/>
  <c r="H33" i="66"/>
  <c r="I46" i="66"/>
  <c r="I20" i="66"/>
  <c r="I79" i="66"/>
  <c r="I164" i="66"/>
  <c r="F8" i="39"/>
  <c r="F11" i="39" s="1"/>
  <c r="F12" i="39" s="1"/>
  <c r="I244" i="66"/>
  <c r="K108" i="79"/>
  <c r="K77" i="79" s="1"/>
  <c r="I120" i="66"/>
  <c r="I190" i="78"/>
  <c r="E9" i="39" s="1"/>
  <c r="G162" i="66"/>
  <c r="G226" i="66"/>
  <c r="I46" i="78"/>
  <c r="G41" i="66"/>
  <c r="G135" i="66"/>
  <c r="I231" i="66"/>
  <c r="Q8" i="39"/>
  <c r="Q11" i="39" s="1"/>
  <c r="Q12" i="39" s="1"/>
  <c r="G33" i="66"/>
  <c r="N161" i="79"/>
  <c r="N269" i="79" s="1"/>
  <c r="I135" i="66"/>
  <c r="I76" i="66"/>
  <c r="I175" i="66"/>
  <c r="I186" i="66"/>
  <c r="U302" i="80"/>
  <c r="I5" i="83"/>
  <c r="R9" i="39"/>
  <c r="R11" i="39" s="1"/>
  <c r="R12" i="39" s="1"/>
  <c r="G59" i="79"/>
  <c r="G59" i="66" s="1"/>
  <c r="K184" i="80"/>
  <c r="O9" i="39" s="1"/>
  <c r="M9" i="39"/>
  <c r="I40" i="82"/>
  <c r="G5" i="78"/>
  <c r="I5" i="78" s="1"/>
  <c r="I25" i="78"/>
  <c r="G24" i="78"/>
  <c r="I24" i="78" s="1"/>
  <c r="I195" i="80"/>
  <c r="I156" i="66" s="1"/>
  <c r="P32" i="66"/>
  <c r="G32" i="81"/>
  <c r="R302" i="80"/>
  <c r="P255" i="66" s="1"/>
  <c r="G63" i="83"/>
  <c r="I63" i="83" s="1"/>
  <c r="I40" i="79"/>
  <c r="I198" i="80"/>
  <c r="I157" i="66" s="1"/>
  <c r="J12" i="69" s="1"/>
  <c r="N6" i="66"/>
  <c r="M32" i="66"/>
  <c r="G45" i="78"/>
  <c r="J9" i="39"/>
  <c r="I71" i="79"/>
  <c r="I71" i="66" s="1"/>
  <c r="E3" i="39"/>
  <c r="E7" i="39" s="1"/>
  <c r="P270" i="68"/>
  <c r="G270" i="68" s="1"/>
  <c r="G7" i="39"/>
  <c r="AA77" i="79"/>
  <c r="U75" i="66" s="1"/>
  <c r="U146" i="66"/>
  <c r="U32" i="66"/>
  <c r="L106" i="66"/>
  <c r="R77" i="79"/>
  <c r="T32" i="66"/>
  <c r="I70" i="78"/>
  <c r="I50" i="66" s="1"/>
  <c r="M302" i="80"/>
  <c r="G37" i="80"/>
  <c r="G25" i="66" s="1"/>
  <c r="Q302" i="80"/>
  <c r="O255" i="66" s="1"/>
  <c r="P8" i="39"/>
  <c r="P11" i="39" s="1"/>
  <c r="P12" i="39" s="1"/>
  <c r="L269" i="79"/>
  <c r="I32" i="82"/>
  <c r="U5" i="66"/>
  <c r="I115" i="79"/>
  <c r="I113" i="66" s="1"/>
  <c r="M8" i="39"/>
  <c r="P5" i="66"/>
  <c r="G108" i="79"/>
  <c r="M225" i="66"/>
  <c r="M106" i="66"/>
  <c r="S77" i="79"/>
  <c r="M75" i="66" s="1"/>
  <c r="D14" i="69"/>
  <c r="G76" i="78"/>
  <c r="K32" i="78"/>
  <c r="K40" i="66"/>
  <c r="T5" i="80"/>
  <c r="R5" i="66" s="1"/>
  <c r="R6" i="66"/>
  <c r="S54" i="66"/>
  <c r="S75" i="78"/>
  <c r="H12" i="39"/>
  <c r="D10" i="69"/>
  <c r="AA59" i="79"/>
  <c r="U59" i="66" s="1"/>
  <c r="U70" i="66"/>
  <c r="I239" i="83"/>
  <c r="G238" i="83"/>
  <c r="I238" i="83" s="1"/>
  <c r="I228" i="82"/>
  <c r="G227" i="82"/>
  <c r="G257" i="82" s="1"/>
  <c r="J32" i="66"/>
  <c r="G184" i="80"/>
  <c r="G147" i="66" s="1"/>
  <c r="I254" i="78"/>
  <c r="G253" i="78"/>
  <c r="I230" i="81"/>
  <c r="G229" i="81"/>
  <c r="G11" i="39"/>
  <c r="G239" i="79"/>
  <c r="I239" i="79" s="1"/>
  <c r="I240" i="79"/>
  <c r="J302" i="80"/>
  <c r="N270" i="68"/>
  <c r="T3" i="39"/>
  <c r="T7" i="39" s="1"/>
  <c r="T12" i="39" s="1"/>
  <c r="Q32" i="78"/>
  <c r="Q283" i="78" s="1"/>
  <c r="I39" i="78"/>
  <c r="I37" i="66" s="1"/>
  <c r="H32" i="78"/>
  <c r="H32" i="66" s="1"/>
  <c r="G24" i="83"/>
  <c r="I25" i="83"/>
  <c r="U268" i="83"/>
  <c r="I86" i="80"/>
  <c r="I49" i="80"/>
  <c r="K49" i="80" s="1"/>
  <c r="K47" i="80" s="1"/>
  <c r="K36" i="80" s="1"/>
  <c r="O8" i="39" s="1"/>
  <c r="G47" i="80"/>
  <c r="G31" i="66" s="1"/>
  <c r="T31" i="66"/>
  <c r="V36" i="80"/>
  <c r="Q6" i="66"/>
  <c r="S5" i="80"/>
  <c r="P302" i="80"/>
  <c r="N255" i="66" s="1"/>
  <c r="O302" i="80"/>
  <c r="G272" i="80"/>
  <c r="I273" i="80"/>
  <c r="I14" i="80"/>
  <c r="I10" i="66" s="1"/>
  <c r="L5" i="80"/>
  <c r="J6" i="66"/>
  <c r="I209" i="80"/>
  <c r="I7" i="80"/>
  <c r="I7" i="66" s="1"/>
  <c r="G6" i="80"/>
  <c r="G6" i="66" s="1"/>
  <c r="S5" i="66"/>
  <c r="N8" i="39"/>
  <c r="N11" i="39" s="1"/>
  <c r="N12" i="39" s="1"/>
  <c r="N302" i="80"/>
  <c r="G60" i="80"/>
  <c r="I61" i="80"/>
  <c r="I160" i="79"/>
  <c r="I146" i="66" s="1"/>
  <c r="I32" i="79"/>
  <c r="I59" i="79" l="1"/>
  <c r="I59" i="66" s="1"/>
  <c r="J8" i="69" s="1"/>
  <c r="I70" i="79"/>
  <c r="I70" i="66" s="1"/>
  <c r="I8" i="39"/>
  <c r="I11" i="39" s="1"/>
  <c r="I12" i="39" s="1"/>
  <c r="K269" i="79"/>
  <c r="I76" i="78"/>
  <c r="I54" i="66" s="1"/>
  <c r="G54" i="66"/>
  <c r="I253" i="78"/>
  <c r="G225" i="66"/>
  <c r="I41" i="66"/>
  <c r="I162" i="66"/>
  <c r="J13" i="69" s="1"/>
  <c r="I226" i="66"/>
  <c r="I45" i="78"/>
  <c r="G40" i="66"/>
  <c r="L25" i="83"/>
  <c r="L24" i="83" s="1"/>
  <c r="I24" i="83"/>
  <c r="I108" i="79"/>
  <c r="I106" i="66" s="1"/>
  <c r="I75" i="66" s="1"/>
  <c r="G106" i="66"/>
  <c r="G75" i="66" s="1"/>
  <c r="I32" i="81"/>
  <c r="O11" i="39"/>
  <c r="O12" i="39" s="1"/>
  <c r="I37" i="80"/>
  <c r="I25" i="66" s="1"/>
  <c r="G36" i="80"/>
  <c r="G24" i="66" s="1"/>
  <c r="G32" i="83"/>
  <c r="I32" i="83" s="1"/>
  <c r="AA269" i="79"/>
  <c r="U255" i="66" s="1"/>
  <c r="D9" i="39"/>
  <c r="L12" i="69"/>
  <c r="G12" i="39"/>
  <c r="D15" i="69"/>
  <c r="I184" i="80"/>
  <c r="T302" i="80"/>
  <c r="R255" i="66" s="1"/>
  <c r="K302" i="80"/>
  <c r="G77" i="79"/>
  <c r="R269" i="79"/>
  <c r="L255" i="66" s="1"/>
  <c r="L75" i="66"/>
  <c r="G75" i="78"/>
  <c r="S269" i="79"/>
  <c r="M255" i="66" s="1"/>
  <c r="D3" i="39"/>
  <c r="D7" i="39" s="1"/>
  <c r="I227" i="82"/>
  <c r="M10" i="39"/>
  <c r="M11" i="39" s="1"/>
  <c r="M12" i="39" s="1"/>
  <c r="I257" i="82"/>
  <c r="I229" i="81"/>
  <c r="J10" i="39" s="1"/>
  <c r="G259" i="81"/>
  <c r="I259" i="81" s="1"/>
  <c r="K32" i="66"/>
  <c r="K283" i="78"/>
  <c r="K255" i="66" s="1"/>
  <c r="S32" i="78"/>
  <c r="S53" i="66"/>
  <c r="Q32" i="66"/>
  <c r="H283" i="78"/>
  <c r="H255" i="66" s="1"/>
  <c r="L268" i="83"/>
  <c r="L8" i="39"/>
  <c r="L11" i="39" s="1"/>
  <c r="L12" i="39" s="1"/>
  <c r="G5" i="80"/>
  <c r="G5" i="66" s="1"/>
  <c r="I6" i="80"/>
  <c r="I6" i="66" s="1"/>
  <c r="I272" i="80"/>
  <c r="T24" i="66"/>
  <c r="V302" i="80"/>
  <c r="T255" i="66" s="1"/>
  <c r="Q5" i="66"/>
  <c r="S302" i="80"/>
  <c r="Q255" i="66" s="1"/>
  <c r="I47" i="80"/>
  <c r="I31" i="66" s="1"/>
  <c r="L302" i="80"/>
  <c r="J5" i="66"/>
  <c r="I60" i="80"/>
  <c r="G50" i="80"/>
  <c r="O160" i="79"/>
  <c r="O77" i="79" s="1"/>
  <c r="L8" i="69" l="1"/>
  <c r="D18" i="69"/>
  <c r="D23" i="69"/>
  <c r="L13" i="69"/>
  <c r="I40" i="66"/>
  <c r="G32" i="78"/>
  <c r="I32" i="78" s="1"/>
  <c r="E8" i="39" s="1"/>
  <c r="G53" i="66"/>
  <c r="E10" i="39"/>
  <c r="D10" i="39" s="1"/>
  <c r="I225" i="66"/>
  <c r="J21" i="69" s="1"/>
  <c r="G32" i="66"/>
  <c r="I147" i="66"/>
  <c r="J8" i="39"/>
  <c r="J11" i="39" s="1"/>
  <c r="J12" i="39" s="1"/>
  <c r="G269" i="79"/>
  <c r="I36" i="80"/>
  <c r="J255" i="66"/>
  <c r="G268" i="83"/>
  <c r="I268" i="83" s="1"/>
  <c r="I75" i="78"/>
  <c r="I53" i="66" s="1"/>
  <c r="G283" i="78"/>
  <c r="I283" i="78" s="1"/>
  <c r="I77" i="79"/>
  <c r="S283" i="78"/>
  <c r="S255" i="66" s="1"/>
  <c r="S32" i="66"/>
  <c r="I5" i="80"/>
  <c r="I5" i="66" s="1"/>
  <c r="I50" i="80"/>
  <c r="G302" i="80"/>
  <c r="O269" i="79"/>
  <c r="S8" i="39"/>
  <c r="M21" i="69" l="1"/>
  <c r="L11" i="69"/>
  <c r="L14" i="69" s="1"/>
  <c r="J11" i="69"/>
  <c r="J14" i="69" s="1"/>
  <c r="M14" i="69" s="1"/>
  <c r="E11" i="39"/>
  <c r="E12" i="39" s="1"/>
  <c r="I32" i="66"/>
  <c r="L7" i="69" s="1"/>
  <c r="I24" i="66"/>
  <c r="J6" i="69" s="1"/>
  <c r="G255" i="66"/>
  <c r="I269" i="79"/>
  <c r="D8" i="39"/>
  <c r="D11" i="39" s="1"/>
  <c r="D12" i="39" s="1"/>
  <c r="L21" i="69"/>
  <c r="J5" i="69"/>
  <c r="L5" i="69"/>
  <c r="I302" i="80"/>
  <c r="S11" i="39"/>
  <c r="S12" i="39" s="1"/>
  <c r="L6" i="69" l="1"/>
  <c r="J7" i="69"/>
  <c r="L9" i="69"/>
  <c r="J9" i="69"/>
  <c r="J10" i="69" s="1"/>
  <c r="J15" i="69" s="1"/>
  <c r="J23" i="69" s="1"/>
  <c r="M23" i="69" s="1"/>
  <c r="I255" i="66"/>
  <c r="G273" i="68" s="1"/>
  <c r="L10" i="69" l="1"/>
  <c r="L15" i="69" s="1"/>
  <c r="L18" i="69" s="1"/>
  <c r="L23" i="69" s="1"/>
  <c r="M10" i="69"/>
  <c r="M15" i="69" s="1"/>
</calcChain>
</file>

<file path=xl/comments1.xml><?xml version="1.0" encoding="utf-8"?>
<comments xmlns="http://schemas.openxmlformats.org/spreadsheetml/2006/main">
  <authors>
    <author>Harmathné Szakács Adrienn</author>
    <author>Adri</author>
  </authors>
  <commentList>
    <comment ref="T59" authorId="0" shapeId="0">
      <text>
        <r>
          <rPr>
            <b/>
            <sz val="9"/>
            <color indexed="81"/>
            <rFont val="Tahoma"/>
            <family val="2"/>
            <charset val="238"/>
          </rPr>
          <t>Harmathné Szakács Adrienn:</t>
        </r>
        <r>
          <rPr>
            <sz val="9"/>
            <color indexed="81"/>
            <rFont val="Tahoma"/>
            <family val="2"/>
            <charset val="238"/>
          </rPr>
          <t xml:space="preserve">
defibrillátorra pályázati pénz</t>
        </r>
      </text>
    </comment>
    <comment ref="AA138" authorId="1" shapeId="0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Magyar Telekom bérleti szerződése alapján</t>
        </r>
      </text>
    </comment>
    <comment ref="W149" authorId="1" shapeId="0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szennyvíz</t>
        </r>
      </text>
    </comment>
    <comment ref="W150" authorId="1" shapeId="0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ivóvíz
</t>
        </r>
      </text>
    </comment>
  </commentList>
</comments>
</file>

<file path=xl/comments2.xml><?xml version="1.0" encoding="utf-8"?>
<comments xmlns="http://schemas.openxmlformats.org/spreadsheetml/2006/main">
  <authors>
    <author>Adri</author>
    <author>Kekezsu</author>
  </authors>
  <commentList>
    <comment ref="U28" authorId="0" shapeId="0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repi járuléka</t>
        </r>
      </text>
    </comment>
    <comment ref="U31" authorId="0" shapeId="0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repi járuléka</t>
        </r>
      </text>
    </comment>
    <comment ref="F51" authorId="1" shapeId="0">
      <text>
        <r>
          <rPr>
            <sz val="9"/>
            <color indexed="81"/>
            <rFont val="Tahoma"/>
            <family val="2"/>
            <charset val="238"/>
          </rPr>
          <t>Kisbusz bérleti díj</t>
        </r>
      </text>
    </comment>
    <comment ref="I51" authorId="1" shapeId="0">
      <text>
        <r>
          <rPr>
            <sz val="9"/>
            <color indexed="81"/>
            <rFont val="Tahoma"/>
            <family val="2"/>
            <charset val="238"/>
          </rPr>
          <t>Kisbusz bérleti díj</t>
        </r>
      </text>
    </comment>
    <comment ref="R54" authorId="0" shapeId="0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Bicske orvosi ügyelet: 9.151,- Ft, 72.767,- Ft köztisztviselők napja 50%</t>
        </r>
      </text>
    </comment>
    <comment ref="U60" authorId="0" shapeId="0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Völgyzugoly: 1.700.000,- Ft; Marsalné Kovács Judit: 500.000,- Ft települési főépítészi feladatok ellátása</t>
        </r>
      </text>
    </comment>
    <comment ref="R63" authorId="0" shapeId="0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tűz-és munkavédelmi oktatás
</t>
        </r>
      </text>
    </comment>
    <comment ref="T69" authorId="0" shapeId="0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autópályamatrica</t>
        </r>
      </text>
    </comment>
    <comment ref="N74" authorId="0" shapeId="0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Kultúr ünnepélyes átadás:
Kis Kata: 280.000,- Ft (AAM),
Csepregi Éva: 367.000,- Ft+Áfa,
Sátor: 105.000,- Ft+Áfa</t>
        </r>
      </text>
    </comment>
  </commentList>
</comments>
</file>

<file path=xl/comments3.xml><?xml version="1.0" encoding="utf-8"?>
<comments xmlns="http://schemas.openxmlformats.org/spreadsheetml/2006/main">
  <authors>
    <author>Adri</author>
    <author>Kekezsu</author>
  </authors>
  <commentList>
    <comment ref="E45" authorId="0" shapeId="0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Római Katolikus templom díszvilágítása is ide</t>
        </r>
      </text>
    </comment>
    <comment ref="M49" authorId="1" shapeId="0">
      <text>
        <r>
          <rPr>
            <sz val="9"/>
            <color indexed="81"/>
            <rFont val="Tahoma"/>
            <family val="2"/>
            <charset val="238"/>
          </rPr>
          <t>Toi-toi bérleti díj:
nettó 714,29 Ft / nap</t>
        </r>
      </text>
    </comment>
    <comment ref="E58" authorId="0" shapeId="0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vagyonbiztosítás</t>
        </r>
      </text>
    </comment>
  </commentList>
</comments>
</file>

<file path=xl/comments4.xml><?xml version="1.0" encoding="utf-8"?>
<comments xmlns="http://schemas.openxmlformats.org/spreadsheetml/2006/main">
  <authors>
    <author>Harmathné Szakács Adrienn</author>
    <author>Adri</author>
  </authors>
  <commentList>
    <comment ref="K44" authorId="0" shapeId="0">
      <text>
        <r>
          <rPr>
            <b/>
            <sz val="9"/>
            <color indexed="81"/>
            <rFont val="Tahoma"/>
            <family val="2"/>
            <charset val="238"/>
          </rPr>
          <t>Harmathné Szakács Adrienn:</t>
        </r>
        <r>
          <rPr>
            <sz val="9"/>
            <color indexed="81"/>
            <rFont val="Tahoma"/>
            <family val="2"/>
            <charset val="238"/>
          </rPr>
          <t xml:space="preserve">
szennyvízrendszer LCD monitor cseréje</t>
        </r>
      </text>
    </comment>
    <comment ref="U158" authorId="1" shapeId="0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szennyvíztelep fejlesztés</t>
        </r>
      </text>
    </comment>
  </commentList>
</comments>
</file>

<file path=xl/comments5.xml><?xml version="1.0" encoding="utf-8"?>
<comments xmlns="http://schemas.openxmlformats.org/spreadsheetml/2006/main">
  <authors>
    <author>Adri</author>
  </authors>
  <commentList>
    <comment ref="U49" authorId="0" shapeId="0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síkosságmentesítésre</t>
        </r>
      </text>
    </comment>
    <comment ref="U158" authorId="0" shapeId="0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járdafelújítás</t>
        </r>
      </text>
    </comment>
  </commentList>
</comments>
</file>

<file path=xl/comments6.xml><?xml version="1.0" encoding="utf-8"?>
<comments xmlns="http://schemas.openxmlformats.org/spreadsheetml/2006/main">
  <authors>
    <author>Kekezsu</author>
    <author>Adri</author>
    <author>Harmathné Szakács Adrienn</author>
  </authors>
  <commentList>
    <comment ref="C85" authorId="0" shapeId="0">
      <text>
        <r>
          <rPr>
            <sz val="9"/>
            <color indexed="81"/>
            <rFont val="Tahoma"/>
            <family val="2"/>
            <charset val="238"/>
          </rPr>
          <t>Rendezvények: anyák napja, idősek napja, advent, játszóház</t>
        </r>
      </text>
    </comment>
    <comment ref="U85" authorId="1" shapeId="0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idősek napja</t>
        </r>
      </text>
    </comment>
    <comment ref="L201" authorId="1" shapeId="0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BÉS Kft., 
Kéri Zita: 31.750,- Ft értékbecslés</t>
        </r>
      </text>
    </comment>
    <comment ref="O201" authorId="1" shapeId="0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BÉS Kft.: 20.532.507,- Ft (nettó),
OTWAND Kft. (álmennyezet): 447.040,- Ft (nettó),
OTWAND Kft. (szabási veszteségből származó többletktsg): 21.900,- Ft (nettó)</t>
        </r>
      </text>
    </comment>
    <comment ref="P201" authorId="2" shapeId="0">
      <text>
        <r>
          <rPr>
            <b/>
            <sz val="9"/>
            <color indexed="81"/>
            <rFont val="Tahoma"/>
            <family val="2"/>
            <charset val="238"/>
          </rPr>
          <t>Harmathné Szakács Adrienn:</t>
        </r>
        <r>
          <rPr>
            <sz val="9"/>
            <color indexed="81"/>
            <rFont val="Tahoma"/>
            <family val="2"/>
            <charset val="238"/>
          </rPr>
          <t xml:space="preserve">
ÁVKVILL Kft. (álmennyezet világítás): 295.700,- Ft (nettó),
Sátori György (gázkonvektor): 195.000,- Ft (nettó),
Riasztóberendezés: 270.000,- Ft, 
Kállai Éva (projektmenedzsment): 600.000,- Ft,
Bőke Róbert (műszaki ellenőr): 275.000,- Ft
</t>
        </r>
      </text>
    </comment>
    <comment ref="S201" authorId="2" shapeId="0">
      <text>
        <r>
          <rPr>
            <b/>
            <sz val="9"/>
            <color indexed="81"/>
            <rFont val="Tahoma"/>
            <family val="2"/>
            <charset val="238"/>
          </rPr>
          <t>Harmathné Szakács Adrienn:</t>
        </r>
        <r>
          <rPr>
            <sz val="9"/>
            <color indexed="81"/>
            <rFont val="Tahoma"/>
            <family val="2"/>
            <charset val="238"/>
          </rPr>
          <t xml:space="preserve">
Pótmunkák</t>
        </r>
      </text>
    </comment>
  </commentList>
</comments>
</file>

<file path=xl/comments7.xml><?xml version="1.0" encoding="utf-8"?>
<comments xmlns="http://schemas.openxmlformats.org/spreadsheetml/2006/main">
  <authors>
    <author>Adri</author>
    <author>Kekezsu</author>
  </authors>
  <commentList>
    <comment ref="W75" authorId="0" shapeId="0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települési támogatás:26.000,- Ft
lakásfenntartási támogatás:20.000,- Ft
</t>
        </r>
      </text>
    </comment>
    <comment ref="X75" authorId="0" shapeId="0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22.000,- Ft települési tám., 20.000,- Ft lakásfenntartási tám., 5.000,- Ft étkeztetési tám., 80.000,- Ft egyszeri beiskoláztatási tám.
</t>
        </r>
      </text>
    </comment>
    <comment ref="Y75" authorId="0" shapeId="0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15.000,- Ft települési tám.; 5.000,- Ft étkezési tám.; 20.000,- Ft egyszeri beiskolázási tám.; 32.000,- Ft lakásfenntartási tám.</t>
        </r>
      </text>
    </comment>
    <comment ref="Z75" authorId="0" shapeId="0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42.000,- Ft lakásfenntartási települési támogatás, 20.000,- Ft egyszeri beiskolázási támogatás, 5.000,- Ft étkezési támogatás, 16.000,- Ft települési támogatás</t>
        </r>
      </text>
    </comment>
    <comment ref="AA75" authorId="0" shapeId="0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74.000,- Ft lakásfenntartási támogatás (a januárival együtt),
24.000,- Ft települési támogatás</t>
        </r>
      </text>
    </comment>
    <comment ref="D76" authorId="1" shapeId="0">
      <text>
        <r>
          <rPr>
            <sz val="9"/>
            <color indexed="81"/>
            <rFont val="Tahoma"/>
            <family val="2"/>
            <charset val="238"/>
          </rPr>
          <t>Brikett
Lakáshoz jutást segítő</t>
        </r>
      </text>
    </comment>
    <comment ref="AA164" authorId="0" shapeId="0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telekvásárlás: 458.000,- Ft (Géberné Turán Katalin),
ügyvédi díj: 50.000,- Ft (Dr. Nyúl Beáta),
105.000,- Ft (ATLASZ GEODÉZIA)</t>
        </r>
      </text>
    </comment>
  </commentList>
</comments>
</file>

<file path=xl/sharedStrings.xml><?xml version="1.0" encoding="utf-8"?>
<sst xmlns="http://schemas.openxmlformats.org/spreadsheetml/2006/main" count="4656" uniqueCount="1054">
  <si>
    <t>Megnevezés</t>
  </si>
  <si>
    <t>B1</t>
  </si>
  <si>
    <t>Működési célú támogatások államháztartáson belülről</t>
  </si>
  <si>
    <t>Önkormányzatok működési támogatásai</t>
  </si>
  <si>
    <t>091111</t>
  </si>
  <si>
    <t>Helyi önkormányzatok működésének általános támogatása</t>
  </si>
  <si>
    <t>091121</t>
  </si>
  <si>
    <t>091131</t>
  </si>
  <si>
    <t>Települési önkormányzatok szociális, gyermekjóléti és gyermekétkeztetési feladatainak támogatása</t>
  </si>
  <si>
    <t>091141</t>
  </si>
  <si>
    <t>Települési önkormányzatok kulturális feladatainak támogatása</t>
  </si>
  <si>
    <t>091151</t>
  </si>
  <si>
    <t>091161</t>
  </si>
  <si>
    <t>Elszámolásból származó bevételek</t>
  </si>
  <si>
    <t>09121</t>
  </si>
  <si>
    <t>09131</t>
  </si>
  <si>
    <t>09141</t>
  </si>
  <si>
    <t>09151</t>
  </si>
  <si>
    <t>09161</t>
  </si>
  <si>
    <t>Egyéb működési célú támogatások bevételei államháztartáson belülről</t>
  </si>
  <si>
    <t>B2</t>
  </si>
  <si>
    <t>Felhalmozási célú támogatások államháztartáson belülről</t>
  </si>
  <si>
    <t>09211</t>
  </si>
  <si>
    <t>09221</t>
  </si>
  <si>
    <t>Felhalmozási célú garancia- és kezességvállalásból származó megtérülések államháztartáson belülről</t>
  </si>
  <si>
    <t>09231</t>
  </si>
  <si>
    <t>Felhalmozási célú visszatérítendő támogatások, kölcsönök visszatérülése államháztartáson belülről</t>
  </si>
  <si>
    <t>09241</t>
  </si>
  <si>
    <t>Felhalmozási célú visszatérítendő támogatások, kölcsönök igénybevétele államháztartáson belülről</t>
  </si>
  <si>
    <t>09251</t>
  </si>
  <si>
    <t>B3</t>
  </si>
  <si>
    <t>Közhatalmi bevételek</t>
  </si>
  <si>
    <t>Jövedelemadók</t>
  </si>
  <si>
    <t>093111</t>
  </si>
  <si>
    <t>09341</t>
  </si>
  <si>
    <t>Vagyoni típusú adók</t>
  </si>
  <si>
    <t>093511</t>
  </si>
  <si>
    <t>Termékek és szolgáltatások adói</t>
  </si>
  <si>
    <t>093541</t>
  </si>
  <si>
    <t>093551</t>
  </si>
  <si>
    <t>Egyéb áruhasználati és szolgáltatási adók</t>
  </si>
  <si>
    <t>09361</t>
  </si>
  <si>
    <t>Egyéb közhatalmi bevételek</t>
  </si>
  <si>
    <t>B4</t>
  </si>
  <si>
    <t>Működési bevételek</t>
  </si>
  <si>
    <t>094011</t>
  </si>
  <si>
    <t>094021</t>
  </si>
  <si>
    <t>Szolgáltatások ellenértéke</t>
  </si>
  <si>
    <t>094031</t>
  </si>
  <si>
    <t>Közvetített szolgáltatások ellenértéke</t>
  </si>
  <si>
    <t>094041</t>
  </si>
  <si>
    <t>Tulajdonosi bevételek</t>
  </si>
  <si>
    <t>094051</t>
  </si>
  <si>
    <t>094061</t>
  </si>
  <si>
    <t>094071</t>
  </si>
  <si>
    <t>094101</t>
  </si>
  <si>
    <t>094111</t>
  </si>
  <si>
    <t>Egyéb működési bevételek</t>
  </si>
  <si>
    <t>B5</t>
  </si>
  <si>
    <t>Felhalmozási bevételek</t>
  </si>
  <si>
    <t>09511</t>
  </si>
  <si>
    <t>09521</t>
  </si>
  <si>
    <t>Ingatlanok értékesítése</t>
  </si>
  <si>
    <t>09531</t>
  </si>
  <si>
    <t>09541</t>
  </si>
  <si>
    <t>Részesedések értékesítése</t>
  </si>
  <si>
    <t>09551</t>
  </si>
  <si>
    <t>B6</t>
  </si>
  <si>
    <t>Működési célú átvett pénzeszközök</t>
  </si>
  <si>
    <t>09611</t>
  </si>
  <si>
    <t>09621</t>
  </si>
  <si>
    <t>Működési célú visszatérítendő támogatások, kölcsönök visszatérülése az Európai Uniótól</t>
  </si>
  <si>
    <t>09631</t>
  </si>
  <si>
    <t>Működési célú visszatérítendő támogatások, kölcsönök visszatérülése kormányoktól és más nemzetközi szervezetektől</t>
  </si>
  <si>
    <t>09641</t>
  </si>
  <si>
    <t>09651</t>
  </si>
  <si>
    <t>Egyéb működési célú átvett pénzeszközök</t>
  </si>
  <si>
    <t>B7</t>
  </si>
  <si>
    <t>Felhalmozási célú átvett pénzeszközök</t>
  </si>
  <si>
    <t>09711</t>
  </si>
  <si>
    <t>Felhalmozási célú garancia- és kezességvállalásból származó megtérülések államháztartáson kívülről</t>
  </si>
  <si>
    <t>09721</t>
  </si>
  <si>
    <t>09731</t>
  </si>
  <si>
    <t>09741</t>
  </si>
  <si>
    <t>Felhalmozási célú visszatérítendő támogatások, kölcsönök visszatérülése államháztartáson kívülről</t>
  </si>
  <si>
    <t>09751</t>
  </si>
  <si>
    <t>Egyéb felhalmozási célú átvett pénzeszközök</t>
  </si>
  <si>
    <t>B8</t>
  </si>
  <si>
    <t>Finanszírozási bevételek</t>
  </si>
  <si>
    <t>Belföldi finanszírozás bevételei</t>
  </si>
  <si>
    <t>Hitel-, kölcsönfelvétel pénzügyi vállalkozástól</t>
  </si>
  <si>
    <t>0981111</t>
  </si>
  <si>
    <t>0981121</t>
  </si>
  <si>
    <t>0981131</t>
  </si>
  <si>
    <t>Belföldi értékpapírok bevételei</t>
  </si>
  <si>
    <t>0981211</t>
  </si>
  <si>
    <t>Forgatási célú belföldi értékpapírok beváltása, értékesítése</t>
  </si>
  <si>
    <t>0981223</t>
  </si>
  <si>
    <t>Éven belüli lejáratú belföldi értékpapírok kibocsátása</t>
  </si>
  <si>
    <t>0981233</t>
  </si>
  <si>
    <t>Befektetési célú belföldi értékpapírok beváltása, értékesítése</t>
  </si>
  <si>
    <t>0981243</t>
  </si>
  <si>
    <t>Éven túli lejáratú belföldi értékpapírok kibocsátása</t>
  </si>
  <si>
    <t>Maradvány igénybevétele</t>
  </si>
  <si>
    <t>0981311</t>
  </si>
  <si>
    <t>0981321</t>
  </si>
  <si>
    <t>098141</t>
  </si>
  <si>
    <t>098161</t>
  </si>
  <si>
    <t>098171</t>
  </si>
  <si>
    <t>Külföldi finanszírozás bevételei</t>
  </si>
  <si>
    <t>098211</t>
  </si>
  <si>
    <t>098221</t>
  </si>
  <si>
    <t>098231</t>
  </si>
  <si>
    <t>098241</t>
  </si>
  <si>
    <t>098251</t>
  </si>
  <si>
    <t>09831</t>
  </si>
  <si>
    <t>Adóssághoz nem kapcsolódó származékos ügyletek bevételei</t>
  </si>
  <si>
    <t>BEVÉTELEK ÖSSZESEN</t>
  </si>
  <si>
    <t>K1</t>
  </si>
  <si>
    <t>Személyi juttatások</t>
  </si>
  <si>
    <t>Foglalkoztatottak személyi juttatásai</t>
  </si>
  <si>
    <t>0511011</t>
  </si>
  <si>
    <t>Törvény szerinti illetmények, munkabérek</t>
  </si>
  <si>
    <t>0511021</t>
  </si>
  <si>
    <t>Normatív jutalmak</t>
  </si>
  <si>
    <t>0511031</t>
  </si>
  <si>
    <t>Céljuttatás, projektprémium</t>
  </si>
  <si>
    <t>0511041</t>
  </si>
  <si>
    <t>0511051</t>
  </si>
  <si>
    <t>Végkielégítés</t>
  </si>
  <si>
    <t>0511061</t>
  </si>
  <si>
    <t>Jubíleumi jutalom</t>
  </si>
  <si>
    <t>0511071</t>
  </si>
  <si>
    <t>Béren kívüli juttatások</t>
  </si>
  <si>
    <t>0511081</t>
  </si>
  <si>
    <t>Ruházati költségtérítés</t>
  </si>
  <si>
    <t>0511091</t>
  </si>
  <si>
    <t>Közlekedési költségtérítés</t>
  </si>
  <si>
    <t>0511101</t>
  </si>
  <si>
    <t>Egyéb költségtérítés</t>
  </si>
  <si>
    <t>0511111</t>
  </si>
  <si>
    <t>Lakhatási támogatás</t>
  </si>
  <si>
    <t>0511121</t>
  </si>
  <si>
    <t>Szociális támogatások</t>
  </si>
  <si>
    <t>0511131</t>
  </si>
  <si>
    <t>Foglalkoztatottak egyéb személyi juttatásai</t>
  </si>
  <si>
    <t>Külső személyi juttatások</t>
  </si>
  <si>
    <t>051211</t>
  </si>
  <si>
    <t>Választott tisztségviselők juttatásai</t>
  </si>
  <si>
    <t>051221</t>
  </si>
  <si>
    <t>051231</t>
  </si>
  <si>
    <t>Egyéb külső személyi juttatások</t>
  </si>
  <si>
    <t>K2</t>
  </si>
  <si>
    <t>Munkaadókat terhelő járulékok és szociális hozzájárulási adó</t>
  </si>
  <si>
    <t>Szociális hozzájárulási adó</t>
  </si>
  <si>
    <t>Rehabilitációs hozzájárulás</t>
  </si>
  <si>
    <t>Korkedvezmény-biztosítási járulék</t>
  </si>
  <si>
    <t>Egészségügyi hozzájárulás</t>
  </si>
  <si>
    <t>Táppénz hozzájárulás</t>
  </si>
  <si>
    <t>Egyéb munkaadókat terhelő járulék</t>
  </si>
  <si>
    <t>Munkáltatót terhelő SZJA</t>
  </si>
  <si>
    <t>K3</t>
  </si>
  <si>
    <t>Dologi kiadások</t>
  </si>
  <si>
    <t>Készletbeszerzés</t>
  </si>
  <si>
    <t>053111</t>
  </si>
  <si>
    <t>Szakmai anyagok beszerzése</t>
  </si>
  <si>
    <t>053121</t>
  </si>
  <si>
    <t>Üzemeltetési anyagok beszerzése</t>
  </si>
  <si>
    <t>053131</t>
  </si>
  <si>
    <t>Árubeszerzés</t>
  </si>
  <si>
    <t>Kommunikációs szolgáltatások</t>
  </si>
  <si>
    <t>053211</t>
  </si>
  <si>
    <t>Informatikai szolgáltatások igénybevétel</t>
  </si>
  <si>
    <t>053221</t>
  </si>
  <si>
    <t>Egyéb kommunikációs szolgáltatások</t>
  </si>
  <si>
    <t>Szolgáltatási kiadások</t>
  </si>
  <si>
    <t>053311</t>
  </si>
  <si>
    <t>Közüzemi díjak</t>
  </si>
  <si>
    <t>053321</t>
  </si>
  <si>
    <t>Vásárolt élelmezés</t>
  </si>
  <si>
    <t>053331</t>
  </si>
  <si>
    <t>Bérleti és lízing díjak</t>
  </si>
  <si>
    <t>053341</t>
  </si>
  <si>
    <t>Karbantartási, kisjavítási szolgáltatás</t>
  </si>
  <si>
    <t>053351</t>
  </si>
  <si>
    <t>Közvetített szolgáltatások</t>
  </si>
  <si>
    <t>ÁH belüli közvetített szolgáltatások</t>
  </si>
  <si>
    <t>ÁH kívüli közvetített szolgáltatások</t>
  </si>
  <si>
    <t>053361</t>
  </si>
  <si>
    <t>Szakmai tevékenységet segítő szolgáltatás</t>
  </si>
  <si>
    <t>053371</t>
  </si>
  <si>
    <t>Egyéb szolgáltatások</t>
  </si>
  <si>
    <t>Kiküldetések, reklám- és propagandakiadások</t>
  </si>
  <si>
    <t>053411</t>
  </si>
  <si>
    <t>Kiküldetések kiadásai</t>
  </si>
  <si>
    <t>053421</t>
  </si>
  <si>
    <t>Reklám- és propaganda kiadások</t>
  </si>
  <si>
    <t>Különféle befizetések és egyéb dologi kiadások</t>
  </si>
  <si>
    <t>053511</t>
  </si>
  <si>
    <t>053521</t>
  </si>
  <si>
    <t>Fizetendő ÁFA</t>
  </si>
  <si>
    <t>053531</t>
  </si>
  <si>
    <t>Kamatkiadások</t>
  </si>
  <si>
    <t>053541</t>
  </si>
  <si>
    <t>Egyéb pénzügyi műveletek kiadásai</t>
  </si>
  <si>
    <t>053551</t>
  </si>
  <si>
    <t>Egyéb dologi kiadások</t>
  </si>
  <si>
    <t>K4</t>
  </si>
  <si>
    <t>Ellátottak pénzbeli juttatásai</t>
  </si>
  <si>
    <t>05421</t>
  </si>
  <si>
    <t>Családi támogatások</t>
  </si>
  <si>
    <t>05431</t>
  </si>
  <si>
    <t>05441</t>
  </si>
  <si>
    <t>05451</t>
  </si>
  <si>
    <t>05461</t>
  </si>
  <si>
    <t>Lakhatással kapcsolatos ellátások</t>
  </si>
  <si>
    <t>05471</t>
  </si>
  <si>
    <t>Intézményi ellátottak pénzbeli juttatása</t>
  </si>
  <si>
    <t>05481</t>
  </si>
  <si>
    <t>Egyéb nem intézményi ellátások</t>
  </si>
  <si>
    <t>K5</t>
  </si>
  <si>
    <t>Egyéb működési célú kiadások</t>
  </si>
  <si>
    <t>055011</t>
  </si>
  <si>
    <t>Nemzetközi kötelezettségek</t>
  </si>
  <si>
    <t>0550221</t>
  </si>
  <si>
    <t>A helyi önkormányzatok törvényi előíráson alapuló befizetései</t>
  </si>
  <si>
    <t>0550231</t>
  </si>
  <si>
    <t>Egyéb elvonások és befizetések</t>
  </si>
  <si>
    <t>055031</t>
  </si>
  <si>
    <t>055041</t>
  </si>
  <si>
    <t>055051</t>
  </si>
  <si>
    <t>055061</t>
  </si>
  <si>
    <t>Egyéb működési célú támogatások államháztartáson belülre</t>
  </si>
  <si>
    <t>055071</t>
  </si>
  <si>
    <t>055081</t>
  </si>
  <si>
    <t>055091</t>
  </si>
  <si>
    <t>Árkiegészítések, ártámogatások</t>
  </si>
  <si>
    <t>055101</t>
  </si>
  <si>
    <t>Kamattámogatások</t>
  </si>
  <si>
    <t>055111</t>
  </si>
  <si>
    <t>Működési célú támogatások az Európai Uniónak</t>
  </si>
  <si>
    <t>055121</t>
  </si>
  <si>
    <t>Egyéb működési célú támogatások ÁHK</t>
  </si>
  <si>
    <t>055131</t>
  </si>
  <si>
    <t>Tartalékok</t>
  </si>
  <si>
    <t>K6</t>
  </si>
  <si>
    <t>Beruházások</t>
  </si>
  <si>
    <t>05611</t>
  </si>
  <si>
    <t>Immateriális javak beszerzése, létesítése</t>
  </si>
  <si>
    <t>05621</t>
  </si>
  <si>
    <t>Ingatlanok beszerzése, létesítése</t>
  </si>
  <si>
    <t>05631</t>
  </si>
  <si>
    <t>Informatikai eszközök beszerzése, létesítése</t>
  </si>
  <si>
    <t>05641</t>
  </si>
  <si>
    <t>Egyéb tárgyi eszközök beszerzése, létesítése</t>
  </si>
  <si>
    <t>05651</t>
  </si>
  <si>
    <t>Részesedések beszerzése</t>
  </si>
  <si>
    <t>05661</t>
  </si>
  <si>
    <t>Meglévő részesedések növelése</t>
  </si>
  <si>
    <t>05671</t>
  </si>
  <si>
    <t>Beruházási célú előzetesen felszámított általános forgalmi adó</t>
  </si>
  <si>
    <t>K7</t>
  </si>
  <si>
    <t>Felújítások</t>
  </si>
  <si>
    <t>05711</t>
  </si>
  <si>
    <t>Ingatlanok felújítása</t>
  </si>
  <si>
    <t>05721</t>
  </si>
  <si>
    <t>05731</t>
  </si>
  <si>
    <t>Egyéb tárgyi eszközök felújítása</t>
  </si>
  <si>
    <t>05741</t>
  </si>
  <si>
    <t>K8</t>
  </si>
  <si>
    <t>Egyéb felhalmozási célú kiadások</t>
  </si>
  <si>
    <t>05811</t>
  </si>
  <si>
    <t>05821</t>
  </si>
  <si>
    <t>05831</t>
  </si>
  <si>
    <t>05841</t>
  </si>
  <si>
    <t>Egyéb felhalmozási célú támogatások államháztartáson belülre</t>
  </si>
  <si>
    <t>05851</t>
  </si>
  <si>
    <t>05861</t>
  </si>
  <si>
    <t>05871</t>
  </si>
  <si>
    <t>Lakástámogatás</t>
  </si>
  <si>
    <t>05881</t>
  </si>
  <si>
    <t>Felhalmozási célú támogatások az Európai Uniónak</t>
  </si>
  <si>
    <t>05891</t>
  </si>
  <si>
    <t>Egyéb felhalmozási célú támogatások államháztartáson kívülre</t>
  </si>
  <si>
    <t>K9</t>
  </si>
  <si>
    <t>Finanszírozási kiadások</t>
  </si>
  <si>
    <t>Belföldi finanszírozás kiadásai</t>
  </si>
  <si>
    <t>Hitel-, kölcsöntörlesztés államháztartáson kívülre</t>
  </si>
  <si>
    <t>0591111</t>
  </si>
  <si>
    <t>0591121</t>
  </si>
  <si>
    <t>0591131</t>
  </si>
  <si>
    <t>Belföldi értékpapírok kiadásai</t>
  </si>
  <si>
    <t>0591211</t>
  </si>
  <si>
    <t>0591221</t>
  </si>
  <si>
    <t>0591241</t>
  </si>
  <si>
    <t>Éven belüli belföldi értékpapír beváltás</t>
  </si>
  <si>
    <t>0591251</t>
  </si>
  <si>
    <t>Belföldi kötvények beváltása</t>
  </si>
  <si>
    <t>059141</t>
  </si>
  <si>
    <t>Államháztartáson belüli megelőlegezések visszafizetése</t>
  </si>
  <si>
    <t>059151</t>
  </si>
  <si>
    <t>059161</t>
  </si>
  <si>
    <t>059171</t>
  </si>
  <si>
    <t>Pénzügyi lízing kiadásai</t>
  </si>
  <si>
    <t>Külföldi finanszírozás kiadásai</t>
  </si>
  <si>
    <t>059211</t>
  </si>
  <si>
    <t>059221</t>
  </si>
  <si>
    <t>059231</t>
  </si>
  <si>
    <t>Külföldi értékpapírok beváltása</t>
  </si>
  <si>
    <t>059241</t>
  </si>
  <si>
    <t>Hitelek, kölcsönök törlesztése külföldre</t>
  </si>
  <si>
    <t>059251</t>
  </si>
  <si>
    <t>Adóssághoz nem kapcsolódó származékos ügyletek kiadásai</t>
  </si>
  <si>
    <t>05931</t>
  </si>
  <si>
    <t>KIADÁSOK ÖSSZESEN</t>
  </si>
  <si>
    <t>Magánszemélyek jövedelemadói</t>
  </si>
  <si>
    <t>Építményadó</t>
  </si>
  <si>
    <t>Idegenforgalmi adó épület után</t>
  </si>
  <si>
    <t>Magánszemélyek kommunális adója</t>
  </si>
  <si>
    <t>Telekadó</t>
  </si>
  <si>
    <t>Idegenforgalmi adó tartózkodás után</t>
  </si>
  <si>
    <t>Talajterhelési díj</t>
  </si>
  <si>
    <t>Igazgatási szolgáltatási díj</t>
  </si>
  <si>
    <t>Felügyeleti díj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</si>
  <si>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</si>
  <si>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</si>
  <si>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</si>
  <si>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</si>
  <si>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</si>
  <si>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Helyszíni és szabálysértési bírság</t>
  </si>
  <si>
    <t>Egyéb bírság</t>
  </si>
  <si>
    <t>Egyéb különféle közhatalmi bevételek</t>
  </si>
  <si>
    <t>Tárgyi eszközök bérbeadása</t>
  </si>
  <si>
    <t>Út használati díj</t>
  </si>
  <si>
    <t>Vadászati jog bérbeadása</t>
  </si>
  <si>
    <t>Egyéb önkormányzati osztalékbevétel</t>
  </si>
  <si>
    <t>Fedezeti ügyletek kamatbevétele</t>
  </si>
  <si>
    <t>Költségek visszatérítései</t>
  </si>
  <si>
    <t>Egyéb különféle működési bevételek</t>
  </si>
  <si>
    <t>Termőföld értékesítés</t>
  </si>
  <si>
    <t>Egyéb ingatlanok értékesítése</t>
  </si>
  <si>
    <t>Privatizációs bevételek</t>
  </si>
  <si>
    <t>Egyéb részesedések értékesítése</t>
  </si>
  <si>
    <t>Állami gondozottak pénzbeli juttatásai</t>
  </si>
  <si>
    <t>Oktatásban részt vevők pénzb.juttatásai</t>
  </si>
  <si>
    <t>Egyéb pénzbeli juttatások</t>
  </si>
  <si>
    <t>Köztemetés</t>
  </si>
  <si>
    <t>Európai Uniós kötelezettségek</t>
  </si>
  <si>
    <t>Egyéb nemzetközi kötelezettségek</t>
  </si>
  <si>
    <t>Termőföld beszerzés</t>
  </si>
  <si>
    <t>Működési célú garancia- és kezességvállalásból származó megtérülések ÁHB</t>
  </si>
  <si>
    <t>Készenlét, ügyelet, helyettesítés, túlóra</t>
  </si>
  <si>
    <t>Pénzbeli kárpótlások, kártérítések</t>
  </si>
  <si>
    <t>Működési célú garancia- és kezességvállalásból származó kifizetés ÁHB</t>
  </si>
  <si>
    <t>Egyháznak visszatérítendő működési támogatás nyújtás</t>
  </si>
  <si>
    <t>Háztartásnak visszatérítendő működési támogatás nyújtás</t>
  </si>
  <si>
    <t>EU-nak visszatérítendő működési támogatás nyújtás</t>
  </si>
  <si>
    <t>Nonprofit társaságnak visszatérítendő működési támogatás nyújtás</t>
  </si>
  <si>
    <t>Civil szervezetnek visszatérítendő működési támogatás nyújtás</t>
  </si>
  <si>
    <t>Egyháznak egyéb működési támogatás nyújtás</t>
  </si>
  <si>
    <t>Nonprofit társaságnak egyéb működési támogatás nyújtás</t>
  </si>
  <si>
    <t>Civil szervezetnek egyéb működési támogatás nyújtás</t>
  </si>
  <si>
    <t>Háztartásnak egyéb működési támogatás nyújtás</t>
  </si>
  <si>
    <t>Pénzügyi vállalkozásnak egyéb működési támogatás nyújtás</t>
  </si>
  <si>
    <t>Egyéb vállalkozásnak visszatérítendő működési támogatás nyújtás</t>
  </si>
  <si>
    <t>Egyéb vállalkozásnak egyéb működési támogatás nyújtás</t>
  </si>
  <si>
    <t>Felújítási célú előzetesen felszámított ÁFA</t>
  </si>
  <si>
    <t>Felhalmozási célú garancia- és kezességvállalásból származó kifizetés ÁHB</t>
  </si>
  <si>
    <t>Központi költségvetési szervnek egyéb működési támogatás</t>
  </si>
  <si>
    <t>Központi költségvetési szervnek működési támogatás törlesztés</t>
  </si>
  <si>
    <t>Központi költségvetési szervnek működési támogatás nyújtás</t>
  </si>
  <si>
    <t>Központi költségvetési szervnek egyéb felhalmozási támogatás</t>
  </si>
  <si>
    <t>Egyháznak visszatérítendő felhalmozási támogatás nyújtás</t>
  </si>
  <si>
    <t>Háztartásnak visszatérítendő felhalmozási támogatás nyújtás</t>
  </si>
  <si>
    <t>EU-nak visszatérítendő felhalmozási támogatás nyújtás</t>
  </si>
  <si>
    <t>Civil szervezetnek visszatérítendő felhalmozási támogatás nyújtás</t>
  </si>
  <si>
    <t>Egyháznak egyéb felhalmozási támogatás nyújtás</t>
  </si>
  <si>
    <t>Nonprofit társaságnak egyéb felhalmozási támogatás nyújtás</t>
  </si>
  <si>
    <t>Civil szervezetnek egyéb felhalmozási támogatás nyújtás</t>
  </si>
  <si>
    <t>Háztartásnak egyéb felhalmozási támogatás nyújtás</t>
  </si>
  <si>
    <t>Pénzügyi vállalkozásnak egyéb felhalmozási támogatás nyújtás</t>
  </si>
  <si>
    <t>Egyéb vállalkozásnak egyéb felhalmozási támogatás nyújtás</t>
  </si>
  <si>
    <t>Nemzetközi szervezetnek egyéb felhalmozási támogatás nyújtás</t>
  </si>
  <si>
    <t>Forgatási célú belföldi értékpapír vásárlás</t>
  </si>
  <si>
    <t>Befektetési célú belföldi értékpapírok vásárlása</t>
  </si>
  <si>
    <t>Forgatási célú külföldi értékpapír vásárlás</t>
  </si>
  <si>
    <t>Befektetési célú külföldi értékpapír vásárlás</t>
  </si>
  <si>
    <t>Hitelek, kölcsönök törlesztése külföldi pénzintézetnek</t>
  </si>
  <si>
    <t>Külföldi értékpapírok kibocsátása</t>
  </si>
  <si>
    <t>Lekötött bankbetétek megszüntetése</t>
  </si>
  <si>
    <t>Államháztartáson belüli megelőlegezések</t>
  </si>
  <si>
    <t>Forgatási célú belföldi befektetési jegy beváltása</t>
  </si>
  <si>
    <t>Forgatási célú belföldi kárpótlási jegy beváltása</t>
  </si>
  <si>
    <t>Elvonások és befizetések bevételei</t>
  </si>
  <si>
    <t>TB pénzügyi alaptól kapott működési támogatás</t>
  </si>
  <si>
    <t xml:space="preserve">Felhalmozási célú önkormányzati támogatások                                                                </t>
  </si>
  <si>
    <t>TB pénzügyi alaptól felhalmozási támogatás visszatérülése</t>
  </si>
  <si>
    <t>TB pénzügyi alaptól felhalmozási visszatérítendő támogatás igénybevétele</t>
  </si>
  <si>
    <t>TB pényzügyi alaptól kapott felhalmozási támogatás</t>
  </si>
  <si>
    <t>Állandó jellegű tevékenység iparűzési adó</t>
  </si>
  <si>
    <t>Ideiglenes jellegű tevékenység iparűzési adó</t>
  </si>
  <si>
    <t>Korábbi évek adónemeiből áthúzódó befizetések</t>
  </si>
  <si>
    <t>Készletértékesítés</t>
  </si>
  <si>
    <t>Egyéb szolgáltatások nyújtása miatti bevételek</t>
  </si>
  <si>
    <t>ÁHB továbbszámlázott közvetített szolgáltatás</t>
  </si>
  <si>
    <t>ÁHK továbbszámlázott közvetített szolgáltatás</t>
  </si>
  <si>
    <t>Állami többségi tulajdonú vállalkozástól kapott osztalék</t>
  </si>
  <si>
    <t>Önkormányzati többségi tulajdonú vállalkozástól kapott osztalék</t>
  </si>
  <si>
    <t>Egyéb önkormányzati tulajdonosi bevételek</t>
  </si>
  <si>
    <t>Ellátási díjak</t>
  </si>
  <si>
    <t>Kiszámlázott ÁFA</t>
  </si>
  <si>
    <t>Kártérítés, biztosíték, szerződés szegés bevétele</t>
  </si>
  <si>
    <t>Immateriális javak értékesítése</t>
  </si>
  <si>
    <t>Egyéb tárgyi eszközök értékesítése</t>
  </si>
  <si>
    <t>Részesedések megszűnéséhez kapcsolódó bevételek</t>
  </si>
  <si>
    <t>Működési célú garancia- és kezességvállalásból származó megtérülések ÁHK</t>
  </si>
  <si>
    <t>Egyháztól működési támogatás visszatérülése</t>
  </si>
  <si>
    <t>Háztartástól működési támogatás visszatérülése</t>
  </si>
  <si>
    <t>Nonprofit társaságtól működési támogatás visszatérülése</t>
  </si>
  <si>
    <t>Civil szervezettől működési támogatás visszatérülése</t>
  </si>
  <si>
    <t>Pénzügyi vállalkozástól működési támogatás visszatérülése</t>
  </si>
  <si>
    <t>Egyéb vállalkozástól működési támogatás visszatérülése</t>
  </si>
  <si>
    <t>Egyháztól működési célú átvett pénzeszközök</t>
  </si>
  <si>
    <t>Háztartástól működési célú átvett pénzeszközök</t>
  </si>
  <si>
    <t>EU-tól működési célú átvett pénzeszközök</t>
  </si>
  <si>
    <t>Nonprofit társaságtól működési célú átvett pénzeszközök</t>
  </si>
  <si>
    <t>Civil szervezettől működési célú átvett pénzeszközök</t>
  </si>
  <si>
    <t>Pénzügyi vállalkozástól működési célú átvett pénzeszközök</t>
  </si>
  <si>
    <t>Egyéb vállalkozástól működési célú átvett pénzeszközök</t>
  </si>
  <si>
    <t>Egyháztól felhalmozási támogatás visszatérülése</t>
  </si>
  <si>
    <t>Háztartástól felhalmozási támogatás visszatérülése</t>
  </si>
  <si>
    <t>Nonprofit társaságtól felhalmozási támogatás visszatérülése</t>
  </si>
  <si>
    <t>Civil szervezettől felhalmozási támogatás visszatérülése</t>
  </si>
  <si>
    <t>Pénzügyi vállalkozástól felhalmozási támogatás visszatérülése</t>
  </si>
  <si>
    <t>Egyéb vállalkozástól felhalmozási támogatás visszatérülése</t>
  </si>
  <si>
    <t>Egyháztól felhalmozási célú átvett pénzeszközök</t>
  </si>
  <si>
    <t>Háztartástól felhalmozási célú átvett pénzeszközök</t>
  </si>
  <si>
    <t>EU-tól felhalmozási célú átvett pénzeszközök</t>
  </si>
  <si>
    <t>Nonprofit társaságtól felhalmozási célú átvett pénzeszközök</t>
  </si>
  <si>
    <t>Civil szervezettől felhalmozási célú átvett pénzeszközök</t>
  </si>
  <si>
    <t>Pénzügyi vállalkozástól felhalmozási célú átvett pénzeszközök</t>
  </si>
  <si>
    <t>Egyéb vállalkozástól felhalmozási célú átvett pénzeszközök</t>
  </si>
  <si>
    <t>Forgatási célú belföldi egyéb értékpapírok beváltása</t>
  </si>
  <si>
    <t>Központi költségvetési szervtől működési célú visszatérítendő támogatás</t>
  </si>
  <si>
    <t>EU-s programok miatt működési célú visszatérítendő támogatás</t>
  </si>
  <si>
    <t>Egyéb fejezeti kezelésű előirányzatoktól működési célú visszatérítendő támogatás</t>
  </si>
  <si>
    <t>TB pénzügyi alapjaitól működési célú visszatérítendő támogatás</t>
  </si>
  <si>
    <t>Helyi önkormányzattól és költségvetési szervétől működési célú visszatérítendő támogatás</t>
  </si>
  <si>
    <t>Társulástól és költségvetési szervétől működési célú visszatérítendő támogatás</t>
  </si>
  <si>
    <t>Nemzetiségi önkormányzattól és költségvetési szervétől működési célú visszatérítendő támogatás</t>
  </si>
  <si>
    <t>Térségi fejlesztési tanácstól és költségvetési szervétől működési célú visszatérítendő támogatás</t>
  </si>
  <si>
    <t>Központi költségvetési szervtől működési visszatérítendő támogatás igénybevétele</t>
  </si>
  <si>
    <t>Központi költségvetési szervtől kapott működési támogatás</t>
  </si>
  <si>
    <t>Központi költségvetési szervtől felhalmozási visszatérítendő támogatás igénybevétele</t>
  </si>
  <si>
    <t>Központi költségvetési szervtől kapott felhalmozási támogatás</t>
  </si>
  <si>
    <t>Központi kezelésű előirányzattól működési visszatérítendő támogatás igénybevétele</t>
  </si>
  <si>
    <t>Központi kezelésű előirányzattól kapott működési támogatás</t>
  </si>
  <si>
    <t>Központi kezelésű előirányzattól felhalmozási visszatérítendő támogatás igénybevétele</t>
  </si>
  <si>
    <t>Központi kezelésű előirányzattól kapott felhalmozási támogatás</t>
  </si>
  <si>
    <t>EU-s programok miatt kapott működési támogatás</t>
  </si>
  <si>
    <t>EU-s programok miatt felhalmozási támogatás visszatérülése</t>
  </si>
  <si>
    <t>EU-s programok miatt felhalmozási visszatérítendő támogatás igénybevétele</t>
  </si>
  <si>
    <t>EU-s programok miatt kapott felhalmozási támogatás</t>
  </si>
  <si>
    <t>Egyéb fejezeti kezelésű előirányzatoktól működési visszatérítendő támogatás igénybevétele</t>
  </si>
  <si>
    <t>Egyéb fejezeti kezelésű előirányzatoktól kapott működési támogatás</t>
  </si>
  <si>
    <t>Egyéb fejezeti kezelésű előirányzatoktól felhalmozási támogatás visszatérülése</t>
  </si>
  <si>
    <t>Egyéb fejezeti kezelésű előirányzatoktól felhalmozási visszatérítendő támogatás igénybevétele</t>
  </si>
  <si>
    <t>Központi kezelésű előirányzattól működési célú visszatérítendő tám.</t>
  </si>
  <si>
    <t>Elkülönített állami pénzalaptól működési visszatérítendő támogatás igénybevétele</t>
  </si>
  <si>
    <t>Elkülönített állami pénzalaptól kapott működési támogatás</t>
  </si>
  <si>
    <t>Elkülönített állami pénzalaptól felhalmozási visszatérítendő támogatás igénybevétele</t>
  </si>
  <si>
    <t>Elkülönített állami pénzalaptól kapott felhalmozási támogatás</t>
  </si>
  <si>
    <t>Helyi önkormányzattól és költségvetési szervétől működési visszatérítendő támogatás igénybevétele</t>
  </si>
  <si>
    <t>Helyi önkormányzattól és költségvetési szervétől kapott működési támogatás</t>
  </si>
  <si>
    <t>Helyi önkormányzattól és költségvetési szervétől felhalmozási támogatás visszatérülése</t>
  </si>
  <si>
    <t>Helyi önkormányzattól és költségvetési szervétől felhalmozási visszatérítendő támogatás igénybevétele</t>
  </si>
  <si>
    <t xml:space="preserve">Helyi önkormányzattól és költségvetési szervétől kapott felhalmozási támogatás  </t>
  </si>
  <si>
    <t>Társulástól és költségvetési szervétől működési visszatérítendő támogatás igénybevétele</t>
  </si>
  <si>
    <t>Társulástól és költségvetési szervétől kapott működési támogatás</t>
  </si>
  <si>
    <t>Társulástól és költségvetési szervétől felhalmozási támogatás visszatérülése</t>
  </si>
  <si>
    <t>Társulástól és költségvetési szervétől felhalmozási visszatérítendő támogatás igénybevétele</t>
  </si>
  <si>
    <t>Nemzetiségi önkormányzattól és költségvetési szervétől működési visszatérítendő támogatás igénybevétele</t>
  </si>
  <si>
    <t>Nemzetiségi önkormányzattól és költségvetési szervétől kapott működési támogatás</t>
  </si>
  <si>
    <t>Nemzetiségi önkormányzattól és költségvetési szervétől felhalmozási támogatás visszatérülése</t>
  </si>
  <si>
    <t>Nemzetiségi önkormányzattól és költségvetési szervétől felhalmozási visszatérítendő támogatás igénybevétele</t>
  </si>
  <si>
    <t>Nemzetiségi önkormányzattól és költségvetési szervétől kapott felhalmozási támogatás</t>
  </si>
  <si>
    <t>Térségi fejlesztési tanácstól és költségvetési szervétől működési visszatérítendő támogatás igénybevétele</t>
  </si>
  <si>
    <t>Térségi fejlesztési tanácstól és költségvetési szervétől kapott működési támogatás</t>
  </si>
  <si>
    <t>Térségi fejlesztési tanácstól és költségvetési szervétől felhalmozási támogatás visszatérülése</t>
  </si>
  <si>
    <t>Térségi fejlesztési tanácstól és költségvetési szervétől felhalmozási visszatérítendő támogatás igénybevétele</t>
  </si>
  <si>
    <t>Térségi fejlesztési tanácstól és költségvetési szervétől kapott felhalmozási támogatás</t>
  </si>
  <si>
    <t>Önkormányzati vagyon üzemeltetéséből, koncesszióból származó bevétel</t>
  </si>
  <si>
    <t>Állami többségi tulajdonú nem pénzügyi vállalkozástól működési támogatás visszatérülése</t>
  </si>
  <si>
    <t>Önkormányzati többségi tulajdonú nem pénzügyi vállalkozástól működési támogatás visszatérülése</t>
  </si>
  <si>
    <t>Külföldi szervezetektől, személyektől működési támogatás visszatérülése</t>
  </si>
  <si>
    <t>Állami többségi tulajdonú nem pénzügyi vállalkozástól működési célú átvett pénzeszközök</t>
  </si>
  <si>
    <t>Önkormányzati többségi tulajdonú nem pénzügyi vállalkozástól működési célú átvett pénzeszközök</t>
  </si>
  <si>
    <t>Kormányoktól, nemzetközi szervezetektől működési célú átvett pénzeszközök</t>
  </si>
  <si>
    <t>Egyéb külföldiektől működési célú átvett pénzeszközök</t>
  </si>
  <si>
    <t>Állami többségi tulajdonú nem pénzügyi vállalkozástól felhalmozási támogatás visszatérülése</t>
  </si>
  <si>
    <t>Önkormányzati többségi tulajdonú nem pénzügyi vállalkozástól felhalmozási támogatás visszatérülése</t>
  </si>
  <si>
    <t>Egyéb külföldiektől felhalmozási támogatás visszatérülése</t>
  </si>
  <si>
    <t>Állami többségi tulajdonú nem pénzügyi vállalkozástól felhalmozási célú átvett pénzeszközök</t>
  </si>
  <si>
    <t>Önkormányzati többségi tulajdonú nem pénzügyi vállalkozástól felhalmozási célú átvett pénzeszközök</t>
  </si>
  <si>
    <t>Kormányoktól, nemzetközi szervezetektől felhalmozási célú átvett pénzeszközök</t>
  </si>
  <si>
    <t>Egyéb külföldiektől felhalmozási célú átvett pénzeszközök</t>
  </si>
  <si>
    <t>Központi kezelésű előirányzatnak működési támogatás nyújtás</t>
  </si>
  <si>
    <t>EU-s programok miatti működési támogatás nyújtás</t>
  </si>
  <si>
    <t>Egyéb fejezeti kezelésű előirányzatnak működési támogatás nyújtás</t>
  </si>
  <si>
    <t>TB pénzügyi alapjainak működési támogatás nyújtás</t>
  </si>
  <si>
    <t>Elkülönített állami pénzalapnak működési támogatás nyújtás</t>
  </si>
  <si>
    <t>Helyi önkormányzatnak és költségvetési szervének működési támogatás nyújtás</t>
  </si>
  <si>
    <t>Nemzetiségi önkormányzatnak és költségvetési szervének működési támogatás nyújtás</t>
  </si>
  <si>
    <t>Térségi fejlesztési tanácsnak és költségvetési szervének működési támogatás nyújtás</t>
  </si>
  <si>
    <t>Központi kezelésű előirányzatnak működési támogatás törlesztés</t>
  </si>
  <si>
    <t>Központi kezelésű előirányzatnak egyéb működési támogatás</t>
  </si>
  <si>
    <t>EU-s programok miatti működési támogatás törlesztés</t>
  </si>
  <si>
    <t>EU-s programok miatti egyéb működési támogatás</t>
  </si>
  <si>
    <t>Egyéb fejezeti kezelésű előirányzatnak egyéb működési támogatás</t>
  </si>
  <si>
    <t>Elkülönített állami pénzalapnak működési támogatás törlesztés</t>
  </si>
  <si>
    <t>Elkülönített állami pénzalapnak egyéb működési támogatás</t>
  </si>
  <si>
    <t>TB pénzügyi alapjainak működési támogatás törlesztés</t>
  </si>
  <si>
    <t>TB pénzügyi alapjainak egyéb működési támogatás</t>
  </si>
  <si>
    <t>Helyi önkormányzatnak és költségvetési szervének működési támogatás törlesztés</t>
  </si>
  <si>
    <t>Helyi önkormányzatnak és költségvetési szervének egyéb működési támogatás</t>
  </si>
  <si>
    <t>Társulásnak és költségvetési szervének egyéb működési támogatás</t>
  </si>
  <si>
    <t>Nemzetiségi önkormányzatnak és költségvetési szervének működési támogatás törlesztés</t>
  </si>
  <si>
    <t>Nemzetiségi önkormányzatnak és költségvetési szervének egyéb működési támogatás</t>
  </si>
  <si>
    <t>Térségi fejlesztési tanácsnak és költségvetési szervének működési támogatás törlesztés</t>
  </si>
  <si>
    <t>Térségi fejlesztési tanácsnak és költségvetési szervének egyéb működési támogatás</t>
  </si>
  <si>
    <t>Egyéb működési célú garancia- és kezességvállalásból származó kifizetés</t>
  </si>
  <si>
    <t>Működési célú garancia- és kezességvállalásból származó kifizetés</t>
  </si>
  <si>
    <t>Állami többségi tulajdonú nem pénzügyi vállalkozásnak visszatérítendő működési támogatás nyújtás</t>
  </si>
  <si>
    <t>Önkormányzati többségi tulajdonú nem pénzügyi vállalkozásnak visszatérítendő működési támogatás nyújtás</t>
  </si>
  <si>
    <t>Kormányoknak és nemzetközi szervezeteknek visszatérítendő működési támogatás nyújtás</t>
  </si>
  <si>
    <t>Egyéb külföldieknek visszatérítendő működési támogatás nyújtás</t>
  </si>
  <si>
    <t>Állami többségi tulajdonú nem pénzügyi vállalkozásnak egyéb működési támogatás nyújtás</t>
  </si>
  <si>
    <t>Állami többségi tulajdonú nem pénzügyi vállalkozásnak visszatérítendő felhalmozási támogatás nyújtás</t>
  </si>
  <si>
    <t>Állami többségi tulajdonú nem pénzügyi vállalkozásnak egyéb felhalmozási támogatás nyújtás</t>
  </si>
  <si>
    <t>Önkormányzati többségi tulajdonú nem pénzügyi vállalkozásnak egyéb működési támogatás nyújtás</t>
  </si>
  <si>
    <t>Önkormányzati többségi tulajdonú nem pénzügyi vállalkozásnak visszatérítendő felhalmozási támogatás nyújtás</t>
  </si>
  <si>
    <t>Önkormányzati többségi tulajdonú nem pénzügyi vállalkozásnak egyéb felhalmozási támogatás nyújtás</t>
  </si>
  <si>
    <t>Kormányoknak és nemzetközi szervezeteknek egyéb működési támogatás nyújtás</t>
  </si>
  <si>
    <t>Egyéb külföldieknek egyéb működési támogatás nyújtás</t>
  </si>
  <si>
    <t>Központi kezelésű előirányzatnak egyéb felhalmozási támogatás</t>
  </si>
  <si>
    <t>EU-s programok miatti felhalmozási célú támogatás nyújtás</t>
  </si>
  <si>
    <t>EU-s programok miatti felhalmozási célú támogatás törlesztés</t>
  </si>
  <si>
    <t>EU-s programok miatti egyéb felhalmozási támogatás</t>
  </si>
  <si>
    <t>Egyéb fejezeti kezelésű előirányzatnak felhalmozási célú támogatás nyújtás</t>
  </si>
  <si>
    <t>Egyéb fejezeti kezelésű előirányzatnak felhalmozási célú támogatás törlesztés</t>
  </si>
  <si>
    <t>TB pénzügyi alapjainak felhalmozási célú támogatás nyújtás</t>
  </si>
  <si>
    <t>Elkülönített állami pénzalapnak felhalmozási célú támogatás nyújtás</t>
  </si>
  <si>
    <t>TB pénzügyi alapjainak felhalmozási célú támogatás törlesztés</t>
  </si>
  <si>
    <t>Elkülönített állami pénzalapnak egyéb felhalmozási támogatás</t>
  </si>
  <si>
    <t>TB pénzügyi alapjainak egyéb felhalmozási támogatás</t>
  </si>
  <si>
    <t>Helyi önkormányzatnak és költségvetési szervének felhalmozási célú támogatás nyújtás</t>
  </si>
  <si>
    <t>Helyi önkormányzatnak és költségvetési szervének felhalmozási célú támogatás törlesztés</t>
  </si>
  <si>
    <t>Helyi önkormányzatnak és költségvetési szervének egyéb felhalmozási támogatás</t>
  </si>
  <si>
    <t>Társulásnak és költségvetési szervének felhalmozási célú támogatás nyújtás</t>
  </si>
  <si>
    <t>Társulásnak és költségvetési szervének felhalmozási célú támogatás törlesztés</t>
  </si>
  <si>
    <t>Nemzetiségi önkormányzatnak és költségvetési szervének felhalmozási célú támogatás nyújtás</t>
  </si>
  <si>
    <t>Nemzetiségi önkormányzatnak és költségvetési szervének felhalmozási célú támogatás törlesztés</t>
  </si>
  <si>
    <t>Nemzetiségi önkormányzatnak és költségvetési szervének egyéb felhalmozási támogatás</t>
  </si>
  <si>
    <t>Térségi fejlesztési tanácsnak és költségvetési szervének felhalmozási célú támogatás nyújtás</t>
  </si>
  <si>
    <t>Térségi fejlesztési tanácsnak és költségvetési szervének felhalmozási célú támogatás törlesztés</t>
  </si>
  <si>
    <t>Térségi fejlesztési tanácsnak és költségvetési szervének egyéb felhalmozási támogatás</t>
  </si>
  <si>
    <t>Egyéb külföldieknek visszatérítendő felhalmozási támogatás nyújtás</t>
  </si>
  <si>
    <t>Egyéb külföldieknek egyéb felhalmozási támogatás nyújtás</t>
  </si>
  <si>
    <t>Állami vagy önkormányzati tulajdonban lévő gazdasági társaságok tartozásai miatti kifizetések kiadásai</t>
  </si>
  <si>
    <t>Egyéb felhalmozási célú garancia- és kezességvállalásból származó kifizetés</t>
  </si>
  <si>
    <t>Költségvetési maradvány</t>
  </si>
  <si>
    <t>Összesen</t>
  </si>
  <si>
    <t>Működési kiadások</t>
  </si>
  <si>
    <t>Felhalmozási kiadások</t>
  </si>
  <si>
    <t>KÖLTSÉGVETÉSI BEVÉTELEK</t>
  </si>
  <si>
    <t>KÖLTSÉGVETÉSI KIADÁSOK</t>
  </si>
  <si>
    <t>Bevételi előirányzatok</t>
  </si>
  <si>
    <t>Kiadási előirányzatok</t>
  </si>
  <si>
    <t>Ellátottak pénzbeli jutattásai</t>
  </si>
  <si>
    <t>Működési bevételek összesen</t>
  </si>
  <si>
    <t>Működési kiadások összesen</t>
  </si>
  <si>
    <t>Egyéb felhalmozási kiadások</t>
  </si>
  <si>
    <t>Felhalmozási bevételek összesen</t>
  </si>
  <si>
    <t>Felhalmozási kiadások összesen</t>
  </si>
  <si>
    <t>Költségvetési bevételek összesen</t>
  </si>
  <si>
    <t>Költségvetési kiadások összesen</t>
  </si>
  <si>
    <t>HIÁNY BELSŐ FINANSZÍROZÁSÁRA SZOLGÁLÓ KÖLTSÉGVETÉSI MARADVÁNY</t>
  </si>
  <si>
    <t>Maradvánnyal korrigált költségvetési bevételek összesen</t>
  </si>
  <si>
    <t>FINANSZÍROZÁSI BEVÉTELEK</t>
  </si>
  <si>
    <t>FINANSZÍROZÁSI KIADÁSOK</t>
  </si>
  <si>
    <t>BEVÉTELEK MINDÖSSZESEN</t>
  </si>
  <si>
    <t>KIADÁSOK MINDÖSSZESEN</t>
  </si>
  <si>
    <t>1. hó</t>
  </si>
  <si>
    <t>2. hó</t>
  </si>
  <si>
    <t>3. hó</t>
  </si>
  <si>
    <t>4. hó</t>
  </si>
  <si>
    <t>5. hó</t>
  </si>
  <si>
    <t>6. hó</t>
  </si>
  <si>
    <t>7. hó</t>
  </si>
  <si>
    <t>8. hó</t>
  </si>
  <si>
    <t>9. hó</t>
  </si>
  <si>
    <t>10. hó</t>
  </si>
  <si>
    <t>11. hó</t>
  </si>
  <si>
    <t>12. hó</t>
  </si>
  <si>
    <t>Működési célú visszatérítendő támogatások, kölcsönök visszatérülése államháztartáson kívülről</t>
  </si>
  <si>
    <t>Felhalmozási célú visszatérítendő támogatások, kölcsönök törlesztése államháztartáson belülre</t>
  </si>
  <si>
    <t>Felhalmozási célú garancia- és kezességvállalásból származó kifizetés államháztartáson kívülre</t>
  </si>
  <si>
    <t>Működési célú visszatérítendő támogatások, kölcsönök visszatérülése államháztartáson belülről</t>
  </si>
  <si>
    <t>K11</t>
  </si>
  <si>
    <t>K1101</t>
  </si>
  <si>
    <t>K1102</t>
  </si>
  <si>
    <t>K1103</t>
  </si>
  <si>
    <t>K1104</t>
  </si>
  <si>
    <t>K1105</t>
  </si>
  <si>
    <t>K1106</t>
  </si>
  <si>
    <t>K1107</t>
  </si>
  <si>
    <t>K1108</t>
  </si>
  <si>
    <t>K1109</t>
  </si>
  <si>
    <t>K1110</t>
  </si>
  <si>
    <t>K1111</t>
  </si>
  <si>
    <t>K1112</t>
  </si>
  <si>
    <t>K1113</t>
  </si>
  <si>
    <t>K12</t>
  </si>
  <si>
    <t>K121</t>
  </si>
  <si>
    <t>K122</t>
  </si>
  <si>
    <t>K123</t>
  </si>
  <si>
    <t>K31</t>
  </si>
  <si>
    <t>K311</t>
  </si>
  <si>
    <t>K312</t>
  </si>
  <si>
    <t>K313</t>
  </si>
  <si>
    <t>K32</t>
  </si>
  <si>
    <t>K321</t>
  </si>
  <si>
    <t>K322</t>
  </si>
  <si>
    <t>K33</t>
  </si>
  <si>
    <t>K331</t>
  </si>
  <si>
    <t>K332</t>
  </si>
  <si>
    <t>K333</t>
  </si>
  <si>
    <t>K334</t>
  </si>
  <si>
    <t>K335</t>
  </si>
  <si>
    <t>K336</t>
  </si>
  <si>
    <t>K337</t>
  </si>
  <si>
    <t>K34</t>
  </si>
  <si>
    <t>K341</t>
  </si>
  <si>
    <t>K342</t>
  </si>
  <si>
    <t>K35</t>
  </si>
  <si>
    <t>K351</t>
  </si>
  <si>
    <t>K352</t>
  </si>
  <si>
    <t>K353</t>
  </si>
  <si>
    <t>K354</t>
  </si>
  <si>
    <t>K355</t>
  </si>
  <si>
    <t>K42</t>
  </si>
  <si>
    <t>K43</t>
  </si>
  <si>
    <t>K44</t>
  </si>
  <si>
    <t>K45</t>
  </si>
  <si>
    <t>K46</t>
  </si>
  <si>
    <t>K47</t>
  </si>
  <si>
    <t>K48</t>
  </si>
  <si>
    <t>K501</t>
  </si>
  <si>
    <t>K5022</t>
  </si>
  <si>
    <t>K5023</t>
  </si>
  <si>
    <t>K503</t>
  </si>
  <si>
    <t>K504</t>
  </si>
  <si>
    <t>K505</t>
  </si>
  <si>
    <t>K506</t>
  </si>
  <si>
    <t>K507</t>
  </si>
  <si>
    <t>K509</t>
  </si>
  <si>
    <t>K508</t>
  </si>
  <si>
    <t>K510</t>
  </si>
  <si>
    <t>K511</t>
  </si>
  <si>
    <t>K512</t>
  </si>
  <si>
    <t>K513</t>
  </si>
  <si>
    <t>K61</t>
  </si>
  <si>
    <t>K62</t>
  </si>
  <si>
    <t>K63</t>
  </si>
  <si>
    <t>K64</t>
  </si>
  <si>
    <t>K65</t>
  </si>
  <si>
    <t>K66</t>
  </si>
  <si>
    <t>K67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</si>
  <si>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</si>
  <si>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</si>
  <si>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</si>
  <si>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</si>
  <si>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</si>
  <si>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</si>
  <si>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</si>
  <si>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</si>
  <si>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</si>
  <si>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</si>
  <si>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</si>
  <si>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</si>
  <si>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K89</t>
  </si>
  <si>
    <t>K91</t>
  </si>
  <si>
    <t>K911</t>
  </si>
  <si>
    <t>K9111</t>
  </si>
  <si>
    <t>K9112</t>
  </si>
  <si>
    <t>K9113</t>
  </si>
  <si>
    <t>K912</t>
  </si>
  <si>
    <t>K9121</t>
  </si>
  <si>
    <t>K9122</t>
  </si>
  <si>
    <t>K9124</t>
  </si>
  <si>
    <t>K9125</t>
  </si>
  <si>
    <t>K914</t>
  </si>
  <si>
    <t>K915</t>
  </si>
  <si>
    <t>K916</t>
  </si>
  <si>
    <t>K917</t>
  </si>
  <si>
    <t>Hosszú lejáratú hitelek, kölcsönök törlesztése</t>
  </si>
  <si>
    <t>Likviditási célú hitelek, kölcsönök törlesztése</t>
  </si>
  <si>
    <t>Rövid lejáratú hitelek, kölcsönök törlesztése</t>
  </si>
  <si>
    <t>K92</t>
  </si>
  <si>
    <t>K921</t>
  </si>
  <si>
    <t>K922</t>
  </si>
  <si>
    <t>K923</t>
  </si>
  <si>
    <t>K924</t>
  </si>
  <si>
    <t>K925</t>
  </si>
  <si>
    <t>K93</t>
  </si>
  <si>
    <t>B11</t>
  </si>
  <si>
    <t>B111</t>
  </si>
  <si>
    <t>B112</t>
  </si>
  <si>
    <t>B113</t>
  </si>
  <si>
    <t>B114</t>
  </si>
  <si>
    <t>B115</t>
  </si>
  <si>
    <t>B116</t>
  </si>
  <si>
    <t>B12</t>
  </si>
  <si>
    <t>B13</t>
  </si>
  <si>
    <t>B14</t>
  </si>
  <si>
    <t>B15</t>
  </si>
  <si>
    <t>B16</t>
  </si>
  <si>
    <t>B21</t>
  </si>
  <si>
    <t>B22</t>
  </si>
  <si>
    <t>B23</t>
  </si>
  <si>
    <t>B24</t>
  </si>
  <si>
    <t>B25</t>
  </si>
  <si>
    <t>B31</t>
  </si>
  <si>
    <t>B311</t>
  </si>
  <si>
    <t>B34</t>
  </si>
  <si>
    <t>B35</t>
  </si>
  <si>
    <t>B354</t>
  </si>
  <si>
    <t>B355</t>
  </si>
  <si>
    <t>B36</t>
  </si>
  <si>
    <t>B401</t>
  </si>
  <si>
    <t>B402</t>
  </si>
  <si>
    <t>B403</t>
  </si>
  <si>
    <t>B404</t>
  </si>
  <si>
    <t>B405</t>
  </si>
  <si>
    <t>B406</t>
  </si>
  <si>
    <t>B407</t>
  </si>
  <si>
    <t>B409</t>
  </si>
  <si>
    <t>B410</t>
  </si>
  <si>
    <t>B411</t>
  </si>
  <si>
    <t>B51</t>
  </si>
  <si>
    <t>B52</t>
  </si>
  <si>
    <t>B53</t>
  </si>
  <si>
    <t>B54</t>
  </si>
  <si>
    <t>B55</t>
  </si>
  <si>
    <t>B61</t>
  </si>
  <si>
    <t>B62</t>
  </si>
  <si>
    <t>B63</t>
  </si>
  <si>
    <t>B64</t>
  </si>
  <si>
    <t>B65</t>
  </si>
  <si>
    <t>B71</t>
  </si>
  <si>
    <t>B72</t>
  </si>
  <si>
    <t>B73</t>
  </si>
  <si>
    <t>B74</t>
  </si>
  <si>
    <t>B75</t>
  </si>
  <si>
    <t>B81</t>
  </si>
  <si>
    <t>B811</t>
  </si>
  <si>
    <t>Előző év költségvetési maradványának igénybevétele</t>
  </si>
  <si>
    <t>B8111</t>
  </si>
  <si>
    <t>B8112</t>
  </si>
  <si>
    <t>B8113</t>
  </si>
  <si>
    <t>B812</t>
  </si>
  <si>
    <t>B8121</t>
  </si>
  <si>
    <t>B8122</t>
  </si>
  <si>
    <t>B8123</t>
  </si>
  <si>
    <t>B8124</t>
  </si>
  <si>
    <t>B813</t>
  </si>
  <si>
    <t>B8131</t>
  </si>
  <si>
    <t>B8132</t>
  </si>
  <si>
    <t>Előző év vállalkozási maradványának igénybevétele</t>
  </si>
  <si>
    <t>B814</t>
  </si>
  <si>
    <t>B816</t>
  </si>
  <si>
    <t>B817</t>
  </si>
  <si>
    <t>B82</t>
  </si>
  <si>
    <t>B821</t>
  </si>
  <si>
    <t>B822</t>
  </si>
  <si>
    <t>B823</t>
  </si>
  <si>
    <t>B824</t>
  </si>
  <si>
    <t>B825</t>
  </si>
  <si>
    <t>B83</t>
  </si>
  <si>
    <t>Települési önkormányzatok egyes köznevelési feladatainak tám.</t>
  </si>
  <si>
    <t>Működési célú költségvetési támogatások és kiegészítő tám.</t>
  </si>
  <si>
    <t>Elkülönített állami pénzalaptól működési célú visszatérítendő tám.</t>
  </si>
  <si>
    <t>Működési célú visszatérítendő tám., kölcsönök igénybevétele ÁHB</t>
  </si>
  <si>
    <t>TB pénzügyialaptól működési visszatérítendő tám. igénybevétele</t>
  </si>
  <si>
    <t>EU-s programok miatt működési visszatérítendő tám. igénybevétele</t>
  </si>
  <si>
    <t>Központi költségvetési szervtől felhalmozási tám. visszatérülése</t>
  </si>
  <si>
    <t>Központi kezelésű előirányzattól felhalmozási tám. visszatérülése</t>
  </si>
  <si>
    <t>Elkülönített állami pénzalaptól felhalmozási tám. visszatérülése</t>
  </si>
  <si>
    <t>Egyéb felhalmozási célú tám. bevételei államháztartáson belülről</t>
  </si>
  <si>
    <t>Egyéb fejezeti kezelésű előirányzatoktól kapott felhalmozási tám.</t>
  </si>
  <si>
    <t>Társulástól és költségvetési szervétől kapott felhalmozási tám.</t>
  </si>
  <si>
    <t>Önkormányzati vagyon vagyonkezelésbe adásából származó bev.</t>
  </si>
  <si>
    <t>Munkaadókat terhelő járulékok és szoc. hozzájárulási adó</t>
  </si>
  <si>
    <t>Működési célú visszatérítendő tám., kölcsönök nyújtása ÁHB</t>
  </si>
  <si>
    <t>Társulásnak és költségvetési szervének működési tám. nyújtás</t>
  </si>
  <si>
    <t>Működési célú visszatérítendő tám., kölcsönök törlesztése ÁHB</t>
  </si>
  <si>
    <t>Társulásnak és költségvetési szervének működési tám. törlesztés</t>
  </si>
  <si>
    <t>Egyéb fejezeti kezelésű előirányzatnak működési tám. törlesztés</t>
  </si>
  <si>
    <t>Működési célú garancia- és kezességvállalásból származó kifizetés államháztartáson kívülre</t>
  </si>
  <si>
    <t>Működési célú visszatérítendő tám., kölcsönök nyújtása ÁHK</t>
  </si>
  <si>
    <t>Pénzügyi vállalkozásnak visszatérítendő működési tám. nyújtás</t>
  </si>
  <si>
    <t>Felhalmozási célú visszatérítendő tám., kölcsönök nyújtása ÁHB</t>
  </si>
  <si>
    <t>Központi költségvetési szervnek felhalmozási célú tám. nyújtás</t>
  </si>
  <si>
    <t>Központi kezelésű előirányzatnak felhalmozási célú tám. nyújtás</t>
  </si>
  <si>
    <t>Központi költségvetési szervnek felhalmozási célú tám. törlesztés</t>
  </si>
  <si>
    <t>Központi kezelésű előirányzatnak felhalmozási célú tám. törlesztés</t>
  </si>
  <si>
    <t>Elkülönített állami pénzalapnak felhalmozási célú tám. törlesztés</t>
  </si>
  <si>
    <t>Egyéb fejezeti kezelésű előirányzatnak egyéb felhalmozási tám.</t>
  </si>
  <si>
    <t>Társulásnak és költségvetési szervének egyéb felhalmozási tám.</t>
  </si>
  <si>
    <t>Felhalmozási célú visszatérítendő tám., kölcsönök nyújtása ÁHK</t>
  </si>
  <si>
    <t>Nonprofit társaságnak visszatérítendő felhalmozási tám. nyújtás</t>
  </si>
  <si>
    <t>Pénzügyi vállalkozásnak visszatérítendő felhalmozási tám. nyújtás</t>
  </si>
  <si>
    <t>Egyéb vállalkozásnak visszatérítendő felhalmozási tám. nyújtás</t>
  </si>
  <si>
    <t>Nemzetközi szervezetnek visszatérítendő felhalmozási tám. nyújtás</t>
  </si>
  <si>
    <t>KÖLTSÉGVETÉSI EGYENLEG
(Költségvetési bevételek - Költségvetési kiadások)
("+" egyenleg többlet;
"-" egyenleg hiány)</t>
  </si>
  <si>
    <t>Módosítás</t>
  </si>
  <si>
    <t>018010 Önk. elszámolásai a közp. ktgvetéssel</t>
  </si>
  <si>
    <t>Ft</t>
  </si>
  <si>
    <t>0940821</t>
  </si>
  <si>
    <t>Egyéb kapott (járó) kamatok és kamatjellegű bevételek</t>
  </si>
  <si>
    <t>ÁHB-ről kapott kamatbevételek</t>
  </si>
  <si>
    <t>ÁHK egyéb kamatok és kamatjellegű bevételek</t>
  </si>
  <si>
    <t>0940921</t>
  </si>
  <si>
    <t>Más egyéb pénzügyi műveletek bevételei</t>
  </si>
  <si>
    <t>Önkormányzat által saját hatáskörben adott más ellátás kiadásai</t>
  </si>
  <si>
    <t>Egyéb, az önkormányzat rendeletében megállapított juttatás</t>
  </si>
  <si>
    <t>Települési támogatás</t>
  </si>
  <si>
    <t>K502</t>
  </si>
  <si>
    <t>Elvonások és befizetések</t>
  </si>
  <si>
    <t>011130 Igazgatás</t>
  </si>
  <si>
    <t>013320 Köztemető</t>
  </si>
  <si>
    <t>013350 Vagyongazd.</t>
  </si>
  <si>
    <t>045160 Közutak</t>
  </si>
  <si>
    <t>064010 Közvilágítás</t>
  </si>
  <si>
    <t>081030 Sport</t>
  </si>
  <si>
    <t>082044 Könyvtári szolgálta-tások</t>
  </si>
  <si>
    <t>082092 Közmű-velődés</t>
  </si>
  <si>
    <t>BEVÉTEL</t>
  </si>
  <si>
    <t>KIADÁS</t>
  </si>
  <si>
    <t>Egyenleg</t>
  </si>
  <si>
    <t>104042 Család és gyermek-jóléti szolg.</t>
  </si>
  <si>
    <t>107060 Egyéb szoc. ellátások</t>
  </si>
  <si>
    <t>900020 Adó</t>
  </si>
  <si>
    <t>Kötelező feladat</t>
  </si>
  <si>
    <t>Önként vállalt feladat</t>
  </si>
  <si>
    <t>018010 Önk. elszám. közp. költség-vetéssel</t>
  </si>
  <si>
    <t>018030 Támogatási célú fin. műveletek</t>
  </si>
  <si>
    <t>064010 Közvi-lágítás</t>
  </si>
  <si>
    <t>Zöldterület-gazdálkodással kapcsolatos közfeladatok</t>
  </si>
  <si>
    <t>Közvilágítás fenntartásának támogatása</t>
  </si>
  <si>
    <t>Köztemető fenntartása</t>
  </si>
  <si>
    <t>Közutak fenntartása</t>
  </si>
  <si>
    <t>Egyéb önkormányzati feladatok támogatása</t>
  </si>
  <si>
    <t>Lakott külterülettel kapcsolatos támogatás</t>
  </si>
  <si>
    <t>Tájház közüzemi költségek</t>
  </si>
  <si>
    <t>Tájház egyéb költségek</t>
  </si>
  <si>
    <t>köztemető közüzemi költségek</t>
  </si>
  <si>
    <t>orvosi rendelő közüzemi költségek</t>
  </si>
  <si>
    <t>066020 Város- és községgazd.</t>
  </si>
  <si>
    <t>közterület használat</t>
  </si>
  <si>
    <t>terembérlet</t>
  </si>
  <si>
    <t>B4082</t>
  </si>
  <si>
    <t>Jövedelmi típusú települési adók bevétele</t>
  </si>
  <si>
    <t>Egyéb települési adók bevétel (földadó)</t>
  </si>
  <si>
    <t>14/2016. (IX.1.) önk. rendelet</t>
  </si>
  <si>
    <t>Munkavégzésre irányuló egyéb jogviszonyban nem saját foglalkoztatottnak fizetett juttatások</t>
  </si>
  <si>
    <t>Működési célú előzetesen felszámított ÁFA</t>
  </si>
  <si>
    <t>05411</t>
  </si>
  <si>
    <t>K41</t>
  </si>
  <si>
    <t>Társadalombiztosítási ellátások</t>
  </si>
  <si>
    <t>Betegséggel kapcsolatos (nem társadalombiztosítási) ellátások</t>
  </si>
  <si>
    <t>Foglalkoztatással, munkanélküliséggel kapcsolatos ellátások</t>
  </si>
  <si>
    <t>0550211</t>
  </si>
  <si>
    <t>K5021</t>
  </si>
  <si>
    <t>Informatikai eszközök felújítása</t>
  </si>
  <si>
    <t>0591231</t>
  </si>
  <si>
    <t>K9123</t>
  </si>
  <si>
    <t>Kincstárjegyek beváltása</t>
  </si>
  <si>
    <t>0591261</t>
  </si>
  <si>
    <t>K9126</t>
  </si>
  <si>
    <t>Éven túli lejáratú belföldi értékpapírok beváltása</t>
  </si>
  <si>
    <t>059131</t>
  </si>
  <si>
    <t>K913</t>
  </si>
  <si>
    <t>Államháztartáson belüli megelőlegezések folyósítása</t>
  </si>
  <si>
    <t>Központi, irányító szervi támogatás folyósítása</t>
  </si>
  <si>
    <t>Pénzeszközök lekötött bankbetétként elhelyezése</t>
  </si>
  <si>
    <t>059181</t>
  </si>
  <si>
    <t>K918</t>
  </si>
  <si>
    <t>K919</t>
  </si>
  <si>
    <t>Központi költségvetés sajátos finanszírozási kiadásai</t>
  </si>
  <si>
    <t>Tulajdonosi kölcsönök kiadásai</t>
  </si>
  <si>
    <t>K9191</t>
  </si>
  <si>
    <t>0591911</t>
  </si>
  <si>
    <t>0591921</t>
  </si>
  <si>
    <t>K9192</t>
  </si>
  <si>
    <t>Hosszú lejáratú tulajdonosi kölcsönök kiadásai</t>
  </si>
  <si>
    <t>Rövid lejáratú tulajdonosi kölcsönök kiadásai</t>
  </si>
  <si>
    <t>05941</t>
  </si>
  <si>
    <t>K94</t>
  </si>
  <si>
    <t>Váltókiadások</t>
  </si>
  <si>
    <t>093121</t>
  </si>
  <si>
    <t>B312</t>
  </si>
  <si>
    <t>Társaságok jövedelemadói</t>
  </si>
  <si>
    <t>09321</t>
  </si>
  <si>
    <t>09331</t>
  </si>
  <si>
    <t>B32</t>
  </si>
  <si>
    <t>B33</t>
  </si>
  <si>
    <t>Szociális hozzájárulási adó és járulékok</t>
  </si>
  <si>
    <t>Bérhez és foglalkoztatáshoz kapcsolódó adók</t>
  </si>
  <si>
    <t>B351</t>
  </si>
  <si>
    <t>Értékesítési és forgalmi adók</t>
  </si>
  <si>
    <t>093521</t>
  </si>
  <si>
    <t>B352</t>
  </si>
  <si>
    <t>B353</t>
  </si>
  <si>
    <t>093531</t>
  </si>
  <si>
    <t>Fogyasztási adók</t>
  </si>
  <si>
    <t>Pénzügyi monopóliumok nyereségét terhelő adók</t>
  </si>
  <si>
    <t>Gépjárműadók</t>
  </si>
  <si>
    <t>ÁFA visszatérítése</t>
  </si>
  <si>
    <t>B408</t>
  </si>
  <si>
    <t>Kamatbevételek és más nyereségjellegű bevételek</t>
  </si>
  <si>
    <t>0940811</t>
  </si>
  <si>
    <t>B4081</t>
  </si>
  <si>
    <t>Befektetett pénzügyi eszközökből származó bevételek</t>
  </si>
  <si>
    <t>Egyéb pénzügyi műveletek bevételei</t>
  </si>
  <si>
    <t>Részesedésekből származó pénzügyi műveletek bevételei</t>
  </si>
  <si>
    <t>B4091</t>
  </si>
  <si>
    <t>B4092</t>
  </si>
  <si>
    <t>0940911</t>
  </si>
  <si>
    <t>Biztosító által fizetett kártérítés</t>
  </si>
  <si>
    <t>Felhalm. célú visszatérítendő tám., kölcsönök visszatérülése az EU-tól</t>
  </si>
  <si>
    <t>Felhalmozási célú visszatérítendő támogatások, kölcsönök visszatérülése kormányoktól és más nemzetközi szervezetektől</t>
  </si>
  <si>
    <t>098151</t>
  </si>
  <si>
    <t>B815</t>
  </si>
  <si>
    <t>Államháztartáson belüli megelőlegezések törlesztése</t>
  </si>
  <si>
    <t>Központi, irányító szervi támogatás</t>
  </si>
  <si>
    <t>098181</t>
  </si>
  <si>
    <t>B818</t>
  </si>
  <si>
    <t>B819</t>
  </si>
  <si>
    <t>Központi költségvetés sajátos finanszírozási bevételei</t>
  </si>
  <si>
    <t>Tulajdonosi kölcsönök bevételei</t>
  </si>
  <si>
    <t>Hosszú lejáratú tulajdonosi kölcsönök bevételei</t>
  </si>
  <si>
    <t>Rövid lejáratú tulajdonosi kölcsönök bevételei</t>
  </si>
  <si>
    <t>0981911</t>
  </si>
  <si>
    <t>0981921</t>
  </si>
  <si>
    <t>B8191</t>
  </si>
  <si>
    <t>B8192</t>
  </si>
  <si>
    <t>Forgatási célú külföldi értékpapírok beváltása, értékesítése</t>
  </si>
  <si>
    <t>Befektetési célú külföldi értékpapírok beváltása, értékesítése</t>
  </si>
  <si>
    <t>Hitelek, kölcsönök felvétele külföldi kormányoktól és nemzetközi szervezetektől</t>
  </si>
  <si>
    <t>Hitelek, kölcsönök felvétele külföldi pénzintézetektől</t>
  </si>
  <si>
    <t>09841</t>
  </si>
  <si>
    <t>B84</t>
  </si>
  <si>
    <t>Váltóbevételek</t>
  </si>
  <si>
    <t>0521</t>
  </si>
  <si>
    <t>Kiegészítő támogatás</t>
  </si>
  <si>
    <t>Hosszú lejáratú hitelek, kölcsönök felvétele pü-i vállalkozástól</t>
  </si>
  <si>
    <t>Likviditási célú hitelek, kölcsönök felvétele pü-i vállalkozástól</t>
  </si>
  <si>
    <t>Rövid lejáratú hitelek, kölcsönök felvétele pü-i vállalkozástól</t>
  </si>
  <si>
    <t>A helyi önk. előző évi elszámolásából származó kiadások</t>
  </si>
  <si>
    <t>066020 Város-, községgaz-dálkodás</t>
  </si>
  <si>
    <t>082044 Könyvtári szolg.</t>
  </si>
  <si>
    <t>082092 Közműve-lődés</t>
  </si>
  <si>
    <t>084031 Civil szervezetek támogatása</t>
  </si>
  <si>
    <t>018010 Önkormányzatok elszám. a közp. költségvetéssel</t>
  </si>
  <si>
    <t>104042 Család és gyermekjóléti szolg.</t>
  </si>
  <si>
    <t>107060 Egyéb szociális ellátások</t>
  </si>
  <si>
    <t>szemeteszsák</t>
  </si>
  <si>
    <t>bankköltség</t>
  </si>
  <si>
    <t>egyéb kiadások</t>
  </si>
  <si>
    <t>felelősségbiztosítás</t>
  </si>
  <si>
    <t>gyepmester</t>
  </si>
  <si>
    <t>belső ellenőrzés</t>
  </si>
  <si>
    <t>ingatlan kataszter negyedéves zárása</t>
  </si>
  <si>
    <t>orvosi ügyelet</t>
  </si>
  <si>
    <t>üzemorvos</t>
  </si>
  <si>
    <t>vérvétel</t>
  </si>
  <si>
    <t>internet</t>
  </si>
  <si>
    <t>netbank</t>
  </si>
  <si>
    <t>webtárhely</t>
  </si>
  <si>
    <t>066020 Város-, községgazdálkodás</t>
  </si>
  <si>
    <t>áram - Tájház</t>
  </si>
  <si>
    <t>gáz - Tájház</t>
  </si>
  <si>
    <t>víz - Tájház</t>
  </si>
  <si>
    <t>áram</t>
  </si>
  <si>
    <t>gáz</t>
  </si>
  <si>
    <t>víz</t>
  </si>
  <si>
    <t>082044 Könyvtári szolgáltatások</t>
  </si>
  <si>
    <t>082092 Közművelődés</t>
  </si>
  <si>
    <t>áram - temető</t>
  </si>
  <si>
    <t>áram - közvilágítás</t>
  </si>
  <si>
    <t>víz - közpark, közkút</t>
  </si>
  <si>
    <t>víz - temető</t>
  </si>
  <si>
    <t>Kisbíró újság</t>
  </si>
  <si>
    <t>rendezvények (gyereknap, falunap)</t>
  </si>
  <si>
    <t>igazgatás</t>
  </si>
  <si>
    <t>polgárőrség</t>
  </si>
  <si>
    <t>adóhátralék miatti tartalék (kevés eséllyel behajtható)</t>
  </si>
  <si>
    <t>általános tartalék</t>
  </si>
  <si>
    <t>céltartalék</t>
  </si>
  <si>
    <t>Polgár-őrség</t>
  </si>
  <si>
    <t>vagyonbiztosítás - Tájház</t>
  </si>
  <si>
    <t>fogorvosi ellátás</t>
  </si>
  <si>
    <t>Szár Községi Önkormányzat - hivatal</t>
  </si>
  <si>
    <t>Szár Községi Önkormányzat - óvoda</t>
  </si>
  <si>
    <t>Duna-Vértes Köze Regionális Társulás</t>
  </si>
  <si>
    <t>Települési Önkormányzatok Országos Szövetsége</t>
  </si>
  <si>
    <t>Vértes-Gerecse Vidékfejlesztési Közösség</t>
  </si>
  <si>
    <t>Mária Nyugdíjas Klub</t>
  </si>
  <si>
    <t>Szári Örökség Közhasznú Egyesület - tánc</t>
  </si>
  <si>
    <t>Újbaroki Sportegyesület</t>
  </si>
  <si>
    <t>ÁH belüli közvetített szolgáltatások (Esély Alapítvány)</t>
  </si>
  <si>
    <t>Csákvári Önkormányzati Társulás</t>
  </si>
  <si>
    <t>településrendezés</t>
  </si>
  <si>
    <t>gyógyszer támogatás</t>
  </si>
  <si>
    <t>születési támogatás</t>
  </si>
  <si>
    <t>Egyéb külső személyi juttatások (repi)</t>
  </si>
  <si>
    <t>Újbarok Sportegyesület</t>
  </si>
  <si>
    <t>Településképi arculati kézikönyv elkészítésének támogatása</t>
  </si>
  <si>
    <t>kerekítési különbözet</t>
  </si>
  <si>
    <t>egyéb bevételek</t>
  </si>
  <si>
    <t>búcsúbál belépőjegyek</t>
  </si>
  <si>
    <t>haszonbérleti díj</t>
  </si>
  <si>
    <t>106010 Lakóingatlan szociális célú bérbeadása, üzemeltetése</t>
  </si>
  <si>
    <t>082092 Közművelődés - támogatás</t>
  </si>
  <si>
    <t>Eredeti előirányzat kormányzati funkciónként</t>
  </si>
  <si>
    <t>Eredeti előírányzat havi ütemezése</t>
  </si>
  <si>
    <t>Újbarok Községi Önkormányzat költségvetési összesítő - 2018. év</t>
  </si>
  <si>
    <t>2017. évről áthúzódó bérkompenzáció támogatása</t>
  </si>
  <si>
    <t>Bicske Város Önkormányzata</t>
  </si>
  <si>
    <t>támogatás</t>
  </si>
  <si>
    <t>önerő</t>
  </si>
  <si>
    <t>900060 Forgatási és befektetési célú finanszírozási műveletek</t>
  </si>
  <si>
    <t>Polgármesteri illetmény támogatása</t>
  </si>
  <si>
    <t>defibrillátordoboz</t>
  </si>
  <si>
    <t>Módosított előirányzat</t>
  </si>
  <si>
    <t>Módosított előirányzat havi ütemezése</t>
  </si>
  <si>
    <t>Módosíott előirányzat</t>
  </si>
  <si>
    <t>Módosított előirányzat funkciónként</t>
  </si>
  <si>
    <t>Módosítotti előirányzat havi ütemezése</t>
  </si>
  <si>
    <t>Módosított előirányzat kormányzati funkciónként</t>
  </si>
  <si>
    <t>Módosított előirányzat összesen</t>
  </si>
  <si>
    <t>Módosított  előirányzat</t>
  </si>
  <si>
    <t>3/2018. (II.12.) önk. rend.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</si>
</sst>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double">
        <color indexed="64"/>
      </left>
      <right style="thick">
        <color indexed="64"/>
      </right>
      <top style="thin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/>
    <xf numFmtId="0" fontId="26" fillId="0" borderId="0"/>
  </cellStyleXfs>
  <cellXfs count="670">
    <xf numFmtId="0" fontId="0" fillId="0" borderId="0" xfId="0"/>
    <xf numFmtId="3" fontId="2" fillId="0" borderId="1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3" fontId="11" fillId="0" borderId="21" xfId="0" applyNumberFormat="1" applyFont="1" applyBorder="1" applyAlignment="1">
      <alignment vertical="center" wrapText="1"/>
    </xf>
    <xf numFmtId="3" fontId="11" fillId="0" borderId="22" xfId="0" applyNumberFormat="1" applyFont="1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3" fontId="11" fillId="0" borderId="1" xfId="0" applyNumberFormat="1" applyFont="1" applyBorder="1" applyAlignment="1">
      <alignment vertical="center" wrapText="1"/>
    </xf>
    <xf numFmtId="3" fontId="11" fillId="0" borderId="6" xfId="0" applyNumberFormat="1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2" fillId="0" borderId="0" xfId="0" applyNumberFormat="1" applyFont="1" applyFill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10" fillId="0" borderId="0" xfId="0" applyFont="1" applyFill="1"/>
    <xf numFmtId="0" fontId="13" fillId="0" borderId="0" xfId="0" applyFont="1" applyFill="1"/>
    <xf numFmtId="49" fontId="2" fillId="0" borderId="0" xfId="1" applyNumberFormat="1" applyFont="1" applyFill="1" applyAlignment="1">
      <alignment vertical="center"/>
    </xf>
    <xf numFmtId="0" fontId="6" fillId="0" borderId="8" xfId="0" applyFont="1" applyFill="1" applyBorder="1" applyAlignment="1">
      <alignment horizontal="left" vertical="center"/>
    </xf>
    <xf numFmtId="49" fontId="2" fillId="0" borderId="0" xfId="1" applyNumberFormat="1" applyFont="1" applyFill="1" applyAlignment="1">
      <alignment horizontal="left" vertical="center"/>
    </xf>
    <xf numFmtId="49" fontId="9" fillId="0" borderId="0" xfId="0" applyNumberFormat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6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vertical="center"/>
    </xf>
    <xf numFmtId="0" fontId="4" fillId="0" borderId="0" xfId="1" applyFont="1" applyFill="1" applyAlignment="1">
      <alignment vertical="center"/>
    </xf>
    <xf numFmtId="49" fontId="6" fillId="0" borderId="0" xfId="1" applyNumberFormat="1" applyFont="1" applyFill="1" applyAlignment="1">
      <alignment vertical="center"/>
    </xf>
    <xf numFmtId="0" fontId="6" fillId="0" borderId="0" xfId="1" applyFont="1" applyFill="1" applyAlignment="1">
      <alignment vertical="center"/>
    </xf>
    <xf numFmtId="49" fontId="9" fillId="0" borderId="0" xfId="1" applyNumberFormat="1" applyFont="1" applyFill="1" applyAlignment="1">
      <alignment vertical="center"/>
    </xf>
    <xf numFmtId="49" fontId="4" fillId="0" borderId="0" xfId="1" applyNumberFormat="1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49" fontId="8" fillId="0" borderId="0" xfId="1" applyNumberFormat="1" applyFont="1" applyFill="1" applyAlignment="1">
      <alignment vertical="center"/>
    </xf>
    <xf numFmtId="0" fontId="8" fillId="0" borderId="0" xfId="1" applyFont="1" applyFill="1" applyAlignment="1">
      <alignment vertical="center"/>
    </xf>
    <xf numFmtId="49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1" applyFont="1" applyFill="1" applyAlignment="1">
      <alignment vertical="center"/>
    </xf>
    <xf numFmtId="3" fontId="6" fillId="0" borderId="0" xfId="0" applyNumberFormat="1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0" fontId="10" fillId="0" borderId="0" xfId="0" applyFont="1" applyFill="1" applyBorder="1"/>
    <xf numFmtId="0" fontId="14" fillId="0" borderId="0" xfId="0" applyFont="1" applyFill="1"/>
    <xf numFmtId="3" fontId="2" fillId="0" borderId="3" xfId="0" applyNumberFormat="1" applyFont="1" applyFill="1" applyBorder="1" applyAlignment="1">
      <alignment vertical="center"/>
    </xf>
    <xf numFmtId="3" fontId="8" fillId="0" borderId="3" xfId="0" applyNumberFormat="1" applyFont="1" applyFill="1" applyBorder="1" applyAlignment="1">
      <alignment vertical="center"/>
    </xf>
    <xf numFmtId="3" fontId="2" fillId="0" borderId="30" xfId="0" applyNumberFormat="1" applyFont="1" applyFill="1" applyBorder="1" applyAlignment="1">
      <alignment vertical="center"/>
    </xf>
    <xf numFmtId="3" fontId="8" fillId="0" borderId="30" xfId="0" applyNumberFormat="1" applyFont="1" applyFill="1" applyBorder="1" applyAlignment="1">
      <alignment vertical="center"/>
    </xf>
    <xf numFmtId="0" fontId="6" fillId="0" borderId="2" xfId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41" xfId="0" applyFont="1" applyFill="1" applyBorder="1" applyAlignment="1">
      <alignment horizontal="center" vertical="center" wrapText="1"/>
    </xf>
    <xf numFmtId="3" fontId="3" fillId="0" borderId="41" xfId="0" applyNumberFormat="1" applyFont="1" applyFill="1" applyBorder="1" applyAlignment="1">
      <alignment vertical="center"/>
    </xf>
    <xf numFmtId="49" fontId="7" fillId="0" borderId="5" xfId="1" applyNumberFormat="1" applyFont="1" applyFill="1" applyBorder="1" applyAlignment="1">
      <alignment vertical="center"/>
    </xf>
    <xf numFmtId="3" fontId="8" fillId="0" borderId="41" xfId="0" applyNumberFormat="1" applyFont="1" applyFill="1" applyBorder="1" applyAlignment="1">
      <alignment vertical="center"/>
    </xf>
    <xf numFmtId="49" fontId="6" fillId="0" borderId="5" xfId="1" applyNumberFormat="1" applyFont="1" applyFill="1" applyBorder="1" applyAlignment="1">
      <alignment vertical="center"/>
    </xf>
    <xf numFmtId="3" fontId="2" fillId="0" borderId="41" xfId="0" applyNumberFormat="1" applyFont="1" applyFill="1" applyBorder="1" applyAlignment="1">
      <alignment vertical="center"/>
    </xf>
    <xf numFmtId="49" fontId="6" fillId="0" borderId="7" xfId="1" applyNumberFormat="1" applyFont="1" applyFill="1" applyBorder="1" applyAlignment="1">
      <alignment vertical="center"/>
    </xf>
    <xf numFmtId="3" fontId="16" fillId="0" borderId="41" xfId="0" applyNumberFormat="1" applyFont="1" applyFill="1" applyBorder="1" applyAlignment="1">
      <alignment vertical="center"/>
    </xf>
    <xf numFmtId="0" fontId="17" fillId="0" borderId="0" xfId="0" applyFont="1" applyFill="1"/>
    <xf numFmtId="3" fontId="3" fillId="0" borderId="0" xfId="0" applyNumberFormat="1" applyFont="1" applyFill="1" applyAlignment="1">
      <alignment vertical="center"/>
    </xf>
    <xf numFmtId="49" fontId="6" fillId="0" borderId="23" xfId="0" applyNumberFormat="1" applyFont="1" applyFill="1" applyBorder="1" applyAlignment="1">
      <alignment vertical="center"/>
    </xf>
    <xf numFmtId="49" fontId="6" fillId="0" borderId="5" xfId="0" applyNumberFormat="1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vertical="center"/>
    </xf>
    <xf numFmtId="3" fontId="11" fillId="0" borderId="21" xfId="0" applyNumberFormat="1" applyFont="1" applyBorder="1" applyAlignment="1">
      <alignment horizontal="right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" fontId="12" fillId="0" borderId="1" xfId="0" applyNumberFormat="1" applyFont="1" applyBorder="1" applyAlignment="1">
      <alignment horizontal="right" vertical="center" wrapText="1"/>
    </xf>
    <xf numFmtId="3" fontId="12" fillId="0" borderId="1" xfId="0" applyNumberFormat="1" applyFont="1" applyBorder="1" applyAlignment="1">
      <alignment vertical="center" wrapText="1"/>
    </xf>
    <xf numFmtId="3" fontId="12" fillId="0" borderId="6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3" fontId="19" fillId="0" borderId="1" xfId="0" applyNumberFormat="1" applyFont="1" applyBorder="1" applyAlignment="1">
      <alignment horizontal="right" vertical="center" wrapText="1"/>
    </xf>
    <xf numFmtId="3" fontId="19" fillId="0" borderId="1" xfId="0" applyNumberFormat="1" applyFont="1" applyBorder="1" applyAlignment="1">
      <alignment vertical="center" wrapText="1"/>
    </xf>
    <xf numFmtId="3" fontId="19" fillId="0" borderId="6" xfId="0" applyNumberFormat="1" applyFont="1" applyBorder="1" applyAlignment="1">
      <alignment vertical="center" wrapText="1"/>
    </xf>
    <xf numFmtId="3" fontId="2" fillId="0" borderId="55" xfId="0" applyNumberFormat="1" applyFont="1" applyFill="1" applyBorder="1" applyAlignment="1">
      <alignment vertical="center"/>
    </xf>
    <xf numFmtId="3" fontId="2" fillId="0" borderId="56" xfId="0" applyNumberFormat="1" applyFont="1" applyFill="1" applyBorder="1" applyAlignment="1">
      <alignment vertical="center"/>
    </xf>
    <xf numFmtId="3" fontId="8" fillId="0" borderId="55" xfId="0" applyNumberFormat="1" applyFont="1" applyFill="1" applyBorder="1" applyAlignment="1">
      <alignment vertical="center"/>
    </xf>
    <xf numFmtId="3" fontId="8" fillId="0" borderId="56" xfId="0" applyNumberFormat="1" applyFont="1" applyFill="1" applyBorder="1" applyAlignment="1">
      <alignment vertical="center"/>
    </xf>
    <xf numFmtId="3" fontId="2" fillId="0" borderId="61" xfId="0" applyNumberFormat="1" applyFont="1" applyFill="1" applyBorder="1" applyAlignment="1">
      <alignment vertical="center"/>
    </xf>
    <xf numFmtId="3" fontId="8" fillId="0" borderId="61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3" fontId="8" fillId="0" borderId="2" xfId="0" applyNumberFormat="1" applyFont="1" applyFill="1" applyBorder="1" applyAlignment="1">
      <alignment vertical="center"/>
    </xf>
    <xf numFmtId="0" fontId="3" fillId="0" borderId="21" xfId="0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vertical="center"/>
    </xf>
    <xf numFmtId="3" fontId="3" fillId="3" borderId="59" xfId="0" applyNumberFormat="1" applyFont="1" applyFill="1" applyBorder="1" applyAlignment="1">
      <alignment vertical="center"/>
    </xf>
    <xf numFmtId="3" fontId="3" fillId="3" borderId="51" xfId="0" applyNumberFormat="1" applyFont="1" applyFill="1" applyBorder="1" applyAlignment="1">
      <alignment vertical="center"/>
    </xf>
    <xf numFmtId="3" fontId="3" fillId="3" borderId="15" xfId="0" applyNumberFormat="1" applyFont="1" applyFill="1" applyBorder="1" applyAlignment="1">
      <alignment vertical="center"/>
    </xf>
    <xf numFmtId="3" fontId="3" fillId="3" borderId="52" xfId="0" applyNumberFormat="1" applyFont="1" applyFill="1" applyBorder="1" applyAlignment="1">
      <alignment vertical="center"/>
    </xf>
    <xf numFmtId="3" fontId="3" fillId="3" borderId="14" xfId="0" applyNumberFormat="1" applyFont="1" applyFill="1" applyBorder="1" applyAlignment="1">
      <alignment vertical="center"/>
    </xf>
    <xf numFmtId="3" fontId="3" fillId="3" borderId="13" xfId="0" applyNumberFormat="1" applyFont="1" applyFill="1" applyBorder="1" applyAlignment="1">
      <alignment vertical="center"/>
    </xf>
    <xf numFmtId="3" fontId="3" fillId="3" borderId="31" xfId="0" applyNumberFormat="1" applyFont="1" applyFill="1" applyBorder="1" applyAlignment="1">
      <alignment vertical="center"/>
    </xf>
    <xf numFmtId="49" fontId="9" fillId="4" borderId="5" xfId="1" applyNumberFormat="1" applyFont="1" applyFill="1" applyBorder="1" applyAlignment="1">
      <alignment vertical="center"/>
    </xf>
    <xf numFmtId="3" fontId="3" fillId="4" borderId="61" xfId="0" applyNumberFormat="1" applyFont="1" applyFill="1" applyBorder="1" applyAlignment="1">
      <alignment vertical="center"/>
    </xf>
    <xf numFmtId="3" fontId="3" fillId="4" borderId="55" xfId="0" applyNumberFormat="1" applyFont="1" applyFill="1" applyBorder="1" applyAlignment="1">
      <alignment vertical="center"/>
    </xf>
    <xf numFmtId="3" fontId="3" fillId="4" borderId="1" xfId="0" applyNumberFormat="1" applyFont="1" applyFill="1" applyBorder="1" applyAlignment="1">
      <alignment vertical="center"/>
    </xf>
    <xf numFmtId="3" fontId="3" fillId="4" borderId="56" xfId="0" applyNumberFormat="1" applyFont="1" applyFill="1" applyBorder="1" applyAlignment="1">
      <alignment vertical="center"/>
    </xf>
    <xf numFmtId="3" fontId="3" fillId="4" borderId="3" xfId="0" applyNumberFormat="1" applyFont="1" applyFill="1" applyBorder="1" applyAlignment="1">
      <alignment vertical="center"/>
    </xf>
    <xf numFmtId="3" fontId="3" fillId="4" borderId="2" xfId="0" applyNumberFormat="1" applyFont="1" applyFill="1" applyBorder="1" applyAlignment="1">
      <alignment vertical="center"/>
    </xf>
    <xf numFmtId="3" fontId="3" fillId="4" borderId="30" xfId="0" applyNumberFormat="1" applyFont="1" applyFill="1" applyBorder="1" applyAlignment="1">
      <alignment vertical="center"/>
    </xf>
    <xf numFmtId="49" fontId="3" fillId="3" borderId="12" xfId="1" applyNumberFormat="1" applyFont="1" applyFill="1" applyBorder="1" applyAlignment="1">
      <alignment vertical="center"/>
    </xf>
    <xf numFmtId="3" fontId="16" fillId="3" borderId="59" xfId="0" applyNumberFormat="1" applyFont="1" applyFill="1" applyBorder="1" applyAlignment="1">
      <alignment vertical="center"/>
    </xf>
    <xf numFmtId="3" fontId="16" fillId="3" borderId="51" xfId="0" applyNumberFormat="1" applyFont="1" applyFill="1" applyBorder="1" applyAlignment="1">
      <alignment vertical="center"/>
    </xf>
    <xf numFmtId="3" fontId="16" fillId="3" borderId="15" xfId="0" applyNumberFormat="1" applyFont="1" applyFill="1" applyBorder="1" applyAlignment="1">
      <alignment vertical="center"/>
    </xf>
    <xf numFmtId="3" fontId="16" fillId="3" borderId="14" xfId="0" applyNumberFormat="1" applyFont="1" applyFill="1" applyBorder="1" applyAlignment="1">
      <alignment vertical="center"/>
    </xf>
    <xf numFmtId="3" fontId="16" fillId="3" borderId="31" xfId="0" applyNumberFormat="1" applyFont="1" applyFill="1" applyBorder="1" applyAlignment="1">
      <alignment vertical="center"/>
    </xf>
    <xf numFmtId="49" fontId="7" fillId="4" borderId="5" xfId="1" applyNumberFormat="1" applyFont="1" applyFill="1" applyBorder="1" applyAlignment="1">
      <alignment vertical="center"/>
    </xf>
    <xf numFmtId="3" fontId="8" fillId="4" borderId="61" xfId="0" applyNumberFormat="1" applyFont="1" applyFill="1" applyBorder="1" applyAlignment="1">
      <alignment vertical="center"/>
    </xf>
    <xf numFmtId="3" fontId="8" fillId="4" borderId="55" xfId="0" applyNumberFormat="1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vertical="center"/>
    </xf>
    <xf numFmtId="3" fontId="8" fillId="4" borderId="56" xfId="0" applyNumberFormat="1" applyFont="1" applyFill="1" applyBorder="1" applyAlignment="1">
      <alignment vertical="center"/>
    </xf>
    <xf numFmtId="3" fontId="8" fillId="4" borderId="3" xfId="0" applyNumberFormat="1" applyFont="1" applyFill="1" applyBorder="1" applyAlignment="1">
      <alignment vertical="center"/>
    </xf>
    <xf numFmtId="3" fontId="8" fillId="4" borderId="2" xfId="0" applyNumberFormat="1" applyFont="1" applyFill="1" applyBorder="1" applyAlignment="1">
      <alignment vertical="center"/>
    </xf>
    <xf numFmtId="3" fontId="8" fillId="4" borderId="30" xfId="0" applyNumberFormat="1" applyFont="1" applyFill="1" applyBorder="1" applyAlignment="1">
      <alignment vertical="center"/>
    </xf>
    <xf numFmtId="49" fontId="9" fillId="4" borderId="23" xfId="1" applyNumberFormat="1" applyFont="1" applyFill="1" applyBorder="1" applyAlignment="1">
      <alignment vertical="center"/>
    </xf>
    <xf numFmtId="3" fontId="3" fillId="4" borderId="60" xfId="0" applyNumberFormat="1" applyFont="1" applyFill="1" applyBorder="1" applyAlignment="1">
      <alignment vertical="center"/>
    </xf>
    <xf numFmtId="3" fontId="3" fillId="4" borderId="53" xfId="0" applyNumberFormat="1" applyFont="1" applyFill="1" applyBorder="1" applyAlignment="1">
      <alignment vertical="center"/>
    </xf>
    <xf numFmtId="3" fontId="3" fillId="4" borderId="18" xfId="0" applyNumberFormat="1" applyFont="1" applyFill="1" applyBorder="1" applyAlignment="1">
      <alignment vertical="center"/>
    </xf>
    <xf numFmtId="3" fontId="3" fillId="4" borderId="54" xfId="0" applyNumberFormat="1" applyFont="1" applyFill="1" applyBorder="1" applyAlignment="1">
      <alignment vertical="center"/>
    </xf>
    <xf numFmtId="3" fontId="3" fillId="4" borderId="33" xfId="0" applyNumberFormat="1" applyFont="1" applyFill="1" applyBorder="1" applyAlignment="1">
      <alignment vertical="center"/>
    </xf>
    <xf numFmtId="3" fontId="3" fillId="4" borderId="24" xfId="0" applyNumberFormat="1" applyFont="1" applyFill="1" applyBorder="1" applyAlignment="1">
      <alignment vertical="center"/>
    </xf>
    <xf numFmtId="3" fontId="3" fillId="4" borderId="19" xfId="0" applyNumberFormat="1" applyFont="1" applyFill="1" applyBorder="1" applyAlignment="1">
      <alignment vertical="center"/>
    </xf>
    <xf numFmtId="49" fontId="9" fillId="4" borderId="23" xfId="0" applyNumberFormat="1" applyFont="1" applyFill="1" applyBorder="1" applyAlignment="1">
      <alignment vertical="center"/>
    </xf>
    <xf numFmtId="49" fontId="7" fillId="4" borderId="23" xfId="1" applyNumberFormat="1" applyFont="1" applyFill="1" applyBorder="1" applyAlignment="1">
      <alignment vertical="center"/>
    </xf>
    <xf numFmtId="49" fontId="9" fillId="4" borderId="7" xfId="1" applyNumberFormat="1" applyFont="1" applyFill="1" applyBorder="1" applyAlignment="1">
      <alignment vertical="center"/>
    </xf>
    <xf numFmtId="49" fontId="6" fillId="0" borderId="0" xfId="0" applyNumberFormat="1" applyFont="1" applyFill="1"/>
    <xf numFmtId="49" fontId="15" fillId="0" borderId="0" xfId="0" applyNumberFormat="1" applyFont="1" applyFill="1"/>
    <xf numFmtId="49" fontId="10" fillId="0" borderId="0" xfId="0" applyNumberFormat="1" applyFont="1" applyFill="1"/>
    <xf numFmtId="49" fontId="6" fillId="0" borderId="0" xfId="0" applyNumberFormat="1" applyFont="1" applyFill="1" applyAlignment="1">
      <alignment vertical="center"/>
    </xf>
    <xf numFmtId="0" fontId="3" fillId="0" borderId="49" xfId="0" applyFont="1" applyFill="1" applyBorder="1" applyAlignment="1">
      <alignment horizontal="center" vertical="center" wrapText="1"/>
    </xf>
    <xf numFmtId="3" fontId="8" fillId="4" borderId="33" xfId="0" applyNumberFormat="1" applyFont="1" applyFill="1" applyBorder="1" applyAlignment="1">
      <alignment vertical="center"/>
    </xf>
    <xf numFmtId="3" fontId="8" fillId="4" borderId="18" xfId="0" applyNumberFormat="1" applyFont="1" applyFill="1" applyBorder="1" applyAlignment="1">
      <alignment vertical="center"/>
    </xf>
    <xf numFmtId="3" fontId="8" fillId="4" borderId="24" xfId="0" applyNumberFormat="1" applyFont="1" applyFill="1" applyBorder="1" applyAlignment="1">
      <alignment vertical="center"/>
    </xf>
    <xf numFmtId="3" fontId="8" fillId="4" borderId="19" xfId="0" applyNumberFormat="1" applyFont="1" applyFill="1" applyBorder="1" applyAlignment="1">
      <alignment vertical="center"/>
    </xf>
    <xf numFmtId="49" fontId="7" fillId="4" borderId="7" xfId="1" applyNumberFormat="1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3" fontId="8" fillId="0" borderId="15" xfId="0" applyNumberFormat="1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" fontId="3" fillId="3" borderId="13" xfId="0" applyNumberFormat="1" applyFont="1" applyFill="1" applyBorder="1" applyAlignment="1">
      <alignment horizontal="right" vertical="center"/>
    </xf>
    <xf numFmtId="3" fontId="3" fillId="4" borderId="24" xfId="1" applyNumberFormat="1" applyFont="1" applyFill="1" applyBorder="1" applyAlignment="1">
      <alignment horizontal="right" vertical="center"/>
    </xf>
    <xf numFmtId="3" fontId="2" fillId="0" borderId="2" xfId="1" applyNumberFormat="1" applyFont="1" applyFill="1" applyBorder="1" applyAlignment="1">
      <alignment horizontal="right" vertical="center"/>
    </xf>
    <xf numFmtId="3" fontId="3" fillId="4" borderId="2" xfId="1" applyNumberFormat="1" applyFont="1" applyFill="1" applyBorder="1" applyAlignment="1">
      <alignment horizontal="right" vertical="center"/>
    </xf>
    <xf numFmtId="3" fontId="2" fillId="0" borderId="8" xfId="1" applyNumberFormat="1" applyFont="1" applyFill="1" applyBorder="1" applyAlignment="1">
      <alignment horizontal="right" vertical="center"/>
    </xf>
    <xf numFmtId="3" fontId="3" fillId="3" borderId="13" xfId="1" applyNumberFormat="1" applyFont="1" applyFill="1" applyBorder="1" applyAlignment="1">
      <alignment horizontal="right" vertical="center"/>
    </xf>
    <xf numFmtId="3" fontId="2" fillId="0" borderId="24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2" fillId="0" borderId="8" xfId="0" applyNumberFormat="1" applyFont="1" applyFill="1" applyBorder="1" applyAlignment="1">
      <alignment horizontal="right" vertical="center"/>
    </xf>
    <xf numFmtId="3" fontId="8" fillId="0" borderId="2" xfId="1" applyNumberFormat="1" applyFont="1" applyFill="1" applyBorder="1" applyAlignment="1">
      <alignment horizontal="right" vertical="center"/>
    </xf>
    <xf numFmtId="3" fontId="8" fillId="4" borderId="24" xfId="1" applyNumberFormat="1" applyFont="1" applyFill="1" applyBorder="1" applyAlignment="1">
      <alignment horizontal="right" vertical="center"/>
    </xf>
    <xf numFmtId="3" fontId="8" fillId="4" borderId="2" xfId="1" applyNumberFormat="1" applyFont="1" applyFill="1" applyBorder="1" applyAlignment="1">
      <alignment horizontal="right" vertical="center" wrapText="1"/>
    </xf>
    <xf numFmtId="3" fontId="2" fillId="0" borderId="2" xfId="1" applyNumberFormat="1" applyFont="1" applyFill="1" applyBorder="1" applyAlignment="1">
      <alignment horizontal="right" vertical="center" wrapText="1"/>
    </xf>
    <xf numFmtId="3" fontId="8" fillId="4" borderId="2" xfId="1" applyNumberFormat="1" applyFont="1" applyFill="1" applyBorder="1" applyAlignment="1">
      <alignment horizontal="right" vertical="center"/>
    </xf>
    <xf numFmtId="3" fontId="8" fillId="4" borderId="8" xfId="1" applyNumberFormat="1" applyFont="1" applyFill="1" applyBorder="1" applyAlignment="1">
      <alignment horizontal="right" vertical="center"/>
    </xf>
    <xf numFmtId="3" fontId="3" fillId="4" borderId="8" xfId="1" applyNumberFormat="1" applyFont="1" applyFill="1" applyBorder="1" applyAlignment="1">
      <alignment horizontal="right" vertical="center"/>
    </xf>
    <xf numFmtId="3" fontId="3" fillId="4" borderId="2" xfId="1" applyNumberFormat="1" applyFont="1" applyFill="1" applyBorder="1" applyAlignment="1">
      <alignment horizontal="right" vertical="center" wrapText="1"/>
    </xf>
    <xf numFmtId="3" fontId="3" fillId="3" borderId="80" xfId="0" applyNumberFormat="1" applyFont="1" applyFill="1" applyBorder="1" applyAlignment="1">
      <alignment vertical="center"/>
    </xf>
    <xf numFmtId="3" fontId="3" fillId="4" borderId="81" xfId="0" applyNumberFormat="1" applyFont="1" applyFill="1" applyBorder="1" applyAlignment="1">
      <alignment vertical="center"/>
    </xf>
    <xf numFmtId="3" fontId="3" fillId="4" borderId="82" xfId="0" applyNumberFormat="1" applyFont="1" applyFill="1" applyBorder="1" applyAlignment="1">
      <alignment vertical="center"/>
    </xf>
    <xf numFmtId="3" fontId="2" fillId="0" borderId="82" xfId="0" applyNumberFormat="1" applyFont="1" applyFill="1" applyBorder="1" applyAlignment="1">
      <alignment vertical="center"/>
    </xf>
    <xf numFmtId="3" fontId="8" fillId="0" borderId="82" xfId="0" applyNumberFormat="1" applyFont="1" applyFill="1" applyBorder="1" applyAlignment="1">
      <alignment vertical="center"/>
    </xf>
    <xf numFmtId="3" fontId="8" fillId="4" borderId="81" xfId="0" applyNumberFormat="1" applyFont="1" applyFill="1" applyBorder="1" applyAlignment="1">
      <alignment vertical="center"/>
    </xf>
    <xf numFmtId="3" fontId="8" fillId="4" borderId="82" xfId="0" applyNumberFormat="1" applyFont="1" applyFill="1" applyBorder="1" applyAlignment="1">
      <alignment vertical="center"/>
    </xf>
    <xf numFmtId="3" fontId="8" fillId="4" borderId="53" xfId="0" applyNumberFormat="1" applyFont="1" applyFill="1" applyBorder="1" applyAlignment="1">
      <alignment vertical="center"/>
    </xf>
    <xf numFmtId="3" fontId="8" fillId="0" borderId="13" xfId="0" applyNumberFormat="1" applyFont="1" applyBorder="1" applyAlignment="1">
      <alignment vertical="center"/>
    </xf>
    <xf numFmtId="0" fontId="6" fillId="0" borderId="4" xfId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3" fontId="6" fillId="0" borderId="69" xfId="0" applyNumberFormat="1" applyFont="1" applyBorder="1" applyAlignment="1">
      <alignment vertical="center"/>
    </xf>
    <xf numFmtId="3" fontId="6" fillId="0" borderId="71" xfId="0" applyNumberFormat="1" applyFont="1" applyBorder="1" applyAlignment="1">
      <alignment vertical="center"/>
    </xf>
    <xf numFmtId="3" fontId="6" fillId="0" borderId="68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3" fontId="6" fillId="0" borderId="30" xfId="0" applyNumberFormat="1" applyFont="1" applyBorder="1" applyAlignment="1">
      <alignment vertical="center"/>
    </xf>
    <xf numFmtId="3" fontId="3" fillId="0" borderId="21" xfId="0" applyNumberFormat="1" applyFont="1" applyBorder="1" applyAlignment="1">
      <alignment vertical="center"/>
    </xf>
    <xf numFmtId="3" fontId="3" fillId="0" borderId="72" xfId="0" applyNumberFormat="1" applyFont="1" applyBorder="1" applyAlignment="1">
      <alignment vertical="center"/>
    </xf>
    <xf numFmtId="3" fontId="3" fillId="0" borderId="70" xfId="0" applyNumberFormat="1" applyFont="1" applyBorder="1" applyAlignment="1">
      <alignment vertical="center"/>
    </xf>
    <xf numFmtId="3" fontId="6" fillId="0" borderId="18" xfId="0" applyNumberFormat="1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3" fontId="10" fillId="0" borderId="0" xfId="0" applyNumberFormat="1" applyFont="1" applyFill="1"/>
    <xf numFmtId="49" fontId="4" fillId="0" borderId="5" xfId="1" applyNumberFormat="1" applyFont="1" applyFill="1" applyBorder="1" applyAlignment="1">
      <alignment vertical="center"/>
    </xf>
    <xf numFmtId="3" fontId="5" fillId="0" borderId="2" xfId="1" applyNumberFormat="1" applyFont="1" applyFill="1" applyBorder="1" applyAlignment="1">
      <alignment horizontal="right" vertical="center"/>
    </xf>
    <xf numFmtId="3" fontId="5" fillId="0" borderId="82" xfId="0" applyNumberFormat="1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3" fontId="5" fillId="0" borderId="30" xfId="0" applyNumberFormat="1" applyFont="1" applyFill="1" applyBorder="1" applyAlignment="1">
      <alignment vertical="center"/>
    </xf>
    <xf numFmtId="49" fontId="7" fillId="0" borderId="7" xfId="1" applyNumberFormat="1" applyFont="1" applyFill="1" applyBorder="1" applyAlignment="1">
      <alignment vertical="center"/>
    </xf>
    <xf numFmtId="3" fontId="8" fillId="0" borderId="8" xfId="1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3" fontId="5" fillId="0" borderId="55" xfId="0" applyNumberFormat="1" applyFont="1" applyFill="1" applyBorder="1" applyAlignment="1">
      <alignment vertical="center"/>
    </xf>
    <xf numFmtId="3" fontId="5" fillId="0" borderId="56" xfId="0" applyNumberFormat="1" applyFont="1" applyFill="1" applyBorder="1" applyAlignment="1">
      <alignment vertical="center"/>
    </xf>
    <xf numFmtId="3" fontId="5" fillId="0" borderId="61" xfId="0" applyNumberFormat="1" applyFont="1" applyFill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3" fontId="14" fillId="0" borderId="0" xfId="0" applyNumberFormat="1" applyFont="1" applyFill="1"/>
    <xf numFmtId="0" fontId="6" fillId="0" borderId="4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left" vertical="center"/>
    </xf>
    <xf numFmtId="3" fontId="21" fillId="0" borderId="55" xfId="0" applyNumberFormat="1" applyFont="1" applyFill="1" applyBorder="1" applyAlignment="1">
      <alignment vertical="center"/>
    </xf>
    <xf numFmtId="0" fontId="23" fillId="0" borderId="0" xfId="0" applyFont="1" applyFill="1"/>
    <xf numFmtId="3" fontId="23" fillId="0" borderId="0" xfId="0" applyNumberFormat="1" applyFont="1" applyFill="1"/>
    <xf numFmtId="3" fontId="8" fillId="0" borderId="78" xfId="0" applyNumberFormat="1" applyFont="1" applyFill="1" applyBorder="1" applyAlignment="1">
      <alignment vertical="center"/>
    </xf>
    <xf numFmtId="3" fontId="8" fillId="0" borderId="65" xfId="0" applyNumberFormat="1" applyFont="1" applyFill="1" applyBorder="1" applyAlignment="1">
      <alignment vertical="center"/>
    </xf>
    <xf numFmtId="3" fontId="8" fillId="0" borderId="10" xfId="0" applyNumberFormat="1" applyFont="1" applyFill="1" applyBorder="1" applyAlignment="1">
      <alignment vertical="center"/>
    </xf>
    <xf numFmtId="3" fontId="8" fillId="0" borderId="17" xfId="0" applyNumberFormat="1" applyFont="1" applyFill="1" applyBorder="1" applyAlignment="1">
      <alignment vertical="center"/>
    </xf>
    <xf numFmtId="3" fontId="8" fillId="0" borderId="9" xfId="0" applyNumberFormat="1" applyFont="1" applyFill="1" applyBorder="1" applyAlignment="1">
      <alignment vertical="center"/>
    </xf>
    <xf numFmtId="3" fontId="8" fillId="0" borderId="8" xfId="0" applyNumberFormat="1" applyFont="1" applyFill="1" applyBorder="1" applyAlignment="1">
      <alignment vertical="center"/>
    </xf>
    <xf numFmtId="0" fontId="6" fillId="0" borderId="7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3" fillId="0" borderId="72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3" fontId="6" fillId="0" borderId="85" xfId="0" applyNumberFormat="1" applyFont="1" applyBorder="1" applyAlignment="1">
      <alignment vertical="center"/>
    </xf>
    <xf numFmtId="3" fontId="6" fillId="0" borderId="3" xfId="0" applyNumberFormat="1" applyFont="1" applyBorder="1" applyAlignment="1">
      <alignment vertical="center"/>
    </xf>
    <xf numFmtId="3" fontId="3" fillId="0" borderId="84" xfId="0" applyNumberFormat="1" applyFont="1" applyBorder="1" applyAlignment="1">
      <alignment vertical="center"/>
    </xf>
    <xf numFmtId="3" fontId="6" fillId="0" borderId="33" xfId="0" applyNumberFormat="1" applyFont="1" applyBorder="1" applyAlignment="1">
      <alignment vertical="center"/>
    </xf>
    <xf numFmtId="3" fontId="8" fillId="0" borderId="14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0" fontId="6" fillId="0" borderId="4" xfId="1" applyFont="1" applyFill="1" applyBorder="1" applyAlignment="1">
      <alignment horizontal="left" vertical="center"/>
    </xf>
    <xf numFmtId="3" fontId="0" fillId="0" borderId="0" xfId="0" applyNumberFormat="1"/>
    <xf numFmtId="0" fontId="6" fillId="0" borderId="4" xfId="1" applyFont="1" applyFill="1" applyBorder="1" applyAlignment="1">
      <alignment vertical="center"/>
    </xf>
    <xf numFmtId="0" fontId="7" fillId="0" borderId="2" xfId="1" applyFont="1" applyFill="1" applyBorder="1" applyAlignment="1">
      <alignment vertical="center"/>
    </xf>
    <xf numFmtId="0" fontId="6" fillId="0" borderId="4" xfId="1" applyFont="1" applyFill="1" applyBorder="1" applyAlignment="1">
      <alignment horizontal="left" vertical="center"/>
    </xf>
    <xf numFmtId="0" fontId="7" fillId="0" borderId="2" xfId="1" applyFont="1" applyFill="1" applyBorder="1" applyAlignment="1">
      <alignment vertical="center"/>
    </xf>
    <xf numFmtId="0" fontId="7" fillId="0" borderId="4" xfId="1" applyFont="1" applyFill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4" fillId="0" borderId="4" xfId="1" applyFont="1" applyFill="1" applyBorder="1" applyAlignment="1">
      <alignment horizontal="left" vertical="center"/>
    </xf>
    <xf numFmtId="3" fontId="5" fillId="0" borderId="41" xfId="0" applyNumberFormat="1" applyFont="1" applyFill="1" applyBorder="1" applyAlignment="1">
      <alignment vertical="center"/>
    </xf>
    <xf numFmtId="0" fontId="4" fillId="0" borderId="2" xfId="1" applyFont="1" applyFill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/>
    </xf>
    <xf numFmtId="3" fontId="3" fillId="3" borderId="12" xfId="0" applyNumberFormat="1" applyFont="1" applyFill="1" applyBorder="1" applyAlignment="1">
      <alignment horizontal="right" vertical="center"/>
    </xf>
    <xf numFmtId="3" fontId="3" fillId="4" borderId="23" xfId="1" applyNumberFormat="1" applyFont="1" applyFill="1" applyBorder="1" applyAlignment="1">
      <alignment horizontal="right" vertical="center"/>
    </xf>
    <xf numFmtId="3" fontId="2" fillId="0" borderId="5" xfId="1" applyNumberFormat="1" applyFont="1" applyFill="1" applyBorder="1" applyAlignment="1">
      <alignment horizontal="right" vertical="center"/>
    </xf>
    <xf numFmtId="3" fontId="3" fillId="4" borderId="5" xfId="1" applyNumberFormat="1" applyFont="1" applyFill="1" applyBorder="1" applyAlignment="1">
      <alignment horizontal="right" vertical="center"/>
    </xf>
    <xf numFmtId="3" fontId="2" fillId="0" borderId="7" xfId="1" applyNumberFormat="1" applyFont="1" applyFill="1" applyBorder="1" applyAlignment="1">
      <alignment horizontal="right" vertical="center"/>
    </xf>
    <xf numFmtId="3" fontId="3" fillId="3" borderId="12" xfId="1" applyNumberFormat="1" applyFont="1" applyFill="1" applyBorder="1" applyAlignment="1">
      <alignment horizontal="right" vertical="center"/>
    </xf>
    <xf numFmtId="3" fontId="2" fillId="0" borderId="23" xfId="0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center"/>
    </xf>
    <xf numFmtId="3" fontId="2" fillId="0" borderId="7" xfId="0" applyNumberFormat="1" applyFont="1" applyFill="1" applyBorder="1" applyAlignment="1">
      <alignment horizontal="right" vertical="center"/>
    </xf>
    <xf numFmtId="3" fontId="8" fillId="0" borderId="5" xfId="1" applyNumberFormat="1" applyFont="1" applyFill="1" applyBorder="1" applyAlignment="1">
      <alignment horizontal="right" vertical="center"/>
    </xf>
    <xf numFmtId="3" fontId="8" fillId="4" borderId="23" xfId="1" applyNumberFormat="1" applyFont="1" applyFill="1" applyBorder="1" applyAlignment="1">
      <alignment horizontal="right" vertical="center"/>
    </xf>
    <xf numFmtId="3" fontId="8" fillId="4" borderId="5" xfId="1" applyNumberFormat="1" applyFont="1" applyFill="1" applyBorder="1" applyAlignment="1">
      <alignment horizontal="right" vertical="center" wrapText="1"/>
    </xf>
    <xf numFmtId="3" fontId="2" fillId="0" borderId="5" xfId="1" applyNumberFormat="1" applyFont="1" applyFill="1" applyBorder="1" applyAlignment="1">
      <alignment horizontal="right" vertical="center" wrapText="1"/>
    </xf>
    <xf numFmtId="3" fontId="8" fillId="4" borderId="5" xfId="1" applyNumberFormat="1" applyFont="1" applyFill="1" applyBorder="1" applyAlignment="1">
      <alignment horizontal="right" vertical="center"/>
    </xf>
    <xf numFmtId="3" fontId="8" fillId="4" borderId="7" xfId="1" applyNumberFormat="1" applyFont="1" applyFill="1" applyBorder="1" applyAlignment="1">
      <alignment horizontal="right" vertical="center"/>
    </xf>
    <xf numFmtId="3" fontId="3" fillId="4" borderId="7" xfId="1" applyNumberFormat="1" applyFont="1" applyFill="1" applyBorder="1" applyAlignment="1">
      <alignment horizontal="right" vertical="center"/>
    </xf>
    <xf numFmtId="3" fontId="3" fillId="4" borderId="5" xfId="1" applyNumberFormat="1" applyFont="1" applyFill="1" applyBorder="1" applyAlignment="1">
      <alignment horizontal="right" vertical="center" wrapText="1"/>
    </xf>
    <xf numFmtId="0" fontId="4" fillId="0" borderId="4" xfId="1" applyFont="1" applyFill="1" applyBorder="1" applyAlignment="1">
      <alignment vertical="center"/>
    </xf>
    <xf numFmtId="0" fontId="9" fillId="0" borderId="49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center" vertical="center" wrapText="1"/>
    </xf>
    <xf numFmtId="3" fontId="5" fillId="0" borderId="5" xfId="1" applyNumberFormat="1" applyFont="1" applyFill="1" applyBorder="1" applyAlignment="1">
      <alignment horizontal="right" vertical="center"/>
    </xf>
    <xf numFmtId="3" fontId="8" fillId="0" borderId="7" xfId="1" applyNumberFormat="1" applyFont="1" applyFill="1" applyBorder="1" applyAlignment="1">
      <alignment horizontal="right" vertical="center"/>
    </xf>
    <xf numFmtId="49" fontId="9" fillId="0" borderId="23" xfId="1" applyNumberFormat="1" applyFont="1" applyFill="1" applyBorder="1" applyAlignment="1">
      <alignment vertical="center"/>
    </xf>
    <xf numFmtId="3" fontId="3" fillId="0" borderId="23" xfId="1" applyNumberFormat="1" applyFont="1" applyFill="1" applyBorder="1" applyAlignment="1">
      <alignment horizontal="right" vertical="center"/>
    </xf>
    <xf numFmtId="3" fontId="3" fillId="0" borderId="24" xfId="1" applyNumberFormat="1" applyFont="1" applyFill="1" applyBorder="1" applyAlignment="1">
      <alignment horizontal="right" vertical="center"/>
    </xf>
    <xf numFmtId="3" fontId="3" fillId="0" borderId="82" xfId="0" applyNumberFormat="1" applyFont="1" applyFill="1" applyBorder="1" applyAlignment="1">
      <alignment vertical="center"/>
    </xf>
    <xf numFmtId="3" fontId="3" fillId="0" borderId="55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3" fontId="3" fillId="0" borderId="30" xfId="0" applyNumberFormat="1" applyFont="1" applyFill="1" applyBorder="1" applyAlignment="1">
      <alignment vertical="center"/>
    </xf>
    <xf numFmtId="49" fontId="9" fillId="0" borderId="5" xfId="1" applyNumberFormat="1" applyFont="1" applyFill="1" applyBorder="1" applyAlignment="1">
      <alignment vertical="center"/>
    </xf>
    <xf numFmtId="3" fontId="3" fillId="0" borderId="5" xfId="1" applyNumberFormat="1" applyFont="1" applyFill="1" applyBorder="1" applyAlignment="1">
      <alignment horizontal="right" vertical="center"/>
    </xf>
    <xf numFmtId="3" fontId="3" fillId="0" borderId="2" xfId="1" applyNumberFormat="1" applyFont="1" applyFill="1" applyBorder="1" applyAlignment="1">
      <alignment horizontal="right" vertical="center"/>
    </xf>
    <xf numFmtId="49" fontId="9" fillId="0" borderId="7" xfId="1" applyNumberFormat="1" applyFont="1" applyFill="1" applyBorder="1" applyAlignment="1">
      <alignment vertical="center"/>
    </xf>
    <xf numFmtId="3" fontId="3" fillId="0" borderId="7" xfId="1" applyNumberFormat="1" applyFont="1" applyFill="1" applyBorder="1" applyAlignment="1">
      <alignment horizontal="right" vertical="center"/>
    </xf>
    <xf numFmtId="3" fontId="3" fillId="0" borderId="8" xfId="1" applyNumberFormat="1" applyFont="1" applyFill="1" applyBorder="1" applyAlignment="1">
      <alignment horizontal="right" vertical="center"/>
    </xf>
    <xf numFmtId="3" fontId="5" fillId="0" borderId="5" xfId="0" applyNumberFormat="1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right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6" fillId="0" borderId="4" xfId="1" applyFont="1" applyFill="1" applyBorder="1" applyAlignment="1">
      <alignment horizontal="left" vertical="center"/>
    </xf>
    <xf numFmtId="0" fontId="6" fillId="0" borderId="24" xfId="0" applyFont="1" applyFill="1" applyBorder="1" applyAlignment="1">
      <alignment vertical="center"/>
    </xf>
    <xf numFmtId="0" fontId="6" fillId="0" borderId="29" xfId="0" applyFont="1" applyFill="1" applyBorder="1" applyAlignment="1">
      <alignment vertical="center"/>
    </xf>
    <xf numFmtId="0" fontId="7" fillId="0" borderId="2" xfId="1" applyFont="1" applyFill="1" applyBorder="1" applyAlignment="1">
      <alignment vertical="center"/>
    </xf>
    <xf numFmtId="0" fontId="6" fillId="0" borderId="4" xfId="1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49" fontId="4" fillId="0" borderId="0" xfId="0" applyNumberFormat="1" applyFont="1" applyFill="1"/>
    <xf numFmtId="0" fontId="6" fillId="0" borderId="2" xfId="1" applyFont="1" applyFill="1" applyBorder="1" applyAlignment="1">
      <alignment vertical="center"/>
    </xf>
    <xf numFmtId="49" fontId="6" fillId="0" borderId="20" xfId="0" applyNumberFormat="1" applyFont="1" applyFill="1" applyBorder="1" applyAlignment="1">
      <alignment vertical="center"/>
    </xf>
    <xf numFmtId="0" fontId="6" fillId="0" borderId="72" xfId="0" applyFont="1" applyFill="1" applyBorder="1" applyAlignment="1">
      <alignment vertical="center"/>
    </xf>
    <xf numFmtId="0" fontId="6" fillId="0" borderId="90" xfId="0" applyFont="1" applyFill="1" applyBorder="1" applyAlignment="1">
      <alignment vertical="center"/>
    </xf>
    <xf numFmtId="3" fontId="2" fillId="0" borderId="91" xfId="0" applyNumberFormat="1" applyFont="1" applyFill="1" applyBorder="1" applyAlignment="1">
      <alignment vertical="center"/>
    </xf>
    <xf numFmtId="3" fontId="2" fillId="0" borderId="92" xfId="0" applyNumberFormat="1" applyFont="1" applyFill="1" applyBorder="1" applyAlignment="1">
      <alignment vertical="center"/>
    </xf>
    <xf numFmtId="3" fontId="2" fillId="0" borderId="21" xfId="0" applyNumberFormat="1" applyFont="1" applyFill="1" applyBorder="1" applyAlignment="1">
      <alignment vertical="center"/>
    </xf>
    <xf numFmtId="3" fontId="2" fillId="0" borderId="72" xfId="0" applyNumberFormat="1" applyFont="1" applyFill="1" applyBorder="1" applyAlignment="1">
      <alignment vertical="center"/>
    </xf>
    <xf numFmtId="3" fontId="2" fillId="0" borderId="84" xfId="0" applyNumberFormat="1" applyFont="1" applyFill="1" applyBorder="1" applyAlignment="1">
      <alignment vertical="center"/>
    </xf>
    <xf numFmtId="3" fontId="2" fillId="0" borderId="70" xfId="0" applyNumberFormat="1" applyFont="1" applyFill="1" applyBorder="1" applyAlignment="1">
      <alignment vertical="center"/>
    </xf>
    <xf numFmtId="49" fontId="4" fillId="0" borderId="23" xfId="0" applyNumberFormat="1" applyFont="1" applyFill="1" applyBorder="1" applyAlignment="1">
      <alignment vertical="center"/>
    </xf>
    <xf numFmtId="49" fontId="4" fillId="0" borderId="5" xfId="0" applyNumberFormat="1" applyFont="1" applyFill="1" applyBorder="1" applyAlignment="1">
      <alignment vertical="center"/>
    </xf>
    <xf numFmtId="49" fontId="6" fillId="0" borderId="23" xfId="1" applyNumberFormat="1" applyFont="1" applyFill="1" applyBorder="1" applyAlignment="1">
      <alignment vertical="center"/>
    </xf>
    <xf numFmtId="0" fontId="6" fillId="0" borderId="24" xfId="1" applyFont="1" applyFill="1" applyBorder="1" applyAlignment="1">
      <alignment horizontal="left" vertical="center"/>
    </xf>
    <xf numFmtId="0" fontId="6" fillId="0" borderId="29" xfId="1" applyFont="1" applyFill="1" applyBorder="1" applyAlignment="1">
      <alignment horizontal="left" vertical="center"/>
    </xf>
    <xf numFmtId="3" fontId="2" fillId="0" borderId="23" xfId="1" applyNumberFormat="1" applyFont="1" applyFill="1" applyBorder="1" applyAlignment="1">
      <alignment horizontal="right" vertical="center"/>
    </xf>
    <xf numFmtId="3" fontId="2" fillId="0" borderId="24" xfId="1" applyNumberFormat="1" applyFont="1" applyFill="1" applyBorder="1" applyAlignment="1">
      <alignment horizontal="right" vertical="center"/>
    </xf>
    <xf numFmtId="3" fontId="2" fillId="0" borderId="81" xfId="0" applyNumberFormat="1" applyFont="1" applyFill="1" applyBorder="1" applyAlignment="1">
      <alignment vertical="center"/>
    </xf>
    <xf numFmtId="3" fontId="2" fillId="0" borderId="53" xfId="0" applyNumberFormat="1" applyFont="1" applyFill="1" applyBorder="1" applyAlignment="1">
      <alignment vertical="center"/>
    </xf>
    <xf numFmtId="3" fontId="2" fillId="0" borderId="18" xfId="0" applyNumberFormat="1" applyFont="1" applyFill="1" applyBorder="1" applyAlignment="1">
      <alignment vertical="center"/>
    </xf>
    <xf numFmtId="3" fontId="2" fillId="0" borderId="24" xfId="0" applyNumberFormat="1" applyFont="1" applyFill="1" applyBorder="1" applyAlignment="1">
      <alignment vertical="center"/>
    </xf>
    <xf numFmtId="3" fontId="2" fillId="0" borderId="33" xfId="0" applyNumberFormat="1" applyFont="1" applyFill="1" applyBorder="1" applyAlignment="1">
      <alignment vertical="center"/>
    </xf>
    <xf numFmtId="3" fontId="2" fillId="0" borderId="19" xfId="0" applyNumberFormat="1" applyFont="1" applyFill="1" applyBorder="1" applyAlignment="1">
      <alignment vertical="center"/>
    </xf>
    <xf numFmtId="49" fontId="6" fillId="0" borderId="20" xfId="1" applyNumberFormat="1" applyFont="1" applyFill="1" applyBorder="1" applyAlignment="1">
      <alignment vertical="center"/>
    </xf>
    <xf numFmtId="0" fontId="6" fillId="0" borderId="72" xfId="1" applyFont="1" applyFill="1" applyBorder="1" applyAlignment="1">
      <alignment horizontal="left" vertical="center"/>
    </xf>
    <xf numFmtId="0" fontId="6" fillId="0" borderId="90" xfId="1" applyFont="1" applyFill="1" applyBorder="1" applyAlignment="1">
      <alignment horizontal="left" vertical="center"/>
    </xf>
    <xf numFmtId="3" fontId="2" fillId="0" borderId="20" xfId="1" applyNumberFormat="1" applyFont="1" applyFill="1" applyBorder="1" applyAlignment="1">
      <alignment horizontal="right" vertical="center"/>
    </xf>
    <xf numFmtId="3" fontId="2" fillId="0" borderId="72" xfId="1" applyNumberFormat="1" applyFont="1" applyFill="1" applyBorder="1" applyAlignment="1">
      <alignment horizontal="right" vertical="center"/>
    </xf>
    <xf numFmtId="3" fontId="3" fillId="3" borderId="95" xfId="0" applyNumberFormat="1" applyFont="1" applyFill="1" applyBorder="1" applyAlignment="1">
      <alignment vertical="center"/>
    </xf>
    <xf numFmtId="3" fontId="3" fillId="4" borderId="98" xfId="0" applyNumberFormat="1" applyFont="1" applyFill="1" applyBorder="1" applyAlignment="1">
      <alignment vertical="center"/>
    </xf>
    <xf numFmtId="3" fontId="5" fillId="0" borderId="94" xfId="0" applyNumberFormat="1" applyFont="1" applyFill="1" applyBorder="1" applyAlignment="1">
      <alignment vertical="center"/>
    </xf>
    <xf numFmtId="3" fontId="3" fillId="4" borderId="94" xfId="0" applyNumberFormat="1" applyFont="1" applyFill="1" applyBorder="1" applyAlignment="1">
      <alignment vertical="center"/>
    </xf>
    <xf numFmtId="3" fontId="8" fillId="0" borderId="94" xfId="0" applyNumberFormat="1" applyFont="1" applyFill="1" applyBorder="1" applyAlignment="1">
      <alignment vertical="center"/>
    </xf>
    <xf numFmtId="3" fontId="2" fillId="0" borderId="94" xfId="0" applyNumberFormat="1" applyFont="1" applyFill="1" applyBorder="1" applyAlignment="1">
      <alignment vertical="center"/>
    </xf>
    <xf numFmtId="3" fontId="8" fillId="4" borderId="98" xfId="0" applyNumberFormat="1" applyFont="1" applyFill="1" applyBorder="1" applyAlignment="1">
      <alignment vertical="center"/>
    </xf>
    <xf numFmtId="3" fontId="8" fillId="4" borderId="94" xfId="0" applyNumberFormat="1" applyFont="1" applyFill="1" applyBorder="1" applyAlignment="1">
      <alignment vertical="center"/>
    </xf>
    <xf numFmtId="3" fontId="2" fillId="0" borderId="98" xfId="0" applyNumberFormat="1" applyFont="1" applyFill="1" applyBorder="1" applyAlignment="1">
      <alignment vertical="center"/>
    </xf>
    <xf numFmtId="3" fontId="2" fillId="0" borderId="89" xfId="0" applyNumberFormat="1" applyFont="1" applyFill="1" applyBorder="1" applyAlignment="1">
      <alignment vertical="center"/>
    </xf>
    <xf numFmtId="3" fontId="3" fillId="0" borderId="94" xfId="0" applyNumberFormat="1" applyFont="1" applyFill="1" applyBorder="1" applyAlignment="1">
      <alignment vertical="center"/>
    </xf>
    <xf numFmtId="3" fontId="8" fillId="0" borderId="99" xfId="0" applyNumberFormat="1" applyFont="1" applyFill="1" applyBorder="1" applyAlignment="1">
      <alignment vertical="center"/>
    </xf>
    <xf numFmtId="3" fontId="5" fillId="0" borderId="5" xfId="1" applyNumberFormat="1" applyFont="1" applyFill="1" applyBorder="1" applyAlignment="1">
      <alignment horizontal="right" vertical="center" wrapText="1"/>
    </xf>
    <xf numFmtId="3" fontId="5" fillId="0" borderId="2" xfId="1" applyNumberFormat="1" applyFont="1" applyFill="1" applyBorder="1" applyAlignment="1">
      <alignment horizontal="right" vertical="center" wrapText="1"/>
    </xf>
    <xf numFmtId="0" fontId="6" fillId="0" borderId="4" xfId="1" applyFont="1" applyFill="1" applyBorder="1" applyAlignment="1">
      <alignment horizontal="left" vertical="center"/>
    </xf>
    <xf numFmtId="3" fontId="21" fillId="0" borderId="0" xfId="0" applyNumberFormat="1" applyFont="1" applyFill="1" applyAlignment="1">
      <alignment vertical="center"/>
    </xf>
    <xf numFmtId="0" fontId="6" fillId="0" borderId="4" xfId="1" applyFont="1" applyFill="1" applyBorder="1" applyAlignment="1">
      <alignment horizontal="left" vertical="center" wrapText="1"/>
    </xf>
    <xf numFmtId="0" fontId="6" fillId="0" borderId="4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left" vertical="center"/>
    </xf>
    <xf numFmtId="0" fontId="3" fillId="0" borderId="84" xfId="0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vertical="center"/>
    </xf>
    <xf numFmtId="3" fontId="3" fillId="4" borderId="103" xfId="1" applyNumberFormat="1" applyFont="1" applyFill="1" applyBorder="1" applyAlignment="1">
      <alignment horizontal="right" vertical="center"/>
    </xf>
    <xf numFmtId="0" fontId="6" fillId="0" borderId="4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3" fontId="6" fillId="0" borderId="0" xfId="1" applyNumberFormat="1" applyFont="1" applyFill="1" applyAlignment="1">
      <alignment vertical="center"/>
    </xf>
    <xf numFmtId="3" fontId="2" fillId="0" borderId="0" xfId="0" applyNumberFormat="1" applyFont="1" applyAlignment="1">
      <alignment vertical="center" wrapText="1"/>
    </xf>
    <xf numFmtId="0" fontId="6" fillId="0" borderId="4" xfId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3" fontId="3" fillId="3" borderId="34" xfId="0" applyNumberFormat="1" applyFont="1" applyFill="1" applyBorder="1" applyAlignment="1">
      <alignment vertical="center"/>
    </xf>
    <xf numFmtId="3" fontId="3" fillId="4" borderId="29" xfId="0" applyNumberFormat="1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vertical="center"/>
    </xf>
    <xf numFmtId="3" fontId="3" fillId="4" borderId="4" xfId="0" applyNumberFormat="1" applyFont="1" applyFill="1" applyBorder="1" applyAlignment="1">
      <alignment vertical="center"/>
    </xf>
    <xf numFmtId="3" fontId="8" fillId="0" borderId="4" xfId="0" applyNumberFormat="1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vertical="center"/>
    </xf>
    <xf numFmtId="3" fontId="8" fillId="4" borderId="29" xfId="0" applyNumberFormat="1" applyFont="1" applyFill="1" applyBorder="1" applyAlignment="1">
      <alignment vertical="center"/>
    </xf>
    <xf numFmtId="3" fontId="8" fillId="4" borderId="4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vertical="center"/>
    </xf>
    <xf numFmtId="3" fontId="8" fillId="0" borderId="32" xfId="0" applyNumberFormat="1" applyFont="1" applyFill="1" applyBorder="1" applyAlignment="1">
      <alignment vertical="center"/>
    </xf>
    <xf numFmtId="0" fontId="6" fillId="0" borderId="4" xfId="1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3" fontId="3" fillId="3" borderId="38" xfId="0" applyNumberFormat="1" applyFont="1" applyFill="1" applyBorder="1" applyAlignment="1">
      <alignment vertical="center"/>
    </xf>
    <xf numFmtId="3" fontId="3" fillId="3" borderId="37" xfId="0" applyNumberFormat="1" applyFont="1" applyFill="1" applyBorder="1" applyAlignment="1">
      <alignment vertical="center"/>
    </xf>
    <xf numFmtId="3" fontId="3" fillId="3" borderId="43" xfId="0" applyNumberFormat="1" applyFont="1" applyFill="1" applyBorder="1" applyAlignment="1">
      <alignment vertical="center"/>
    </xf>
    <xf numFmtId="3" fontId="2" fillId="0" borderId="74" xfId="0" applyNumberFormat="1" applyFont="1" applyFill="1" applyBorder="1" applyAlignment="1">
      <alignment vertical="center"/>
    </xf>
    <xf numFmtId="3" fontId="2" fillId="0" borderId="100" xfId="0" applyNumberFormat="1" applyFont="1" applyFill="1" applyBorder="1" applyAlignment="1">
      <alignment vertical="center"/>
    </xf>
    <xf numFmtId="3" fontId="3" fillId="0" borderId="106" xfId="0" applyNumberFormat="1" applyFont="1" applyFill="1" applyBorder="1" applyAlignment="1">
      <alignment vertical="center"/>
    </xf>
    <xf numFmtId="3" fontId="3" fillId="3" borderId="67" xfId="1" applyNumberFormat="1" applyFont="1" applyFill="1" applyBorder="1" applyAlignment="1">
      <alignment horizontal="right" vertical="center"/>
    </xf>
    <xf numFmtId="3" fontId="3" fillId="3" borderId="66" xfId="1" applyNumberFormat="1" applyFont="1" applyFill="1" applyBorder="1" applyAlignment="1">
      <alignment horizontal="right" vertical="center"/>
    </xf>
    <xf numFmtId="3" fontId="3" fillId="3" borderId="79" xfId="0" applyNumberFormat="1" applyFont="1" applyFill="1" applyBorder="1" applyAlignment="1">
      <alignment vertical="center"/>
    </xf>
    <xf numFmtId="3" fontId="3" fillId="3" borderId="49" xfId="0" applyNumberFormat="1" applyFont="1" applyFill="1" applyBorder="1" applyAlignment="1">
      <alignment vertical="center"/>
    </xf>
    <xf numFmtId="3" fontId="3" fillId="3" borderId="107" xfId="0" applyNumberFormat="1" applyFont="1" applyFill="1" applyBorder="1" applyAlignment="1">
      <alignment vertical="center"/>
    </xf>
    <xf numFmtId="3" fontId="3" fillId="4" borderId="106" xfId="0" applyNumberFormat="1" applyFont="1" applyFill="1" applyBorder="1" applyAlignment="1">
      <alignment vertical="center"/>
    </xf>
    <xf numFmtId="3" fontId="2" fillId="0" borderId="106" xfId="0" applyNumberFormat="1" applyFont="1" applyFill="1" applyBorder="1" applyAlignment="1">
      <alignment vertical="center"/>
    </xf>
    <xf numFmtId="3" fontId="3" fillId="3" borderId="108" xfId="1" applyNumberFormat="1" applyFont="1" applyFill="1" applyBorder="1" applyAlignment="1">
      <alignment horizontal="right" vertical="center"/>
    </xf>
    <xf numFmtId="3" fontId="3" fillId="4" borderId="109" xfId="1" applyNumberFormat="1" applyFont="1" applyFill="1" applyBorder="1" applyAlignment="1">
      <alignment horizontal="right" vertical="center"/>
    </xf>
    <xf numFmtId="3" fontId="2" fillId="0" borderId="103" xfId="1" applyNumberFormat="1" applyFont="1" applyFill="1" applyBorder="1" applyAlignment="1">
      <alignment horizontal="right" vertical="center"/>
    </xf>
    <xf numFmtId="3" fontId="3" fillId="0" borderId="109" xfId="1" applyNumberFormat="1" applyFont="1" applyFill="1" applyBorder="1" applyAlignment="1">
      <alignment horizontal="right" vertical="center"/>
    </xf>
    <xf numFmtId="3" fontId="3" fillId="0" borderId="103" xfId="1" applyNumberFormat="1" applyFont="1" applyFill="1" applyBorder="1" applyAlignment="1">
      <alignment horizontal="right" vertical="center"/>
    </xf>
    <xf numFmtId="3" fontId="5" fillId="0" borderId="23" xfId="1" applyNumberFormat="1" applyFont="1" applyFill="1" applyBorder="1" applyAlignment="1">
      <alignment horizontal="right" vertical="center"/>
    </xf>
    <xf numFmtId="3" fontId="5" fillId="0" borderId="109" xfId="1" applyNumberFormat="1" applyFont="1" applyFill="1" applyBorder="1" applyAlignment="1">
      <alignment horizontal="right" vertical="center"/>
    </xf>
    <xf numFmtId="3" fontId="5" fillId="0" borderId="106" xfId="0" applyNumberFormat="1" applyFont="1" applyFill="1" applyBorder="1" applyAlignment="1">
      <alignment vertical="center"/>
    </xf>
    <xf numFmtId="3" fontId="5" fillId="0" borderId="103" xfId="1" applyNumberFormat="1" applyFont="1" applyFill="1" applyBorder="1" applyAlignment="1">
      <alignment horizontal="right" vertical="center"/>
    </xf>
    <xf numFmtId="49" fontId="9" fillId="0" borderId="20" xfId="1" applyNumberFormat="1" applyFont="1" applyFill="1" applyBorder="1" applyAlignment="1">
      <alignment vertical="center"/>
    </xf>
    <xf numFmtId="3" fontId="8" fillId="0" borderId="21" xfId="0" applyNumberFormat="1" applyFont="1" applyFill="1" applyBorder="1" applyAlignment="1">
      <alignment vertical="center"/>
    </xf>
    <xf numFmtId="49" fontId="6" fillId="0" borderId="39" xfId="1" applyNumberFormat="1" applyFont="1" applyFill="1" applyBorder="1" applyAlignment="1">
      <alignment vertical="center"/>
    </xf>
    <xf numFmtId="0" fontId="6" fillId="0" borderId="100" xfId="0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40" xfId="1" applyFont="1" applyFill="1" applyBorder="1" applyAlignment="1">
      <alignment horizontal="left" vertical="center"/>
    </xf>
    <xf numFmtId="3" fontId="2" fillId="0" borderId="110" xfId="0" applyNumberFormat="1" applyFont="1" applyFill="1" applyBorder="1" applyAlignment="1">
      <alignment vertical="center"/>
    </xf>
    <xf numFmtId="0" fontId="6" fillId="0" borderId="111" xfId="1" applyFont="1" applyFill="1" applyBorder="1" applyAlignment="1">
      <alignment horizontal="left" vertical="center"/>
    </xf>
    <xf numFmtId="3" fontId="2" fillId="0" borderId="105" xfId="0" applyNumberFormat="1" applyFont="1" applyFill="1" applyBorder="1" applyAlignment="1">
      <alignment vertical="center"/>
    </xf>
    <xf numFmtId="3" fontId="2" fillId="0" borderId="112" xfId="0" applyNumberFormat="1" applyFont="1" applyFill="1" applyBorder="1" applyAlignment="1">
      <alignment vertical="center"/>
    </xf>
    <xf numFmtId="0" fontId="6" fillId="0" borderId="4" xfId="1" applyFont="1" applyFill="1" applyBorder="1" applyAlignment="1">
      <alignment horizontal="left" vertical="center"/>
    </xf>
    <xf numFmtId="3" fontId="3" fillId="0" borderId="29" xfId="0" applyNumberFormat="1" applyFont="1" applyFill="1" applyBorder="1" applyAlignment="1">
      <alignment vertical="center"/>
    </xf>
    <xf numFmtId="0" fontId="9" fillId="0" borderId="2" xfId="1" applyFont="1" applyFill="1" applyBorder="1" applyAlignment="1">
      <alignment horizontal="left" vertical="center"/>
    </xf>
    <xf numFmtId="0" fontId="9" fillId="0" borderId="4" xfId="1" applyFont="1" applyFill="1" applyBorder="1" applyAlignment="1">
      <alignment horizontal="left" vertical="center"/>
    </xf>
    <xf numFmtId="0" fontId="3" fillId="0" borderId="66" xfId="0" applyFont="1" applyFill="1" applyBorder="1" applyAlignment="1">
      <alignment horizontal="center" vertical="center" wrapText="1"/>
    </xf>
    <xf numFmtId="3" fontId="3" fillId="0" borderId="33" xfId="0" applyNumberFormat="1" applyFont="1" applyFill="1" applyBorder="1" applyAlignment="1">
      <alignment vertical="center"/>
    </xf>
    <xf numFmtId="3" fontId="8" fillId="0" borderId="33" xfId="0" applyNumberFormat="1" applyFont="1" applyFill="1" applyBorder="1" applyAlignment="1">
      <alignment vertical="center"/>
    </xf>
    <xf numFmtId="3" fontId="3" fillId="3" borderId="3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8" fillId="3" borderId="33" xfId="0" applyNumberFormat="1" applyFont="1" applyFill="1" applyBorder="1" applyAlignment="1">
      <alignment vertical="center"/>
    </xf>
    <xf numFmtId="3" fontId="5" fillId="3" borderId="3" xfId="0" applyNumberFormat="1" applyFont="1" applyFill="1" applyBorder="1" applyAlignment="1">
      <alignment vertical="center"/>
    </xf>
    <xf numFmtId="3" fontId="8" fillId="3" borderId="3" xfId="0" applyNumberFormat="1" applyFont="1" applyFill="1" applyBorder="1" applyAlignment="1">
      <alignment vertical="center"/>
    </xf>
    <xf numFmtId="3" fontId="3" fillId="3" borderId="33" xfId="0" applyNumberFormat="1" applyFont="1" applyFill="1" applyBorder="1" applyAlignment="1">
      <alignment vertical="center"/>
    </xf>
    <xf numFmtId="3" fontId="8" fillId="3" borderId="9" xfId="0" applyNumberFormat="1" applyFont="1" applyFill="1" applyBorder="1" applyAlignment="1">
      <alignment vertical="center"/>
    </xf>
    <xf numFmtId="3" fontId="3" fillId="0" borderId="61" xfId="0" applyNumberFormat="1" applyFont="1" applyFill="1" applyBorder="1" applyAlignment="1">
      <alignment vertical="center"/>
    </xf>
    <xf numFmtId="3" fontId="3" fillId="0" borderId="56" xfId="0" applyNumberFormat="1" applyFont="1" applyFill="1" applyBorder="1" applyAlignment="1">
      <alignment vertical="center"/>
    </xf>
    <xf numFmtId="3" fontId="2" fillId="0" borderId="65" xfId="0" applyNumberFormat="1" applyFont="1" applyFill="1" applyBorder="1" applyAlignment="1">
      <alignment vertical="center"/>
    </xf>
    <xf numFmtId="3" fontId="3" fillId="0" borderId="104" xfId="1" applyNumberFormat="1" applyFont="1" applyFill="1" applyBorder="1" applyAlignment="1">
      <alignment horizontal="right" vertical="center"/>
    </xf>
    <xf numFmtId="3" fontId="3" fillId="0" borderId="70" xfId="0" applyNumberFormat="1" applyFont="1" applyFill="1" applyBorder="1" applyAlignment="1">
      <alignment vertical="center"/>
    </xf>
    <xf numFmtId="3" fontId="5" fillId="0" borderId="40" xfId="0" applyNumberFormat="1" applyFont="1" applyFill="1" applyBorder="1" applyAlignment="1">
      <alignment vertical="center"/>
    </xf>
    <xf numFmtId="0" fontId="3" fillId="0" borderId="36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 vertical="center" wrapText="1"/>
    </xf>
    <xf numFmtId="3" fontId="2" fillId="0" borderId="90" xfId="0" applyNumberFormat="1" applyFont="1" applyFill="1" applyBorder="1" applyAlignment="1">
      <alignment vertical="center"/>
    </xf>
    <xf numFmtId="3" fontId="16" fillId="3" borderId="34" xfId="0" applyNumberFormat="1" applyFont="1" applyFill="1" applyBorder="1" applyAlignment="1">
      <alignment vertical="center"/>
    </xf>
    <xf numFmtId="3" fontId="3" fillId="3" borderId="4" xfId="0" applyNumberFormat="1" applyFont="1" applyFill="1" applyBorder="1" applyAlignment="1">
      <alignment vertical="center"/>
    </xf>
    <xf numFmtId="3" fontId="2" fillId="3" borderId="4" xfId="0" applyNumberFormat="1" applyFont="1" applyFill="1" applyBorder="1" applyAlignment="1">
      <alignment vertical="center"/>
    </xf>
    <xf numFmtId="3" fontId="8" fillId="3" borderId="29" xfId="0" applyNumberFormat="1" applyFont="1" applyFill="1" applyBorder="1" applyAlignment="1">
      <alignment vertical="center"/>
    </xf>
    <xf numFmtId="3" fontId="5" fillId="3" borderId="4" xfId="0" applyNumberFormat="1" applyFont="1" applyFill="1" applyBorder="1" applyAlignment="1">
      <alignment vertical="center"/>
    </xf>
    <xf numFmtId="3" fontId="8" fillId="3" borderId="4" xfId="0" applyNumberFormat="1" applyFont="1" applyFill="1" applyBorder="1" applyAlignment="1">
      <alignment vertical="center"/>
    </xf>
    <xf numFmtId="3" fontId="3" fillId="3" borderId="29" xfId="0" applyNumberFormat="1" applyFont="1" applyFill="1" applyBorder="1" applyAlignment="1">
      <alignment vertical="center"/>
    </xf>
    <xf numFmtId="3" fontId="8" fillId="3" borderId="32" xfId="0" applyNumberFormat="1" applyFont="1" applyFill="1" applyBorder="1" applyAlignment="1">
      <alignment vertical="center"/>
    </xf>
    <xf numFmtId="3" fontId="3" fillId="3" borderId="36" xfId="0" applyNumberFormat="1" applyFont="1" applyFill="1" applyBorder="1" applyAlignment="1">
      <alignment vertical="center"/>
    </xf>
    <xf numFmtId="3" fontId="3" fillId="0" borderId="24" xfId="0" applyNumberFormat="1" applyFont="1" applyFill="1" applyBorder="1" applyAlignment="1">
      <alignment vertical="center"/>
    </xf>
    <xf numFmtId="3" fontId="3" fillId="3" borderId="2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8" fillId="0" borderId="24" xfId="0" applyNumberFormat="1" applyFont="1" applyFill="1" applyBorder="1" applyAlignment="1">
      <alignment vertical="center"/>
    </xf>
    <xf numFmtId="0" fontId="4" fillId="0" borderId="4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left" vertical="center"/>
    </xf>
    <xf numFmtId="0" fontId="6" fillId="0" borderId="32" xfId="1" applyFont="1" applyFill="1" applyBorder="1" applyAlignment="1">
      <alignment horizontal="left" vertical="center"/>
    </xf>
    <xf numFmtId="0" fontId="6" fillId="0" borderId="32" xfId="0" applyFont="1" applyFill="1" applyBorder="1" applyAlignment="1">
      <alignment vertical="center"/>
    </xf>
    <xf numFmtId="0" fontId="6" fillId="0" borderId="8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3" fillId="0" borderId="66" xfId="0" applyFont="1" applyFill="1" applyBorder="1" applyAlignment="1">
      <alignment horizontal="center" vertical="center" wrapText="1"/>
    </xf>
    <xf numFmtId="0" fontId="3" fillId="0" borderId="72" xfId="0" applyFont="1" applyFill="1" applyBorder="1" applyAlignment="1">
      <alignment horizontal="center" vertical="center" wrapText="1"/>
    </xf>
    <xf numFmtId="3" fontId="16" fillId="3" borderId="13" xfId="0" applyNumberFormat="1" applyFont="1" applyFill="1" applyBorder="1" applyAlignment="1">
      <alignment vertical="center"/>
    </xf>
    <xf numFmtId="3" fontId="3" fillId="3" borderId="113" xfId="0" applyNumberFormat="1" applyFont="1" applyFill="1" applyBorder="1" applyAlignment="1">
      <alignment vertical="center"/>
    </xf>
    <xf numFmtId="3" fontId="8" fillId="0" borderId="40" xfId="0" applyNumberFormat="1" applyFont="1" applyFill="1" applyBorder="1" applyAlignment="1">
      <alignment vertical="center"/>
    </xf>
    <xf numFmtId="3" fontId="3" fillId="4" borderId="40" xfId="0" applyNumberFormat="1" applyFont="1" applyFill="1" applyBorder="1" applyAlignment="1">
      <alignment vertical="center"/>
    </xf>
    <xf numFmtId="3" fontId="8" fillId="0" borderId="115" xfId="0" applyNumberFormat="1" applyFont="1" applyFill="1" applyBorder="1" applyAlignment="1">
      <alignment vertical="center"/>
    </xf>
    <xf numFmtId="3" fontId="3" fillId="0" borderId="72" xfId="0" applyNumberFormat="1" applyFont="1" applyFill="1" applyBorder="1" applyAlignment="1">
      <alignment vertical="center"/>
    </xf>
    <xf numFmtId="3" fontId="3" fillId="3" borderId="66" xfId="0" applyNumberFormat="1" applyFont="1" applyFill="1" applyBorder="1" applyAlignment="1">
      <alignment vertical="center"/>
    </xf>
    <xf numFmtId="3" fontId="2" fillId="0" borderId="49" xfId="0" applyNumberFormat="1" applyFont="1" applyFill="1" applyBorder="1" applyAlignment="1">
      <alignment vertical="center"/>
    </xf>
    <xf numFmtId="3" fontId="2" fillId="0" borderId="38" xfId="0" applyNumberFormat="1" applyFont="1" applyFill="1" applyBorder="1" applyAlignment="1">
      <alignment vertical="center"/>
    </xf>
    <xf numFmtId="3" fontId="2" fillId="0" borderId="101" xfId="0" applyNumberFormat="1" applyFont="1" applyFill="1" applyBorder="1" applyAlignment="1">
      <alignment vertical="center"/>
    </xf>
    <xf numFmtId="3" fontId="2" fillId="0" borderId="102" xfId="0" applyNumberFormat="1" applyFont="1" applyFill="1" applyBorder="1" applyAlignment="1">
      <alignment vertical="center"/>
    </xf>
    <xf numFmtId="3" fontId="2" fillId="0" borderId="104" xfId="1" applyNumberFormat="1" applyFont="1" applyFill="1" applyBorder="1" applyAlignment="1">
      <alignment horizontal="right" vertical="center"/>
    </xf>
    <xf numFmtId="3" fontId="8" fillId="0" borderId="19" xfId="0" applyNumberFormat="1" applyFont="1" applyFill="1" applyBorder="1" applyAlignment="1">
      <alignment vertical="center"/>
    </xf>
    <xf numFmtId="3" fontId="2" fillId="4" borderId="1" xfId="0" applyNumberFormat="1" applyFont="1" applyFill="1" applyBorder="1" applyAlignment="1">
      <alignment vertical="center"/>
    </xf>
    <xf numFmtId="3" fontId="8" fillId="0" borderId="70" xfId="0" applyNumberFormat="1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4" xfId="1" applyFont="1" applyFill="1" applyBorder="1" applyAlignment="1">
      <alignment horizontal="left" vertical="center"/>
    </xf>
    <xf numFmtId="3" fontId="5" fillId="0" borderId="68" xfId="0" applyNumberFormat="1" applyFont="1" applyFill="1" applyBorder="1" applyAlignment="1">
      <alignment vertical="center"/>
    </xf>
    <xf numFmtId="0" fontId="6" fillId="0" borderId="4" xfId="1" applyFont="1" applyFill="1" applyBorder="1" applyAlignment="1">
      <alignment horizontal="left" vertical="center" wrapText="1"/>
    </xf>
    <xf numFmtId="3" fontId="2" fillId="0" borderId="116" xfId="0" applyNumberFormat="1" applyFont="1" applyFill="1" applyBorder="1" applyAlignment="1">
      <alignment vertical="center"/>
    </xf>
    <xf numFmtId="3" fontId="3" fillId="4" borderId="116" xfId="0" applyNumberFormat="1" applyFont="1" applyFill="1" applyBorder="1" applyAlignment="1">
      <alignment vertical="center"/>
    </xf>
    <xf numFmtId="3" fontId="3" fillId="4" borderId="68" xfId="0" applyNumberFormat="1" applyFont="1" applyFill="1" applyBorder="1" applyAlignment="1">
      <alignment vertical="center"/>
    </xf>
    <xf numFmtId="0" fontId="9" fillId="0" borderId="24" xfId="1" applyFont="1" applyFill="1" applyBorder="1" applyAlignment="1">
      <alignment horizontal="left" vertical="center"/>
    </xf>
    <xf numFmtId="0" fontId="4" fillId="0" borderId="29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/>
    </xf>
    <xf numFmtId="0" fontId="9" fillId="0" borderId="21" xfId="1" applyFont="1" applyFill="1" applyBorder="1" applyAlignment="1">
      <alignment horizontal="left" vertical="center"/>
    </xf>
    <xf numFmtId="0" fontId="4" fillId="0" borderId="21" xfId="1" applyFont="1" applyFill="1" applyBorder="1" applyAlignment="1">
      <alignment horizontal="left" vertical="center"/>
    </xf>
    <xf numFmtId="3" fontId="3" fillId="0" borderId="21" xfId="0" applyNumberFormat="1" applyFont="1" applyFill="1" applyBorder="1" applyAlignment="1">
      <alignment vertical="center"/>
    </xf>
    <xf numFmtId="3" fontId="3" fillId="0" borderId="72" xfId="1" applyNumberFormat="1" applyFont="1" applyFill="1" applyBorder="1" applyAlignment="1">
      <alignment horizontal="right" vertical="center"/>
    </xf>
    <xf numFmtId="3" fontId="3" fillId="0" borderId="84" xfId="0" applyNumberFormat="1" applyFont="1" applyFill="1" applyBorder="1" applyAlignment="1">
      <alignment vertical="center"/>
    </xf>
    <xf numFmtId="0" fontId="9" fillId="0" borderId="72" xfId="1" applyFont="1" applyFill="1" applyBorder="1" applyAlignment="1">
      <alignment horizontal="left" vertical="center"/>
    </xf>
    <xf numFmtId="3" fontId="8" fillId="0" borderId="23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3" fontId="6" fillId="0" borderId="24" xfId="0" applyNumberFormat="1" applyFont="1" applyBorder="1" applyAlignment="1">
      <alignment vertical="center"/>
    </xf>
    <xf numFmtId="0" fontId="9" fillId="0" borderId="52" xfId="0" applyFont="1" applyFill="1" applyBorder="1" applyAlignment="1">
      <alignment horizontal="center" vertical="top" wrapText="1"/>
    </xf>
    <xf numFmtId="0" fontId="6" fillId="0" borderId="4" xfId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4" xfId="1" applyFont="1" applyFill="1" applyBorder="1" applyAlignment="1">
      <alignment horizontal="left" vertical="center"/>
    </xf>
    <xf numFmtId="0" fontId="9" fillId="0" borderId="2" xfId="1" applyFont="1" applyFill="1" applyBorder="1" applyAlignment="1">
      <alignment horizontal="left" vertical="center"/>
    </xf>
    <xf numFmtId="0" fontId="9" fillId="0" borderId="4" xfId="1" applyFont="1" applyFill="1" applyBorder="1" applyAlignment="1">
      <alignment horizontal="left" vertical="center"/>
    </xf>
    <xf numFmtId="3" fontId="5" fillId="0" borderId="119" xfId="0" applyNumberFormat="1" applyFont="1" applyFill="1" applyBorder="1" applyAlignment="1">
      <alignment vertical="center"/>
    </xf>
    <xf numFmtId="3" fontId="2" fillId="0" borderId="119" xfId="0" applyNumberFormat="1" applyFont="1" applyFill="1" applyBorder="1" applyAlignment="1">
      <alignment vertical="center"/>
    </xf>
    <xf numFmtId="3" fontId="2" fillId="0" borderId="120" xfId="0" applyNumberFormat="1" applyFont="1" applyFill="1" applyBorder="1" applyAlignment="1">
      <alignment vertical="center"/>
    </xf>
    <xf numFmtId="0" fontId="3" fillId="0" borderId="121" xfId="0" applyFont="1" applyBorder="1" applyAlignment="1">
      <alignment horizontal="center" vertical="center" wrapText="1"/>
    </xf>
    <xf numFmtId="3" fontId="2" fillId="0" borderId="48" xfId="0" applyNumberFormat="1" applyFont="1" applyBorder="1" applyAlignment="1">
      <alignment vertical="center"/>
    </xf>
    <xf numFmtId="3" fontId="2" fillId="0" borderId="122" xfId="0" applyNumberFormat="1" applyFont="1" applyBorder="1" applyAlignment="1">
      <alignment vertical="center"/>
    </xf>
    <xf numFmtId="3" fontId="3" fillId="0" borderId="123" xfId="0" applyNumberFormat="1" applyFont="1" applyBorder="1" applyAlignment="1">
      <alignment vertical="center"/>
    </xf>
    <xf numFmtId="3" fontId="2" fillId="0" borderId="124" xfId="0" applyNumberFormat="1" applyFont="1" applyBorder="1" applyAlignment="1">
      <alignment vertical="center"/>
    </xf>
    <xf numFmtId="3" fontId="8" fillId="0" borderId="121" xfId="0" applyNumberFormat="1" applyFont="1" applyBorder="1" applyAlignment="1">
      <alignment vertical="center"/>
    </xf>
    <xf numFmtId="0" fontId="3" fillId="0" borderId="95" xfId="0" applyFont="1" applyBorder="1" applyAlignment="1">
      <alignment horizontal="center" vertical="center" wrapText="1"/>
    </xf>
    <xf numFmtId="3" fontId="2" fillId="0" borderId="117" xfId="0" applyNumberFormat="1" applyFont="1" applyBorder="1" applyAlignment="1">
      <alignment vertical="center"/>
    </xf>
    <xf numFmtId="3" fontId="2" fillId="0" borderId="94" xfId="0" applyNumberFormat="1" applyFont="1" applyBorder="1" applyAlignment="1">
      <alignment vertical="center"/>
    </xf>
    <xf numFmtId="3" fontId="3" fillId="0" borderId="89" xfId="0" applyNumberFormat="1" applyFont="1" applyBorder="1" applyAlignment="1">
      <alignment vertical="center"/>
    </xf>
    <xf numFmtId="3" fontId="2" fillId="0" borderId="98" xfId="0" applyNumberFormat="1" applyFont="1" applyBorder="1" applyAlignment="1">
      <alignment vertical="center"/>
    </xf>
    <xf numFmtId="3" fontId="8" fillId="0" borderId="95" xfId="0" applyNumberFormat="1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5" xfId="0" applyFont="1" applyBorder="1" applyAlignment="1">
      <alignment horizontal="center" vertical="center" textRotation="90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3" fontId="11" fillId="0" borderId="11" xfId="0" applyNumberFormat="1" applyFont="1" applyBorder="1" applyAlignment="1">
      <alignment horizontal="right" vertical="center" wrapText="1"/>
    </xf>
    <xf numFmtId="3" fontId="11" fillId="0" borderId="27" xfId="0" applyNumberFormat="1" applyFont="1" applyBorder="1" applyAlignment="1">
      <alignment horizontal="right" vertical="center" wrapText="1"/>
    </xf>
    <xf numFmtId="3" fontId="12" fillId="0" borderId="10" xfId="0" applyNumberFormat="1" applyFont="1" applyBorder="1" applyAlignment="1">
      <alignment horizontal="right" vertical="center" wrapText="1"/>
    </xf>
    <xf numFmtId="3" fontId="12" fillId="0" borderId="18" xfId="0" applyNumberFormat="1" applyFont="1" applyBorder="1" applyAlignment="1">
      <alignment horizontal="right" vertical="center" wrapText="1"/>
    </xf>
    <xf numFmtId="3" fontId="11" fillId="0" borderId="10" xfId="0" applyNumberFormat="1" applyFont="1" applyBorder="1" applyAlignment="1">
      <alignment horizontal="right" vertical="center" wrapText="1"/>
    </xf>
    <xf numFmtId="3" fontId="11" fillId="0" borderId="18" xfId="0" applyNumberFormat="1" applyFont="1" applyBorder="1" applyAlignment="1">
      <alignment horizontal="right" vertical="center" wrapText="1"/>
    </xf>
    <xf numFmtId="0" fontId="11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1" fillId="0" borderId="7" xfId="0" applyFont="1" applyBorder="1" applyAlignment="1">
      <alignment horizontal="center" vertical="center" textRotation="90" wrapText="1"/>
    </xf>
    <xf numFmtId="0" fontId="11" fillId="0" borderId="39" xfId="0" applyFont="1" applyBorder="1" applyAlignment="1">
      <alignment horizontal="center" vertical="center" textRotation="90" wrapText="1"/>
    </xf>
    <xf numFmtId="0" fontId="11" fillId="0" borderId="23" xfId="0" applyFont="1" applyBorder="1" applyAlignment="1">
      <alignment horizontal="center" vertical="center" textRotation="90" wrapText="1"/>
    </xf>
    <xf numFmtId="0" fontId="12" fillId="0" borderId="10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3" fontId="12" fillId="0" borderId="17" xfId="0" applyNumberFormat="1" applyFont="1" applyBorder="1" applyAlignment="1">
      <alignment horizontal="right" vertical="center" wrapText="1"/>
    </xf>
    <xf numFmtId="3" fontId="12" fillId="0" borderId="19" xfId="0" applyNumberFormat="1" applyFont="1" applyBorder="1" applyAlignment="1">
      <alignment horizontal="right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right" vertical="center" wrapText="1"/>
    </xf>
    <xf numFmtId="3" fontId="11" fillId="0" borderId="17" xfId="0" applyNumberFormat="1" applyFont="1" applyBorder="1" applyAlignment="1">
      <alignment horizontal="right" vertical="center" wrapText="1"/>
    </xf>
    <xf numFmtId="3" fontId="11" fillId="0" borderId="19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25" xfId="0" applyFont="1" applyBorder="1" applyAlignment="1">
      <alignment horizontal="center" vertical="center" textRotation="255" wrapText="1"/>
    </xf>
    <xf numFmtId="0" fontId="3" fillId="0" borderId="41" xfId="0" applyFont="1" applyBorder="1" applyAlignment="1">
      <alignment horizontal="center" vertical="center" textRotation="255" wrapText="1"/>
    </xf>
    <xf numFmtId="0" fontId="3" fillId="0" borderId="42" xfId="0" applyFont="1" applyBorder="1" applyAlignment="1">
      <alignment horizontal="center" vertical="center" textRotation="255" wrapText="1"/>
    </xf>
    <xf numFmtId="0" fontId="8" fillId="0" borderId="35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6" fillId="0" borderId="4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left" vertical="center" wrapText="1"/>
    </xf>
    <xf numFmtId="0" fontId="3" fillId="0" borderId="57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86" xfId="0" applyFont="1" applyFill="1" applyBorder="1" applyAlignment="1">
      <alignment horizontal="center" vertical="center" wrapText="1"/>
    </xf>
    <xf numFmtId="0" fontId="3" fillId="0" borderId="60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114" xfId="0" applyFont="1" applyFill="1" applyBorder="1" applyAlignment="1">
      <alignment horizontal="center" vertical="center" wrapText="1"/>
    </xf>
    <xf numFmtId="0" fontId="3" fillId="0" borderId="64" xfId="0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vertical="center" wrapText="1"/>
    </xf>
    <xf numFmtId="0" fontId="9" fillId="0" borderId="73" xfId="0" applyFont="1" applyFill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 wrapText="1"/>
    </xf>
    <xf numFmtId="0" fontId="9" fillId="0" borderId="74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100" xfId="0" applyFont="1" applyFill="1" applyBorder="1" applyAlignment="1">
      <alignment horizontal="center" vertical="center" wrapText="1"/>
    </xf>
    <xf numFmtId="0" fontId="9" fillId="0" borderId="6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6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63" xfId="0" applyFont="1" applyFill="1" applyBorder="1" applyAlignment="1">
      <alignment horizontal="center" vertical="center" wrapText="1"/>
    </xf>
    <xf numFmtId="0" fontId="9" fillId="0" borderId="75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wrapText="1"/>
    </xf>
    <xf numFmtId="0" fontId="3" fillId="3" borderId="15" xfId="1" applyFont="1" applyFill="1" applyBorder="1" applyAlignment="1">
      <alignment vertical="center"/>
    </xf>
    <xf numFmtId="0" fontId="3" fillId="3" borderId="13" xfId="1" applyFont="1" applyFill="1" applyBorder="1" applyAlignment="1">
      <alignment vertical="center"/>
    </xf>
    <xf numFmtId="0" fontId="9" fillId="4" borderId="24" xfId="1" applyFont="1" applyFill="1" applyBorder="1" applyAlignment="1">
      <alignment vertical="center"/>
    </xf>
    <xf numFmtId="0" fontId="9" fillId="4" borderId="29" xfId="1" applyFont="1" applyFill="1" applyBorder="1" applyAlignment="1">
      <alignment vertical="center"/>
    </xf>
    <xf numFmtId="0" fontId="9" fillId="4" borderId="2" xfId="1" applyFont="1" applyFill="1" applyBorder="1" applyAlignment="1">
      <alignment vertical="center"/>
    </xf>
    <xf numFmtId="0" fontId="9" fillId="4" borderId="4" xfId="1" applyFont="1" applyFill="1" applyBorder="1" applyAlignment="1">
      <alignment vertical="center"/>
    </xf>
    <xf numFmtId="0" fontId="9" fillId="4" borderId="2" xfId="1" applyFont="1" applyFill="1" applyBorder="1" applyAlignment="1">
      <alignment vertical="center" wrapText="1"/>
    </xf>
    <xf numFmtId="0" fontId="9" fillId="4" borderId="4" xfId="1" applyFont="1" applyFill="1" applyBorder="1" applyAlignment="1">
      <alignment vertical="center" wrapText="1"/>
    </xf>
    <xf numFmtId="0" fontId="6" fillId="0" borderId="32" xfId="1" applyFont="1" applyFill="1" applyBorder="1" applyAlignment="1">
      <alignment horizontal="left" vertical="center" wrapText="1"/>
    </xf>
    <xf numFmtId="0" fontId="9" fillId="4" borderId="2" xfId="1" applyFont="1" applyFill="1" applyBorder="1" applyAlignment="1">
      <alignment horizontal="left" vertical="center"/>
    </xf>
    <xf numFmtId="0" fontId="9" fillId="4" borderId="4" xfId="1" applyFont="1" applyFill="1" applyBorder="1" applyAlignment="1">
      <alignment horizontal="left" vertical="center"/>
    </xf>
    <xf numFmtId="0" fontId="3" fillId="3" borderId="34" xfId="1" applyFont="1" applyFill="1" applyBorder="1" applyAlignment="1">
      <alignment vertical="center"/>
    </xf>
    <xf numFmtId="0" fontId="6" fillId="0" borderId="32" xfId="1" applyFont="1" applyFill="1" applyBorder="1" applyAlignment="1">
      <alignment horizontal="left" vertical="center"/>
    </xf>
    <xf numFmtId="0" fontId="3" fillId="3" borderId="13" xfId="1" applyFont="1" applyFill="1" applyBorder="1" applyAlignment="1">
      <alignment horizontal="left" vertical="center"/>
    </xf>
    <xf numFmtId="0" fontId="3" fillId="3" borderId="34" xfId="1" applyFont="1" applyFill="1" applyBorder="1" applyAlignment="1">
      <alignment horizontal="left" vertical="center"/>
    </xf>
    <xf numFmtId="0" fontId="7" fillId="4" borderId="24" xfId="1" applyFont="1" applyFill="1" applyBorder="1" applyAlignment="1">
      <alignment horizontal="left" vertical="center"/>
    </xf>
    <xf numFmtId="0" fontId="7" fillId="4" borderId="29" xfId="1" applyFont="1" applyFill="1" applyBorder="1" applyAlignment="1">
      <alignment horizontal="left" vertical="center"/>
    </xf>
    <xf numFmtId="0" fontId="7" fillId="4" borderId="2" xfId="1" applyFont="1" applyFill="1" applyBorder="1" applyAlignment="1">
      <alignment horizontal="left" vertical="center"/>
    </xf>
    <xf numFmtId="0" fontId="7" fillId="4" borderId="4" xfId="1" applyFont="1" applyFill="1" applyBorder="1" applyAlignment="1">
      <alignment horizontal="left" vertical="center"/>
    </xf>
    <xf numFmtId="0" fontId="4" fillId="0" borderId="4" xfId="1" applyFont="1" applyFill="1" applyBorder="1" applyAlignment="1">
      <alignment horizontal="left" vertical="center"/>
    </xf>
    <xf numFmtId="0" fontId="9" fillId="4" borderId="8" xfId="1" applyFont="1" applyFill="1" applyBorder="1" applyAlignment="1">
      <alignment vertical="center"/>
    </xf>
    <xf numFmtId="0" fontId="9" fillId="4" borderId="32" xfId="1" applyFont="1" applyFill="1" applyBorder="1" applyAlignment="1">
      <alignment vertical="center"/>
    </xf>
    <xf numFmtId="0" fontId="4" fillId="0" borderId="106" xfId="1" applyFont="1" applyFill="1" applyBorder="1" applyAlignment="1">
      <alignment horizontal="left" vertical="center"/>
    </xf>
    <xf numFmtId="0" fontId="9" fillId="4" borderId="24" xfId="1" applyFont="1" applyFill="1" applyBorder="1" applyAlignment="1">
      <alignment vertical="center" wrapText="1"/>
    </xf>
    <xf numFmtId="0" fontId="9" fillId="4" borderId="29" xfId="1" applyFont="1" applyFill="1" applyBorder="1" applyAlignment="1">
      <alignment vertical="center" wrapText="1"/>
    </xf>
    <xf numFmtId="49" fontId="16" fillId="3" borderId="35" xfId="1" applyNumberFormat="1" applyFont="1" applyFill="1" applyBorder="1" applyAlignment="1">
      <alignment vertical="center"/>
    </xf>
    <xf numFmtId="49" fontId="16" fillId="3" borderId="34" xfId="1" applyNumberFormat="1" applyFont="1" applyFill="1" applyBorder="1" applyAlignment="1">
      <alignment vertical="center"/>
    </xf>
    <xf numFmtId="0" fontId="7" fillId="0" borderId="2" xfId="1" applyFont="1" applyFill="1" applyBorder="1" applyAlignment="1">
      <alignment vertical="center"/>
    </xf>
    <xf numFmtId="0" fontId="7" fillId="0" borderId="4" xfId="1" applyFont="1" applyFill="1" applyBorder="1" applyAlignment="1">
      <alignment vertical="center"/>
    </xf>
    <xf numFmtId="0" fontId="7" fillId="0" borderId="2" xfId="1" applyFont="1" applyFill="1" applyBorder="1" applyAlignment="1">
      <alignment vertical="center" wrapText="1"/>
    </xf>
    <xf numFmtId="0" fontId="7" fillId="0" borderId="4" xfId="1" applyFont="1" applyFill="1" applyBorder="1" applyAlignment="1">
      <alignment vertical="center" wrapText="1"/>
    </xf>
    <xf numFmtId="0" fontId="7" fillId="0" borderId="2" xfId="1" applyFont="1" applyFill="1" applyBorder="1" applyAlignment="1">
      <alignment horizontal="left" vertical="center"/>
    </xf>
    <xf numFmtId="0" fontId="7" fillId="0" borderId="4" xfId="1" applyFont="1" applyFill="1" applyBorder="1" applyAlignment="1">
      <alignment horizontal="left" vertical="center"/>
    </xf>
    <xf numFmtId="0" fontId="9" fillId="4" borderId="24" xfId="1" applyFont="1" applyFill="1" applyBorder="1" applyAlignment="1">
      <alignment horizontal="left" vertical="center"/>
    </xf>
    <xf numFmtId="0" fontId="9" fillId="4" borderId="29" xfId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7" fillId="0" borderId="8" xfId="1" applyFont="1" applyFill="1" applyBorder="1" applyAlignment="1">
      <alignment horizontal="left" vertical="center"/>
    </xf>
    <xf numFmtId="0" fontId="7" fillId="0" borderId="32" xfId="1" applyFont="1" applyFill="1" applyBorder="1" applyAlignment="1">
      <alignment horizontal="left" vertical="center"/>
    </xf>
    <xf numFmtId="49" fontId="3" fillId="3" borderId="35" xfId="0" applyNumberFormat="1" applyFont="1" applyFill="1" applyBorder="1" applyAlignment="1">
      <alignment vertical="center"/>
    </xf>
    <xf numFmtId="49" fontId="3" fillId="3" borderId="34" xfId="0" applyNumberFormat="1" applyFont="1" applyFill="1" applyBorder="1" applyAlignment="1">
      <alignment vertical="center"/>
    </xf>
    <xf numFmtId="0" fontId="9" fillId="4" borderId="2" xfId="1" applyFont="1" applyFill="1" applyBorder="1" applyAlignment="1">
      <alignment horizontal="left" vertical="center" wrapText="1"/>
    </xf>
    <xf numFmtId="0" fontId="9" fillId="4" borderId="4" xfId="1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left" vertical="center"/>
    </xf>
    <xf numFmtId="0" fontId="9" fillId="0" borderId="4" xfId="1" applyFont="1" applyFill="1" applyBorder="1" applyAlignment="1">
      <alignment horizontal="left" vertical="center"/>
    </xf>
    <xf numFmtId="0" fontId="9" fillId="0" borderId="8" xfId="1" applyFont="1" applyFill="1" applyBorder="1" applyAlignment="1">
      <alignment horizontal="left" vertical="center"/>
    </xf>
    <xf numFmtId="0" fontId="9" fillId="0" borderId="32" xfId="1" applyFont="1" applyFill="1" applyBorder="1" applyAlignment="1">
      <alignment horizontal="left" vertical="center"/>
    </xf>
    <xf numFmtId="0" fontId="9" fillId="4" borderId="8" xfId="1" applyFont="1" applyFill="1" applyBorder="1" applyAlignment="1">
      <alignment horizontal="left" vertical="center"/>
    </xf>
    <xf numFmtId="0" fontId="9" fillId="4" borderId="32" xfId="1" applyFont="1" applyFill="1" applyBorder="1" applyAlignment="1">
      <alignment horizontal="left" vertical="center"/>
    </xf>
    <xf numFmtId="0" fontId="9" fillId="0" borderId="24" xfId="1" applyFont="1" applyFill="1" applyBorder="1" applyAlignment="1">
      <alignment horizontal="left" vertical="center"/>
    </xf>
    <xf numFmtId="0" fontId="9" fillId="0" borderId="29" xfId="1" applyFont="1" applyFill="1" applyBorder="1" applyAlignment="1">
      <alignment horizontal="left" vertical="center"/>
    </xf>
    <xf numFmtId="0" fontId="7" fillId="4" borderId="8" xfId="1" applyFont="1" applyFill="1" applyBorder="1" applyAlignment="1">
      <alignment horizontal="left" vertical="center"/>
    </xf>
    <xf numFmtId="0" fontId="7" fillId="4" borderId="32" xfId="1" applyFont="1" applyFill="1" applyBorder="1" applyAlignment="1">
      <alignment horizontal="left" vertical="center"/>
    </xf>
    <xf numFmtId="0" fontId="7" fillId="4" borderId="2" xfId="1" applyFont="1" applyFill="1" applyBorder="1" applyAlignment="1">
      <alignment horizontal="left" vertical="center" wrapText="1"/>
    </xf>
    <xf numFmtId="0" fontId="7" fillId="4" borderId="4" xfId="1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vertical="center"/>
    </xf>
    <xf numFmtId="0" fontId="6" fillId="0" borderId="29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32" xfId="0" applyFont="1" applyFill="1" applyBorder="1" applyAlignment="1">
      <alignment vertical="center"/>
    </xf>
    <xf numFmtId="0" fontId="3" fillId="0" borderId="4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3" fillId="0" borderId="78" xfId="0" applyFont="1" applyFill="1" applyBorder="1" applyAlignment="1">
      <alignment horizontal="center" vertical="center" wrapText="1"/>
    </xf>
    <xf numFmtId="0" fontId="3" fillId="0" borderId="79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7" fillId="0" borderId="8" xfId="1" applyFont="1" applyFill="1" applyBorder="1" applyAlignment="1">
      <alignment vertical="center"/>
    </xf>
    <xf numFmtId="0" fontId="7" fillId="0" borderId="32" xfId="1" applyFont="1" applyFill="1" applyBorder="1" applyAlignment="1">
      <alignment vertical="center"/>
    </xf>
    <xf numFmtId="0" fontId="3" fillId="0" borderId="118" xfId="0" applyFont="1" applyFill="1" applyBorder="1" applyAlignment="1">
      <alignment horizontal="center" vertical="center" wrapText="1"/>
    </xf>
    <xf numFmtId="0" fontId="3" fillId="0" borderId="111" xfId="0" applyFont="1" applyFill="1" applyBorder="1" applyAlignment="1">
      <alignment horizontal="center" vertical="center" wrapText="1"/>
    </xf>
    <xf numFmtId="0" fontId="3" fillId="0" borderId="96" xfId="0" applyFont="1" applyFill="1" applyBorder="1" applyAlignment="1">
      <alignment horizontal="center" vertical="center" wrapText="1"/>
    </xf>
    <xf numFmtId="0" fontId="3" fillId="0" borderId="97" xfId="0" applyFont="1" applyFill="1" applyBorder="1" applyAlignment="1">
      <alignment horizontal="center" vertical="center" wrapText="1"/>
    </xf>
    <xf numFmtId="0" fontId="3" fillId="0" borderId="93" xfId="0" applyFont="1" applyFill="1" applyBorder="1" applyAlignment="1">
      <alignment horizontal="center" vertical="center" wrapText="1"/>
    </xf>
    <xf numFmtId="0" fontId="9" fillId="0" borderId="76" xfId="0" applyFont="1" applyFill="1" applyBorder="1" applyAlignment="1">
      <alignment horizontal="center" vertical="center" wrapText="1"/>
    </xf>
    <xf numFmtId="0" fontId="9" fillId="0" borderId="58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7" xfId="0" applyFont="1" applyFill="1" applyBorder="1" applyAlignment="1">
      <alignment horizontal="center" vertical="center" wrapText="1"/>
    </xf>
    <xf numFmtId="0" fontId="9" fillId="0" borderId="88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/>
    </xf>
    <xf numFmtId="0" fontId="3" fillId="0" borderId="77" xfId="0" applyFont="1" applyFill="1" applyBorder="1" applyAlignment="1">
      <alignment horizontal="center" vertical="center" wrapText="1"/>
    </xf>
    <xf numFmtId="0" fontId="3" fillId="0" borderId="83" xfId="0" applyFont="1" applyFill="1" applyBorder="1" applyAlignment="1">
      <alignment horizontal="center" vertical="center" wrapText="1"/>
    </xf>
    <xf numFmtId="0" fontId="7" fillId="0" borderId="29" xfId="1" applyFont="1" applyFill="1" applyBorder="1" applyAlignment="1">
      <alignment vertical="center"/>
    </xf>
    <xf numFmtId="0" fontId="4" fillId="0" borderId="24" xfId="0" applyFont="1" applyFill="1" applyBorder="1" applyAlignment="1">
      <alignment vertical="center"/>
    </xf>
    <xf numFmtId="0" fontId="4" fillId="0" borderId="29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left" vertical="center" wrapText="1"/>
    </xf>
  </cellXfs>
  <cellStyles count="3">
    <cellStyle name="Default" xfId="1"/>
    <cellStyle name="Normál" xfId="0" builtinId="0"/>
    <cellStyle name="Normál 3" xfId="2"/>
  </cellStyles>
  <dxfs count="0"/>
  <tableStyles count="0" defaultTableStyle="TableStyleMedium2" defaultPivotStyle="PivotStyleLight16"/>
  <colors>
    <mruColors>
      <color rgb="FF66FF66"/>
      <color rgb="FF99FF99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6"/>
  <sheetViews>
    <sheetView view="pageLayout" zoomScale="110" zoomScaleNormal="89" zoomScalePageLayoutView="110" workbookViewId="0">
      <selection activeCell="J21" sqref="J21"/>
    </sheetView>
  </sheetViews>
  <sheetFormatPr defaultColWidth="9.140625" defaultRowHeight="15" x14ac:dyDescent="0.25"/>
  <cols>
    <col min="1" max="1" width="5.7109375" customWidth="1"/>
    <col min="2" max="2" width="31.28515625" customWidth="1"/>
    <col min="3" max="3" width="11.28515625" customWidth="1"/>
    <col min="4" max="4" width="15.7109375" customWidth="1"/>
    <col min="5" max="6" width="12.140625" hidden="1" customWidth="1"/>
    <col min="7" max="7" width="5.7109375" customWidth="1"/>
    <col min="8" max="8" width="31.28515625" customWidth="1"/>
    <col min="9" max="9" width="11.42578125" customWidth="1"/>
    <col min="10" max="10" width="18.140625" customWidth="1"/>
    <col min="11" max="12" width="12.140625" hidden="1" customWidth="1"/>
    <col min="13" max="13" width="19.85546875" customWidth="1"/>
  </cols>
  <sheetData>
    <row r="1" spans="1:29" ht="15.75" x14ac:dyDescent="0.25">
      <c r="A1" s="521" t="s">
        <v>1037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</row>
    <row r="2" spans="1:29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 t="s">
        <v>827</v>
      </c>
    </row>
    <row r="3" spans="1:29" ht="51.75" customHeight="1" x14ac:dyDescent="0.25">
      <c r="A3" s="529" t="s">
        <v>574</v>
      </c>
      <c r="B3" s="530"/>
      <c r="C3" s="530"/>
      <c r="D3" s="530"/>
      <c r="E3" s="530"/>
      <c r="F3" s="531"/>
      <c r="G3" s="529" t="s">
        <v>575</v>
      </c>
      <c r="H3" s="530"/>
      <c r="I3" s="530"/>
      <c r="J3" s="530"/>
      <c r="K3" s="530"/>
      <c r="L3" s="532"/>
      <c r="M3" s="533" t="s">
        <v>824</v>
      </c>
    </row>
    <row r="4" spans="1:29" ht="55.5" customHeight="1" x14ac:dyDescent="0.25">
      <c r="A4" s="535" t="s">
        <v>576</v>
      </c>
      <c r="B4" s="536"/>
      <c r="C4" s="480" t="s">
        <v>1053</v>
      </c>
      <c r="D4" s="457" t="s">
        <v>1045</v>
      </c>
      <c r="E4" s="224" t="s">
        <v>874</v>
      </c>
      <c r="F4" s="134" t="s">
        <v>825</v>
      </c>
      <c r="G4" s="535" t="s">
        <v>577</v>
      </c>
      <c r="H4" s="536"/>
      <c r="I4" s="480" t="s">
        <v>1053</v>
      </c>
      <c r="J4" s="457" t="s">
        <v>1052</v>
      </c>
      <c r="K4" s="224" t="s">
        <v>874</v>
      </c>
      <c r="L4" s="134" t="s">
        <v>825</v>
      </c>
      <c r="M4" s="534"/>
      <c r="P4" s="499"/>
      <c r="Q4" s="500"/>
      <c r="R4" s="500"/>
      <c r="S4" s="500"/>
      <c r="T4" s="500"/>
      <c r="U4" s="500"/>
      <c r="V4" s="500"/>
      <c r="W4" s="500"/>
      <c r="X4" s="500"/>
      <c r="Y4" s="500"/>
      <c r="Z4" s="500"/>
      <c r="AA4" s="500"/>
      <c r="AB4" s="500"/>
      <c r="AC4" s="500"/>
    </row>
    <row r="5" spans="1:29" ht="30" x14ac:dyDescent="0.25">
      <c r="A5" s="522" t="s">
        <v>44</v>
      </c>
      <c r="B5" s="66" t="s">
        <v>2</v>
      </c>
      <c r="C5" s="67">
        <v>18893937</v>
      </c>
      <c r="D5" s="67">
        <f>Bevételek!G5</f>
        <v>18711337</v>
      </c>
      <c r="E5" s="67" t="e">
        <f>Bevételek!#REF!</f>
        <v>#REF!</v>
      </c>
      <c r="F5" s="68" t="e">
        <f>Bevételek!#REF!</f>
        <v>#REF!</v>
      </c>
      <c r="G5" s="522" t="s">
        <v>572</v>
      </c>
      <c r="H5" s="66" t="s">
        <v>119</v>
      </c>
      <c r="I5" s="67">
        <v>9200794</v>
      </c>
      <c r="J5" s="67">
        <f>Kiadások!I5</f>
        <v>9126789</v>
      </c>
      <c r="K5" s="67" t="e">
        <f>Kiadások!#REF!</f>
        <v>#REF!</v>
      </c>
      <c r="L5" s="68">
        <f>Kiadások!I5</f>
        <v>9126789</v>
      </c>
      <c r="M5" s="69"/>
      <c r="P5" s="500"/>
      <c r="Q5" s="500"/>
      <c r="R5" s="500"/>
      <c r="S5" s="500"/>
      <c r="T5" s="500"/>
      <c r="U5" s="500"/>
      <c r="V5" s="500"/>
      <c r="W5" s="500"/>
      <c r="X5" s="500"/>
      <c r="Y5" s="500"/>
      <c r="Z5" s="500"/>
      <c r="AA5" s="500"/>
      <c r="AB5" s="500"/>
      <c r="AC5" s="500"/>
    </row>
    <row r="6" spans="1:29" ht="30" x14ac:dyDescent="0.25">
      <c r="A6" s="523"/>
      <c r="B6" s="66" t="s">
        <v>31</v>
      </c>
      <c r="C6" s="67">
        <f>Bevételek!F94</f>
        <v>10889992</v>
      </c>
      <c r="D6" s="67">
        <f>Bevételek!G94</f>
        <v>10889992</v>
      </c>
      <c r="E6" s="67" t="e">
        <f>Bevételek!#REF!</f>
        <v>#REF!</v>
      </c>
      <c r="F6" s="68" t="e">
        <f>Bevételek!#REF!</f>
        <v>#REF!</v>
      </c>
      <c r="G6" s="523"/>
      <c r="H6" s="66" t="s">
        <v>153</v>
      </c>
      <c r="I6" s="67">
        <v>2090421</v>
      </c>
      <c r="J6" s="67">
        <f>Kiadások!I24</f>
        <v>2090420.88</v>
      </c>
      <c r="K6" s="67" t="e">
        <f>Kiadások!#REF!</f>
        <v>#REF!</v>
      </c>
      <c r="L6" s="68">
        <f>Kiadások!I24</f>
        <v>2090420.88</v>
      </c>
      <c r="M6" s="69"/>
      <c r="P6" s="500"/>
      <c r="Q6" s="500"/>
      <c r="R6" s="500"/>
      <c r="S6" s="500"/>
      <c r="T6" s="500"/>
      <c r="U6" s="500"/>
      <c r="V6" s="500"/>
      <c r="W6" s="500"/>
      <c r="X6" s="500"/>
      <c r="Y6" s="500"/>
      <c r="Z6" s="500"/>
      <c r="AA6" s="500"/>
      <c r="AB6" s="500"/>
      <c r="AC6" s="500"/>
    </row>
    <row r="7" spans="1:29" x14ac:dyDescent="0.25">
      <c r="A7" s="523"/>
      <c r="B7" s="525" t="s">
        <v>44</v>
      </c>
      <c r="C7" s="516">
        <f>Bevételek!F129</f>
        <v>1271444</v>
      </c>
      <c r="D7" s="516">
        <f>Bevételek!G129</f>
        <v>1271444</v>
      </c>
      <c r="E7" s="516" t="e">
        <f>Bevételek!#REF!</f>
        <v>#REF!</v>
      </c>
      <c r="F7" s="527" t="e">
        <f>Bevételek!#REF!</f>
        <v>#REF!</v>
      </c>
      <c r="G7" s="523"/>
      <c r="H7" s="66" t="s">
        <v>162</v>
      </c>
      <c r="I7" s="67">
        <v>10752071</v>
      </c>
      <c r="J7" s="67">
        <f>Kiadások!I32</f>
        <v>11024865.120000001</v>
      </c>
      <c r="K7" s="67" t="e">
        <f>Kiadások!#REF!</f>
        <v>#REF!</v>
      </c>
      <c r="L7" s="68">
        <f>Kiadások!I32</f>
        <v>11024865.120000001</v>
      </c>
      <c r="M7" s="69"/>
      <c r="P7" s="500"/>
      <c r="Q7" s="500"/>
      <c r="R7" s="500"/>
      <c r="S7" s="500"/>
      <c r="T7" s="500"/>
      <c r="U7" s="500"/>
      <c r="V7" s="500"/>
      <c r="W7" s="500"/>
      <c r="X7" s="500"/>
      <c r="Y7" s="500"/>
      <c r="Z7" s="500"/>
      <c r="AA7" s="500"/>
      <c r="AB7" s="500"/>
      <c r="AC7" s="500"/>
    </row>
    <row r="8" spans="1:29" x14ac:dyDescent="0.25">
      <c r="A8" s="523"/>
      <c r="B8" s="526"/>
      <c r="C8" s="517"/>
      <c r="D8" s="517"/>
      <c r="E8" s="517"/>
      <c r="F8" s="528"/>
      <c r="G8" s="523"/>
      <c r="H8" s="66" t="s">
        <v>578</v>
      </c>
      <c r="I8" s="67">
        <v>1800000</v>
      </c>
      <c r="J8" s="67">
        <f>Kiadások!I59</f>
        <v>1800000</v>
      </c>
      <c r="K8" s="67" t="e">
        <f>Kiadások!#REF!</f>
        <v>#REF!</v>
      </c>
      <c r="L8" s="68">
        <f>Kiadások!I59</f>
        <v>1800000</v>
      </c>
      <c r="M8" s="69"/>
      <c r="P8" s="500"/>
      <c r="Q8" s="500"/>
      <c r="R8" s="500"/>
      <c r="S8" s="500"/>
      <c r="T8" s="500"/>
      <c r="U8" s="500"/>
      <c r="V8" s="500"/>
      <c r="W8" s="500"/>
      <c r="X8" s="500"/>
      <c r="Y8" s="500"/>
      <c r="Z8" s="500"/>
      <c r="AA8" s="500"/>
      <c r="AB8" s="500"/>
      <c r="AC8" s="500"/>
    </row>
    <row r="9" spans="1:29" x14ac:dyDescent="0.25">
      <c r="A9" s="523"/>
      <c r="B9" s="66" t="s">
        <v>68</v>
      </c>
      <c r="C9" s="67">
        <f>Bevételek!F185</f>
        <v>0</v>
      </c>
      <c r="D9" s="67">
        <f>Bevételek!G185</f>
        <v>0</v>
      </c>
      <c r="E9" s="67" t="e">
        <f>Bevételek!#REF!</f>
        <v>#REF!</v>
      </c>
      <c r="F9" s="68" t="e">
        <f>Bevételek!#REF!</f>
        <v>#REF!</v>
      </c>
      <c r="G9" s="523"/>
      <c r="H9" s="66" t="s">
        <v>221</v>
      </c>
      <c r="I9" s="67">
        <v>10214784</v>
      </c>
      <c r="J9" s="67">
        <f>Kiadások!I75</f>
        <v>8446166</v>
      </c>
      <c r="K9" s="67" t="e">
        <f>Kiadások!#REF!</f>
        <v>#REF!</v>
      </c>
      <c r="L9" s="68">
        <f>Kiadások!I75</f>
        <v>8446166</v>
      </c>
      <c r="M9" s="69"/>
      <c r="P9" s="500"/>
      <c r="Q9" s="500"/>
      <c r="R9" s="500"/>
      <c r="S9" s="500"/>
      <c r="T9" s="500"/>
      <c r="U9" s="500"/>
      <c r="V9" s="500"/>
      <c r="W9" s="500"/>
      <c r="X9" s="500"/>
      <c r="Y9" s="500"/>
      <c r="Z9" s="500"/>
      <c r="AA9" s="500"/>
      <c r="AB9" s="500"/>
      <c r="AC9" s="500"/>
    </row>
    <row r="10" spans="1:29" x14ac:dyDescent="0.25">
      <c r="A10" s="524"/>
      <c r="B10" s="70" t="s">
        <v>579</v>
      </c>
      <c r="C10" s="71">
        <f t="shared" ref="C10" si="0">SUM(C5:C9)</f>
        <v>31055373</v>
      </c>
      <c r="D10" s="71">
        <f t="shared" ref="D10:F10" si="1">SUM(D5:D9)</f>
        <v>30872773</v>
      </c>
      <c r="E10" s="71" t="e">
        <f t="shared" si="1"/>
        <v>#REF!</v>
      </c>
      <c r="F10" s="72" t="e">
        <f t="shared" si="1"/>
        <v>#REF!</v>
      </c>
      <c r="G10" s="524"/>
      <c r="H10" s="70" t="s">
        <v>580</v>
      </c>
      <c r="I10" s="71">
        <f t="shared" ref="I10" si="2">SUM(I5:I9)</f>
        <v>34058070</v>
      </c>
      <c r="J10" s="71">
        <f t="shared" ref="J10:L10" si="3">SUM(J5:J9)</f>
        <v>32488241</v>
      </c>
      <c r="K10" s="71" t="e">
        <f t="shared" si="3"/>
        <v>#REF!</v>
      </c>
      <c r="L10" s="72">
        <f t="shared" si="3"/>
        <v>32488241</v>
      </c>
      <c r="M10" s="73">
        <f>D10-J10</f>
        <v>-1615468</v>
      </c>
      <c r="P10" s="500"/>
      <c r="Q10" s="500"/>
      <c r="R10" s="500"/>
      <c r="S10" s="500"/>
      <c r="T10" s="500"/>
      <c r="U10" s="500"/>
      <c r="V10" s="500"/>
      <c r="W10" s="500"/>
      <c r="X10" s="500"/>
      <c r="Y10" s="500"/>
      <c r="Z10" s="500"/>
      <c r="AA10" s="500"/>
      <c r="AB10" s="500"/>
      <c r="AC10" s="500"/>
    </row>
    <row r="11" spans="1:29" ht="30" x14ac:dyDescent="0.25">
      <c r="A11" s="501" t="s">
        <v>59</v>
      </c>
      <c r="B11" s="66" t="s">
        <v>21</v>
      </c>
      <c r="C11" s="67">
        <v>74990361</v>
      </c>
      <c r="D11" s="67">
        <f>Bevételek!G58</f>
        <v>75440361</v>
      </c>
      <c r="E11" s="67" t="e">
        <f>Bevételek!#REF!</f>
        <v>#REF!</v>
      </c>
      <c r="F11" s="68" t="e">
        <f>Bevételek!#REF!</f>
        <v>#REF!</v>
      </c>
      <c r="G11" s="501" t="s">
        <v>573</v>
      </c>
      <c r="H11" s="66" t="s">
        <v>246</v>
      </c>
      <c r="I11" s="67">
        <v>39980582</v>
      </c>
      <c r="J11" s="67">
        <f>Kiadások!I147</f>
        <v>40480582</v>
      </c>
      <c r="K11" s="67" t="e">
        <f>Kiadások!#REF!</f>
        <v>#REF!</v>
      </c>
      <c r="L11" s="68">
        <f>Kiadások!I147</f>
        <v>40480582</v>
      </c>
      <c r="M11" s="69"/>
      <c r="P11" s="500"/>
      <c r="Q11" s="500"/>
      <c r="R11" s="500"/>
      <c r="S11" s="500"/>
      <c r="T11" s="500"/>
      <c r="U11" s="500"/>
      <c r="V11" s="500"/>
      <c r="W11" s="500"/>
      <c r="X11" s="500"/>
      <c r="Y11" s="500"/>
      <c r="Z11" s="500"/>
      <c r="AA11" s="500"/>
      <c r="AB11" s="500"/>
      <c r="AC11" s="500"/>
    </row>
    <row r="12" spans="1:29" x14ac:dyDescent="0.25">
      <c r="A12" s="501"/>
      <c r="B12" s="66" t="s">
        <v>59</v>
      </c>
      <c r="C12" s="67">
        <f>Bevételek!F175</f>
        <v>0</v>
      </c>
      <c r="D12" s="67">
        <f>Bevételek!G175</f>
        <v>0</v>
      </c>
      <c r="E12" s="67" t="e">
        <f>Bevételek!#REF!</f>
        <v>#REF!</v>
      </c>
      <c r="F12" s="68" t="e">
        <f>Bevételek!#REF!</f>
        <v>#REF!</v>
      </c>
      <c r="G12" s="501"/>
      <c r="H12" s="66" t="s">
        <v>262</v>
      </c>
      <c r="I12" s="67">
        <v>45826659</v>
      </c>
      <c r="J12" s="67">
        <f>Kiadások!I157</f>
        <v>47168888</v>
      </c>
      <c r="K12" s="67" t="e">
        <f>Kiadások!#REF!</f>
        <v>#REF!</v>
      </c>
      <c r="L12" s="68">
        <f>Kiadások!I157</f>
        <v>47168888</v>
      </c>
      <c r="M12" s="69"/>
      <c r="P12" s="500"/>
      <c r="Q12" s="500"/>
      <c r="R12" s="500"/>
      <c r="S12" s="500"/>
      <c r="T12" s="500"/>
      <c r="U12" s="500"/>
      <c r="V12" s="500"/>
      <c r="W12" s="500"/>
      <c r="X12" s="500"/>
      <c r="Y12" s="500"/>
      <c r="Z12" s="500"/>
      <c r="AA12" s="500"/>
      <c r="AB12" s="500"/>
      <c r="AC12" s="500"/>
    </row>
    <row r="13" spans="1:29" ht="30" x14ac:dyDescent="0.25">
      <c r="A13" s="501"/>
      <c r="B13" s="66" t="s">
        <v>78</v>
      </c>
      <c r="C13" s="67">
        <f>Bevételek!F211</f>
        <v>100000</v>
      </c>
      <c r="D13" s="67">
        <f>Bevételek!G211</f>
        <v>100000</v>
      </c>
      <c r="E13" s="67" t="e">
        <f>Bevételek!#REF!</f>
        <v>#REF!</v>
      </c>
      <c r="F13" s="68" t="e">
        <f>Bevételek!#REF!</f>
        <v>#REF!</v>
      </c>
      <c r="G13" s="501"/>
      <c r="H13" s="66" t="s">
        <v>581</v>
      </c>
      <c r="I13" s="67">
        <v>50000</v>
      </c>
      <c r="J13" s="67">
        <f>Kiadások!I162</f>
        <v>50000</v>
      </c>
      <c r="K13" s="67" t="e">
        <f>Kiadások!#REF!</f>
        <v>#REF!</v>
      </c>
      <c r="L13" s="68">
        <f>Kiadások!I162</f>
        <v>50000</v>
      </c>
      <c r="M13" s="69"/>
      <c r="P13" s="500"/>
      <c r="Q13" s="500"/>
      <c r="R13" s="500"/>
      <c r="S13" s="500"/>
      <c r="T13" s="500"/>
      <c r="U13" s="500"/>
      <c r="V13" s="500"/>
      <c r="W13" s="500"/>
      <c r="X13" s="500"/>
      <c r="Y13" s="500"/>
      <c r="Z13" s="500"/>
      <c r="AA13" s="500"/>
      <c r="AB13" s="500"/>
      <c r="AC13" s="500"/>
    </row>
    <row r="14" spans="1:29" x14ac:dyDescent="0.25">
      <c r="A14" s="501"/>
      <c r="B14" s="70" t="s">
        <v>582</v>
      </c>
      <c r="C14" s="71">
        <f t="shared" ref="C14" si="4">SUM(C11:C13)</f>
        <v>75090361</v>
      </c>
      <c r="D14" s="71">
        <f t="shared" ref="D14:F14" si="5">SUM(D11:D13)</f>
        <v>75540361</v>
      </c>
      <c r="E14" s="71" t="e">
        <f t="shared" si="5"/>
        <v>#REF!</v>
      </c>
      <c r="F14" s="72" t="e">
        <f t="shared" si="5"/>
        <v>#REF!</v>
      </c>
      <c r="G14" s="501"/>
      <c r="H14" s="70" t="s">
        <v>583</v>
      </c>
      <c r="I14" s="71">
        <f>SUM(I11:I13)</f>
        <v>85857241</v>
      </c>
      <c r="J14" s="71">
        <f>SUM(J11:J13)</f>
        <v>87699470</v>
      </c>
      <c r="K14" s="71" t="e">
        <f>SUM(K11:K13)</f>
        <v>#REF!</v>
      </c>
      <c r="L14" s="72">
        <f>SUM(L11:L13)</f>
        <v>87699470</v>
      </c>
      <c r="M14" s="73">
        <f>D14-J14</f>
        <v>-12159109</v>
      </c>
      <c r="P14" s="500"/>
      <c r="Q14" s="500"/>
      <c r="R14" s="500"/>
      <c r="S14" s="500"/>
      <c r="T14" s="500"/>
      <c r="U14" s="500"/>
      <c r="V14" s="500"/>
      <c r="W14" s="500"/>
      <c r="X14" s="500"/>
      <c r="Y14" s="500"/>
      <c r="Z14" s="500"/>
      <c r="AA14" s="500"/>
      <c r="AB14" s="500"/>
      <c r="AC14" s="500"/>
    </row>
    <row r="15" spans="1:29" ht="15.75" thickBot="1" x14ac:dyDescent="0.3">
      <c r="A15" s="502" t="s">
        <v>584</v>
      </c>
      <c r="B15" s="503"/>
      <c r="C15" s="64">
        <f t="shared" ref="C15" si="6">C10+C14</f>
        <v>106145734</v>
      </c>
      <c r="D15" s="64">
        <f t="shared" ref="D15:F15" si="7">D10+D14</f>
        <v>106413134</v>
      </c>
      <c r="E15" s="64" t="e">
        <f t="shared" si="7"/>
        <v>#REF!</v>
      </c>
      <c r="F15" s="5" t="e">
        <f t="shared" si="7"/>
        <v>#REF!</v>
      </c>
      <c r="G15" s="504" t="s">
        <v>585</v>
      </c>
      <c r="H15" s="505"/>
      <c r="I15" s="64">
        <f t="shared" ref="I15" si="8">I10+I14</f>
        <v>119915311</v>
      </c>
      <c r="J15" s="64">
        <f t="shared" ref="J15:M15" si="9">J10+J14</f>
        <v>120187711</v>
      </c>
      <c r="K15" s="64" t="e">
        <f t="shared" si="9"/>
        <v>#REF!</v>
      </c>
      <c r="L15" s="5">
        <f t="shared" si="9"/>
        <v>120187711</v>
      </c>
      <c r="M15" s="6">
        <f t="shared" si="9"/>
        <v>-13774577</v>
      </c>
      <c r="P15" s="500"/>
      <c r="Q15" s="500"/>
      <c r="R15" s="500"/>
      <c r="S15" s="500"/>
      <c r="T15" s="500"/>
      <c r="U15" s="500"/>
      <c r="V15" s="500"/>
      <c r="W15" s="500"/>
      <c r="X15" s="500"/>
      <c r="Y15" s="500"/>
      <c r="Z15" s="500"/>
      <c r="AA15" s="500"/>
      <c r="AB15" s="500"/>
      <c r="AC15" s="500"/>
    </row>
    <row r="16" spans="1:29" x14ac:dyDescent="0.25">
      <c r="A16" s="506" t="s">
        <v>586</v>
      </c>
      <c r="B16" s="507"/>
      <c r="C16" s="507"/>
      <c r="D16" s="507"/>
      <c r="E16" s="507"/>
      <c r="F16" s="507"/>
      <c r="G16" s="508"/>
      <c r="H16" s="509"/>
      <c r="I16" s="509"/>
      <c r="J16" s="509"/>
      <c r="K16" s="509"/>
      <c r="L16" s="509"/>
      <c r="M16" s="7"/>
      <c r="P16" s="500"/>
      <c r="Q16" s="500"/>
      <c r="R16" s="500"/>
      <c r="S16" s="500"/>
      <c r="T16" s="500"/>
      <c r="U16" s="500"/>
      <c r="V16" s="500"/>
      <c r="W16" s="500"/>
      <c r="X16" s="500"/>
      <c r="Y16" s="500"/>
      <c r="Z16" s="500"/>
      <c r="AA16" s="500"/>
      <c r="AB16" s="500"/>
      <c r="AC16" s="500"/>
    </row>
    <row r="17" spans="1:29" x14ac:dyDescent="0.25">
      <c r="A17" s="512" t="s">
        <v>570</v>
      </c>
      <c r="B17" s="513"/>
      <c r="C17" s="225">
        <f>Bevételek!F251</f>
        <v>14518030</v>
      </c>
      <c r="D17" s="135">
        <f>Bevételek!G251</f>
        <v>14523030</v>
      </c>
      <c r="E17" s="225" t="e">
        <f>Bevételek!#REF!</f>
        <v>#REF!</v>
      </c>
      <c r="F17" s="8" t="e">
        <f>Bevételek!#REF!</f>
        <v>#REF!</v>
      </c>
      <c r="G17" s="510"/>
      <c r="H17" s="511"/>
      <c r="I17" s="511"/>
      <c r="J17" s="511"/>
      <c r="K17" s="511"/>
      <c r="L17" s="511"/>
      <c r="M17" s="9">
        <f>D17</f>
        <v>14523030</v>
      </c>
      <c r="P17" s="500"/>
      <c r="Q17" s="500"/>
      <c r="R17" s="500"/>
      <c r="S17" s="500"/>
      <c r="T17" s="500"/>
      <c r="U17" s="500"/>
      <c r="V17" s="500"/>
      <c r="W17" s="500"/>
      <c r="X17" s="500"/>
      <c r="Y17" s="500"/>
      <c r="Z17" s="500"/>
      <c r="AA17" s="500"/>
      <c r="AB17" s="500"/>
      <c r="AC17" s="500"/>
    </row>
    <row r="18" spans="1:29" x14ac:dyDescent="0.25">
      <c r="A18" s="512" t="s">
        <v>587</v>
      </c>
      <c r="B18" s="513"/>
      <c r="C18" s="518">
        <f>C15+C17</f>
        <v>120663764</v>
      </c>
      <c r="D18" s="518">
        <f>D15+D17</f>
        <v>120936164</v>
      </c>
      <c r="E18" s="518" t="e">
        <f>E15+E17</f>
        <v>#REF!</v>
      </c>
      <c r="F18" s="540" t="e">
        <f>F15+F17</f>
        <v>#REF!</v>
      </c>
      <c r="G18" s="512"/>
      <c r="H18" s="513"/>
      <c r="I18" s="520"/>
      <c r="J18" s="518"/>
      <c r="K18" s="518" t="e">
        <f t="shared" ref="K18:L18" si="10">K15</f>
        <v>#REF!</v>
      </c>
      <c r="L18" s="518">
        <f t="shared" si="10"/>
        <v>120187711</v>
      </c>
      <c r="M18" s="514"/>
      <c r="P18" s="500"/>
      <c r="Q18" s="500"/>
      <c r="R18" s="500"/>
      <c r="S18" s="500"/>
      <c r="T18" s="500"/>
      <c r="U18" s="500"/>
      <c r="V18" s="500"/>
      <c r="W18" s="500"/>
      <c r="X18" s="500"/>
      <c r="Y18" s="500"/>
      <c r="Z18" s="500"/>
      <c r="AA18" s="500"/>
      <c r="AB18" s="500"/>
      <c r="AC18" s="500"/>
    </row>
    <row r="19" spans="1:29" x14ac:dyDescent="0.25">
      <c r="A19" s="512"/>
      <c r="B19" s="513"/>
      <c r="C19" s="519"/>
      <c r="D19" s="519"/>
      <c r="E19" s="519"/>
      <c r="F19" s="541"/>
      <c r="G19" s="512"/>
      <c r="H19" s="513"/>
      <c r="I19" s="507"/>
      <c r="J19" s="539"/>
      <c r="K19" s="539"/>
      <c r="L19" s="519"/>
      <c r="M19" s="515"/>
      <c r="P19" s="500"/>
      <c r="Q19" s="500"/>
      <c r="R19" s="500"/>
      <c r="S19" s="500"/>
      <c r="T19" s="500"/>
      <c r="U19" s="500"/>
      <c r="V19" s="500"/>
      <c r="W19" s="500"/>
      <c r="X19" s="500"/>
      <c r="Y19" s="500"/>
      <c r="Z19" s="500"/>
      <c r="AA19" s="500"/>
      <c r="AB19" s="500"/>
      <c r="AC19" s="500"/>
    </row>
    <row r="20" spans="1:29" x14ac:dyDescent="0.25">
      <c r="A20" s="537" t="s">
        <v>588</v>
      </c>
      <c r="B20" s="538"/>
      <c r="C20" s="538"/>
      <c r="D20" s="538"/>
      <c r="E20" s="538"/>
      <c r="F20" s="538"/>
      <c r="G20" s="537" t="s">
        <v>589</v>
      </c>
      <c r="H20" s="538"/>
      <c r="I20" s="538"/>
      <c r="J20" s="538"/>
      <c r="K20" s="538"/>
      <c r="L20" s="538"/>
      <c r="M20" s="10"/>
      <c r="P20" s="500"/>
      <c r="Q20" s="500"/>
      <c r="R20" s="500"/>
      <c r="S20" s="500"/>
      <c r="T20" s="500"/>
      <c r="U20" s="500"/>
      <c r="V20" s="500"/>
      <c r="W20" s="500"/>
      <c r="X20" s="500"/>
      <c r="Y20" s="500"/>
      <c r="Z20" s="500"/>
      <c r="AA20" s="500"/>
      <c r="AB20" s="500"/>
      <c r="AC20" s="500"/>
    </row>
    <row r="21" spans="1:29" x14ac:dyDescent="0.25">
      <c r="A21" s="512" t="s">
        <v>88</v>
      </c>
      <c r="B21" s="513"/>
      <c r="C21" s="225">
        <f>Bevételek!F237</f>
        <v>35018030</v>
      </c>
      <c r="D21" s="135">
        <f>Bevételek!G237</f>
        <v>29523030</v>
      </c>
      <c r="E21" s="225" t="e">
        <f>Bevételek!#REF!-Bevételek!#REF!</f>
        <v>#REF!</v>
      </c>
      <c r="F21" s="8" t="e">
        <f>Bevételek!#REF!-Bevételek!#REF!</f>
        <v>#REF!</v>
      </c>
      <c r="G21" s="512" t="s">
        <v>285</v>
      </c>
      <c r="H21" s="513"/>
      <c r="I21" s="225">
        <v>21248453</v>
      </c>
      <c r="J21" s="135">
        <f>Kiadások!I225</f>
        <v>15748453</v>
      </c>
      <c r="K21" s="225" t="e">
        <f>Kiadások!#REF!</f>
        <v>#REF!</v>
      </c>
      <c r="L21" s="8">
        <f>Kiadások!I225</f>
        <v>15748453</v>
      </c>
      <c r="M21" s="9">
        <f>D21-J21</f>
        <v>13774577</v>
      </c>
      <c r="P21" s="500"/>
      <c r="Q21" s="500"/>
      <c r="R21" s="500"/>
      <c r="S21" s="500"/>
      <c r="T21" s="500"/>
      <c r="U21" s="500"/>
      <c r="V21" s="500"/>
      <c r="W21" s="500"/>
      <c r="X21" s="500"/>
      <c r="Y21" s="500"/>
      <c r="Z21" s="500"/>
      <c r="AA21" s="500"/>
      <c r="AB21" s="500"/>
      <c r="AC21" s="500"/>
    </row>
    <row r="22" spans="1:29" x14ac:dyDescent="0.25">
      <c r="A22" s="537" t="s">
        <v>590</v>
      </c>
      <c r="B22" s="538"/>
      <c r="C22" s="538"/>
      <c r="D22" s="538"/>
      <c r="E22" s="538"/>
      <c r="F22" s="538"/>
      <c r="G22" s="537" t="s">
        <v>591</v>
      </c>
      <c r="H22" s="538"/>
      <c r="I22" s="538"/>
      <c r="J22" s="538"/>
      <c r="K22" s="538"/>
      <c r="L22" s="538"/>
      <c r="M22" s="10"/>
      <c r="P22" s="500"/>
      <c r="Q22" s="500"/>
      <c r="R22" s="500"/>
      <c r="S22" s="500"/>
      <c r="T22" s="500"/>
      <c r="U22" s="500"/>
      <c r="V22" s="500"/>
      <c r="W22" s="500"/>
      <c r="X22" s="500"/>
      <c r="Y22" s="500"/>
      <c r="Z22" s="500"/>
      <c r="AA22" s="500"/>
      <c r="AB22" s="500"/>
      <c r="AC22" s="500"/>
    </row>
    <row r="23" spans="1:29" ht="15.75" thickBot="1" x14ac:dyDescent="0.3">
      <c r="A23" s="504" t="s">
        <v>571</v>
      </c>
      <c r="B23" s="505"/>
      <c r="C23" s="64">
        <f>C15+C21</f>
        <v>141163764</v>
      </c>
      <c r="D23" s="64">
        <f>D15+D21</f>
        <v>135936164</v>
      </c>
      <c r="E23" s="64" t="e">
        <f t="shared" ref="E23:F23" si="11">E18+E21</f>
        <v>#REF!</v>
      </c>
      <c r="F23" s="5" t="e">
        <f t="shared" si="11"/>
        <v>#REF!</v>
      </c>
      <c r="G23" s="504" t="s">
        <v>571</v>
      </c>
      <c r="H23" s="505"/>
      <c r="I23" s="64">
        <f>I15+I21</f>
        <v>141163764</v>
      </c>
      <c r="J23" s="64">
        <f>J15+J21</f>
        <v>135936164</v>
      </c>
      <c r="K23" s="64" t="e">
        <f t="shared" ref="K23:L23" si="12">K18+K21</f>
        <v>#REF!</v>
      </c>
      <c r="L23" s="5">
        <f t="shared" si="12"/>
        <v>135936164</v>
      </c>
      <c r="M23" s="6">
        <f>D23-J23</f>
        <v>0</v>
      </c>
    </row>
    <row r="25" spans="1:29" x14ac:dyDescent="0.25">
      <c r="J25" s="227"/>
      <c r="K25" s="227" t="e">
        <f>E23-K23</f>
        <v>#REF!</v>
      </c>
    </row>
    <row r="26" spans="1:29" x14ac:dyDescent="0.25">
      <c r="J26" s="227"/>
    </row>
  </sheetData>
  <mergeCells count="40">
    <mergeCell ref="A23:B23"/>
    <mergeCell ref="G23:H23"/>
    <mergeCell ref="A22:F22"/>
    <mergeCell ref="G22:L22"/>
    <mergeCell ref="K18:K19"/>
    <mergeCell ref="A20:F20"/>
    <mergeCell ref="G20:L20"/>
    <mergeCell ref="A21:B21"/>
    <mergeCell ref="G21:H21"/>
    <mergeCell ref="A18:B19"/>
    <mergeCell ref="D18:D19"/>
    <mergeCell ref="F18:F19"/>
    <mergeCell ref="G18:H19"/>
    <mergeCell ref="J18:J19"/>
    <mergeCell ref="L18:L19"/>
    <mergeCell ref="E18:E19"/>
    <mergeCell ref="A1:M1"/>
    <mergeCell ref="A5:A10"/>
    <mergeCell ref="G5:G10"/>
    <mergeCell ref="B7:B8"/>
    <mergeCell ref="D7:D8"/>
    <mergeCell ref="F7:F8"/>
    <mergeCell ref="A3:F3"/>
    <mergeCell ref="G3:L3"/>
    <mergeCell ref="M3:M4"/>
    <mergeCell ref="A4:B4"/>
    <mergeCell ref="G4:H4"/>
    <mergeCell ref="E7:E8"/>
    <mergeCell ref="P4:AC22"/>
    <mergeCell ref="A11:A14"/>
    <mergeCell ref="G11:G14"/>
    <mergeCell ref="A15:B15"/>
    <mergeCell ref="G15:H15"/>
    <mergeCell ref="A16:F16"/>
    <mergeCell ref="G16:L17"/>
    <mergeCell ref="A17:B17"/>
    <mergeCell ref="M18:M19"/>
    <mergeCell ref="C7:C8"/>
    <mergeCell ref="C18:C19"/>
    <mergeCell ref="I18:I1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8" orientation="landscape" horizontalDpi="4294967293" r:id="rId1"/>
  <headerFooter>
    <oddHeader>&amp;L&amp;"Times New Roman,Félkövér"&amp;10&amp;K000000 1. melléklet 4/2018. (III. 12.)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766"/>
  <sheetViews>
    <sheetView view="pageLayout" zoomScaleNormal="84" zoomScaleSheetLayoutView="100" workbookViewId="0">
      <selection activeCell="Y198" sqref="Y198"/>
    </sheetView>
  </sheetViews>
  <sheetFormatPr defaultColWidth="9.140625" defaultRowHeight="15" x14ac:dyDescent="0.25"/>
  <cols>
    <col min="1" max="1" width="7.85546875" style="124" bestFit="1" customWidth="1"/>
    <col min="2" max="2" width="6.85546875" style="16" bestFit="1" customWidth="1"/>
    <col min="3" max="4" width="3.28515625" style="12" customWidth="1"/>
    <col min="5" max="5" width="48.85546875" style="12" customWidth="1"/>
    <col min="6" max="6" width="13.140625" style="12" customWidth="1"/>
    <col min="7" max="7" width="11" style="12" customWidth="1"/>
    <col min="8" max="8" width="11.140625" style="12" customWidth="1"/>
    <col min="9" max="9" width="11.7109375" style="49" customWidth="1"/>
    <col min="10" max="10" width="10.140625" style="12" bestFit="1" customWidth="1"/>
    <col min="11" max="11" width="12" style="12" bestFit="1" customWidth="1"/>
    <col min="12" max="12" width="10.7109375" style="12" bestFit="1" customWidth="1"/>
    <col min="13" max="14" width="10.140625" style="12" bestFit="1" customWidth="1"/>
    <col min="15" max="15" width="12" style="12" bestFit="1" customWidth="1"/>
    <col min="16" max="16" width="12.5703125" style="12" customWidth="1"/>
    <col min="17" max="22" width="10.140625" style="12" bestFit="1" customWidth="1"/>
    <col min="23" max="23" width="12" style="12" bestFit="1" customWidth="1"/>
    <col min="24" max="16384" width="9.140625" style="17"/>
  </cols>
  <sheetData>
    <row r="1" spans="1:23" ht="15.75" thickBot="1" x14ac:dyDescent="0.3">
      <c r="W1" s="11" t="s">
        <v>827</v>
      </c>
    </row>
    <row r="2" spans="1:23" ht="15" customHeight="1" x14ac:dyDescent="0.25">
      <c r="B2" s="568" t="s">
        <v>0</v>
      </c>
      <c r="C2" s="553"/>
      <c r="D2" s="553"/>
      <c r="E2" s="553"/>
      <c r="F2" s="554" t="s">
        <v>1053</v>
      </c>
      <c r="G2" s="638" t="s">
        <v>1045</v>
      </c>
      <c r="H2" s="574"/>
      <c r="I2" s="575"/>
      <c r="J2" s="552" t="s">
        <v>1050</v>
      </c>
      <c r="K2" s="660"/>
      <c r="L2" s="552" t="s">
        <v>1046</v>
      </c>
      <c r="M2" s="553"/>
      <c r="N2" s="553"/>
      <c r="O2" s="553"/>
      <c r="P2" s="553"/>
      <c r="Q2" s="553"/>
      <c r="R2" s="553"/>
      <c r="S2" s="553"/>
      <c r="T2" s="553"/>
      <c r="U2" s="553"/>
      <c r="V2" s="553"/>
      <c r="W2" s="554"/>
    </row>
    <row r="3" spans="1:23" ht="27.75" customHeight="1" x14ac:dyDescent="0.25">
      <c r="B3" s="569"/>
      <c r="C3" s="570"/>
      <c r="D3" s="570"/>
      <c r="E3" s="570"/>
      <c r="F3" s="649"/>
      <c r="G3" s="639" t="s">
        <v>853</v>
      </c>
      <c r="H3" s="641" t="s">
        <v>854</v>
      </c>
      <c r="I3" s="643" t="s">
        <v>571</v>
      </c>
      <c r="J3" s="555"/>
      <c r="K3" s="661"/>
      <c r="L3" s="555"/>
      <c r="M3" s="556"/>
      <c r="N3" s="556"/>
      <c r="O3" s="556"/>
      <c r="P3" s="556"/>
      <c r="Q3" s="556"/>
      <c r="R3" s="556"/>
      <c r="S3" s="556"/>
      <c r="T3" s="556"/>
      <c r="U3" s="556"/>
      <c r="V3" s="556"/>
      <c r="W3" s="557"/>
    </row>
    <row r="4" spans="1:23" ht="39" thickBot="1" x14ac:dyDescent="0.3">
      <c r="B4" s="571"/>
      <c r="C4" s="572"/>
      <c r="D4" s="572"/>
      <c r="E4" s="572"/>
      <c r="F4" s="650"/>
      <c r="G4" s="640"/>
      <c r="H4" s="642"/>
      <c r="I4" s="644"/>
      <c r="J4" s="257" t="s">
        <v>971</v>
      </c>
      <c r="K4" s="258" t="s">
        <v>972</v>
      </c>
      <c r="L4" s="128" t="s">
        <v>592</v>
      </c>
      <c r="M4" s="65" t="s">
        <v>593</v>
      </c>
      <c r="N4" s="65" t="s">
        <v>594</v>
      </c>
      <c r="O4" s="65" t="s">
        <v>595</v>
      </c>
      <c r="P4" s="65" t="s">
        <v>596</v>
      </c>
      <c r="Q4" s="399" t="s">
        <v>597</v>
      </c>
      <c r="R4" s="82" t="s">
        <v>598</v>
      </c>
      <c r="S4" s="260" t="s">
        <v>599</v>
      </c>
      <c r="T4" s="415" t="s">
        <v>600</v>
      </c>
      <c r="U4" s="441" t="s">
        <v>601</v>
      </c>
      <c r="V4" s="441" t="s">
        <v>602</v>
      </c>
      <c r="W4" s="417" t="s">
        <v>603</v>
      </c>
    </row>
    <row r="5" spans="1:23" ht="15.75" thickBot="1" x14ac:dyDescent="0.3">
      <c r="B5" s="83" t="s">
        <v>118</v>
      </c>
      <c r="C5" s="645" t="s">
        <v>119</v>
      </c>
      <c r="D5" s="646"/>
      <c r="E5" s="646"/>
      <c r="F5" s="162">
        <v>1553175</v>
      </c>
      <c r="G5" s="239">
        <f>G6+G32</f>
        <v>1553175</v>
      </c>
      <c r="H5" s="145">
        <f t="shared" ref="H5:W5" si="0">H6+H32</f>
        <v>0</v>
      </c>
      <c r="I5" s="162">
        <f>SUM(G5:H5)</f>
        <v>1553175</v>
      </c>
      <c r="J5" s="85">
        <f>J6+J32</f>
        <v>658125</v>
      </c>
      <c r="K5" s="86">
        <f>K6+K32</f>
        <v>895050</v>
      </c>
      <c r="L5" s="85">
        <f t="shared" si="0"/>
        <v>94990</v>
      </c>
      <c r="M5" s="86">
        <f t="shared" si="0"/>
        <v>106495</v>
      </c>
      <c r="N5" s="86">
        <f t="shared" si="0"/>
        <v>165495</v>
      </c>
      <c r="O5" s="86">
        <f t="shared" si="0"/>
        <v>106495</v>
      </c>
      <c r="P5" s="86">
        <f t="shared" si="0"/>
        <v>106495</v>
      </c>
      <c r="Q5" s="89">
        <f t="shared" si="0"/>
        <v>106495</v>
      </c>
      <c r="R5" s="86">
        <f t="shared" si="0"/>
        <v>106495</v>
      </c>
      <c r="S5" s="88">
        <f t="shared" si="0"/>
        <v>121245</v>
      </c>
      <c r="T5" s="351">
        <f t="shared" si="0"/>
        <v>106495</v>
      </c>
      <c r="U5" s="89">
        <f t="shared" si="0"/>
        <v>106495</v>
      </c>
      <c r="V5" s="89">
        <f t="shared" si="0"/>
        <v>106495</v>
      </c>
      <c r="W5" s="90">
        <f t="shared" si="0"/>
        <v>319485</v>
      </c>
    </row>
    <row r="6" spans="1:23" x14ac:dyDescent="0.25">
      <c r="B6" s="121" t="s">
        <v>608</v>
      </c>
      <c r="C6" s="580" t="s">
        <v>120</v>
      </c>
      <c r="D6" s="581"/>
      <c r="E6" s="581"/>
      <c r="F6" s="163">
        <v>1553175</v>
      </c>
      <c r="G6" s="240">
        <f>G7+G10+G13+G14+G17+G18+G19+G22+G25+G26+G27+G28+G29</f>
        <v>1553175</v>
      </c>
      <c r="H6" s="146">
        <f t="shared" ref="H6:W6" si="1">H7+H10+H13+H14+H17+H18+H19+H22+H25+H26+H27+H28+H29</f>
        <v>0</v>
      </c>
      <c r="I6" s="163">
        <f t="shared" ref="I6:I106" si="2">SUM(G6:H6)</f>
        <v>1553175</v>
      </c>
      <c r="J6" s="115">
        <f>J7+J10+J13+J14+J17+J18+J19+J22+J25+J26+J27+J28+J29</f>
        <v>658125</v>
      </c>
      <c r="K6" s="119">
        <f>K7+K10+K13+K14+K17+K18+K19+K22+K25+K26+K27+K28+K29</f>
        <v>895050</v>
      </c>
      <c r="L6" s="462">
        <f t="shared" si="1"/>
        <v>94990</v>
      </c>
      <c r="M6" s="116">
        <f t="shared" si="1"/>
        <v>106495</v>
      </c>
      <c r="N6" s="116">
        <f t="shared" si="1"/>
        <v>165495</v>
      </c>
      <c r="O6" s="116">
        <f t="shared" si="1"/>
        <v>106495</v>
      </c>
      <c r="P6" s="116">
        <f t="shared" si="1"/>
        <v>106495</v>
      </c>
      <c r="Q6" s="119">
        <f t="shared" si="1"/>
        <v>106495</v>
      </c>
      <c r="R6" s="116">
        <f t="shared" si="1"/>
        <v>106495</v>
      </c>
      <c r="S6" s="118">
        <f t="shared" si="1"/>
        <v>121245</v>
      </c>
      <c r="T6" s="352">
        <f t="shared" si="1"/>
        <v>106495</v>
      </c>
      <c r="U6" s="119">
        <f t="shared" si="1"/>
        <v>106495</v>
      </c>
      <c r="V6" s="119">
        <f t="shared" si="1"/>
        <v>106495</v>
      </c>
      <c r="W6" s="463">
        <f t="shared" si="1"/>
        <v>319485</v>
      </c>
    </row>
    <row r="7" spans="1:23" s="206" customFormat="1" x14ac:dyDescent="0.25">
      <c r="A7" s="124" t="s">
        <v>121</v>
      </c>
      <c r="B7" s="187" t="s">
        <v>609</v>
      </c>
      <c r="C7" s="200"/>
      <c r="D7" s="256" t="s">
        <v>122</v>
      </c>
      <c r="E7" s="256"/>
      <c r="F7" s="189">
        <v>1266435</v>
      </c>
      <c r="G7" s="261">
        <f>SUM(G8:G9)</f>
        <v>1266435</v>
      </c>
      <c r="H7" s="188">
        <f>SUM(H8:H9)</f>
        <v>0</v>
      </c>
      <c r="I7" s="189">
        <f t="shared" si="2"/>
        <v>1266435</v>
      </c>
      <c r="J7" s="197">
        <f t="shared" ref="J7:W7" si="3">SUM(J8:J9)</f>
        <v>536625</v>
      </c>
      <c r="K7" s="192">
        <f t="shared" si="3"/>
        <v>729810</v>
      </c>
      <c r="L7" s="197">
        <f t="shared" si="3"/>
        <v>94990</v>
      </c>
      <c r="M7" s="191">
        <f t="shared" si="3"/>
        <v>106495</v>
      </c>
      <c r="N7" s="191">
        <f>SUM(N8:N9)</f>
        <v>106495</v>
      </c>
      <c r="O7" s="191">
        <f t="shared" si="3"/>
        <v>106495</v>
      </c>
      <c r="P7" s="191">
        <f t="shared" si="3"/>
        <v>106495</v>
      </c>
      <c r="Q7" s="192">
        <f t="shared" si="3"/>
        <v>106495</v>
      </c>
      <c r="R7" s="191">
        <f t="shared" si="3"/>
        <v>106495</v>
      </c>
      <c r="S7" s="190">
        <f t="shared" si="3"/>
        <v>106495</v>
      </c>
      <c r="T7" s="353">
        <f t="shared" si="3"/>
        <v>106495</v>
      </c>
      <c r="U7" s="192">
        <f t="shared" si="3"/>
        <v>106495</v>
      </c>
      <c r="V7" s="192">
        <f t="shared" si="3"/>
        <v>106495</v>
      </c>
      <c r="W7" s="193">
        <f t="shared" si="3"/>
        <v>106495</v>
      </c>
    </row>
    <row r="8" spans="1:23" x14ac:dyDescent="0.25">
      <c r="B8" s="55"/>
      <c r="C8" s="291"/>
      <c r="D8" s="233"/>
      <c r="E8" s="233" t="s">
        <v>997</v>
      </c>
      <c r="F8" s="165">
        <v>536625</v>
      </c>
      <c r="G8" s="241">
        <f>SUM(L8:W8)</f>
        <v>536625</v>
      </c>
      <c r="H8" s="147"/>
      <c r="I8" s="165">
        <f>SUM(G8:H8)</f>
        <v>536625</v>
      </c>
      <c r="J8" s="74">
        <f>I8</f>
        <v>536625</v>
      </c>
      <c r="K8" s="80"/>
      <c r="L8" s="74">
        <f>161000*0.25</f>
        <v>40250</v>
      </c>
      <c r="M8" s="1">
        <v>45125</v>
      </c>
      <c r="N8" s="1">
        <v>45125</v>
      </c>
      <c r="O8" s="1">
        <v>45125</v>
      </c>
      <c r="P8" s="1">
        <v>45125</v>
      </c>
      <c r="Q8" s="1">
        <v>45125</v>
      </c>
      <c r="R8" s="1">
        <v>45125</v>
      </c>
      <c r="S8" s="1">
        <v>45125</v>
      </c>
      <c r="T8" s="1">
        <v>45125</v>
      </c>
      <c r="U8" s="1">
        <v>45125</v>
      </c>
      <c r="V8" s="1">
        <v>45125</v>
      </c>
      <c r="W8" s="44">
        <v>45125</v>
      </c>
    </row>
    <row r="9" spans="1:23" x14ac:dyDescent="0.25">
      <c r="B9" s="55"/>
      <c r="C9" s="291"/>
      <c r="D9" s="233"/>
      <c r="E9" s="233" t="s">
        <v>998</v>
      </c>
      <c r="F9" s="165">
        <v>729810</v>
      </c>
      <c r="G9" s="241">
        <f>SUM(L9:W9)</f>
        <v>729810</v>
      </c>
      <c r="H9" s="147"/>
      <c r="I9" s="165">
        <f>SUM(G9:H9)</f>
        <v>729810</v>
      </c>
      <c r="J9" s="74"/>
      <c r="K9" s="80">
        <f>I9</f>
        <v>729810</v>
      </c>
      <c r="L9" s="74">
        <f>161000*0.34</f>
        <v>54740.000000000007</v>
      </c>
      <c r="M9" s="1">
        <v>61370</v>
      </c>
      <c r="N9" s="1">
        <v>61370</v>
      </c>
      <c r="O9" s="1">
        <v>61370</v>
      </c>
      <c r="P9" s="1">
        <v>61370</v>
      </c>
      <c r="Q9" s="1">
        <v>61370</v>
      </c>
      <c r="R9" s="1">
        <v>61370</v>
      </c>
      <c r="S9" s="1">
        <v>61370</v>
      </c>
      <c r="T9" s="1">
        <v>61370</v>
      </c>
      <c r="U9" s="1">
        <v>61370</v>
      </c>
      <c r="V9" s="1">
        <v>61370</v>
      </c>
      <c r="W9" s="44">
        <v>61370</v>
      </c>
    </row>
    <row r="10" spans="1:23" s="206" customFormat="1" x14ac:dyDescent="0.25">
      <c r="A10" s="124" t="s">
        <v>123</v>
      </c>
      <c r="B10" s="187" t="s">
        <v>610</v>
      </c>
      <c r="C10" s="200"/>
      <c r="D10" s="256" t="s">
        <v>124</v>
      </c>
      <c r="E10" s="256"/>
      <c r="F10" s="189">
        <v>106495</v>
      </c>
      <c r="G10" s="261">
        <f>SUM(G11:G12)</f>
        <v>106495</v>
      </c>
      <c r="H10" s="188">
        <f>SUM(H11:H12)</f>
        <v>0</v>
      </c>
      <c r="I10" s="189">
        <f>SUM(G10:H10)</f>
        <v>106495</v>
      </c>
      <c r="J10" s="197">
        <f t="shared" ref="J10:W10" si="4">SUM(J11:J12)</f>
        <v>45125</v>
      </c>
      <c r="K10" s="192">
        <f t="shared" si="4"/>
        <v>61370</v>
      </c>
      <c r="L10" s="197">
        <f t="shared" si="4"/>
        <v>0</v>
      </c>
      <c r="M10" s="191">
        <f t="shared" si="4"/>
        <v>0</v>
      </c>
      <c r="N10" s="191">
        <f t="shared" si="4"/>
        <v>0</v>
      </c>
      <c r="O10" s="191">
        <f t="shared" si="4"/>
        <v>0</v>
      </c>
      <c r="P10" s="191">
        <f t="shared" si="4"/>
        <v>0</v>
      </c>
      <c r="Q10" s="192">
        <f t="shared" si="4"/>
        <v>0</v>
      </c>
      <c r="R10" s="191">
        <f t="shared" si="4"/>
        <v>0</v>
      </c>
      <c r="S10" s="190">
        <f t="shared" si="4"/>
        <v>0</v>
      </c>
      <c r="T10" s="353">
        <f t="shared" si="4"/>
        <v>0</v>
      </c>
      <c r="U10" s="192">
        <f t="shared" si="4"/>
        <v>0</v>
      </c>
      <c r="V10" s="192">
        <f t="shared" si="4"/>
        <v>0</v>
      </c>
      <c r="W10" s="193">
        <f t="shared" si="4"/>
        <v>106495</v>
      </c>
    </row>
    <row r="11" spans="1:23" x14ac:dyDescent="0.25">
      <c r="B11" s="55"/>
      <c r="C11" s="291"/>
      <c r="D11" s="233"/>
      <c r="E11" s="233" t="s">
        <v>997</v>
      </c>
      <c r="F11" s="165">
        <v>45125</v>
      </c>
      <c r="G11" s="241">
        <f>SUM(L11:W11)</f>
        <v>45125</v>
      </c>
      <c r="H11" s="147"/>
      <c r="I11" s="165">
        <f>SUM(G11:H11)</f>
        <v>45125</v>
      </c>
      <c r="J11" s="74">
        <f>I11</f>
        <v>45125</v>
      </c>
      <c r="K11" s="80"/>
      <c r="L11" s="74"/>
      <c r="M11" s="1"/>
      <c r="N11" s="1"/>
      <c r="O11" s="1"/>
      <c r="P11" s="1"/>
      <c r="Q11" s="80"/>
      <c r="R11" s="1"/>
      <c r="S11" s="42"/>
      <c r="T11" s="356"/>
      <c r="U11" s="80"/>
      <c r="V11" s="80"/>
      <c r="W11" s="44">
        <v>45125</v>
      </c>
    </row>
    <row r="12" spans="1:23" x14ac:dyDescent="0.25">
      <c r="B12" s="55"/>
      <c r="C12" s="291"/>
      <c r="D12" s="233"/>
      <c r="E12" s="233" t="s">
        <v>998</v>
      </c>
      <c r="F12" s="165">
        <v>61370</v>
      </c>
      <c r="G12" s="241">
        <f>SUM(L12:W12)</f>
        <v>61370</v>
      </c>
      <c r="H12" s="147"/>
      <c r="I12" s="165">
        <f>SUM(G12:H12)</f>
        <v>61370</v>
      </c>
      <c r="J12" s="74"/>
      <c r="K12" s="1">
        <f>I12</f>
        <v>61370</v>
      </c>
      <c r="L12" s="74"/>
      <c r="M12" s="1"/>
      <c r="N12" s="1"/>
      <c r="O12" s="1"/>
      <c r="P12" s="1"/>
      <c r="Q12" s="80"/>
      <c r="R12" s="1"/>
      <c r="S12" s="42"/>
      <c r="T12" s="356"/>
      <c r="U12" s="80"/>
      <c r="V12" s="80"/>
      <c r="W12" s="44">
        <v>61370</v>
      </c>
    </row>
    <row r="13" spans="1:23" s="206" customFormat="1" ht="15" hidden="1" customHeight="1" x14ac:dyDescent="0.25">
      <c r="A13" s="124" t="s">
        <v>125</v>
      </c>
      <c r="B13" s="187" t="s">
        <v>611</v>
      </c>
      <c r="C13" s="200"/>
      <c r="D13" s="256" t="s">
        <v>126</v>
      </c>
      <c r="E13" s="256"/>
      <c r="F13" s="189">
        <v>0</v>
      </c>
      <c r="G13" s="261">
        <f t="shared" ref="G13:G28" si="5">SUM(L13:W13)</f>
        <v>0</v>
      </c>
      <c r="H13" s="188"/>
      <c r="I13" s="189">
        <f t="shared" si="2"/>
        <v>0</v>
      </c>
      <c r="J13" s="197"/>
      <c r="K13" s="191"/>
      <c r="L13" s="197"/>
      <c r="M13" s="191"/>
      <c r="N13" s="191"/>
      <c r="O13" s="191"/>
      <c r="P13" s="191"/>
      <c r="Q13" s="192"/>
      <c r="R13" s="191"/>
      <c r="S13" s="190"/>
      <c r="T13" s="353"/>
      <c r="U13" s="192"/>
      <c r="V13" s="192"/>
      <c r="W13" s="193"/>
    </row>
    <row r="14" spans="1:23" s="206" customFormat="1" x14ac:dyDescent="0.25">
      <c r="A14" s="124" t="s">
        <v>127</v>
      </c>
      <c r="B14" s="187" t="s">
        <v>612</v>
      </c>
      <c r="C14" s="200"/>
      <c r="D14" s="256" t="s">
        <v>351</v>
      </c>
      <c r="E14" s="256"/>
      <c r="F14" s="189">
        <v>106495</v>
      </c>
      <c r="G14" s="261">
        <f>SUM(G15:G16)</f>
        <v>106495</v>
      </c>
      <c r="H14" s="188">
        <f>SUM(H15:H16)</f>
        <v>0</v>
      </c>
      <c r="I14" s="189">
        <f>SUM(G14:H14)</f>
        <v>106495</v>
      </c>
      <c r="J14" s="197">
        <f t="shared" ref="J14:W14" si="6">SUM(J15:J16)</f>
        <v>45125</v>
      </c>
      <c r="K14" s="191">
        <f t="shared" si="6"/>
        <v>61370</v>
      </c>
      <c r="L14" s="197">
        <f t="shared" si="6"/>
        <v>0</v>
      </c>
      <c r="M14" s="191">
        <f t="shared" si="6"/>
        <v>0</v>
      </c>
      <c r="N14" s="191">
        <f t="shared" si="6"/>
        <v>0</v>
      </c>
      <c r="O14" s="191">
        <f t="shared" si="6"/>
        <v>0</v>
      </c>
      <c r="P14" s="191">
        <f t="shared" si="6"/>
        <v>0</v>
      </c>
      <c r="Q14" s="192">
        <f t="shared" si="6"/>
        <v>0</v>
      </c>
      <c r="R14" s="191">
        <f t="shared" si="6"/>
        <v>0</v>
      </c>
      <c r="S14" s="190">
        <f t="shared" si="6"/>
        <v>0</v>
      </c>
      <c r="T14" s="353">
        <f t="shared" si="6"/>
        <v>0</v>
      </c>
      <c r="U14" s="192">
        <f t="shared" si="6"/>
        <v>0</v>
      </c>
      <c r="V14" s="192">
        <f t="shared" si="6"/>
        <v>0</v>
      </c>
      <c r="W14" s="193">
        <f t="shared" si="6"/>
        <v>106495</v>
      </c>
    </row>
    <row r="15" spans="1:23" x14ac:dyDescent="0.25">
      <c r="B15" s="55"/>
      <c r="C15" s="291"/>
      <c r="D15" s="233"/>
      <c r="E15" s="233" t="s">
        <v>997</v>
      </c>
      <c r="F15" s="165">
        <v>45125</v>
      </c>
      <c r="G15" s="241">
        <f>SUM(L15:W15)</f>
        <v>45125</v>
      </c>
      <c r="H15" s="147"/>
      <c r="I15" s="165">
        <f>SUM(G15:H15)</f>
        <v>45125</v>
      </c>
      <c r="J15" s="74">
        <f>I15</f>
        <v>45125</v>
      </c>
      <c r="K15" s="1"/>
      <c r="L15" s="74"/>
      <c r="M15" s="1"/>
      <c r="N15" s="1"/>
      <c r="O15" s="1"/>
      <c r="P15" s="1"/>
      <c r="Q15" s="80"/>
      <c r="R15" s="1"/>
      <c r="S15" s="42"/>
      <c r="T15" s="356"/>
      <c r="U15" s="80"/>
      <c r="V15" s="80"/>
      <c r="W15" s="44">
        <v>45125</v>
      </c>
    </row>
    <row r="16" spans="1:23" x14ac:dyDescent="0.25">
      <c r="B16" s="55"/>
      <c r="C16" s="291"/>
      <c r="D16" s="233"/>
      <c r="E16" s="233" t="s">
        <v>998</v>
      </c>
      <c r="F16" s="165">
        <v>61370</v>
      </c>
      <c r="G16" s="241">
        <f>SUM(L16:W16)</f>
        <v>61370</v>
      </c>
      <c r="H16" s="147"/>
      <c r="I16" s="165">
        <f>SUM(G16:H16)</f>
        <v>61370</v>
      </c>
      <c r="J16" s="74"/>
      <c r="K16" s="1">
        <f>I16</f>
        <v>61370</v>
      </c>
      <c r="L16" s="74"/>
      <c r="M16" s="1"/>
      <c r="N16" s="1"/>
      <c r="O16" s="1"/>
      <c r="P16" s="1"/>
      <c r="Q16" s="80"/>
      <c r="R16" s="1"/>
      <c r="S16" s="42"/>
      <c r="T16" s="356"/>
      <c r="U16" s="80"/>
      <c r="V16" s="80"/>
      <c r="W16" s="44">
        <v>61370</v>
      </c>
    </row>
    <row r="17" spans="1:23" s="206" customFormat="1" ht="15" hidden="1" customHeight="1" x14ac:dyDescent="0.25">
      <c r="A17" s="124" t="s">
        <v>128</v>
      </c>
      <c r="B17" s="187" t="s">
        <v>613</v>
      </c>
      <c r="C17" s="200"/>
      <c r="D17" s="256" t="s">
        <v>129</v>
      </c>
      <c r="E17" s="256"/>
      <c r="F17" s="189">
        <v>0</v>
      </c>
      <c r="G17" s="261">
        <f t="shared" si="5"/>
        <v>0</v>
      </c>
      <c r="H17" s="188"/>
      <c r="I17" s="189">
        <f t="shared" si="2"/>
        <v>0</v>
      </c>
      <c r="J17" s="197"/>
      <c r="K17" s="191"/>
      <c r="L17" s="197"/>
      <c r="M17" s="191"/>
      <c r="N17" s="191"/>
      <c r="O17" s="191"/>
      <c r="P17" s="191"/>
      <c r="Q17" s="192"/>
      <c r="R17" s="191"/>
      <c r="S17" s="190"/>
      <c r="T17" s="353"/>
      <c r="U17" s="192"/>
      <c r="V17" s="192"/>
      <c r="W17" s="193"/>
    </row>
    <row r="18" spans="1:23" s="206" customFormat="1" ht="15" hidden="1" customHeight="1" x14ac:dyDescent="0.25">
      <c r="A18" s="124" t="s">
        <v>130</v>
      </c>
      <c r="B18" s="187" t="s">
        <v>614</v>
      </c>
      <c r="C18" s="200"/>
      <c r="D18" s="256" t="s">
        <v>131</v>
      </c>
      <c r="E18" s="256"/>
      <c r="F18" s="189">
        <v>0</v>
      </c>
      <c r="G18" s="261">
        <f t="shared" si="5"/>
        <v>0</v>
      </c>
      <c r="H18" s="188"/>
      <c r="I18" s="189">
        <f t="shared" si="2"/>
        <v>0</v>
      </c>
      <c r="J18" s="197"/>
      <c r="K18" s="191"/>
      <c r="L18" s="197"/>
      <c r="M18" s="191"/>
      <c r="N18" s="191"/>
      <c r="O18" s="191"/>
      <c r="P18" s="191"/>
      <c r="Q18" s="192"/>
      <c r="R18" s="191"/>
      <c r="S18" s="190"/>
      <c r="T18" s="353"/>
      <c r="U18" s="192"/>
      <c r="V18" s="192"/>
      <c r="W18" s="193"/>
    </row>
    <row r="19" spans="1:23" s="206" customFormat="1" x14ac:dyDescent="0.25">
      <c r="A19" s="124" t="s">
        <v>132</v>
      </c>
      <c r="B19" s="187" t="s">
        <v>615</v>
      </c>
      <c r="C19" s="200"/>
      <c r="D19" s="256" t="s">
        <v>133</v>
      </c>
      <c r="E19" s="256"/>
      <c r="F19" s="189">
        <v>59000</v>
      </c>
      <c r="G19" s="261">
        <f>SUM(G20:G21)</f>
        <v>59000</v>
      </c>
      <c r="H19" s="188">
        <f>SUM(H20:H21)</f>
        <v>0</v>
      </c>
      <c r="I19" s="189">
        <f>SUM(G19:H19)</f>
        <v>59000</v>
      </c>
      <c r="J19" s="197">
        <f t="shared" ref="J19:W19" si="7">SUM(J20:J21)</f>
        <v>25000</v>
      </c>
      <c r="K19" s="191">
        <f t="shared" si="7"/>
        <v>34000</v>
      </c>
      <c r="L19" s="197">
        <f t="shared" si="7"/>
        <v>0</v>
      </c>
      <c r="M19" s="191">
        <f t="shared" si="7"/>
        <v>0</v>
      </c>
      <c r="N19" s="191">
        <f t="shared" si="7"/>
        <v>59000</v>
      </c>
      <c r="O19" s="191">
        <f t="shared" si="7"/>
        <v>0</v>
      </c>
      <c r="P19" s="191">
        <f t="shared" si="7"/>
        <v>0</v>
      </c>
      <c r="Q19" s="192">
        <f t="shared" si="7"/>
        <v>0</v>
      </c>
      <c r="R19" s="191">
        <f t="shared" si="7"/>
        <v>0</v>
      </c>
      <c r="S19" s="190">
        <f t="shared" si="7"/>
        <v>0</v>
      </c>
      <c r="T19" s="353">
        <f t="shared" si="7"/>
        <v>0</v>
      </c>
      <c r="U19" s="192">
        <f t="shared" si="7"/>
        <v>0</v>
      </c>
      <c r="V19" s="192">
        <f t="shared" si="7"/>
        <v>0</v>
      </c>
      <c r="W19" s="193">
        <f t="shared" si="7"/>
        <v>0</v>
      </c>
    </row>
    <row r="20" spans="1:23" x14ac:dyDescent="0.25">
      <c r="B20" s="55"/>
      <c r="C20" s="291"/>
      <c r="D20" s="233"/>
      <c r="E20" s="233" t="s">
        <v>997</v>
      </c>
      <c r="F20" s="165">
        <v>25000</v>
      </c>
      <c r="G20" s="241">
        <f>SUM(L20:W20)</f>
        <v>25000</v>
      </c>
      <c r="H20" s="147"/>
      <c r="I20" s="165">
        <f t="shared" si="2"/>
        <v>25000</v>
      </c>
      <c r="J20" s="74">
        <f>I20</f>
        <v>25000</v>
      </c>
      <c r="K20" s="1"/>
      <c r="L20" s="74"/>
      <c r="M20" s="1"/>
      <c r="N20" s="1">
        <v>25000</v>
      </c>
      <c r="O20" s="1"/>
      <c r="P20" s="1"/>
      <c r="Q20" s="80"/>
      <c r="R20" s="1"/>
      <c r="S20" s="42"/>
      <c r="T20" s="356"/>
      <c r="U20" s="80"/>
      <c r="V20" s="80"/>
      <c r="W20" s="44"/>
    </row>
    <row r="21" spans="1:23" x14ac:dyDescent="0.25">
      <c r="B21" s="55"/>
      <c r="C21" s="291"/>
      <c r="D21" s="233"/>
      <c r="E21" s="233" t="s">
        <v>998</v>
      </c>
      <c r="F21" s="165">
        <v>34000</v>
      </c>
      <c r="G21" s="241">
        <f>SUM(L21:W21)</f>
        <v>34000</v>
      </c>
      <c r="H21" s="147"/>
      <c r="I21" s="165">
        <f t="shared" si="2"/>
        <v>34000</v>
      </c>
      <c r="J21" s="74"/>
      <c r="K21" s="1">
        <f>I21</f>
        <v>34000</v>
      </c>
      <c r="L21" s="74"/>
      <c r="M21" s="1"/>
      <c r="N21" s="1">
        <v>34000</v>
      </c>
      <c r="O21" s="1"/>
      <c r="P21" s="1"/>
      <c r="Q21" s="80"/>
      <c r="R21" s="1"/>
      <c r="S21" s="42"/>
      <c r="T21" s="356"/>
      <c r="U21" s="80"/>
      <c r="V21" s="80"/>
      <c r="W21" s="44"/>
    </row>
    <row r="22" spans="1:23" s="206" customFormat="1" x14ac:dyDescent="0.25">
      <c r="A22" s="124" t="s">
        <v>134</v>
      </c>
      <c r="B22" s="187" t="s">
        <v>616</v>
      </c>
      <c r="C22" s="200"/>
      <c r="D22" s="256" t="s">
        <v>135</v>
      </c>
      <c r="E22" s="256"/>
      <c r="F22" s="189">
        <v>14750</v>
      </c>
      <c r="G22" s="261">
        <f>SUM(G23:G24)</f>
        <v>14750</v>
      </c>
      <c r="H22" s="188">
        <f>SUM(H23:H24)</f>
        <v>0</v>
      </c>
      <c r="I22" s="189">
        <f>SUM(G22:H22)</f>
        <v>14750</v>
      </c>
      <c r="J22" s="197">
        <f>SUM(J23:J24)</f>
        <v>6250</v>
      </c>
      <c r="K22" s="191">
        <f t="shared" ref="K22:W22" si="8">SUM(K23:K24)</f>
        <v>8500</v>
      </c>
      <c r="L22" s="197">
        <f>SUM(L23:L24)</f>
        <v>0</v>
      </c>
      <c r="M22" s="191">
        <f t="shared" si="8"/>
        <v>0</v>
      </c>
      <c r="N22" s="191">
        <f t="shared" si="8"/>
        <v>0</v>
      </c>
      <c r="O22" s="191">
        <f t="shared" si="8"/>
        <v>0</v>
      </c>
      <c r="P22" s="191">
        <f t="shared" si="8"/>
        <v>0</v>
      </c>
      <c r="Q22" s="192">
        <f t="shared" si="8"/>
        <v>0</v>
      </c>
      <c r="R22" s="191">
        <f t="shared" si="8"/>
        <v>0</v>
      </c>
      <c r="S22" s="190">
        <f>SUM(S23:S24)</f>
        <v>14750</v>
      </c>
      <c r="T22" s="353">
        <f t="shared" si="8"/>
        <v>0</v>
      </c>
      <c r="U22" s="192">
        <f t="shared" si="8"/>
        <v>0</v>
      </c>
      <c r="V22" s="192">
        <f t="shared" si="8"/>
        <v>0</v>
      </c>
      <c r="W22" s="193">
        <f t="shared" si="8"/>
        <v>0</v>
      </c>
    </row>
    <row r="23" spans="1:23" x14ac:dyDescent="0.25">
      <c r="B23" s="55"/>
      <c r="C23" s="291"/>
      <c r="D23" s="233"/>
      <c r="E23" s="233" t="s">
        <v>997</v>
      </c>
      <c r="F23" s="165">
        <v>6250</v>
      </c>
      <c r="G23" s="241">
        <f>SUM(L23:W23)</f>
        <v>6250</v>
      </c>
      <c r="H23" s="147"/>
      <c r="I23" s="165">
        <f>SUM(G23:H23)</f>
        <v>6250</v>
      </c>
      <c r="J23" s="74">
        <f>I23</f>
        <v>6250</v>
      </c>
      <c r="K23" s="1"/>
      <c r="L23" s="74"/>
      <c r="M23" s="1"/>
      <c r="N23" s="1"/>
      <c r="O23" s="1"/>
      <c r="P23" s="1"/>
      <c r="Q23" s="80"/>
      <c r="R23" s="1"/>
      <c r="S23" s="42">
        <v>6250</v>
      </c>
      <c r="T23" s="356"/>
      <c r="U23" s="80"/>
      <c r="V23" s="80"/>
      <c r="W23" s="44"/>
    </row>
    <row r="24" spans="1:23" ht="15.75" thickBot="1" x14ac:dyDescent="0.3">
      <c r="B24" s="55"/>
      <c r="C24" s="291"/>
      <c r="D24" s="233"/>
      <c r="E24" s="233" t="s">
        <v>998</v>
      </c>
      <c r="F24" s="165">
        <v>8500</v>
      </c>
      <c r="G24" s="241">
        <f>SUM(L24:W24)</f>
        <v>8500</v>
      </c>
      <c r="H24" s="147"/>
      <c r="I24" s="165">
        <f>SUM(G24:H24)</f>
        <v>8500</v>
      </c>
      <c r="J24" s="74"/>
      <c r="K24" s="1">
        <f>I24</f>
        <v>8500</v>
      </c>
      <c r="L24" s="74"/>
      <c r="M24" s="1"/>
      <c r="N24" s="1"/>
      <c r="O24" s="1"/>
      <c r="P24" s="1"/>
      <c r="Q24" s="80"/>
      <c r="R24" s="1"/>
      <c r="S24" s="42">
        <v>8500</v>
      </c>
      <c r="T24" s="356"/>
      <c r="U24" s="80"/>
      <c r="V24" s="80"/>
      <c r="W24" s="44"/>
    </row>
    <row r="25" spans="1:23" s="206" customFormat="1" ht="15" hidden="1" customHeight="1" x14ac:dyDescent="0.25">
      <c r="A25" s="124" t="s">
        <v>136</v>
      </c>
      <c r="B25" s="187" t="s">
        <v>617</v>
      </c>
      <c r="C25" s="200"/>
      <c r="D25" s="256" t="s">
        <v>137</v>
      </c>
      <c r="E25" s="256"/>
      <c r="F25" s="189">
        <v>0</v>
      </c>
      <c r="G25" s="261">
        <f t="shared" si="5"/>
        <v>0</v>
      </c>
      <c r="H25" s="188"/>
      <c r="I25" s="189">
        <f t="shared" si="2"/>
        <v>0</v>
      </c>
      <c r="J25" s="197"/>
      <c r="K25" s="191"/>
      <c r="L25" s="197"/>
      <c r="M25" s="191"/>
      <c r="N25" s="191"/>
      <c r="O25" s="191"/>
      <c r="P25" s="191"/>
      <c r="Q25" s="192"/>
      <c r="R25" s="191"/>
      <c r="S25" s="190"/>
      <c r="T25" s="353"/>
      <c r="U25" s="192"/>
      <c r="V25" s="192"/>
      <c r="W25" s="193"/>
    </row>
    <row r="26" spans="1:23" s="206" customFormat="1" ht="15" hidden="1" customHeight="1" x14ac:dyDescent="0.25">
      <c r="A26" s="124" t="s">
        <v>138</v>
      </c>
      <c r="B26" s="187" t="s">
        <v>618</v>
      </c>
      <c r="C26" s="200"/>
      <c r="D26" s="256" t="s">
        <v>139</v>
      </c>
      <c r="E26" s="256"/>
      <c r="F26" s="189">
        <v>0</v>
      </c>
      <c r="G26" s="261">
        <f t="shared" si="5"/>
        <v>0</v>
      </c>
      <c r="H26" s="188"/>
      <c r="I26" s="189">
        <f t="shared" si="2"/>
        <v>0</v>
      </c>
      <c r="J26" s="197"/>
      <c r="K26" s="191"/>
      <c r="L26" s="197"/>
      <c r="M26" s="191"/>
      <c r="N26" s="191"/>
      <c r="O26" s="191"/>
      <c r="P26" s="191"/>
      <c r="Q26" s="192"/>
      <c r="R26" s="191"/>
      <c r="S26" s="190"/>
      <c r="T26" s="353"/>
      <c r="U26" s="192"/>
      <c r="V26" s="192"/>
      <c r="W26" s="193"/>
    </row>
    <row r="27" spans="1:23" s="206" customFormat="1" ht="15" hidden="1" customHeight="1" x14ac:dyDescent="0.25">
      <c r="A27" s="124" t="s">
        <v>140</v>
      </c>
      <c r="B27" s="187" t="s">
        <v>619</v>
      </c>
      <c r="C27" s="200"/>
      <c r="D27" s="256" t="s">
        <v>141</v>
      </c>
      <c r="E27" s="256"/>
      <c r="F27" s="189">
        <v>0</v>
      </c>
      <c r="G27" s="261">
        <f t="shared" si="5"/>
        <v>0</v>
      </c>
      <c r="H27" s="188"/>
      <c r="I27" s="189">
        <f t="shared" si="2"/>
        <v>0</v>
      </c>
      <c r="J27" s="197"/>
      <c r="K27" s="191"/>
      <c r="L27" s="197"/>
      <c r="M27" s="191"/>
      <c r="N27" s="191"/>
      <c r="O27" s="191"/>
      <c r="P27" s="191"/>
      <c r="Q27" s="192"/>
      <c r="R27" s="191"/>
      <c r="S27" s="190"/>
      <c r="T27" s="353"/>
      <c r="U27" s="192"/>
      <c r="V27" s="192"/>
      <c r="W27" s="193"/>
    </row>
    <row r="28" spans="1:23" s="206" customFormat="1" ht="15" hidden="1" customHeight="1" x14ac:dyDescent="0.25">
      <c r="A28" s="124" t="s">
        <v>142</v>
      </c>
      <c r="B28" s="187" t="s">
        <v>620</v>
      </c>
      <c r="C28" s="200"/>
      <c r="D28" s="256" t="s">
        <v>143</v>
      </c>
      <c r="E28" s="256"/>
      <c r="F28" s="189">
        <v>0</v>
      </c>
      <c r="G28" s="261">
        <f t="shared" si="5"/>
        <v>0</v>
      </c>
      <c r="H28" s="188"/>
      <c r="I28" s="189">
        <f t="shared" si="2"/>
        <v>0</v>
      </c>
      <c r="J28" s="197"/>
      <c r="K28" s="191"/>
      <c r="L28" s="197"/>
      <c r="M28" s="191"/>
      <c r="N28" s="191"/>
      <c r="O28" s="191"/>
      <c r="P28" s="191"/>
      <c r="Q28" s="192"/>
      <c r="R28" s="191"/>
      <c r="S28" s="190"/>
      <c r="T28" s="353"/>
      <c r="U28" s="192"/>
      <c r="V28" s="192"/>
      <c r="W28" s="193"/>
    </row>
    <row r="29" spans="1:23" s="206" customFormat="1" ht="15" hidden="1" customHeight="1" x14ac:dyDescent="0.25">
      <c r="A29" s="124" t="s">
        <v>144</v>
      </c>
      <c r="B29" s="187" t="s">
        <v>621</v>
      </c>
      <c r="C29" s="200"/>
      <c r="D29" s="256" t="s">
        <v>145</v>
      </c>
      <c r="E29" s="256"/>
      <c r="F29" s="189">
        <v>0</v>
      </c>
      <c r="G29" s="261">
        <f>SUM(G30:G31)</f>
        <v>0</v>
      </c>
      <c r="H29" s="188"/>
      <c r="I29" s="189">
        <f>SUM(G29:H29)</f>
        <v>0</v>
      </c>
      <c r="J29" s="197">
        <f>J30+J31</f>
        <v>0</v>
      </c>
      <c r="K29" s="190">
        <f>K30+K31</f>
        <v>0</v>
      </c>
      <c r="L29" s="197"/>
      <c r="M29" s="191"/>
      <c r="N29" s="191"/>
      <c r="O29" s="191"/>
      <c r="P29" s="191"/>
      <c r="Q29" s="192"/>
      <c r="R29" s="191"/>
      <c r="S29" s="190"/>
      <c r="T29" s="353">
        <f>T30+T31</f>
        <v>0</v>
      </c>
      <c r="U29" s="192"/>
      <c r="V29" s="192"/>
      <c r="W29" s="193"/>
    </row>
    <row r="30" spans="1:23" s="206" customFormat="1" ht="15" hidden="1" customHeight="1" x14ac:dyDescent="0.25">
      <c r="A30" s="124"/>
      <c r="B30" s="187"/>
      <c r="C30" s="291"/>
      <c r="D30" s="233"/>
      <c r="E30" s="233" t="s">
        <v>997</v>
      </c>
      <c r="F30" s="165">
        <v>0</v>
      </c>
      <c r="G30" s="241">
        <f>SUM(L30:W30)</f>
        <v>0</v>
      </c>
      <c r="H30" s="188"/>
      <c r="I30" s="165">
        <f>SUM(G30:H30)</f>
        <v>0</v>
      </c>
      <c r="J30" s="197">
        <f>I30</f>
        <v>0</v>
      </c>
      <c r="K30" s="191"/>
      <c r="L30" s="197"/>
      <c r="M30" s="191"/>
      <c r="N30" s="191"/>
      <c r="O30" s="191"/>
      <c r="P30" s="191"/>
      <c r="Q30" s="192"/>
      <c r="R30" s="191"/>
      <c r="S30" s="190"/>
      <c r="T30" s="356"/>
      <c r="U30" s="192"/>
      <c r="V30" s="192"/>
      <c r="W30" s="193"/>
    </row>
    <row r="31" spans="1:23" s="206" customFormat="1" ht="15" hidden="1" customHeight="1" x14ac:dyDescent="0.25">
      <c r="A31" s="124"/>
      <c r="B31" s="187"/>
      <c r="C31" s="291"/>
      <c r="D31" s="233"/>
      <c r="E31" s="233" t="s">
        <v>998</v>
      </c>
      <c r="F31" s="165">
        <v>0</v>
      </c>
      <c r="G31" s="241">
        <f t="shared" ref="G31:G34" si="9">SUM(L31:W31)</f>
        <v>0</v>
      </c>
      <c r="H31" s="188"/>
      <c r="I31" s="165">
        <f>SUM(G31:H31)</f>
        <v>0</v>
      </c>
      <c r="J31" s="197"/>
      <c r="K31" s="191">
        <f>I31</f>
        <v>0</v>
      </c>
      <c r="L31" s="197"/>
      <c r="M31" s="191"/>
      <c r="N31" s="191"/>
      <c r="O31" s="191"/>
      <c r="P31" s="191"/>
      <c r="Q31" s="192"/>
      <c r="R31" s="191"/>
      <c r="S31" s="190"/>
      <c r="T31" s="356"/>
      <c r="U31" s="192"/>
      <c r="V31" s="192"/>
      <c r="W31" s="193"/>
    </row>
    <row r="32" spans="1:23" ht="15" hidden="1" customHeight="1" x14ac:dyDescent="0.25">
      <c r="B32" s="91" t="s">
        <v>622</v>
      </c>
      <c r="C32" s="582" t="s">
        <v>146</v>
      </c>
      <c r="D32" s="583"/>
      <c r="E32" s="583"/>
      <c r="F32" s="164">
        <v>0</v>
      </c>
      <c r="G32" s="241">
        <f t="shared" si="9"/>
        <v>0</v>
      </c>
      <c r="H32" s="148">
        <f t="shared" ref="H32:W32" si="10">H33+H34+H35</f>
        <v>0</v>
      </c>
      <c r="I32" s="164">
        <f t="shared" si="2"/>
        <v>0</v>
      </c>
      <c r="J32" s="93">
        <f>J33+J34+J35</f>
        <v>0</v>
      </c>
      <c r="K32" s="94">
        <f>K33+K34+K35</f>
        <v>0</v>
      </c>
      <c r="L32" s="93">
        <f t="shared" si="10"/>
        <v>0</v>
      </c>
      <c r="M32" s="94">
        <f t="shared" si="10"/>
        <v>0</v>
      </c>
      <c r="N32" s="94">
        <f t="shared" si="10"/>
        <v>0</v>
      </c>
      <c r="O32" s="94">
        <f t="shared" si="10"/>
        <v>0</v>
      </c>
      <c r="P32" s="94">
        <f t="shared" si="10"/>
        <v>0</v>
      </c>
      <c r="Q32" s="97">
        <f t="shared" si="10"/>
        <v>0</v>
      </c>
      <c r="R32" s="94">
        <f t="shared" si="10"/>
        <v>0</v>
      </c>
      <c r="S32" s="270">
        <f t="shared" si="10"/>
        <v>0</v>
      </c>
      <c r="T32" s="359">
        <f t="shared" si="10"/>
        <v>0</v>
      </c>
      <c r="U32" s="97">
        <f t="shared" si="10"/>
        <v>0</v>
      </c>
      <c r="V32" s="97">
        <f t="shared" si="10"/>
        <v>0</v>
      </c>
      <c r="W32" s="98">
        <f t="shared" si="10"/>
        <v>0</v>
      </c>
    </row>
    <row r="33" spans="1:23" s="41" customFormat="1" ht="15" hidden="1" customHeight="1" x14ac:dyDescent="0.25">
      <c r="A33" s="124" t="s">
        <v>147</v>
      </c>
      <c r="B33" s="53" t="s">
        <v>623</v>
      </c>
      <c r="C33" s="605" t="s">
        <v>148</v>
      </c>
      <c r="D33" s="606"/>
      <c r="E33" s="606"/>
      <c r="F33" s="166">
        <v>0</v>
      </c>
      <c r="G33" s="241">
        <f t="shared" si="9"/>
        <v>0</v>
      </c>
      <c r="H33" s="154"/>
      <c r="I33" s="166">
        <f t="shared" si="2"/>
        <v>0</v>
      </c>
      <c r="J33" s="76"/>
      <c r="K33" s="13"/>
      <c r="L33" s="76"/>
      <c r="M33" s="13"/>
      <c r="N33" s="13"/>
      <c r="O33" s="13"/>
      <c r="P33" s="13"/>
      <c r="Q33" s="81"/>
      <c r="R33" s="13"/>
      <c r="S33" s="43"/>
      <c r="T33" s="355"/>
      <c r="U33" s="81"/>
      <c r="V33" s="81"/>
      <c r="W33" s="45"/>
    </row>
    <row r="34" spans="1:23" s="41" customFormat="1" ht="25.5" hidden="1" customHeight="1" x14ac:dyDescent="0.25">
      <c r="A34" s="124" t="s">
        <v>149</v>
      </c>
      <c r="B34" s="53" t="s">
        <v>624</v>
      </c>
      <c r="C34" s="607" t="s">
        <v>875</v>
      </c>
      <c r="D34" s="608"/>
      <c r="E34" s="608"/>
      <c r="F34" s="166">
        <v>0</v>
      </c>
      <c r="G34" s="241">
        <f t="shared" si="9"/>
        <v>0</v>
      </c>
      <c r="H34" s="154"/>
      <c r="I34" s="166">
        <f t="shared" si="2"/>
        <v>0</v>
      </c>
      <c r="J34" s="76"/>
      <c r="K34" s="13"/>
      <c r="L34" s="76"/>
      <c r="M34" s="13"/>
      <c r="N34" s="13"/>
      <c r="O34" s="13"/>
      <c r="P34" s="13"/>
      <c r="Q34" s="81"/>
      <c r="R34" s="13"/>
      <c r="S34" s="43"/>
      <c r="T34" s="355"/>
      <c r="U34" s="81"/>
      <c r="V34" s="81"/>
      <c r="W34" s="45"/>
    </row>
    <row r="35" spans="1:23" s="41" customFormat="1" ht="15.75" hidden="1" customHeight="1" thickBot="1" x14ac:dyDescent="0.3">
      <c r="A35" s="124" t="s">
        <v>150</v>
      </c>
      <c r="B35" s="194" t="s">
        <v>625</v>
      </c>
      <c r="C35" s="647" t="s">
        <v>151</v>
      </c>
      <c r="D35" s="648"/>
      <c r="E35" s="648"/>
      <c r="F35" s="166">
        <v>0</v>
      </c>
      <c r="G35" s="262">
        <f>SUM(L35:W35)</f>
        <v>0</v>
      </c>
      <c r="H35" s="195"/>
      <c r="I35" s="166">
        <f t="shared" si="2"/>
        <v>0</v>
      </c>
      <c r="J35" s="76"/>
      <c r="K35" s="13"/>
      <c r="L35" s="76"/>
      <c r="M35" s="13"/>
      <c r="N35" s="13"/>
      <c r="O35" s="13"/>
      <c r="P35" s="13"/>
      <c r="Q35" s="81"/>
      <c r="R35" s="13"/>
      <c r="S35" s="43"/>
      <c r="T35" s="355"/>
      <c r="U35" s="81"/>
      <c r="V35" s="81"/>
      <c r="W35" s="45"/>
    </row>
    <row r="36" spans="1:23" ht="15.75" thickBot="1" x14ac:dyDescent="0.3">
      <c r="A36" s="124" t="s">
        <v>964</v>
      </c>
      <c r="B36" s="83" t="s">
        <v>152</v>
      </c>
      <c r="C36" s="578" t="s">
        <v>802</v>
      </c>
      <c r="D36" s="578"/>
      <c r="E36" s="579"/>
      <c r="F36" s="162">
        <v>505250.02499999997</v>
      </c>
      <c r="G36" s="244">
        <f>G37+G40+G41+G42+G45+G46+G47</f>
        <v>505250.02499999997</v>
      </c>
      <c r="H36" s="150">
        <f t="shared" ref="H36:W36" si="11">H37+H40+H41+H42+H45+H46+H47</f>
        <v>0</v>
      </c>
      <c r="I36" s="162">
        <f t="shared" si="2"/>
        <v>505250.02499999997</v>
      </c>
      <c r="J36" s="85">
        <f>J37+J40+J41+J42+J45+J46+J47</f>
        <v>226297.875</v>
      </c>
      <c r="K36" s="86">
        <f>K37+K40+K41+K42+K45+K46+K47</f>
        <v>278952.14999999997</v>
      </c>
      <c r="L36" s="85">
        <f t="shared" si="11"/>
        <v>22816</v>
      </c>
      <c r="M36" s="86">
        <f t="shared" si="11"/>
        <v>20766.525000000001</v>
      </c>
      <c r="N36" s="86">
        <f t="shared" si="11"/>
        <v>138190</v>
      </c>
      <c r="O36" s="86">
        <f t="shared" si="11"/>
        <v>20766.525000000001</v>
      </c>
      <c r="P36" s="86">
        <f t="shared" si="11"/>
        <v>20766.525000000001</v>
      </c>
      <c r="Q36" s="89">
        <f t="shared" si="11"/>
        <v>20766.525000000001</v>
      </c>
      <c r="R36" s="86">
        <f t="shared" si="11"/>
        <v>20766.525000000001</v>
      </c>
      <c r="S36" s="88">
        <f t="shared" si="11"/>
        <v>115812.25</v>
      </c>
      <c r="T36" s="351">
        <f t="shared" si="11"/>
        <v>20766.525000000001</v>
      </c>
      <c r="U36" s="89">
        <f t="shared" si="11"/>
        <v>20766.525000000001</v>
      </c>
      <c r="V36" s="89">
        <f t="shared" si="11"/>
        <v>20766.525000000001</v>
      </c>
      <c r="W36" s="90">
        <f t="shared" si="11"/>
        <v>62299.575000000004</v>
      </c>
    </row>
    <row r="37" spans="1:23" s="206" customFormat="1" x14ac:dyDescent="0.25">
      <c r="A37" s="290"/>
      <c r="B37" s="301"/>
      <c r="C37" s="663" t="s">
        <v>154</v>
      </c>
      <c r="D37" s="664"/>
      <c r="E37" s="664"/>
      <c r="F37" s="189">
        <v>476990.02499999997</v>
      </c>
      <c r="G37" s="261">
        <f>SUM(G38:G39)</f>
        <v>476990.02499999997</v>
      </c>
      <c r="H37" s="188">
        <f>SUM(H38:H39)</f>
        <v>0</v>
      </c>
      <c r="I37" s="189">
        <f t="shared" si="2"/>
        <v>476990.02499999997</v>
      </c>
      <c r="J37" s="197">
        <f t="shared" ref="J37:W37" si="12">SUM(J38:J39)</f>
        <v>214323.875</v>
      </c>
      <c r="K37" s="191">
        <f t="shared" si="12"/>
        <v>262666.14999999997</v>
      </c>
      <c r="L37" s="197">
        <f t="shared" si="12"/>
        <v>21187</v>
      </c>
      <c r="M37" s="191">
        <f t="shared" si="12"/>
        <v>20766.525000000001</v>
      </c>
      <c r="N37" s="191">
        <f t="shared" si="12"/>
        <v>118000</v>
      </c>
      <c r="O37" s="191">
        <f t="shared" si="12"/>
        <v>20766.525000000001</v>
      </c>
      <c r="P37" s="191">
        <f t="shared" si="12"/>
        <v>20766.525000000001</v>
      </c>
      <c r="Q37" s="192">
        <f t="shared" si="12"/>
        <v>20766.525000000001</v>
      </c>
      <c r="R37" s="191">
        <f t="shared" si="12"/>
        <v>20766.525000000001</v>
      </c>
      <c r="S37" s="190">
        <f>SUM(S38:S39)</f>
        <v>109371.25</v>
      </c>
      <c r="T37" s="353">
        <f t="shared" si="12"/>
        <v>20766.525000000001</v>
      </c>
      <c r="U37" s="192">
        <f t="shared" si="12"/>
        <v>20766.525000000001</v>
      </c>
      <c r="V37" s="192">
        <f t="shared" si="12"/>
        <v>20766.525000000001</v>
      </c>
      <c r="W37" s="193">
        <f t="shared" si="12"/>
        <v>62299.575000000004</v>
      </c>
    </row>
    <row r="38" spans="1:23" x14ac:dyDescent="0.25">
      <c r="B38" s="61"/>
      <c r="C38" s="285"/>
      <c r="D38" s="286" t="s">
        <v>997</v>
      </c>
      <c r="E38" s="286"/>
      <c r="F38" s="165">
        <v>214323.875</v>
      </c>
      <c r="G38" s="241">
        <f>SUM(L38:W38)</f>
        <v>214323.875</v>
      </c>
      <c r="H38" s="147"/>
      <c r="I38" s="165">
        <f t="shared" si="2"/>
        <v>214323.875</v>
      </c>
      <c r="J38" s="74">
        <f>I38</f>
        <v>214323.875</v>
      </c>
      <c r="K38" s="1"/>
      <c r="L38" s="74">
        <v>21187</v>
      </c>
      <c r="M38" s="1">
        <f>M8*0.195</f>
        <v>8799.375</v>
      </c>
      <c r="N38" s="1">
        <f>N8+N20*0.195</f>
        <v>50000</v>
      </c>
      <c r="O38" s="1">
        <f>O8*0.195</f>
        <v>8799.375</v>
      </c>
      <c r="P38" s="1">
        <f t="shared" ref="P38:V38" si="13">P8*0.195</f>
        <v>8799.375</v>
      </c>
      <c r="Q38" s="1">
        <f t="shared" si="13"/>
        <v>8799.375</v>
      </c>
      <c r="R38" s="1">
        <f t="shared" si="13"/>
        <v>8799.375</v>
      </c>
      <c r="S38" s="1">
        <f>S8+S23*0.195</f>
        <v>46343.75</v>
      </c>
      <c r="T38" s="1">
        <f t="shared" si="13"/>
        <v>8799.375</v>
      </c>
      <c r="U38" s="1">
        <f t="shared" si="13"/>
        <v>8799.375</v>
      </c>
      <c r="V38" s="1">
        <f t="shared" si="13"/>
        <v>8799.375</v>
      </c>
      <c r="W38" s="44">
        <f>(W8+W11+W15)*0.195</f>
        <v>26398.125</v>
      </c>
    </row>
    <row r="39" spans="1:23" x14ac:dyDescent="0.25">
      <c r="B39" s="61"/>
      <c r="C39" s="285"/>
      <c r="D39" s="286" t="s">
        <v>998</v>
      </c>
      <c r="E39" s="286"/>
      <c r="F39" s="165">
        <v>262666.14999999997</v>
      </c>
      <c r="G39" s="241">
        <f>SUM(L39:W39)</f>
        <v>262666.14999999997</v>
      </c>
      <c r="H39" s="147"/>
      <c r="I39" s="165">
        <f t="shared" si="2"/>
        <v>262666.14999999997</v>
      </c>
      <c r="J39" s="74"/>
      <c r="K39" s="1">
        <f>I39</f>
        <v>262666.14999999997</v>
      </c>
      <c r="L39" s="74"/>
      <c r="M39" s="1">
        <f>M9*0.195</f>
        <v>11967.15</v>
      </c>
      <c r="N39" s="1">
        <f>N9+N21*0.195</f>
        <v>68000</v>
      </c>
      <c r="O39" s="1">
        <f>O9*0.195</f>
        <v>11967.15</v>
      </c>
      <c r="P39" s="1">
        <f t="shared" ref="P39:V39" si="14">P9*0.195</f>
        <v>11967.15</v>
      </c>
      <c r="Q39" s="1">
        <f t="shared" si="14"/>
        <v>11967.15</v>
      </c>
      <c r="R39" s="1">
        <f t="shared" si="14"/>
        <v>11967.15</v>
      </c>
      <c r="S39" s="1">
        <f>S9+S24*0.195</f>
        <v>63027.5</v>
      </c>
      <c r="T39" s="1">
        <f t="shared" si="14"/>
        <v>11967.15</v>
      </c>
      <c r="U39" s="1">
        <f t="shared" si="14"/>
        <v>11967.15</v>
      </c>
      <c r="V39" s="1">
        <f t="shared" si="14"/>
        <v>11967.15</v>
      </c>
      <c r="W39" s="44">
        <f>(W9+W12+W16)*0.195</f>
        <v>35901.450000000004</v>
      </c>
    </row>
    <row r="40" spans="1:23" ht="15" hidden="1" customHeight="1" x14ac:dyDescent="0.25">
      <c r="B40" s="62"/>
      <c r="C40" s="634" t="s">
        <v>155</v>
      </c>
      <c r="D40" s="635"/>
      <c r="E40" s="635"/>
      <c r="F40" s="165">
        <v>0</v>
      </c>
      <c r="G40" s="246">
        <f t="shared" ref="G40:G46" si="15">SUM(L40:W40)</f>
        <v>0</v>
      </c>
      <c r="H40" s="152"/>
      <c r="I40" s="165">
        <f t="shared" si="2"/>
        <v>0</v>
      </c>
      <c r="J40" s="74"/>
      <c r="K40" s="1"/>
      <c r="L40" s="74"/>
      <c r="M40" s="1"/>
      <c r="N40" s="1"/>
      <c r="O40" s="1"/>
      <c r="P40" s="1"/>
      <c r="Q40" s="80"/>
      <c r="R40" s="1"/>
      <c r="S40" s="42"/>
      <c r="T40" s="356"/>
      <c r="U40" s="80"/>
      <c r="V40" s="80"/>
      <c r="W40" s="44"/>
    </row>
    <row r="41" spans="1:23" ht="15" hidden="1" customHeight="1" x14ac:dyDescent="0.25">
      <c r="B41" s="62"/>
      <c r="C41" s="634" t="s">
        <v>156</v>
      </c>
      <c r="D41" s="635"/>
      <c r="E41" s="635"/>
      <c r="F41" s="165">
        <v>0</v>
      </c>
      <c r="G41" s="246">
        <f t="shared" si="15"/>
        <v>0</v>
      </c>
      <c r="H41" s="152"/>
      <c r="I41" s="165">
        <f t="shared" si="2"/>
        <v>0</v>
      </c>
      <c r="J41" s="74"/>
      <c r="K41" s="1"/>
      <c r="L41" s="74"/>
      <c r="M41" s="1"/>
      <c r="N41" s="1"/>
      <c r="O41" s="1"/>
      <c r="P41" s="1"/>
      <c r="Q41" s="80"/>
      <c r="R41" s="1"/>
      <c r="S41" s="42"/>
      <c r="T41" s="356"/>
      <c r="U41" s="80"/>
      <c r="V41" s="80"/>
      <c r="W41" s="44"/>
    </row>
    <row r="42" spans="1:23" s="206" customFormat="1" x14ac:dyDescent="0.25">
      <c r="A42" s="290"/>
      <c r="B42" s="302"/>
      <c r="C42" s="665" t="s">
        <v>157</v>
      </c>
      <c r="D42" s="666"/>
      <c r="E42" s="666"/>
      <c r="F42" s="189">
        <v>14363</v>
      </c>
      <c r="G42" s="261">
        <f>SUM(G43:G44)</f>
        <v>14363</v>
      </c>
      <c r="H42" s="188">
        <f>SUM(H43:H44)</f>
        <v>0</v>
      </c>
      <c r="I42" s="189">
        <f t="shared" si="2"/>
        <v>14363</v>
      </c>
      <c r="J42" s="197">
        <f t="shared" ref="J42:W42" si="16">SUM(J43:J44)</f>
        <v>6086</v>
      </c>
      <c r="K42" s="191">
        <f t="shared" si="16"/>
        <v>8277</v>
      </c>
      <c r="L42" s="197">
        <f t="shared" si="16"/>
        <v>786</v>
      </c>
      <c r="M42" s="191">
        <f t="shared" si="16"/>
        <v>0</v>
      </c>
      <c r="N42" s="191">
        <f t="shared" si="16"/>
        <v>9747</v>
      </c>
      <c r="O42" s="191">
        <f t="shared" si="16"/>
        <v>0</v>
      </c>
      <c r="P42" s="191">
        <f t="shared" si="16"/>
        <v>0</v>
      </c>
      <c r="Q42" s="192">
        <f t="shared" si="16"/>
        <v>0</v>
      </c>
      <c r="R42" s="191">
        <f t="shared" si="16"/>
        <v>0</v>
      </c>
      <c r="S42" s="190">
        <f t="shared" si="16"/>
        <v>3830</v>
      </c>
      <c r="T42" s="353">
        <f t="shared" si="16"/>
        <v>0</v>
      </c>
      <c r="U42" s="192">
        <f t="shared" si="16"/>
        <v>0</v>
      </c>
      <c r="V42" s="192">
        <f t="shared" si="16"/>
        <v>0</v>
      </c>
      <c r="W42" s="193">
        <f t="shared" si="16"/>
        <v>0</v>
      </c>
    </row>
    <row r="43" spans="1:23" x14ac:dyDescent="0.25">
      <c r="B43" s="62"/>
      <c r="C43" s="345"/>
      <c r="D43" s="346" t="s">
        <v>997</v>
      </c>
      <c r="E43" s="346"/>
      <c r="F43" s="165">
        <v>6086</v>
      </c>
      <c r="G43" s="241">
        <f>SUM(L43:W43)</f>
        <v>6086</v>
      </c>
      <c r="H43" s="147"/>
      <c r="I43" s="165">
        <f t="shared" si="2"/>
        <v>6086</v>
      </c>
      <c r="J43" s="74">
        <f>I43</f>
        <v>6086</v>
      </c>
      <c r="K43" s="1"/>
      <c r="L43" s="74">
        <v>333</v>
      </c>
      <c r="M43" s="1"/>
      <c r="N43" s="1">
        <v>4130</v>
      </c>
      <c r="O43" s="1"/>
      <c r="P43" s="1"/>
      <c r="Q43" s="80"/>
      <c r="R43" s="1"/>
      <c r="S43" s="42">
        <v>1623</v>
      </c>
      <c r="T43" s="356"/>
      <c r="U43" s="80"/>
      <c r="V43" s="80">
        <f>V23*1.18*0.22</f>
        <v>0</v>
      </c>
      <c r="W43" s="44"/>
    </row>
    <row r="44" spans="1:23" x14ac:dyDescent="0.25">
      <c r="B44" s="62"/>
      <c r="C44" s="345"/>
      <c r="D44" s="346" t="s">
        <v>998</v>
      </c>
      <c r="E44" s="346"/>
      <c r="F44" s="165">
        <v>8277</v>
      </c>
      <c r="G44" s="241">
        <f>SUM(L44:W44)</f>
        <v>8277</v>
      </c>
      <c r="H44" s="147"/>
      <c r="I44" s="165">
        <f t="shared" si="2"/>
        <v>8277</v>
      </c>
      <c r="J44" s="74"/>
      <c r="K44" s="1">
        <f>I44</f>
        <v>8277</v>
      </c>
      <c r="L44" s="74">
        <v>453</v>
      </c>
      <c r="M44" s="1"/>
      <c r="N44" s="1">
        <v>5617</v>
      </c>
      <c r="O44" s="1"/>
      <c r="P44" s="1"/>
      <c r="Q44" s="80"/>
      <c r="R44" s="1"/>
      <c r="S44" s="42">
        <v>2207</v>
      </c>
      <c r="T44" s="356"/>
      <c r="U44" s="80"/>
      <c r="V44" s="80">
        <f>V24*1.18*0.22</f>
        <v>0</v>
      </c>
      <c r="W44" s="44"/>
    </row>
    <row r="45" spans="1:23" ht="15" hidden="1" customHeight="1" x14ac:dyDescent="0.25">
      <c r="B45" s="62"/>
      <c r="C45" s="634" t="s">
        <v>158</v>
      </c>
      <c r="D45" s="635"/>
      <c r="E45" s="635"/>
      <c r="F45" s="165">
        <v>0</v>
      </c>
      <c r="G45" s="246">
        <f t="shared" si="15"/>
        <v>0</v>
      </c>
      <c r="H45" s="152"/>
      <c r="I45" s="165">
        <f t="shared" si="2"/>
        <v>0</v>
      </c>
      <c r="J45" s="74"/>
      <c r="K45" s="1"/>
      <c r="L45" s="74"/>
      <c r="M45" s="1"/>
      <c r="N45" s="1"/>
      <c r="O45" s="1"/>
      <c r="P45" s="1"/>
      <c r="Q45" s="80"/>
      <c r="R45" s="1"/>
      <c r="S45" s="42"/>
      <c r="T45" s="356"/>
      <c r="U45" s="80"/>
      <c r="V45" s="80"/>
      <c r="W45" s="44"/>
    </row>
    <row r="46" spans="1:23" ht="15" hidden="1" customHeight="1" x14ac:dyDescent="0.25">
      <c r="B46" s="62"/>
      <c r="C46" s="634" t="s">
        <v>159</v>
      </c>
      <c r="D46" s="635"/>
      <c r="E46" s="635"/>
      <c r="F46" s="165">
        <v>0</v>
      </c>
      <c r="G46" s="246">
        <f t="shared" si="15"/>
        <v>0</v>
      </c>
      <c r="H46" s="152"/>
      <c r="I46" s="165">
        <f t="shared" si="2"/>
        <v>0</v>
      </c>
      <c r="J46" s="74"/>
      <c r="K46" s="1"/>
      <c r="L46" s="74"/>
      <c r="M46" s="1"/>
      <c r="N46" s="1"/>
      <c r="O46" s="1"/>
      <c r="P46" s="1"/>
      <c r="Q46" s="80"/>
      <c r="R46" s="1"/>
      <c r="S46" s="42"/>
      <c r="T46" s="356"/>
      <c r="U46" s="80"/>
      <c r="V46" s="80"/>
      <c r="W46" s="44"/>
    </row>
    <row r="47" spans="1:23" s="206" customFormat="1" x14ac:dyDescent="0.25">
      <c r="A47" s="290"/>
      <c r="B47" s="302"/>
      <c r="C47" s="665" t="s">
        <v>160</v>
      </c>
      <c r="D47" s="666"/>
      <c r="E47" s="666"/>
      <c r="F47" s="189">
        <v>13897</v>
      </c>
      <c r="G47" s="261">
        <f>SUM(G48:G49)</f>
        <v>13897</v>
      </c>
      <c r="H47" s="188">
        <f>SUM(H48:H49)</f>
        <v>0</v>
      </c>
      <c r="I47" s="189">
        <f t="shared" si="2"/>
        <v>13897</v>
      </c>
      <c r="J47" s="197">
        <f t="shared" ref="J47:W47" si="17">SUM(J48:J49)</f>
        <v>5888</v>
      </c>
      <c r="K47" s="191">
        <f t="shared" si="17"/>
        <v>8009</v>
      </c>
      <c r="L47" s="197">
        <f t="shared" si="17"/>
        <v>843</v>
      </c>
      <c r="M47" s="191">
        <f t="shared" si="17"/>
        <v>0</v>
      </c>
      <c r="N47" s="191">
        <f t="shared" si="17"/>
        <v>10443</v>
      </c>
      <c r="O47" s="191">
        <f t="shared" si="17"/>
        <v>0</v>
      </c>
      <c r="P47" s="191">
        <f t="shared" si="17"/>
        <v>0</v>
      </c>
      <c r="Q47" s="192">
        <f t="shared" si="17"/>
        <v>0</v>
      </c>
      <c r="R47" s="191">
        <f t="shared" si="17"/>
        <v>0</v>
      </c>
      <c r="S47" s="190">
        <f t="shared" si="17"/>
        <v>2611</v>
      </c>
      <c r="T47" s="353">
        <f t="shared" si="17"/>
        <v>0</v>
      </c>
      <c r="U47" s="192">
        <f t="shared" si="17"/>
        <v>0</v>
      </c>
      <c r="V47" s="192">
        <f t="shared" si="17"/>
        <v>0</v>
      </c>
      <c r="W47" s="193">
        <f t="shared" si="17"/>
        <v>0</v>
      </c>
    </row>
    <row r="48" spans="1:23" x14ac:dyDescent="0.25">
      <c r="B48" s="62"/>
      <c r="C48" s="345"/>
      <c r="D48" s="346" t="s">
        <v>997</v>
      </c>
      <c r="E48" s="346"/>
      <c r="F48" s="165">
        <v>5888</v>
      </c>
      <c r="G48" s="241">
        <f>SUM(L48:W48)</f>
        <v>5888</v>
      </c>
      <c r="H48" s="147"/>
      <c r="I48" s="165">
        <f t="shared" si="2"/>
        <v>5888</v>
      </c>
      <c r="J48" s="74">
        <f>I48</f>
        <v>5888</v>
      </c>
      <c r="K48" s="1"/>
      <c r="L48" s="74">
        <v>357</v>
      </c>
      <c r="M48" s="1"/>
      <c r="N48" s="1">
        <v>4425</v>
      </c>
      <c r="O48" s="1"/>
      <c r="P48" s="1"/>
      <c r="Q48" s="80"/>
      <c r="R48" s="1"/>
      <c r="S48" s="42">
        <v>1106</v>
      </c>
      <c r="T48" s="356"/>
      <c r="U48" s="80"/>
      <c r="V48" s="80">
        <f>(V23)*1.18*0.15</f>
        <v>0</v>
      </c>
      <c r="W48" s="44"/>
    </row>
    <row r="49" spans="1:25" ht="15.75" thickBot="1" x14ac:dyDescent="0.3">
      <c r="B49" s="292"/>
      <c r="C49" s="293"/>
      <c r="D49" s="294" t="s">
        <v>998</v>
      </c>
      <c r="E49" s="294"/>
      <c r="F49" s="165">
        <v>8009</v>
      </c>
      <c r="G49" s="241">
        <f>SUM(L49:W49)</f>
        <v>8009</v>
      </c>
      <c r="H49" s="147"/>
      <c r="I49" s="165">
        <f t="shared" si="2"/>
        <v>8009</v>
      </c>
      <c r="J49" s="74"/>
      <c r="K49" s="1">
        <f>I49</f>
        <v>8009</v>
      </c>
      <c r="L49" s="74">
        <v>486</v>
      </c>
      <c r="M49" s="1"/>
      <c r="N49" s="1">
        <v>6018</v>
      </c>
      <c r="O49" s="1"/>
      <c r="P49" s="1"/>
      <c r="Q49" s="80"/>
      <c r="R49" s="1"/>
      <c r="S49" s="42">
        <v>1505</v>
      </c>
      <c r="T49" s="356"/>
      <c r="U49" s="80"/>
      <c r="V49" s="80">
        <f>(V24)*1.18*0.15</f>
        <v>0</v>
      </c>
      <c r="W49" s="44"/>
    </row>
    <row r="50" spans="1:25" ht="15.75" thickBot="1" x14ac:dyDescent="0.3">
      <c r="B50" s="83" t="s">
        <v>161</v>
      </c>
      <c r="C50" s="579" t="s">
        <v>162</v>
      </c>
      <c r="D50" s="589"/>
      <c r="E50" s="589"/>
      <c r="F50" s="162">
        <v>2557044</v>
      </c>
      <c r="G50" s="244">
        <f>G51+G57+G60+G83+G86</f>
        <v>2557044</v>
      </c>
      <c r="H50" s="150">
        <f t="shared" ref="H50:W50" si="18">H51+H57+H60+H83+H86</f>
        <v>0</v>
      </c>
      <c r="I50" s="162">
        <f t="shared" si="2"/>
        <v>2557044</v>
      </c>
      <c r="J50" s="85">
        <f>J51+J57+J60+J83+J86</f>
        <v>687597</v>
      </c>
      <c r="K50" s="86">
        <f>K51+K57+K60+K83+K86</f>
        <v>1869447</v>
      </c>
      <c r="L50" s="85">
        <f t="shared" si="18"/>
        <v>176397</v>
      </c>
      <c r="M50" s="86">
        <f t="shared" si="18"/>
        <v>192506</v>
      </c>
      <c r="N50" s="86">
        <f t="shared" si="18"/>
        <v>177646</v>
      </c>
      <c r="O50" s="86">
        <f t="shared" si="18"/>
        <v>229579</v>
      </c>
      <c r="P50" s="86">
        <f t="shared" si="18"/>
        <v>163144</v>
      </c>
      <c r="Q50" s="89">
        <f t="shared" si="18"/>
        <v>365287</v>
      </c>
      <c r="R50" s="86">
        <f t="shared" si="18"/>
        <v>150923</v>
      </c>
      <c r="S50" s="88">
        <f t="shared" si="18"/>
        <v>157435</v>
      </c>
      <c r="T50" s="351">
        <f t="shared" si="18"/>
        <v>168769</v>
      </c>
      <c r="U50" s="89">
        <f t="shared" si="18"/>
        <v>429087</v>
      </c>
      <c r="V50" s="89">
        <f t="shared" si="18"/>
        <v>246206</v>
      </c>
      <c r="W50" s="90">
        <f t="shared" si="18"/>
        <v>100065</v>
      </c>
    </row>
    <row r="51" spans="1:25" x14ac:dyDescent="0.25">
      <c r="B51" s="121" t="s">
        <v>626</v>
      </c>
      <c r="C51" s="580" t="s">
        <v>163</v>
      </c>
      <c r="D51" s="581"/>
      <c r="E51" s="581"/>
      <c r="F51" s="163">
        <v>93272</v>
      </c>
      <c r="G51" s="240">
        <f>G52+G53+G56</f>
        <v>93272</v>
      </c>
      <c r="H51" s="146">
        <f t="shared" ref="H51:W51" si="19">H52+H53+H56</f>
        <v>0</v>
      </c>
      <c r="I51" s="163">
        <f t="shared" si="2"/>
        <v>93272</v>
      </c>
      <c r="J51" s="115">
        <f>J52+J53+J56</f>
        <v>33272</v>
      </c>
      <c r="K51" s="116">
        <f>K52+K53+K56</f>
        <v>60000</v>
      </c>
      <c r="L51" s="115">
        <f t="shared" si="19"/>
        <v>0</v>
      </c>
      <c r="M51" s="116">
        <f t="shared" si="19"/>
        <v>15111</v>
      </c>
      <c r="N51" s="116">
        <f t="shared" si="19"/>
        <v>10683</v>
      </c>
      <c r="O51" s="116">
        <f t="shared" si="19"/>
        <v>36570</v>
      </c>
      <c r="P51" s="116">
        <f t="shared" si="19"/>
        <v>0</v>
      </c>
      <c r="Q51" s="119">
        <f t="shared" si="19"/>
        <v>5582</v>
      </c>
      <c r="R51" s="116">
        <f t="shared" si="19"/>
        <v>0</v>
      </c>
      <c r="S51" s="118">
        <f t="shared" si="19"/>
        <v>2693</v>
      </c>
      <c r="T51" s="352">
        <f t="shared" si="19"/>
        <v>0</v>
      </c>
      <c r="U51" s="119">
        <f t="shared" si="19"/>
        <v>8025</v>
      </c>
      <c r="V51" s="119">
        <f t="shared" si="19"/>
        <v>0</v>
      </c>
      <c r="W51" s="120">
        <f t="shared" si="19"/>
        <v>14608</v>
      </c>
    </row>
    <row r="52" spans="1:25" s="41" customFormat="1" ht="15" hidden="1" customHeight="1" x14ac:dyDescent="0.25">
      <c r="A52" s="124" t="s">
        <v>164</v>
      </c>
      <c r="B52" s="53" t="s">
        <v>627</v>
      </c>
      <c r="C52" s="605" t="s">
        <v>165</v>
      </c>
      <c r="D52" s="606"/>
      <c r="E52" s="606"/>
      <c r="F52" s="166">
        <v>0</v>
      </c>
      <c r="G52" s="248">
        <f>SUM(L52:W52)</f>
        <v>0</v>
      </c>
      <c r="H52" s="154"/>
      <c r="I52" s="166">
        <f t="shared" si="2"/>
        <v>0</v>
      </c>
      <c r="J52" s="76"/>
      <c r="K52" s="13"/>
      <c r="L52" s="76"/>
      <c r="M52" s="13"/>
      <c r="N52" s="13"/>
      <c r="O52" s="13"/>
      <c r="P52" s="13"/>
      <c r="Q52" s="81"/>
      <c r="R52" s="13"/>
      <c r="S52" s="43"/>
      <c r="T52" s="355"/>
      <c r="U52" s="81"/>
      <c r="V52" s="81"/>
      <c r="W52" s="45"/>
    </row>
    <row r="53" spans="1:25" s="41" customFormat="1" x14ac:dyDescent="0.25">
      <c r="A53" s="124" t="s">
        <v>166</v>
      </c>
      <c r="B53" s="53" t="s">
        <v>628</v>
      </c>
      <c r="C53" s="605" t="s">
        <v>167</v>
      </c>
      <c r="D53" s="606"/>
      <c r="E53" s="606"/>
      <c r="F53" s="166">
        <v>93272</v>
      </c>
      <c r="G53" s="248">
        <f>SUM(G54:G55)</f>
        <v>93272</v>
      </c>
      <c r="H53" s="154">
        <f>SUM(H54:H55)</f>
        <v>0</v>
      </c>
      <c r="I53" s="166">
        <f t="shared" si="2"/>
        <v>93272</v>
      </c>
      <c r="J53" s="76">
        <f t="shared" ref="J53:W53" si="20">SUM(J54:J55)</f>
        <v>33272</v>
      </c>
      <c r="K53" s="13">
        <f t="shared" si="20"/>
        <v>60000</v>
      </c>
      <c r="L53" s="76">
        <f t="shared" si="20"/>
        <v>0</v>
      </c>
      <c r="M53" s="13">
        <f t="shared" si="20"/>
        <v>15111</v>
      </c>
      <c r="N53" s="13">
        <f t="shared" si="20"/>
        <v>10683</v>
      </c>
      <c r="O53" s="13">
        <f t="shared" si="20"/>
        <v>36570</v>
      </c>
      <c r="P53" s="13">
        <f t="shared" si="20"/>
        <v>0</v>
      </c>
      <c r="Q53" s="81">
        <f t="shared" si="20"/>
        <v>5582</v>
      </c>
      <c r="R53" s="13">
        <f t="shared" si="20"/>
        <v>0</v>
      </c>
      <c r="S53" s="43">
        <f t="shared" si="20"/>
        <v>2693</v>
      </c>
      <c r="T53" s="355">
        <f t="shared" si="20"/>
        <v>0</v>
      </c>
      <c r="U53" s="81">
        <f t="shared" si="20"/>
        <v>8025</v>
      </c>
      <c r="V53" s="81">
        <f t="shared" si="20"/>
        <v>0</v>
      </c>
      <c r="W53" s="45">
        <f t="shared" si="20"/>
        <v>14608</v>
      </c>
    </row>
    <row r="54" spans="1:25" x14ac:dyDescent="0.25">
      <c r="B54" s="55"/>
      <c r="C54" s="291"/>
      <c r="D54" s="289" t="s">
        <v>997</v>
      </c>
      <c r="E54" s="233"/>
      <c r="F54" s="165">
        <v>33272</v>
      </c>
      <c r="G54" s="241">
        <f>SUM(L54:W54)</f>
        <v>33272</v>
      </c>
      <c r="H54" s="147"/>
      <c r="I54" s="165">
        <f>SUM(G54:H54)</f>
        <v>33272</v>
      </c>
      <c r="J54" s="74">
        <f>I54</f>
        <v>33272</v>
      </c>
      <c r="K54" s="1"/>
      <c r="L54" s="74"/>
      <c r="M54" s="1"/>
      <c r="N54" s="1">
        <v>10683</v>
      </c>
      <c r="O54" s="1">
        <v>5365</v>
      </c>
      <c r="P54" s="1"/>
      <c r="Q54" s="80">
        <v>5582</v>
      </c>
      <c r="R54" s="1"/>
      <c r="S54" s="42">
        <v>2693</v>
      </c>
      <c r="T54" s="356"/>
      <c r="U54" s="80">
        <v>8025</v>
      </c>
      <c r="V54" s="80"/>
      <c r="W54" s="44">
        <v>924</v>
      </c>
    </row>
    <row r="55" spans="1:25" x14ac:dyDescent="0.25">
      <c r="B55" s="55"/>
      <c r="C55" s="291"/>
      <c r="D55" s="289" t="s">
        <v>998</v>
      </c>
      <c r="E55" s="233"/>
      <c r="F55" s="165">
        <v>60000</v>
      </c>
      <c r="G55" s="241">
        <f>SUM(L55:W55)</f>
        <v>60000</v>
      </c>
      <c r="H55" s="147"/>
      <c r="I55" s="165">
        <f>SUM(G55:H55)</f>
        <v>60000</v>
      </c>
      <c r="J55" s="74"/>
      <c r="K55" s="1">
        <f>I55</f>
        <v>60000</v>
      </c>
      <c r="L55" s="74"/>
      <c r="M55" s="1">
        <f>22272-7161</f>
        <v>15111</v>
      </c>
      <c r="N55" s="1"/>
      <c r="O55" s="1">
        <v>31205</v>
      </c>
      <c r="P55" s="1"/>
      <c r="Q55" s="80"/>
      <c r="R55" s="1"/>
      <c r="S55" s="42"/>
      <c r="T55" s="356"/>
      <c r="U55" s="80"/>
      <c r="V55" s="80"/>
      <c r="W55" s="44">
        <f>13684</f>
        <v>13684</v>
      </c>
    </row>
    <row r="56" spans="1:25" s="41" customFormat="1" ht="15" hidden="1" customHeight="1" x14ac:dyDescent="0.25">
      <c r="A56" s="124" t="s">
        <v>168</v>
      </c>
      <c r="B56" s="53" t="s">
        <v>629</v>
      </c>
      <c r="C56" s="605" t="s">
        <v>169</v>
      </c>
      <c r="D56" s="662"/>
      <c r="E56" s="606"/>
      <c r="F56" s="166">
        <v>0</v>
      </c>
      <c r="G56" s="248">
        <f>SUM(L56:W56)</f>
        <v>0</v>
      </c>
      <c r="H56" s="154"/>
      <c r="I56" s="166">
        <f t="shared" si="2"/>
        <v>0</v>
      </c>
      <c r="J56" s="76"/>
      <c r="K56" s="13"/>
      <c r="L56" s="76"/>
      <c r="M56" s="13"/>
      <c r="N56" s="13"/>
      <c r="O56" s="13"/>
      <c r="P56" s="13"/>
      <c r="Q56" s="81"/>
      <c r="R56" s="13"/>
      <c r="S56" s="43"/>
      <c r="T56" s="355"/>
      <c r="U56" s="81"/>
      <c r="V56" s="81"/>
      <c r="W56" s="45"/>
    </row>
    <row r="57" spans="1:25" ht="15" hidden="1" customHeight="1" x14ac:dyDescent="0.25">
      <c r="B57" s="91" t="s">
        <v>630</v>
      </c>
      <c r="C57" s="582" t="s">
        <v>170</v>
      </c>
      <c r="D57" s="583"/>
      <c r="E57" s="583"/>
      <c r="F57" s="164">
        <v>0</v>
      </c>
      <c r="G57" s="242">
        <f>G58+G59</f>
        <v>0</v>
      </c>
      <c r="H57" s="148">
        <f t="shared" ref="H57:W57" si="21">H58+H59</f>
        <v>0</v>
      </c>
      <c r="I57" s="164">
        <f t="shared" si="2"/>
        <v>0</v>
      </c>
      <c r="J57" s="93">
        <f>J58+J59</f>
        <v>0</v>
      </c>
      <c r="K57" s="94">
        <f>K58+K59</f>
        <v>0</v>
      </c>
      <c r="L57" s="93">
        <f t="shared" si="21"/>
        <v>0</v>
      </c>
      <c r="M57" s="94">
        <f t="shared" si="21"/>
        <v>0</v>
      </c>
      <c r="N57" s="94">
        <f t="shared" si="21"/>
        <v>0</v>
      </c>
      <c r="O57" s="94">
        <f t="shared" si="21"/>
        <v>0</v>
      </c>
      <c r="P57" s="94">
        <f t="shared" si="21"/>
        <v>0</v>
      </c>
      <c r="Q57" s="97">
        <f t="shared" si="21"/>
        <v>0</v>
      </c>
      <c r="R57" s="94">
        <f t="shared" si="21"/>
        <v>0</v>
      </c>
      <c r="S57" s="270">
        <f t="shared" si="21"/>
        <v>0</v>
      </c>
      <c r="T57" s="359">
        <f t="shared" si="21"/>
        <v>0</v>
      </c>
      <c r="U57" s="97">
        <f t="shared" si="21"/>
        <v>0</v>
      </c>
      <c r="V57" s="97">
        <f t="shared" si="21"/>
        <v>0</v>
      </c>
      <c r="W57" s="98">
        <f t="shared" si="21"/>
        <v>0</v>
      </c>
    </row>
    <row r="58" spans="1:25" s="41" customFormat="1" ht="15" hidden="1" customHeight="1" x14ac:dyDescent="0.25">
      <c r="A58" s="124" t="s">
        <v>171</v>
      </c>
      <c r="B58" s="53" t="s">
        <v>631</v>
      </c>
      <c r="C58" s="605" t="s">
        <v>172</v>
      </c>
      <c r="D58" s="606"/>
      <c r="E58" s="606"/>
      <c r="F58" s="166">
        <v>0</v>
      </c>
      <c r="G58" s="248">
        <f>SUM(L58:W58)</f>
        <v>0</v>
      </c>
      <c r="H58" s="154"/>
      <c r="I58" s="166">
        <f t="shared" si="2"/>
        <v>0</v>
      </c>
      <c r="J58" s="76"/>
      <c r="K58" s="13"/>
      <c r="L58" s="76"/>
      <c r="M58" s="13"/>
      <c r="N58" s="13"/>
      <c r="O58" s="13"/>
      <c r="P58" s="13"/>
      <c r="Q58" s="81"/>
      <c r="R58" s="13"/>
      <c r="S58" s="43"/>
      <c r="T58" s="355"/>
      <c r="U58" s="81"/>
      <c r="V58" s="81"/>
      <c r="W58" s="45"/>
    </row>
    <row r="59" spans="1:25" s="41" customFormat="1" ht="15" hidden="1" customHeight="1" x14ac:dyDescent="0.25">
      <c r="A59" s="124" t="s">
        <v>173</v>
      </c>
      <c r="B59" s="53" t="s">
        <v>632</v>
      </c>
      <c r="C59" s="605" t="s">
        <v>174</v>
      </c>
      <c r="D59" s="606"/>
      <c r="E59" s="606"/>
      <c r="F59" s="166">
        <v>0</v>
      </c>
      <c r="G59" s="248">
        <f>SUM(L59:W59)</f>
        <v>0</v>
      </c>
      <c r="H59" s="154"/>
      <c r="I59" s="166">
        <f t="shared" si="2"/>
        <v>0</v>
      </c>
      <c r="J59" s="76"/>
      <c r="K59" s="13"/>
      <c r="L59" s="76"/>
      <c r="M59" s="13"/>
      <c r="N59" s="13"/>
      <c r="O59" s="13"/>
      <c r="P59" s="13"/>
      <c r="Q59" s="81"/>
      <c r="R59" s="13"/>
      <c r="S59" s="43"/>
      <c r="T59" s="355"/>
      <c r="U59" s="81"/>
      <c r="V59" s="81"/>
      <c r="W59" s="45"/>
    </row>
    <row r="60" spans="1:25" x14ac:dyDescent="0.25">
      <c r="B60" s="91" t="s">
        <v>633</v>
      </c>
      <c r="C60" s="582" t="s">
        <v>175</v>
      </c>
      <c r="D60" s="583"/>
      <c r="E60" s="583"/>
      <c r="F60" s="164">
        <v>810822</v>
      </c>
      <c r="G60" s="242">
        <f>G61+G71+G72+G73+G76+G79+G80</f>
        <v>810822</v>
      </c>
      <c r="H60" s="148">
        <f t="shared" ref="H60:W60" si="22">H61+H71+H72+H73+H76+H79+H80</f>
        <v>0</v>
      </c>
      <c r="I60" s="164">
        <f t="shared" si="2"/>
        <v>810822</v>
      </c>
      <c r="J60" s="93">
        <f>J61+J71+J72+J73+J76+J79+J80</f>
        <v>196692</v>
      </c>
      <c r="K60" s="94">
        <f>K61+K71+K72+K73+K76+K79+K80</f>
        <v>614130</v>
      </c>
      <c r="L60" s="93">
        <f t="shared" si="22"/>
        <v>64599</v>
      </c>
      <c r="M60" s="94">
        <f t="shared" si="22"/>
        <v>46240</v>
      </c>
      <c r="N60" s="94">
        <f t="shared" si="22"/>
        <v>46240</v>
      </c>
      <c r="O60" s="94">
        <f t="shared" si="22"/>
        <v>74877</v>
      </c>
      <c r="P60" s="94">
        <f t="shared" si="22"/>
        <v>46240</v>
      </c>
      <c r="Q60" s="97">
        <f t="shared" si="22"/>
        <v>210226</v>
      </c>
      <c r="R60" s="94">
        <f t="shared" si="22"/>
        <v>46240</v>
      </c>
      <c r="S60" s="96">
        <f t="shared" si="22"/>
        <v>46240</v>
      </c>
      <c r="T60" s="354">
        <f t="shared" si="22"/>
        <v>64832</v>
      </c>
      <c r="U60" s="97">
        <f t="shared" si="22"/>
        <v>59855</v>
      </c>
      <c r="V60" s="97">
        <f t="shared" si="22"/>
        <v>59075</v>
      </c>
      <c r="W60" s="98">
        <f t="shared" si="22"/>
        <v>46158</v>
      </c>
    </row>
    <row r="61" spans="1:25" s="41" customFormat="1" x14ac:dyDescent="0.25">
      <c r="A61" s="124" t="s">
        <v>176</v>
      </c>
      <c r="B61" s="53" t="s">
        <v>634</v>
      </c>
      <c r="C61" s="605" t="s">
        <v>177</v>
      </c>
      <c r="D61" s="606"/>
      <c r="E61" s="606"/>
      <c r="F61" s="166">
        <v>735638</v>
      </c>
      <c r="G61" s="248">
        <f>G62+G65+G68</f>
        <v>735638</v>
      </c>
      <c r="H61" s="154">
        <f>H62+H65+H68</f>
        <v>0</v>
      </c>
      <c r="I61" s="166">
        <f t="shared" si="2"/>
        <v>735638</v>
      </c>
      <c r="J61" s="76">
        <f t="shared" ref="J61:W61" si="23">J62+J65+J68</f>
        <v>184632</v>
      </c>
      <c r="K61" s="13">
        <f t="shared" si="23"/>
        <v>551006</v>
      </c>
      <c r="L61" s="76">
        <f t="shared" si="23"/>
        <v>46749</v>
      </c>
      <c r="M61" s="13">
        <f t="shared" si="23"/>
        <v>46240</v>
      </c>
      <c r="N61" s="13">
        <f t="shared" si="23"/>
        <v>46240</v>
      </c>
      <c r="O61" s="13">
        <f t="shared" si="23"/>
        <v>56285</v>
      </c>
      <c r="P61" s="13">
        <f t="shared" si="23"/>
        <v>46240</v>
      </c>
      <c r="Q61" s="81">
        <f t="shared" si="23"/>
        <v>202911</v>
      </c>
      <c r="R61" s="13">
        <f t="shared" si="23"/>
        <v>46240</v>
      </c>
      <c r="S61" s="43">
        <f t="shared" si="23"/>
        <v>46240</v>
      </c>
      <c r="T61" s="355">
        <f t="shared" si="23"/>
        <v>46240</v>
      </c>
      <c r="U61" s="81">
        <f t="shared" si="23"/>
        <v>59855</v>
      </c>
      <c r="V61" s="81">
        <f t="shared" si="23"/>
        <v>46240</v>
      </c>
      <c r="W61" s="45">
        <f t="shared" si="23"/>
        <v>46158</v>
      </c>
    </row>
    <row r="62" spans="1:25" s="206" customFormat="1" x14ac:dyDescent="0.25">
      <c r="A62" s="290"/>
      <c r="B62" s="187"/>
      <c r="C62" s="200"/>
      <c r="D62" s="256" t="s">
        <v>994</v>
      </c>
      <c r="E62" s="256"/>
      <c r="F62" s="189">
        <v>121534</v>
      </c>
      <c r="G62" s="261">
        <f>SUM(G63:G64)</f>
        <v>121534</v>
      </c>
      <c r="H62" s="188">
        <f>SUM(H63:H64)</f>
        <v>0</v>
      </c>
      <c r="I62" s="189">
        <f>SUM(G62:H62)</f>
        <v>121534</v>
      </c>
      <c r="J62" s="197">
        <f t="shared" ref="J62:W62" si="24">SUM(J63:J64)</f>
        <v>30880</v>
      </c>
      <c r="K62" s="191">
        <f t="shared" si="24"/>
        <v>90654</v>
      </c>
      <c r="L62" s="197">
        <f t="shared" si="24"/>
        <v>7761</v>
      </c>
      <c r="M62" s="191">
        <f t="shared" si="24"/>
        <v>7540</v>
      </c>
      <c r="N62" s="191">
        <f t="shared" si="24"/>
        <v>7540</v>
      </c>
      <c r="O62" s="191">
        <f t="shared" si="24"/>
        <v>7540</v>
      </c>
      <c r="P62" s="191">
        <f t="shared" si="24"/>
        <v>7540</v>
      </c>
      <c r="Q62" s="192">
        <f t="shared" si="24"/>
        <v>38461</v>
      </c>
      <c r="R62" s="191">
        <f t="shared" si="24"/>
        <v>7540</v>
      </c>
      <c r="S62" s="190">
        <f t="shared" si="24"/>
        <v>7540</v>
      </c>
      <c r="T62" s="353">
        <f t="shared" si="24"/>
        <v>7540</v>
      </c>
      <c r="U62" s="192">
        <f t="shared" si="24"/>
        <v>7540</v>
      </c>
      <c r="V62" s="192">
        <f t="shared" si="24"/>
        <v>7540</v>
      </c>
      <c r="W62" s="193">
        <f t="shared" si="24"/>
        <v>7452</v>
      </c>
    </row>
    <row r="63" spans="1:25" x14ac:dyDescent="0.25">
      <c r="B63" s="55"/>
      <c r="C63" s="291"/>
      <c r="D63" s="233"/>
      <c r="E63" s="233" t="s">
        <v>997</v>
      </c>
      <c r="F63" s="165">
        <v>30880</v>
      </c>
      <c r="G63" s="241">
        <f t="shared" ref="G63:G70" si="25">SUM(L63:W63)</f>
        <v>30880</v>
      </c>
      <c r="H63" s="147"/>
      <c r="I63" s="165">
        <f t="shared" ref="I63:I70" si="26">SUM(G63:H63)</f>
        <v>30880</v>
      </c>
      <c r="J63" s="74">
        <f>I63</f>
        <v>30880</v>
      </c>
      <c r="K63" s="1"/>
      <c r="L63" s="74">
        <v>1940</v>
      </c>
      <c r="M63" s="1">
        <v>1940</v>
      </c>
      <c r="N63" s="1">
        <v>1940</v>
      </c>
      <c r="O63" s="1">
        <v>1940</v>
      </c>
      <c r="P63" s="1">
        <v>1940</v>
      </c>
      <c r="Q63" s="80">
        <v>9616</v>
      </c>
      <c r="R63" s="1">
        <v>1940</v>
      </c>
      <c r="S63" s="1">
        <v>1940</v>
      </c>
      <c r="T63" s="1">
        <v>1940</v>
      </c>
      <c r="U63" s="1">
        <v>1940</v>
      </c>
      <c r="V63" s="1">
        <v>1940</v>
      </c>
      <c r="W63" s="44">
        <v>1864</v>
      </c>
      <c r="Y63" s="186"/>
    </row>
    <row r="64" spans="1:25" x14ac:dyDescent="0.25">
      <c r="B64" s="55"/>
      <c r="C64" s="291"/>
      <c r="D64" s="233"/>
      <c r="E64" s="233" t="s">
        <v>998</v>
      </c>
      <c r="F64" s="165">
        <v>90654</v>
      </c>
      <c r="G64" s="241">
        <f t="shared" si="25"/>
        <v>90654</v>
      </c>
      <c r="H64" s="147"/>
      <c r="I64" s="165">
        <f t="shared" si="26"/>
        <v>90654</v>
      </c>
      <c r="J64" s="74"/>
      <c r="K64" s="1">
        <f>I64</f>
        <v>90654</v>
      </c>
      <c r="L64" s="74">
        <v>5821</v>
      </c>
      <c r="M64" s="1">
        <v>5600</v>
      </c>
      <c r="N64" s="1">
        <v>5600</v>
      </c>
      <c r="O64" s="1">
        <v>5600</v>
      </c>
      <c r="P64" s="1">
        <v>5600</v>
      </c>
      <c r="Q64" s="80">
        <v>28845</v>
      </c>
      <c r="R64" s="1">
        <v>5600</v>
      </c>
      <c r="S64" s="1">
        <v>5600</v>
      </c>
      <c r="T64" s="1">
        <v>5600</v>
      </c>
      <c r="U64" s="1">
        <v>5600</v>
      </c>
      <c r="V64" s="1">
        <v>5600</v>
      </c>
      <c r="W64" s="44">
        <v>5588</v>
      </c>
    </row>
    <row r="65" spans="1:23" s="206" customFormat="1" x14ac:dyDescent="0.25">
      <c r="A65" s="290"/>
      <c r="B65" s="187"/>
      <c r="C65" s="200"/>
      <c r="D65" s="256" t="s">
        <v>995</v>
      </c>
      <c r="E65" s="256"/>
      <c r="F65" s="189">
        <v>590444</v>
      </c>
      <c r="G65" s="261">
        <f>SUM(G66:G67)</f>
        <v>590444</v>
      </c>
      <c r="H65" s="188">
        <f>SUM(H66:H67)</f>
        <v>0</v>
      </c>
      <c r="I65" s="189">
        <f t="shared" si="26"/>
        <v>590444</v>
      </c>
      <c r="J65" s="197">
        <f t="shared" ref="J65:W65" si="27">SUM(J66:J67)</f>
        <v>147837</v>
      </c>
      <c r="K65" s="191">
        <f t="shared" si="27"/>
        <v>442607</v>
      </c>
      <c r="L65" s="197">
        <f t="shared" si="27"/>
        <v>38988</v>
      </c>
      <c r="M65" s="191">
        <f t="shared" si="27"/>
        <v>38700</v>
      </c>
      <c r="N65" s="191">
        <f t="shared" si="27"/>
        <v>38700</v>
      </c>
      <c r="O65" s="191">
        <f t="shared" si="27"/>
        <v>38700</v>
      </c>
      <c r="P65" s="191">
        <f t="shared" si="27"/>
        <v>38700</v>
      </c>
      <c r="Q65" s="192">
        <f t="shared" si="27"/>
        <v>164450</v>
      </c>
      <c r="R65" s="191">
        <f t="shared" si="27"/>
        <v>38700</v>
      </c>
      <c r="S65" s="190">
        <f t="shared" si="27"/>
        <v>38700</v>
      </c>
      <c r="T65" s="353">
        <f t="shared" si="27"/>
        <v>38700</v>
      </c>
      <c r="U65" s="192">
        <f t="shared" si="27"/>
        <v>38700</v>
      </c>
      <c r="V65" s="192">
        <f t="shared" si="27"/>
        <v>38700</v>
      </c>
      <c r="W65" s="193">
        <f t="shared" si="27"/>
        <v>38706</v>
      </c>
    </row>
    <row r="66" spans="1:23" x14ac:dyDescent="0.25">
      <c r="B66" s="55"/>
      <c r="C66" s="291"/>
      <c r="D66" s="233"/>
      <c r="E66" s="233" t="s">
        <v>997</v>
      </c>
      <c r="F66" s="165">
        <v>147837</v>
      </c>
      <c r="G66" s="241">
        <f t="shared" si="25"/>
        <v>147837</v>
      </c>
      <c r="H66" s="147"/>
      <c r="I66" s="165">
        <f t="shared" si="26"/>
        <v>147837</v>
      </c>
      <c r="J66" s="74">
        <f>I66</f>
        <v>147837</v>
      </c>
      <c r="K66" s="1"/>
      <c r="L66" s="74">
        <v>9747</v>
      </c>
      <c r="M66" s="1">
        <v>9700</v>
      </c>
      <c r="N66" s="1">
        <v>9700</v>
      </c>
      <c r="O66" s="1">
        <v>9700</v>
      </c>
      <c r="P66" s="1">
        <v>9700</v>
      </c>
      <c r="Q66" s="80">
        <v>41113</v>
      </c>
      <c r="R66" s="1">
        <v>9700</v>
      </c>
      <c r="S66" s="1">
        <v>9700</v>
      </c>
      <c r="T66" s="1">
        <v>9700</v>
      </c>
      <c r="U66" s="1">
        <v>9700</v>
      </c>
      <c r="V66" s="1">
        <v>9700</v>
      </c>
      <c r="W66" s="44">
        <v>9677</v>
      </c>
    </row>
    <row r="67" spans="1:23" x14ac:dyDescent="0.25">
      <c r="B67" s="55"/>
      <c r="C67" s="291"/>
      <c r="D67" s="233"/>
      <c r="E67" s="233" t="s">
        <v>998</v>
      </c>
      <c r="F67" s="165">
        <v>442607</v>
      </c>
      <c r="G67" s="241">
        <f t="shared" si="25"/>
        <v>442607</v>
      </c>
      <c r="H67" s="147"/>
      <c r="I67" s="165">
        <f t="shared" si="26"/>
        <v>442607</v>
      </c>
      <c r="J67" s="74"/>
      <c r="K67" s="1">
        <f>I67</f>
        <v>442607</v>
      </c>
      <c r="L67" s="74">
        <v>29241</v>
      </c>
      <c r="M67" s="1">
        <v>29000</v>
      </c>
      <c r="N67" s="1">
        <v>29000</v>
      </c>
      <c r="O67" s="1">
        <v>29000</v>
      </c>
      <c r="P67" s="1">
        <v>29000</v>
      </c>
      <c r="Q67" s="80">
        <v>123337</v>
      </c>
      <c r="R67" s="1">
        <v>29000</v>
      </c>
      <c r="S67" s="1">
        <v>29000</v>
      </c>
      <c r="T67" s="1">
        <v>29000</v>
      </c>
      <c r="U67" s="1">
        <v>29000</v>
      </c>
      <c r="V67" s="1">
        <v>29000</v>
      </c>
      <c r="W67" s="44">
        <v>29029</v>
      </c>
    </row>
    <row r="68" spans="1:23" s="206" customFormat="1" x14ac:dyDescent="0.25">
      <c r="A68" s="290"/>
      <c r="B68" s="187"/>
      <c r="C68" s="200"/>
      <c r="D68" s="256" t="s">
        <v>996</v>
      </c>
      <c r="E68" s="256"/>
      <c r="F68" s="189">
        <v>23660</v>
      </c>
      <c r="G68" s="261">
        <f>SUM(G69:G70)</f>
        <v>23660</v>
      </c>
      <c r="H68" s="188">
        <f>SUM(H69:H70)</f>
        <v>0</v>
      </c>
      <c r="I68" s="189">
        <f t="shared" si="26"/>
        <v>23660</v>
      </c>
      <c r="J68" s="197">
        <f t="shared" ref="J68:W68" si="28">SUM(J69:J70)</f>
        <v>5915</v>
      </c>
      <c r="K68" s="191">
        <f t="shared" si="28"/>
        <v>17745</v>
      </c>
      <c r="L68" s="197">
        <f t="shared" si="28"/>
        <v>0</v>
      </c>
      <c r="M68" s="191">
        <f t="shared" si="28"/>
        <v>0</v>
      </c>
      <c r="N68" s="191">
        <f t="shared" si="28"/>
        <v>0</v>
      </c>
      <c r="O68" s="191">
        <f t="shared" si="28"/>
        <v>10045</v>
      </c>
      <c r="P68" s="191">
        <f t="shared" si="28"/>
        <v>0</v>
      </c>
      <c r="Q68" s="192">
        <f t="shared" si="28"/>
        <v>0</v>
      </c>
      <c r="R68" s="191">
        <f t="shared" si="28"/>
        <v>0</v>
      </c>
      <c r="S68" s="190">
        <f t="shared" si="28"/>
        <v>0</v>
      </c>
      <c r="T68" s="353">
        <f t="shared" si="28"/>
        <v>0</v>
      </c>
      <c r="U68" s="192">
        <f t="shared" si="28"/>
        <v>13615</v>
      </c>
      <c r="V68" s="192">
        <f t="shared" si="28"/>
        <v>0</v>
      </c>
      <c r="W68" s="193">
        <f t="shared" si="28"/>
        <v>0</v>
      </c>
    </row>
    <row r="69" spans="1:23" x14ac:dyDescent="0.25">
      <c r="B69" s="55"/>
      <c r="C69" s="291"/>
      <c r="D69" s="233"/>
      <c r="E69" s="233" t="s">
        <v>997</v>
      </c>
      <c r="F69" s="165">
        <v>5915</v>
      </c>
      <c r="G69" s="241">
        <f t="shared" si="25"/>
        <v>5915</v>
      </c>
      <c r="H69" s="147"/>
      <c r="I69" s="165">
        <f t="shared" si="26"/>
        <v>5915</v>
      </c>
      <c r="J69" s="74">
        <f>I69</f>
        <v>5915</v>
      </c>
      <c r="K69" s="1"/>
      <c r="L69" s="74"/>
      <c r="M69" s="1"/>
      <c r="N69" s="1"/>
      <c r="O69" s="1">
        <v>2511</v>
      </c>
      <c r="P69" s="1"/>
      <c r="Q69" s="80"/>
      <c r="R69" s="1"/>
      <c r="S69" s="42"/>
      <c r="T69" s="356"/>
      <c r="U69" s="80">
        <v>3404</v>
      </c>
      <c r="V69" s="80"/>
      <c r="W69" s="44"/>
    </row>
    <row r="70" spans="1:23" x14ac:dyDescent="0.25">
      <c r="B70" s="55"/>
      <c r="C70" s="291"/>
      <c r="D70" s="233"/>
      <c r="E70" s="233" t="s">
        <v>998</v>
      </c>
      <c r="F70" s="165">
        <v>17745</v>
      </c>
      <c r="G70" s="241">
        <f t="shared" si="25"/>
        <v>17745</v>
      </c>
      <c r="H70" s="147"/>
      <c r="I70" s="165">
        <f t="shared" si="26"/>
        <v>17745</v>
      </c>
      <c r="J70" s="74"/>
      <c r="K70" s="1">
        <f>I70</f>
        <v>17745</v>
      </c>
      <c r="L70" s="74"/>
      <c r="M70" s="1"/>
      <c r="N70" s="1"/>
      <c r="O70" s="1">
        <v>7534</v>
      </c>
      <c r="P70" s="1"/>
      <c r="Q70" s="80"/>
      <c r="R70" s="1"/>
      <c r="S70" s="42"/>
      <c r="T70" s="356"/>
      <c r="U70" s="80">
        <v>10211</v>
      </c>
      <c r="V70" s="80"/>
      <c r="W70" s="44"/>
    </row>
    <row r="71" spans="1:23" s="41" customFormat="1" ht="15" hidden="1" customHeight="1" x14ac:dyDescent="0.25">
      <c r="A71" s="124" t="s">
        <v>178</v>
      </c>
      <c r="B71" s="53" t="s">
        <v>635</v>
      </c>
      <c r="C71" s="605" t="s">
        <v>179</v>
      </c>
      <c r="D71" s="606"/>
      <c r="E71" s="606"/>
      <c r="F71" s="166">
        <v>0</v>
      </c>
      <c r="G71" s="248">
        <f>SUM(L71:W71)</f>
        <v>0</v>
      </c>
      <c r="H71" s="154"/>
      <c r="I71" s="166">
        <f t="shared" si="2"/>
        <v>0</v>
      </c>
      <c r="J71" s="76"/>
      <c r="K71" s="13"/>
      <c r="L71" s="76"/>
      <c r="M71" s="13"/>
      <c r="N71" s="13"/>
      <c r="O71" s="13"/>
      <c r="P71" s="13"/>
      <c r="Q71" s="81"/>
      <c r="R71" s="13"/>
      <c r="S71" s="43"/>
      <c r="T71" s="355"/>
      <c r="U71" s="81"/>
      <c r="V71" s="81"/>
      <c r="W71" s="45"/>
    </row>
    <row r="72" spans="1:23" s="41" customFormat="1" ht="15" hidden="1" customHeight="1" x14ac:dyDescent="0.25">
      <c r="A72" s="124" t="s">
        <v>180</v>
      </c>
      <c r="B72" s="53" t="s">
        <v>636</v>
      </c>
      <c r="C72" s="605" t="s">
        <v>181</v>
      </c>
      <c r="D72" s="606"/>
      <c r="E72" s="606"/>
      <c r="F72" s="166">
        <v>0</v>
      </c>
      <c r="G72" s="248">
        <f>SUM(L72:W72)</f>
        <v>0</v>
      </c>
      <c r="H72" s="154"/>
      <c r="I72" s="166">
        <f t="shared" si="2"/>
        <v>0</v>
      </c>
      <c r="J72" s="76"/>
      <c r="K72" s="13"/>
      <c r="L72" s="76"/>
      <c r="M72" s="13"/>
      <c r="N72" s="13"/>
      <c r="O72" s="13"/>
      <c r="P72" s="13"/>
      <c r="Q72" s="81"/>
      <c r="R72" s="13"/>
      <c r="S72" s="43"/>
      <c r="T72" s="355"/>
      <c r="U72" s="81"/>
      <c r="V72" s="81"/>
      <c r="W72" s="45"/>
    </row>
    <row r="73" spans="1:23" s="41" customFormat="1" x14ac:dyDescent="0.25">
      <c r="A73" s="124" t="s">
        <v>182</v>
      </c>
      <c r="B73" s="53" t="s">
        <v>637</v>
      </c>
      <c r="C73" s="605" t="s">
        <v>183</v>
      </c>
      <c r="D73" s="606"/>
      <c r="E73" s="606"/>
      <c r="F73" s="166">
        <v>38000</v>
      </c>
      <c r="G73" s="248">
        <f>SUM(G74:G75)</f>
        <v>38000</v>
      </c>
      <c r="H73" s="154">
        <f>SUM(H74:H75)</f>
        <v>0</v>
      </c>
      <c r="I73" s="166">
        <f t="shared" si="2"/>
        <v>38000</v>
      </c>
      <c r="J73" s="76">
        <f t="shared" ref="J73:W73" si="29">SUM(J74:J75)</f>
        <v>0</v>
      </c>
      <c r="K73" s="13">
        <f t="shared" si="29"/>
        <v>38000</v>
      </c>
      <c r="L73" s="76">
        <f t="shared" si="29"/>
        <v>17850</v>
      </c>
      <c r="M73" s="13">
        <f t="shared" si="29"/>
        <v>0</v>
      </c>
      <c r="N73" s="13">
        <f t="shared" si="29"/>
        <v>0</v>
      </c>
      <c r="O73" s="13">
        <f t="shared" si="29"/>
        <v>0</v>
      </c>
      <c r="P73" s="13">
        <f t="shared" si="29"/>
        <v>0</v>
      </c>
      <c r="Q73" s="81">
        <f t="shared" si="29"/>
        <v>7315</v>
      </c>
      <c r="R73" s="13">
        <f t="shared" si="29"/>
        <v>0</v>
      </c>
      <c r="S73" s="43">
        <f t="shared" si="29"/>
        <v>0</v>
      </c>
      <c r="T73" s="355">
        <f t="shared" si="29"/>
        <v>0</v>
      </c>
      <c r="U73" s="81">
        <f t="shared" si="29"/>
        <v>0</v>
      </c>
      <c r="V73" s="81">
        <f t="shared" si="29"/>
        <v>12835</v>
      </c>
      <c r="W73" s="45">
        <f t="shared" si="29"/>
        <v>0</v>
      </c>
    </row>
    <row r="74" spans="1:23" x14ac:dyDescent="0.25">
      <c r="B74" s="55"/>
      <c r="C74" s="291"/>
      <c r="D74" s="289" t="s">
        <v>997</v>
      </c>
      <c r="E74" s="233"/>
      <c r="F74" s="165">
        <v>0</v>
      </c>
      <c r="G74" s="241">
        <f>SUM(L74:W74)</f>
        <v>0</v>
      </c>
      <c r="H74" s="147"/>
      <c r="I74" s="165">
        <f>SUM(G74:H74)</f>
        <v>0</v>
      </c>
      <c r="J74" s="74">
        <f>I74</f>
        <v>0</v>
      </c>
      <c r="K74" s="1"/>
      <c r="L74" s="74"/>
      <c r="M74" s="1"/>
      <c r="N74" s="1"/>
      <c r="O74" s="1"/>
      <c r="P74" s="1"/>
      <c r="Q74" s="80"/>
      <c r="R74" s="1"/>
      <c r="S74" s="42"/>
      <c r="T74" s="356"/>
      <c r="U74" s="80"/>
      <c r="V74" s="80"/>
      <c r="W74" s="44"/>
    </row>
    <row r="75" spans="1:23" x14ac:dyDescent="0.25">
      <c r="B75" s="55"/>
      <c r="C75" s="291"/>
      <c r="D75" s="289" t="s">
        <v>998</v>
      </c>
      <c r="E75" s="233"/>
      <c r="F75" s="165">
        <v>38000</v>
      </c>
      <c r="G75" s="241">
        <f>SUM(L75:W75)</f>
        <v>38000</v>
      </c>
      <c r="H75" s="147"/>
      <c r="I75" s="165">
        <f>SUM(G75:H75)</f>
        <v>38000</v>
      </c>
      <c r="J75" s="74"/>
      <c r="K75" s="1">
        <f>I75</f>
        <v>38000</v>
      </c>
      <c r="L75" s="74">
        <v>17850</v>
      </c>
      <c r="M75" s="1"/>
      <c r="N75" s="1"/>
      <c r="O75" s="1"/>
      <c r="P75" s="1"/>
      <c r="Q75" s="80">
        <v>7315</v>
      </c>
      <c r="R75" s="1"/>
      <c r="S75" s="42"/>
      <c r="T75" s="356"/>
      <c r="U75" s="80"/>
      <c r="V75" s="80">
        <f>13063-228</f>
        <v>12835</v>
      </c>
      <c r="W75" s="44"/>
    </row>
    <row r="76" spans="1:23" s="18" customFormat="1" ht="15" hidden="1" customHeight="1" x14ac:dyDescent="0.25">
      <c r="A76" s="124" t="s">
        <v>184</v>
      </c>
      <c r="B76" s="53" t="s">
        <v>638</v>
      </c>
      <c r="C76" s="605" t="s">
        <v>185</v>
      </c>
      <c r="D76" s="606"/>
      <c r="E76" s="606"/>
      <c r="F76" s="166">
        <v>0</v>
      </c>
      <c r="G76" s="248">
        <f>G77+G78</f>
        <v>0</v>
      </c>
      <c r="H76" s="154">
        <f t="shared" ref="H76:W76" si="30">H77+H78</f>
        <v>0</v>
      </c>
      <c r="I76" s="166">
        <f t="shared" si="2"/>
        <v>0</v>
      </c>
      <c r="J76" s="76">
        <f>J77+J78</f>
        <v>0</v>
      </c>
      <c r="K76" s="13">
        <f>K77+K78</f>
        <v>0</v>
      </c>
      <c r="L76" s="76">
        <f t="shared" si="30"/>
        <v>0</v>
      </c>
      <c r="M76" s="13">
        <f t="shared" si="30"/>
        <v>0</v>
      </c>
      <c r="N76" s="13">
        <f t="shared" si="30"/>
        <v>0</v>
      </c>
      <c r="O76" s="13">
        <f t="shared" si="30"/>
        <v>0</v>
      </c>
      <c r="P76" s="13">
        <f t="shared" si="30"/>
        <v>0</v>
      </c>
      <c r="Q76" s="81">
        <f t="shared" si="30"/>
        <v>0</v>
      </c>
      <c r="R76" s="13">
        <f t="shared" si="30"/>
        <v>0</v>
      </c>
      <c r="S76" s="43">
        <f t="shared" si="30"/>
        <v>0</v>
      </c>
      <c r="T76" s="355">
        <f t="shared" si="30"/>
        <v>0</v>
      </c>
      <c r="U76" s="81">
        <f t="shared" si="30"/>
        <v>0</v>
      </c>
      <c r="V76" s="81">
        <f t="shared" si="30"/>
        <v>0</v>
      </c>
      <c r="W76" s="45">
        <f t="shared" si="30"/>
        <v>0</v>
      </c>
    </row>
    <row r="77" spans="1:23" ht="15" hidden="1" customHeight="1" x14ac:dyDescent="0.25">
      <c r="B77" s="55"/>
      <c r="C77" s="259"/>
      <c r="D77" s="550" t="s">
        <v>186</v>
      </c>
      <c r="E77" s="550"/>
      <c r="F77" s="165">
        <v>0</v>
      </c>
      <c r="G77" s="241">
        <f t="shared" ref="G77:G82" si="31">SUM(L77:W77)</f>
        <v>0</v>
      </c>
      <c r="H77" s="147"/>
      <c r="I77" s="165">
        <f t="shared" si="2"/>
        <v>0</v>
      </c>
      <c r="J77" s="74"/>
      <c r="K77" s="1"/>
      <c r="L77" s="74"/>
      <c r="M77" s="1"/>
      <c r="N77" s="1"/>
      <c r="O77" s="1"/>
      <c r="P77" s="1"/>
      <c r="Q77" s="80"/>
      <c r="R77" s="1"/>
      <c r="S77" s="42"/>
      <c r="T77" s="356"/>
      <c r="U77" s="80"/>
      <c r="V77" s="80"/>
      <c r="W77" s="44"/>
    </row>
    <row r="78" spans="1:23" ht="15" hidden="1" customHeight="1" x14ac:dyDescent="0.25">
      <c r="B78" s="55"/>
      <c r="C78" s="259"/>
      <c r="D78" s="550" t="s">
        <v>187</v>
      </c>
      <c r="E78" s="550"/>
      <c r="F78" s="165">
        <v>0</v>
      </c>
      <c r="G78" s="241">
        <f t="shared" si="31"/>
        <v>0</v>
      </c>
      <c r="H78" s="147"/>
      <c r="I78" s="165">
        <f t="shared" si="2"/>
        <v>0</v>
      </c>
      <c r="J78" s="74"/>
      <c r="K78" s="1"/>
      <c r="L78" s="74"/>
      <c r="M78" s="1"/>
      <c r="N78" s="1"/>
      <c r="O78" s="1"/>
      <c r="P78" s="1"/>
      <c r="Q78" s="80"/>
      <c r="R78" s="1"/>
      <c r="S78" s="42"/>
      <c r="T78" s="356"/>
      <c r="U78" s="80"/>
      <c r="V78" s="80"/>
      <c r="W78" s="44"/>
    </row>
    <row r="79" spans="1:23" s="41" customFormat="1" ht="15" hidden="1" customHeight="1" x14ac:dyDescent="0.25">
      <c r="A79" s="124" t="s">
        <v>188</v>
      </c>
      <c r="B79" s="53" t="s">
        <v>639</v>
      </c>
      <c r="C79" s="609" t="s">
        <v>189</v>
      </c>
      <c r="D79" s="610"/>
      <c r="E79" s="610"/>
      <c r="F79" s="166">
        <v>0</v>
      </c>
      <c r="G79" s="248">
        <f t="shared" si="31"/>
        <v>0</v>
      </c>
      <c r="H79" s="154"/>
      <c r="I79" s="166">
        <f t="shared" si="2"/>
        <v>0</v>
      </c>
      <c r="J79" s="76"/>
      <c r="K79" s="13"/>
      <c r="L79" s="76"/>
      <c r="M79" s="13"/>
      <c r="N79" s="13"/>
      <c r="O79" s="13"/>
      <c r="P79" s="13"/>
      <c r="Q79" s="81"/>
      <c r="R79" s="13"/>
      <c r="S79" s="43"/>
      <c r="T79" s="355"/>
      <c r="U79" s="81"/>
      <c r="V79" s="81"/>
      <c r="W79" s="45"/>
    </row>
    <row r="80" spans="1:23" s="41" customFormat="1" x14ac:dyDescent="0.25">
      <c r="A80" s="124" t="s">
        <v>190</v>
      </c>
      <c r="B80" s="53" t="s">
        <v>640</v>
      </c>
      <c r="C80" s="609" t="s">
        <v>191</v>
      </c>
      <c r="D80" s="610"/>
      <c r="E80" s="610"/>
      <c r="F80" s="166">
        <v>37184</v>
      </c>
      <c r="G80" s="248">
        <f>SUM(G81:G82)</f>
        <v>37184</v>
      </c>
      <c r="H80" s="154">
        <f>SUM(H81:H82)</f>
        <v>0</v>
      </c>
      <c r="I80" s="166">
        <f t="shared" si="2"/>
        <v>37184</v>
      </c>
      <c r="J80" s="76">
        <f>SUM(J81:J82)</f>
        <v>12060</v>
      </c>
      <c r="K80" s="13">
        <f t="shared" ref="K80:W80" si="32">SUM(K81:K82)</f>
        <v>25124</v>
      </c>
      <c r="L80" s="76">
        <f>SUM(L81:L82)</f>
        <v>0</v>
      </c>
      <c r="M80" s="13">
        <f t="shared" si="32"/>
        <v>0</v>
      </c>
      <c r="N80" s="13">
        <f t="shared" si="32"/>
        <v>0</v>
      </c>
      <c r="O80" s="13">
        <f t="shared" si="32"/>
        <v>18592</v>
      </c>
      <c r="P80" s="13">
        <f t="shared" si="32"/>
        <v>0</v>
      </c>
      <c r="Q80" s="81">
        <f t="shared" si="32"/>
        <v>0</v>
      </c>
      <c r="R80" s="13">
        <f t="shared" si="32"/>
        <v>0</v>
      </c>
      <c r="S80" s="43">
        <f t="shared" si="32"/>
        <v>0</v>
      </c>
      <c r="T80" s="355">
        <f t="shared" si="32"/>
        <v>18592</v>
      </c>
      <c r="U80" s="81">
        <f t="shared" si="32"/>
        <v>0</v>
      </c>
      <c r="V80" s="81">
        <f t="shared" si="32"/>
        <v>0</v>
      </c>
      <c r="W80" s="45">
        <f t="shared" si="32"/>
        <v>0</v>
      </c>
    </row>
    <row r="81" spans="1:23" x14ac:dyDescent="0.25">
      <c r="B81" s="55"/>
      <c r="C81" s="259"/>
      <c r="D81" s="289" t="s">
        <v>997</v>
      </c>
      <c r="E81" s="288"/>
      <c r="F81" s="165">
        <v>12060</v>
      </c>
      <c r="G81" s="241">
        <f t="shared" si="31"/>
        <v>12060</v>
      </c>
      <c r="H81" s="147"/>
      <c r="I81" s="165">
        <f>SUM(G81:H81)</f>
        <v>12060</v>
      </c>
      <c r="J81" s="74">
        <f>I81</f>
        <v>12060</v>
      </c>
      <c r="K81" s="1"/>
      <c r="L81" s="74"/>
      <c r="M81" s="1"/>
      <c r="N81" s="1"/>
      <c r="O81" s="1">
        <v>6030</v>
      </c>
      <c r="P81" s="1"/>
      <c r="Q81" s="80"/>
      <c r="R81" s="1"/>
      <c r="S81" s="42"/>
      <c r="T81" s="356">
        <v>6030</v>
      </c>
      <c r="U81" s="80"/>
      <c r="V81" s="80"/>
      <c r="W81" s="44"/>
    </row>
    <row r="82" spans="1:23" x14ac:dyDescent="0.25">
      <c r="B82" s="55"/>
      <c r="C82" s="259"/>
      <c r="D82" s="289" t="s">
        <v>998</v>
      </c>
      <c r="E82" s="288"/>
      <c r="F82" s="165">
        <v>25124</v>
      </c>
      <c r="G82" s="241">
        <f t="shared" si="31"/>
        <v>25124</v>
      </c>
      <c r="H82" s="147"/>
      <c r="I82" s="165">
        <f>SUM(G82:H82)</f>
        <v>25124</v>
      </c>
      <c r="J82" s="74"/>
      <c r="K82" s="1">
        <f>I82</f>
        <v>25124</v>
      </c>
      <c r="L82" s="74"/>
      <c r="M82" s="1"/>
      <c r="N82" s="1"/>
      <c r="O82" s="1">
        <f>14572-2010</f>
        <v>12562</v>
      </c>
      <c r="P82" s="1"/>
      <c r="Q82" s="80"/>
      <c r="R82" s="1"/>
      <c r="S82" s="42"/>
      <c r="T82" s="356">
        <v>12562</v>
      </c>
      <c r="U82" s="80"/>
      <c r="V82" s="80"/>
      <c r="W82" s="44"/>
    </row>
    <row r="83" spans="1:23" x14ac:dyDescent="0.25">
      <c r="B83" s="91" t="s">
        <v>641</v>
      </c>
      <c r="C83" s="587" t="s">
        <v>192</v>
      </c>
      <c r="D83" s="588"/>
      <c r="E83" s="588"/>
      <c r="F83" s="164">
        <v>350000</v>
      </c>
      <c r="G83" s="242">
        <f>G84+G85</f>
        <v>350000</v>
      </c>
      <c r="H83" s="148">
        <f t="shared" ref="H83:W83" si="33">H84+H85</f>
        <v>0</v>
      </c>
      <c r="I83" s="164">
        <f t="shared" si="2"/>
        <v>350000</v>
      </c>
      <c r="J83" s="93">
        <f>J84+J85</f>
        <v>350000</v>
      </c>
      <c r="K83" s="94">
        <f>K84+K85</f>
        <v>0</v>
      </c>
      <c r="L83" s="93">
        <f t="shared" si="33"/>
        <v>0</v>
      </c>
      <c r="M83" s="94">
        <f t="shared" si="33"/>
        <v>15515</v>
      </c>
      <c r="N83" s="94">
        <f t="shared" si="33"/>
        <v>10989</v>
      </c>
      <c r="O83" s="94">
        <f t="shared" si="33"/>
        <v>0</v>
      </c>
      <c r="P83" s="94">
        <f t="shared" si="33"/>
        <v>8058</v>
      </c>
      <c r="Q83" s="97">
        <f t="shared" si="33"/>
        <v>0</v>
      </c>
      <c r="R83" s="94">
        <f t="shared" si="33"/>
        <v>0</v>
      </c>
      <c r="S83" s="96">
        <f t="shared" si="33"/>
        <v>677</v>
      </c>
      <c r="T83" s="354">
        <f t="shared" si="33"/>
        <v>0</v>
      </c>
      <c r="U83" s="97">
        <f t="shared" si="33"/>
        <v>234907</v>
      </c>
      <c r="V83" s="97">
        <f t="shared" si="33"/>
        <v>62371</v>
      </c>
      <c r="W83" s="98">
        <f t="shared" si="33"/>
        <v>17483</v>
      </c>
    </row>
    <row r="84" spans="1:23" s="41" customFormat="1" ht="15" hidden="1" customHeight="1" x14ac:dyDescent="0.25">
      <c r="A84" s="124" t="s">
        <v>193</v>
      </c>
      <c r="B84" s="53" t="s">
        <v>642</v>
      </c>
      <c r="C84" s="609" t="s">
        <v>194</v>
      </c>
      <c r="D84" s="610"/>
      <c r="E84" s="610"/>
      <c r="F84" s="166">
        <v>0</v>
      </c>
      <c r="G84" s="248">
        <f>SUM(L84:W84)</f>
        <v>0</v>
      </c>
      <c r="H84" s="154"/>
      <c r="I84" s="166">
        <f t="shared" si="2"/>
        <v>0</v>
      </c>
      <c r="J84" s="76"/>
      <c r="K84" s="13"/>
      <c r="L84" s="76"/>
      <c r="M84" s="13"/>
      <c r="N84" s="13"/>
      <c r="O84" s="13"/>
      <c r="P84" s="13"/>
      <c r="Q84" s="81"/>
      <c r="R84" s="13"/>
      <c r="S84" s="43"/>
      <c r="T84" s="355"/>
      <c r="U84" s="81"/>
      <c r="V84" s="81"/>
      <c r="W84" s="45"/>
    </row>
    <row r="85" spans="1:23" s="41" customFormat="1" x14ac:dyDescent="0.25">
      <c r="A85" s="124" t="s">
        <v>195</v>
      </c>
      <c r="B85" s="53" t="s">
        <v>643</v>
      </c>
      <c r="C85" s="609" t="s">
        <v>196</v>
      </c>
      <c r="D85" s="610"/>
      <c r="E85" s="610"/>
      <c r="F85" s="166">
        <v>350000</v>
      </c>
      <c r="G85" s="248">
        <f>SUM(L85:W85)</f>
        <v>350000</v>
      </c>
      <c r="H85" s="154"/>
      <c r="I85" s="166">
        <f t="shared" si="2"/>
        <v>350000</v>
      </c>
      <c r="J85" s="76">
        <f>I85</f>
        <v>350000</v>
      </c>
      <c r="K85" s="13"/>
      <c r="L85" s="76"/>
      <c r="M85" s="13">
        <v>15515</v>
      </c>
      <c r="N85" s="13">
        <v>10989</v>
      </c>
      <c r="O85" s="13"/>
      <c r="P85" s="13">
        <f>17758-9700</f>
        <v>8058</v>
      </c>
      <c r="Q85" s="81"/>
      <c r="R85" s="13"/>
      <c r="S85" s="43">
        <v>677</v>
      </c>
      <c r="T85" s="355"/>
      <c r="U85" s="81">
        <v>234907</v>
      </c>
      <c r="V85" s="81">
        <f>45009+17362</f>
        <v>62371</v>
      </c>
      <c r="W85" s="45">
        <v>17483</v>
      </c>
    </row>
    <row r="86" spans="1:23" x14ac:dyDescent="0.25">
      <c r="B86" s="91" t="s">
        <v>644</v>
      </c>
      <c r="C86" s="587" t="s">
        <v>197</v>
      </c>
      <c r="D86" s="588"/>
      <c r="E86" s="588"/>
      <c r="F86" s="164">
        <v>1302950</v>
      </c>
      <c r="G86" s="242">
        <f>G87+G90+G91+G92+G93</f>
        <v>1302950</v>
      </c>
      <c r="H86" s="148">
        <f t="shared" ref="H86:W86" si="34">H87+H90+H91+H92+H93</f>
        <v>0</v>
      </c>
      <c r="I86" s="164">
        <f>SUM(G86:H86)</f>
        <v>1302950</v>
      </c>
      <c r="J86" s="93">
        <f>J87+J90+J91+J92+J93</f>
        <v>107633</v>
      </c>
      <c r="K86" s="94">
        <f>K87+K90+K91+K92+K93</f>
        <v>1195317</v>
      </c>
      <c r="L86" s="93">
        <f t="shared" si="34"/>
        <v>111798</v>
      </c>
      <c r="M86" s="94">
        <f t="shared" si="34"/>
        <v>115640</v>
      </c>
      <c r="N86" s="94">
        <f t="shared" si="34"/>
        <v>109734</v>
      </c>
      <c r="O86" s="94">
        <f t="shared" si="34"/>
        <v>118132</v>
      </c>
      <c r="P86" s="94">
        <f t="shared" si="34"/>
        <v>108846</v>
      </c>
      <c r="Q86" s="97">
        <f t="shared" si="34"/>
        <v>149479</v>
      </c>
      <c r="R86" s="94">
        <f t="shared" si="34"/>
        <v>104683</v>
      </c>
      <c r="S86" s="96">
        <f t="shared" si="34"/>
        <v>107825</v>
      </c>
      <c r="T86" s="354">
        <f t="shared" si="34"/>
        <v>103937</v>
      </c>
      <c r="U86" s="97">
        <f t="shared" si="34"/>
        <v>126300</v>
      </c>
      <c r="V86" s="97">
        <f t="shared" si="34"/>
        <v>124760</v>
      </c>
      <c r="W86" s="98">
        <f t="shared" si="34"/>
        <v>21816</v>
      </c>
    </row>
    <row r="87" spans="1:23" s="41" customFormat="1" x14ac:dyDescent="0.25">
      <c r="A87" s="124" t="s">
        <v>198</v>
      </c>
      <c r="B87" s="53" t="s">
        <v>645</v>
      </c>
      <c r="C87" s="609" t="s">
        <v>876</v>
      </c>
      <c r="D87" s="610"/>
      <c r="E87" s="610"/>
      <c r="F87" s="166">
        <v>301950</v>
      </c>
      <c r="G87" s="248">
        <f>SUM(G88:G89)</f>
        <v>301950</v>
      </c>
      <c r="H87" s="154">
        <f>SUM(H88:H89)</f>
        <v>0</v>
      </c>
      <c r="I87" s="166">
        <f t="shared" si="2"/>
        <v>301950</v>
      </c>
      <c r="J87" s="76">
        <f t="shared" ref="J87:W87" si="35">SUM(J88:J89)</f>
        <v>107133</v>
      </c>
      <c r="K87" s="13">
        <f t="shared" si="35"/>
        <v>194817</v>
      </c>
      <c r="L87" s="76">
        <f t="shared" si="35"/>
        <v>20889</v>
      </c>
      <c r="M87" s="13">
        <f t="shared" si="35"/>
        <v>24731</v>
      </c>
      <c r="N87" s="13">
        <f t="shared" si="35"/>
        <v>18825</v>
      </c>
      <c r="O87" s="13">
        <f t="shared" si="35"/>
        <v>27223</v>
      </c>
      <c r="P87" s="13">
        <f t="shared" si="35"/>
        <v>17937</v>
      </c>
      <c r="Q87" s="81">
        <f t="shared" si="35"/>
        <v>58570</v>
      </c>
      <c r="R87" s="13">
        <f t="shared" si="35"/>
        <v>13774</v>
      </c>
      <c r="S87" s="43">
        <f t="shared" si="35"/>
        <v>16916</v>
      </c>
      <c r="T87" s="355">
        <f t="shared" si="35"/>
        <v>13028</v>
      </c>
      <c r="U87" s="81">
        <f t="shared" si="35"/>
        <v>35391</v>
      </c>
      <c r="V87" s="81">
        <f t="shared" si="35"/>
        <v>33850</v>
      </c>
      <c r="W87" s="45">
        <f t="shared" si="35"/>
        <v>20816</v>
      </c>
    </row>
    <row r="88" spans="1:23" x14ac:dyDescent="0.25">
      <c r="B88" s="55"/>
      <c r="C88" s="259"/>
      <c r="D88" s="284" t="s">
        <v>997</v>
      </c>
      <c r="E88" s="284"/>
      <c r="F88" s="165">
        <v>107133</v>
      </c>
      <c r="G88" s="241">
        <f>SUM(L88:W88)</f>
        <v>107133</v>
      </c>
      <c r="H88" s="147"/>
      <c r="I88" s="165">
        <f>SUM(G88:H88)</f>
        <v>107133</v>
      </c>
      <c r="J88" s="74">
        <f>I88</f>
        <v>107133</v>
      </c>
      <c r="K88" s="1"/>
      <c r="L88" s="74">
        <v>4793</v>
      </c>
      <c r="M88" s="1">
        <v>7767</v>
      </c>
      <c r="N88" s="1">
        <v>7934</v>
      </c>
      <c r="O88" s="1">
        <v>5787</v>
      </c>
      <c r="P88" s="1">
        <v>5963</v>
      </c>
      <c r="Q88" s="80">
        <v>15029</v>
      </c>
      <c r="R88" s="1">
        <v>3444</v>
      </c>
      <c r="S88" s="42">
        <v>3729</v>
      </c>
      <c r="T88" s="356">
        <v>3002</v>
      </c>
      <c r="U88" s="80">
        <v>21943</v>
      </c>
      <c r="V88" s="80">
        <f>7687+12152</f>
        <v>19839</v>
      </c>
      <c r="W88" s="44">
        <v>7903</v>
      </c>
    </row>
    <row r="89" spans="1:23" x14ac:dyDescent="0.25">
      <c r="B89" s="55"/>
      <c r="C89" s="259"/>
      <c r="D89" s="284" t="s">
        <v>998</v>
      </c>
      <c r="E89" s="284"/>
      <c r="F89" s="165">
        <v>194817</v>
      </c>
      <c r="G89" s="241">
        <f>SUM(L89:W89)</f>
        <v>194817</v>
      </c>
      <c r="H89" s="147"/>
      <c r="I89" s="165">
        <f>SUM(G89:H89)</f>
        <v>194817</v>
      </c>
      <c r="J89" s="74"/>
      <c r="K89" s="1">
        <f>I89</f>
        <v>194817</v>
      </c>
      <c r="L89" s="74">
        <v>16096</v>
      </c>
      <c r="M89" s="1">
        <v>16964</v>
      </c>
      <c r="N89" s="1">
        <v>10891</v>
      </c>
      <c r="O89" s="1">
        <v>21436</v>
      </c>
      <c r="P89" s="1">
        <v>11974</v>
      </c>
      <c r="Q89" s="80">
        <v>43541</v>
      </c>
      <c r="R89" s="1">
        <v>10330</v>
      </c>
      <c r="S89" s="42">
        <v>13187</v>
      </c>
      <c r="T89" s="356">
        <v>10026</v>
      </c>
      <c r="U89" s="80">
        <f>11992+1456</f>
        <v>13448</v>
      </c>
      <c r="V89" s="80">
        <f>12521+1490</f>
        <v>14011</v>
      </c>
      <c r="W89" s="44">
        <v>12913</v>
      </c>
    </row>
    <row r="90" spans="1:23" s="41" customFormat="1" ht="15" customHeight="1" x14ac:dyDescent="0.25">
      <c r="A90" s="124" t="s">
        <v>199</v>
      </c>
      <c r="B90" s="53" t="s">
        <v>646</v>
      </c>
      <c r="C90" s="609" t="s">
        <v>200</v>
      </c>
      <c r="D90" s="610"/>
      <c r="E90" s="610"/>
      <c r="F90" s="166">
        <v>0</v>
      </c>
      <c r="G90" s="248">
        <f>SUM(L90:W90)</f>
        <v>0</v>
      </c>
      <c r="H90" s="154"/>
      <c r="I90" s="166">
        <f t="shared" si="2"/>
        <v>0</v>
      </c>
      <c r="J90" s="76"/>
      <c r="K90" s="13"/>
      <c r="L90" s="76"/>
      <c r="M90" s="13"/>
      <c r="N90" s="13"/>
      <c r="O90" s="13"/>
      <c r="P90" s="13"/>
      <c r="Q90" s="81"/>
      <c r="R90" s="13"/>
      <c r="S90" s="43"/>
      <c r="T90" s="355"/>
      <c r="U90" s="81"/>
      <c r="V90" s="81"/>
      <c r="W90" s="45"/>
    </row>
    <row r="91" spans="1:23" s="41" customFormat="1" ht="15" customHeight="1" x14ac:dyDescent="0.25">
      <c r="A91" s="124" t="s">
        <v>201</v>
      </c>
      <c r="B91" s="53" t="s">
        <v>647</v>
      </c>
      <c r="C91" s="609" t="s">
        <v>202</v>
      </c>
      <c r="D91" s="610"/>
      <c r="E91" s="610"/>
      <c r="F91" s="166">
        <v>1000000</v>
      </c>
      <c r="G91" s="248">
        <f>SUM(L91:W91)</f>
        <v>1000000</v>
      </c>
      <c r="H91" s="154"/>
      <c r="I91" s="166">
        <f t="shared" si="2"/>
        <v>1000000</v>
      </c>
      <c r="J91" s="76"/>
      <c r="K91" s="13">
        <f>G91</f>
        <v>1000000</v>
      </c>
      <c r="L91" s="76">
        <v>90909</v>
      </c>
      <c r="M91" s="13">
        <v>90909</v>
      </c>
      <c r="N91" s="13">
        <v>90909</v>
      </c>
      <c r="O91" s="13">
        <v>90909</v>
      </c>
      <c r="P91" s="13">
        <v>90909</v>
      </c>
      <c r="Q91" s="13">
        <v>90909</v>
      </c>
      <c r="R91" s="13">
        <v>90909</v>
      </c>
      <c r="S91" s="13">
        <v>90909</v>
      </c>
      <c r="T91" s="13">
        <v>90909</v>
      </c>
      <c r="U91" s="13">
        <v>90909</v>
      </c>
      <c r="V91" s="43">
        <v>90910</v>
      </c>
      <c r="W91" s="45"/>
    </row>
    <row r="92" spans="1:23" s="41" customFormat="1" ht="15" customHeight="1" x14ac:dyDescent="0.25">
      <c r="A92" s="124" t="s">
        <v>203</v>
      </c>
      <c r="B92" s="53" t="s">
        <v>648</v>
      </c>
      <c r="C92" s="609" t="s">
        <v>204</v>
      </c>
      <c r="D92" s="610"/>
      <c r="E92" s="610"/>
      <c r="F92" s="166">
        <v>0</v>
      </c>
      <c r="G92" s="248">
        <f>SUM(L92:W92)</f>
        <v>0</v>
      </c>
      <c r="H92" s="154"/>
      <c r="I92" s="166">
        <f t="shared" si="2"/>
        <v>0</v>
      </c>
      <c r="J92" s="76"/>
      <c r="K92" s="13"/>
      <c r="L92" s="76"/>
      <c r="M92" s="13"/>
      <c r="N92" s="13"/>
      <c r="O92" s="13"/>
      <c r="P92" s="13"/>
      <c r="Q92" s="81"/>
      <c r="R92" s="13"/>
      <c r="S92" s="43"/>
      <c r="T92" s="355"/>
      <c r="U92" s="81"/>
      <c r="V92" s="81"/>
      <c r="W92" s="45"/>
    </row>
    <row r="93" spans="1:23" s="41" customFormat="1" x14ac:dyDescent="0.25">
      <c r="A93" s="124" t="s">
        <v>205</v>
      </c>
      <c r="B93" s="53" t="s">
        <v>649</v>
      </c>
      <c r="C93" s="609" t="s">
        <v>206</v>
      </c>
      <c r="D93" s="610"/>
      <c r="E93" s="610"/>
      <c r="F93" s="166">
        <v>1000</v>
      </c>
      <c r="G93" s="248">
        <f>SUM(G94:G95)</f>
        <v>1000</v>
      </c>
      <c r="H93" s="154">
        <f>SUM(H94:H95)</f>
        <v>0</v>
      </c>
      <c r="I93" s="166">
        <f>SUM(G93:H93)</f>
        <v>1000</v>
      </c>
      <c r="J93" s="76">
        <f>SUM(J94:J95)</f>
        <v>500</v>
      </c>
      <c r="K93" s="13">
        <f t="shared" ref="K93:W93" si="36">SUM(K94:K95)</f>
        <v>500</v>
      </c>
      <c r="L93" s="76">
        <f t="shared" si="36"/>
        <v>0</v>
      </c>
      <c r="M93" s="13">
        <f t="shared" si="36"/>
        <v>0</v>
      </c>
      <c r="N93" s="13">
        <f t="shared" si="36"/>
        <v>0</v>
      </c>
      <c r="O93" s="13">
        <f t="shared" si="36"/>
        <v>0</v>
      </c>
      <c r="P93" s="13">
        <f t="shared" si="36"/>
        <v>0</v>
      </c>
      <c r="Q93" s="81">
        <f t="shared" si="36"/>
        <v>0</v>
      </c>
      <c r="R93" s="13">
        <f t="shared" si="36"/>
        <v>0</v>
      </c>
      <c r="S93" s="43">
        <f t="shared" si="36"/>
        <v>0</v>
      </c>
      <c r="T93" s="355">
        <f t="shared" si="36"/>
        <v>0</v>
      </c>
      <c r="U93" s="81">
        <f t="shared" si="36"/>
        <v>0</v>
      </c>
      <c r="V93" s="81">
        <f t="shared" si="36"/>
        <v>0</v>
      </c>
      <c r="W93" s="45">
        <f t="shared" si="36"/>
        <v>1000</v>
      </c>
    </row>
    <row r="94" spans="1:23" x14ac:dyDescent="0.25">
      <c r="B94" s="55"/>
      <c r="C94" s="259"/>
      <c r="D94" s="289" t="s">
        <v>997</v>
      </c>
      <c r="E94" s="288"/>
      <c r="F94" s="165">
        <v>500</v>
      </c>
      <c r="G94" s="241">
        <f>SUM(L94:W94)</f>
        <v>500</v>
      </c>
      <c r="H94" s="147"/>
      <c r="I94" s="165">
        <f>SUM(G94:H94)</f>
        <v>500</v>
      </c>
      <c r="J94" s="74">
        <f>I94</f>
        <v>500</v>
      </c>
      <c r="K94" s="1"/>
      <c r="L94" s="74"/>
      <c r="M94" s="1"/>
      <c r="N94" s="1"/>
      <c r="O94" s="1"/>
      <c r="P94" s="1"/>
      <c r="Q94" s="80"/>
      <c r="R94" s="1"/>
      <c r="S94" s="42"/>
      <c r="T94" s="356"/>
      <c r="U94" s="80"/>
      <c r="V94" s="80"/>
      <c r="W94" s="44">
        <v>500</v>
      </c>
    </row>
    <row r="95" spans="1:23" ht="15.75" thickBot="1" x14ac:dyDescent="0.3">
      <c r="B95" s="314"/>
      <c r="C95" s="315"/>
      <c r="D95" s="294" t="s">
        <v>998</v>
      </c>
      <c r="E95" s="316"/>
      <c r="F95" s="295">
        <v>500</v>
      </c>
      <c r="G95" s="317">
        <f>SUM(L95:W95)</f>
        <v>500</v>
      </c>
      <c r="H95" s="318"/>
      <c r="I95" s="295">
        <f>SUM(G95:H95)</f>
        <v>500</v>
      </c>
      <c r="J95" s="296"/>
      <c r="K95" s="297">
        <f>I95</f>
        <v>500</v>
      </c>
      <c r="L95" s="296"/>
      <c r="M95" s="297"/>
      <c r="N95" s="297"/>
      <c r="O95" s="297"/>
      <c r="P95" s="297"/>
      <c r="Q95" s="298"/>
      <c r="R95" s="297"/>
      <c r="S95" s="299"/>
      <c r="T95" s="418"/>
      <c r="U95" s="298"/>
      <c r="V95" s="298"/>
      <c r="W95" s="300">
        <v>500</v>
      </c>
    </row>
    <row r="96" spans="1:23" ht="15.75" thickBot="1" x14ac:dyDescent="0.3">
      <c r="B96" s="83" t="s">
        <v>207</v>
      </c>
      <c r="C96" s="591" t="s">
        <v>208</v>
      </c>
      <c r="D96" s="592"/>
      <c r="E96" s="592"/>
      <c r="F96" s="162">
        <v>0</v>
      </c>
      <c r="G96" s="244">
        <f>G97+G98+G99+G100+G101+G102+G103+G107</f>
        <v>0</v>
      </c>
      <c r="H96" s="150">
        <f t="shared" ref="H96:W96" si="37">H97+H98+H99+H100+H101+H102+H103+H107</f>
        <v>0</v>
      </c>
      <c r="I96" s="162">
        <f t="shared" si="2"/>
        <v>0</v>
      </c>
      <c r="J96" s="85">
        <f>J97+J98+J99+J100+J101+J102+J103+J107</f>
        <v>0</v>
      </c>
      <c r="K96" s="86">
        <f>K97+K98+K99+K100+K101+K102+K103+K107</f>
        <v>0</v>
      </c>
      <c r="L96" s="85">
        <f t="shared" si="37"/>
        <v>0</v>
      </c>
      <c r="M96" s="86">
        <f t="shared" si="37"/>
        <v>0</v>
      </c>
      <c r="N96" s="86">
        <f t="shared" si="37"/>
        <v>0</v>
      </c>
      <c r="O96" s="86">
        <f t="shared" si="37"/>
        <v>0</v>
      </c>
      <c r="P96" s="86">
        <f t="shared" si="37"/>
        <v>0</v>
      </c>
      <c r="Q96" s="89">
        <f t="shared" si="37"/>
        <v>0</v>
      </c>
      <c r="R96" s="86">
        <f t="shared" si="37"/>
        <v>0</v>
      </c>
      <c r="S96" s="88">
        <f t="shared" si="37"/>
        <v>0</v>
      </c>
      <c r="T96" s="351">
        <f t="shared" si="37"/>
        <v>0</v>
      </c>
      <c r="U96" s="89">
        <f t="shared" si="37"/>
        <v>0</v>
      </c>
      <c r="V96" s="89">
        <f t="shared" si="37"/>
        <v>0</v>
      </c>
      <c r="W96" s="90">
        <f t="shared" si="37"/>
        <v>0</v>
      </c>
    </row>
    <row r="97" spans="1:24" s="18" customFormat="1" ht="15.75" hidden="1" customHeight="1" thickBot="1" x14ac:dyDescent="0.3">
      <c r="A97" s="124" t="s">
        <v>877</v>
      </c>
      <c r="B97" s="113" t="s">
        <v>878</v>
      </c>
      <c r="C97" s="611" t="s">
        <v>879</v>
      </c>
      <c r="D97" s="612"/>
      <c r="E97" s="612"/>
      <c r="F97" s="164">
        <v>0</v>
      </c>
      <c r="G97" s="240">
        <f t="shared" ref="G97:G102" si="38">SUM(L97:W97)</f>
        <v>0</v>
      </c>
      <c r="H97" s="146"/>
      <c r="I97" s="164">
        <f t="shared" si="2"/>
        <v>0</v>
      </c>
      <c r="J97" s="93"/>
      <c r="K97" s="94"/>
      <c r="L97" s="93"/>
      <c r="M97" s="94"/>
      <c r="N97" s="94"/>
      <c r="O97" s="94"/>
      <c r="P97" s="94"/>
      <c r="Q97" s="97"/>
      <c r="R97" s="94"/>
      <c r="S97" s="402"/>
      <c r="T97" s="420"/>
      <c r="U97" s="97"/>
      <c r="V97" s="97"/>
      <c r="W97" s="98"/>
    </row>
    <row r="98" spans="1:24" s="18" customFormat="1" ht="15.75" hidden="1" customHeight="1" thickBot="1" x14ac:dyDescent="0.3">
      <c r="A98" s="124" t="s">
        <v>209</v>
      </c>
      <c r="B98" s="113" t="s">
        <v>650</v>
      </c>
      <c r="C98" s="611" t="s">
        <v>210</v>
      </c>
      <c r="D98" s="612"/>
      <c r="E98" s="612"/>
      <c r="F98" s="164">
        <v>0</v>
      </c>
      <c r="G98" s="240">
        <f t="shared" si="38"/>
        <v>0</v>
      </c>
      <c r="H98" s="146"/>
      <c r="I98" s="164">
        <f t="shared" si="2"/>
        <v>0</v>
      </c>
      <c r="J98" s="93"/>
      <c r="K98" s="94"/>
      <c r="L98" s="93"/>
      <c r="M98" s="94"/>
      <c r="N98" s="94"/>
      <c r="O98" s="94"/>
      <c r="P98" s="94"/>
      <c r="Q98" s="97"/>
      <c r="R98" s="94"/>
      <c r="S98" s="402"/>
      <c r="T98" s="420"/>
      <c r="U98" s="97"/>
      <c r="V98" s="97"/>
      <c r="W98" s="98"/>
    </row>
    <row r="99" spans="1:24" s="18" customFormat="1" ht="15.75" hidden="1" customHeight="1" thickBot="1" x14ac:dyDescent="0.3">
      <c r="A99" s="124" t="s">
        <v>211</v>
      </c>
      <c r="B99" s="91" t="s">
        <v>651</v>
      </c>
      <c r="C99" s="587" t="s">
        <v>352</v>
      </c>
      <c r="D99" s="588"/>
      <c r="E99" s="588"/>
      <c r="F99" s="164">
        <v>0</v>
      </c>
      <c r="G99" s="242">
        <f t="shared" si="38"/>
        <v>0</v>
      </c>
      <c r="H99" s="148"/>
      <c r="I99" s="164">
        <f t="shared" si="2"/>
        <v>0</v>
      </c>
      <c r="J99" s="93"/>
      <c r="K99" s="94"/>
      <c r="L99" s="93"/>
      <c r="M99" s="94"/>
      <c r="N99" s="94"/>
      <c r="O99" s="94"/>
      <c r="P99" s="94"/>
      <c r="Q99" s="97"/>
      <c r="R99" s="94"/>
      <c r="S99" s="402"/>
      <c r="T99" s="420"/>
      <c r="U99" s="97"/>
      <c r="V99" s="97"/>
      <c r="W99" s="98"/>
    </row>
    <row r="100" spans="1:24" s="18" customFormat="1" ht="15.75" hidden="1" customHeight="1" thickBot="1" x14ac:dyDescent="0.3">
      <c r="A100" s="124" t="s">
        <v>212</v>
      </c>
      <c r="B100" s="113" t="s">
        <v>652</v>
      </c>
      <c r="C100" s="587" t="s">
        <v>880</v>
      </c>
      <c r="D100" s="588"/>
      <c r="E100" s="588"/>
      <c r="F100" s="164">
        <v>0</v>
      </c>
      <c r="G100" s="242">
        <f t="shared" si="38"/>
        <v>0</v>
      </c>
      <c r="H100" s="148"/>
      <c r="I100" s="164">
        <f t="shared" si="2"/>
        <v>0</v>
      </c>
      <c r="J100" s="93"/>
      <c r="K100" s="94"/>
      <c r="L100" s="93"/>
      <c r="M100" s="94"/>
      <c r="N100" s="94"/>
      <c r="O100" s="94"/>
      <c r="P100" s="94"/>
      <c r="Q100" s="97"/>
      <c r="R100" s="94"/>
      <c r="S100" s="402"/>
      <c r="T100" s="420"/>
      <c r="U100" s="97"/>
      <c r="V100" s="97"/>
      <c r="W100" s="98"/>
    </row>
    <row r="101" spans="1:24" s="18" customFormat="1" ht="15.75" hidden="1" customHeight="1" thickBot="1" x14ac:dyDescent="0.3">
      <c r="A101" s="124" t="s">
        <v>213</v>
      </c>
      <c r="B101" s="91" t="s">
        <v>653</v>
      </c>
      <c r="C101" s="587" t="s">
        <v>881</v>
      </c>
      <c r="D101" s="588"/>
      <c r="E101" s="588"/>
      <c r="F101" s="164">
        <v>0</v>
      </c>
      <c r="G101" s="242">
        <f t="shared" si="38"/>
        <v>0</v>
      </c>
      <c r="H101" s="148"/>
      <c r="I101" s="164">
        <f t="shared" si="2"/>
        <v>0</v>
      </c>
      <c r="J101" s="93"/>
      <c r="K101" s="94"/>
      <c r="L101" s="93"/>
      <c r="M101" s="94"/>
      <c r="N101" s="94"/>
      <c r="O101" s="94"/>
      <c r="P101" s="94"/>
      <c r="Q101" s="97"/>
      <c r="R101" s="94"/>
      <c r="S101" s="402"/>
      <c r="T101" s="420"/>
      <c r="U101" s="97"/>
      <c r="V101" s="97"/>
      <c r="W101" s="98"/>
    </row>
    <row r="102" spans="1:24" s="18" customFormat="1" ht="15.75" hidden="1" customHeight="1" thickBot="1" x14ac:dyDescent="0.3">
      <c r="A102" s="124" t="s">
        <v>214</v>
      </c>
      <c r="B102" s="113" t="s">
        <v>654</v>
      </c>
      <c r="C102" s="587" t="s">
        <v>215</v>
      </c>
      <c r="D102" s="588"/>
      <c r="E102" s="588"/>
      <c r="F102" s="164">
        <v>0</v>
      </c>
      <c r="G102" s="242">
        <f t="shared" si="38"/>
        <v>0</v>
      </c>
      <c r="H102" s="148"/>
      <c r="I102" s="164">
        <f t="shared" si="2"/>
        <v>0</v>
      </c>
      <c r="J102" s="93"/>
      <c r="K102" s="94"/>
      <c r="L102" s="93"/>
      <c r="M102" s="94"/>
      <c r="N102" s="94"/>
      <c r="O102" s="94"/>
      <c r="P102" s="94"/>
      <c r="Q102" s="97"/>
      <c r="R102" s="94"/>
      <c r="S102" s="402"/>
      <c r="T102" s="420"/>
      <c r="U102" s="97"/>
      <c r="V102" s="97"/>
      <c r="W102" s="98"/>
    </row>
    <row r="103" spans="1:24" s="18" customFormat="1" ht="15.75" hidden="1" customHeight="1" thickBot="1" x14ac:dyDescent="0.3">
      <c r="A103" s="124" t="s">
        <v>216</v>
      </c>
      <c r="B103" s="91" t="s">
        <v>655</v>
      </c>
      <c r="C103" s="587" t="s">
        <v>217</v>
      </c>
      <c r="D103" s="588"/>
      <c r="E103" s="588"/>
      <c r="F103" s="164">
        <v>0</v>
      </c>
      <c r="G103" s="242">
        <f>G104+G105+G106</f>
        <v>0</v>
      </c>
      <c r="H103" s="148">
        <f t="shared" ref="H103:W103" si="39">H104+H105+H106</f>
        <v>0</v>
      </c>
      <c r="I103" s="164">
        <f t="shared" si="2"/>
        <v>0</v>
      </c>
      <c r="J103" s="93">
        <f>J104+J105+J106</f>
        <v>0</v>
      </c>
      <c r="K103" s="94">
        <f>K104+K105+K106</f>
        <v>0</v>
      </c>
      <c r="L103" s="93">
        <f t="shared" si="39"/>
        <v>0</v>
      </c>
      <c r="M103" s="94">
        <f t="shared" si="39"/>
        <v>0</v>
      </c>
      <c r="N103" s="94">
        <f t="shared" si="39"/>
        <v>0</v>
      </c>
      <c r="O103" s="94">
        <f t="shared" si="39"/>
        <v>0</v>
      </c>
      <c r="P103" s="94">
        <f t="shared" si="39"/>
        <v>0</v>
      </c>
      <c r="Q103" s="97">
        <f t="shared" si="39"/>
        <v>0</v>
      </c>
      <c r="R103" s="94">
        <f t="shared" si="39"/>
        <v>0</v>
      </c>
      <c r="S103" s="402">
        <f t="shared" si="39"/>
        <v>0</v>
      </c>
      <c r="T103" s="420">
        <f t="shared" si="39"/>
        <v>0</v>
      </c>
      <c r="U103" s="97">
        <f t="shared" si="39"/>
        <v>0</v>
      </c>
      <c r="V103" s="97">
        <f t="shared" si="39"/>
        <v>0</v>
      </c>
      <c r="W103" s="98">
        <f t="shared" si="39"/>
        <v>0</v>
      </c>
    </row>
    <row r="104" spans="1:24" ht="15.75" hidden="1" customHeight="1" thickBot="1" x14ac:dyDescent="0.3">
      <c r="B104" s="55"/>
      <c r="C104" s="2"/>
      <c r="D104" s="550" t="s">
        <v>343</v>
      </c>
      <c r="E104" s="550"/>
      <c r="F104" s="165">
        <v>0</v>
      </c>
      <c r="G104" s="241">
        <f t="shared" ref="G104:G106" si="40">SUM(L104:W104)</f>
        <v>0</v>
      </c>
      <c r="H104" s="147"/>
      <c r="I104" s="165">
        <f t="shared" si="2"/>
        <v>0</v>
      </c>
      <c r="J104" s="74"/>
      <c r="K104" s="1"/>
      <c r="L104" s="74"/>
      <c r="M104" s="1"/>
      <c r="N104" s="1"/>
      <c r="O104" s="1"/>
      <c r="P104" s="1"/>
      <c r="Q104" s="80"/>
      <c r="R104" s="1"/>
      <c r="S104" s="403"/>
      <c r="T104" s="421"/>
      <c r="U104" s="80"/>
      <c r="V104" s="80"/>
      <c r="W104" s="44"/>
      <c r="X104" s="21"/>
    </row>
    <row r="105" spans="1:24" ht="15.75" hidden="1" customHeight="1" thickBot="1" x14ac:dyDescent="0.3">
      <c r="B105" s="55"/>
      <c r="C105" s="2"/>
      <c r="D105" s="550" t="s">
        <v>344</v>
      </c>
      <c r="E105" s="550"/>
      <c r="F105" s="165">
        <v>0</v>
      </c>
      <c r="G105" s="241">
        <f t="shared" si="40"/>
        <v>0</v>
      </c>
      <c r="H105" s="147"/>
      <c r="I105" s="165">
        <f t="shared" si="2"/>
        <v>0</v>
      </c>
      <c r="J105" s="74"/>
      <c r="K105" s="1"/>
      <c r="L105" s="74"/>
      <c r="M105" s="1"/>
      <c r="N105" s="1"/>
      <c r="O105" s="1"/>
      <c r="P105" s="1"/>
      <c r="Q105" s="80"/>
      <c r="R105" s="1"/>
      <c r="S105" s="403"/>
      <c r="T105" s="421"/>
      <c r="U105" s="80"/>
      <c r="V105" s="80"/>
      <c r="W105" s="44"/>
    </row>
    <row r="106" spans="1:24" ht="15.75" hidden="1" customHeight="1" thickBot="1" x14ac:dyDescent="0.3">
      <c r="B106" s="55"/>
      <c r="C106" s="2"/>
      <c r="D106" s="550" t="s">
        <v>345</v>
      </c>
      <c r="E106" s="550"/>
      <c r="F106" s="165">
        <v>0</v>
      </c>
      <c r="G106" s="241">
        <f t="shared" si="40"/>
        <v>0</v>
      </c>
      <c r="H106" s="147"/>
      <c r="I106" s="165">
        <f t="shared" si="2"/>
        <v>0</v>
      </c>
      <c r="J106" s="74"/>
      <c r="K106" s="1"/>
      <c r="L106" s="74"/>
      <c r="M106" s="1"/>
      <c r="N106" s="1"/>
      <c r="O106" s="1"/>
      <c r="P106" s="1"/>
      <c r="Q106" s="80"/>
      <c r="R106" s="1"/>
      <c r="S106" s="403"/>
      <c r="T106" s="421"/>
      <c r="U106" s="80"/>
      <c r="V106" s="80"/>
      <c r="W106" s="44"/>
    </row>
    <row r="107" spans="1:24" s="18" customFormat="1" ht="15.75" hidden="1" customHeight="1" thickBot="1" x14ac:dyDescent="0.3">
      <c r="A107" s="124" t="s">
        <v>218</v>
      </c>
      <c r="B107" s="91" t="s">
        <v>656</v>
      </c>
      <c r="C107" s="587" t="s">
        <v>219</v>
      </c>
      <c r="D107" s="588"/>
      <c r="E107" s="588"/>
      <c r="F107" s="164">
        <v>0</v>
      </c>
      <c r="G107" s="242">
        <f>G108+G109+G110+G111</f>
        <v>0</v>
      </c>
      <c r="H107" s="148">
        <f t="shared" ref="H107:W107" si="41">H108+H109+H110+H111</f>
        <v>0</v>
      </c>
      <c r="I107" s="164">
        <f t="shared" ref="I107:I170" si="42">SUM(G107:H107)</f>
        <v>0</v>
      </c>
      <c r="J107" s="93">
        <f>J108+J109+J110+J111</f>
        <v>0</v>
      </c>
      <c r="K107" s="94">
        <f>K108+K109+K110+K111</f>
        <v>0</v>
      </c>
      <c r="L107" s="93">
        <f t="shared" si="41"/>
        <v>0</v>
      </c>
      <c r="M107" s="94">
        <f t="shared" si="41"/>
        <v>0</v>
      </c>
      <c r="N107" s="94">
        <f t="shared" si="41"/>
        <v>0</v>
      </c>
      <c r="O107" s="94">
        <f t="shared" si="41"/>
        <v>0</v>
      </c>
      <c r="P107" s="94">
        <f t="shared" si="41"/>
        <v>0</v>
      </c>
      <c r="Q107" s="97">
        <f t="shared" si="41"/>
        <v>0</v>
      </c>
      <c r="R107" s="94">
        <f t="shared" si="41"/>
        <v>0</v>
      </c>
      <c r="S107" s="402">
        <f t="shared" si="41"/>
        <v>0</v>
      </c>
      <c r="T107" s="420">
        <f t="shared" si="41"/>
        <v>0</v>
      </c>
      <c r="U107" s="97">
        <f t="shared" si="41"/>
        <v>0</v>
      </c>
      <c r="V107" s="97">
        <f t="shared" si="41"/>
        <v>0</v>
      </c>
      <c r="W107" s="98">
        <f t="shared" si="41"/>
        <v>0</v>
      </c>
    </row>
    <row r="108" spans="1:24" ht="15.75" hidden="1" customHeight="1" thickBot="1" x14ac:dyDescent="0.3">
      <c r="B108" s="55"/>
      <c r="C108" s="2"/>
      <c r="D108" s="550" t="s">
        <v>835</v>
      </c>
      <c r="E108" s="550"/>
      <c r="F108" s="165">
        <v>0</v>
      </c>
      <c r="G108" s="241">
        <f t="shared" ref="G108:G111" si="43">SUM(L108:W108)</f>
        <v>0</v>
      </c>
      <c r="H108" s="147"/>
      <c r="I108" s="165">
        <f t="shared" si="42"/>
        <v>0</v>
      </c>
      <c r="J108" s="74"/>
      <c r="K108" s="1"/>
      <c r="L108" s="74"/>
      <c r="M108" s="1"/>
      <c r="N108" s="1"/>
      <c r="O108" s="1"/>
      <c r="P108" s="1"/>
      <c r="Q108" s="80"/>
      <c r="R108" s="1"/>
      <c r="S108" s="403"/>
      <c r="T108" s="421"/>
      <c r="U108" s="80"/>
      <c r="V108" s="80"/>
      <c r="W108" s="44"/>
    </row>
    <row r="109" spans="1:24" ht="15.75" hidden="1" customHeight="1" thickBot="1" x14ac:dyDescent="0.3">
      <c r="B109" s="55"/>
      <c r="C109" s="2"/>
      <c r="D109" s="550" t="s">
        <v>346</v>
      </c>
      <c r="E109" s="550"/>
      <c r="F109" s="165">
        <v>0</v>
      </c>
      <c r="G109" s="241">
        <f t="shared" si="43"/>
        <v>0</v>
      </c>
      <c r="H109" s="147"/>
      <c r="I109" s="165">
        <f t="shared" si="42"/>
        <v>0</v>
      </c>
      <c r="J109" s="74"/>
      <c r="K109" s="1"/>
      <c r="L109" s="74"/>
      <c r="M109" s="1"/>
      <c r="N109" s="1"/>
      <c r="O109" s="1"/>
      <c r="P109" s="1"/>
      <c r="Q109" s="80"/>
      <c r="R109" s="1"/>
      <c r="S109" s="403"/>
      <c r="T109" s="421"/>
      <c r="U109" s="80"/>
      <c r="V109" s="80"/>
      <c r="W109" s="44"/>
    </row>
    <row r="110" spans="1:24" ht="15.75" hidden="1" customHeight="1" thickBot="1" x14ac:dyDescent="0.3">
      <c r="B110" s="55"/>
      <c r="C110" s="2"/>
      <c r="D110" s="550" t="s">
        <v>836</v>
      </c>
      <c r="E110" s="550"/>
      <c r="F110" s="165">
        <v>0</v>
      </c>
      <c r="G110" s="241">
        <f t="shared" si="43"/>
        <v>0</v>
      </c>
      <c r="H110" s="147"/>
      <c r="I110" s="165">
        <f t="shared" si="42"/>
        <v>0</v>
      </c>
      <c r="J110" s="74"/>
      <c r="K110" s="1"/>
      <c r="L110" s="74"/>
      <c r="M110" s="1"/>
      <c r="N110" s="1"/>
      <c r="O110" s="1"/>
      <c r="P110" s="1"/>
      <c r="Q110" s="80"/>
      <c r="R110" s="1"/>
      <c r="S110" s="403"/>
      <c r="T110" s="421"/>
      <c r="U110" s="80"/>
      <c r="V110" s="80"/>
      <c r="W110" s="44"/>
    </row>
    <row r="111" spans="1:24" ht="15.75" hidden="1" customHeight="1" thickBot="1" x14ac:dyDescent="0.3">
      <c r="B111" s="55"/>
      <c r="C111" s="2"/>
      <c r="D111" s="550" t="s">
        <v>834</v>
      </c>
      <c r="E111" s="550"/>
      <c r="F111" s="165">
        <v>0</v>
      </c>
      <c r="G111" s="241">
        <f t="shared" si="43"/>
        <v>0</v>
      </c>
      <c r="H111" s="147"/>
      <c r="I111" s="165">
        <f t="shared" si="42"/>
        <v>0</v>
      </c>
      <c r="J111" s="74"/>
      <c r="K111" s="1"/>
      <c r="L111" s="74"/>
      <c r="M111" s="1"/>
      <c r="N111" s="1"/>
      <c r="O111" s="1"/>
      <c r="P111" s="1"/>
      <c r="Q111" s="80"/>
      <c r="R111" s="1"/>
      <c r="S111" s="403"/>
      <c r="T111" s="421"/>
      <c r="U111" s="80"/>
      <c r="V111" s="80"/>
      <c r="W111" s="44"/>
    </row>
    <row r="112" spans="1:24" ht="15.75" thickBot="1" x14ac:dyDescent="0.3">
      <c r="B112" s="99" t="s">
        <v>220</v>
      </c>
      <c r="C112" s="591" t="s">
        <v>221</v>
      </c>
      <c r="D112" s="592"/>
      <c r="E112" s="592"/>
      <c r="F112" s="162">
        <v>0</v>
      </c>
      <c r="G112" s="244">
        <f>G113+G116+G120+G121+G132+G143+G154+G157+G169+G170+G171+G172+G183</f>
        <v>0</v>
      </c>
      <c r="H112" s="150">
        <f t="shared" ref="H112:W112" si="44">H113+H116+H120+H121+H132+H143+H154+H157+H169+H170+H171+H172+H183</f>
        <v>0</v>
      </c>
      <c r="I112" s="162">
        <f t="shared" si="42"/>
        <v>0</v>
      </c>
      <c r="J112" s="85">
        <f>J113+J116+J120+J121+J132+J143+J154+J157+J169+J170+J171+J172+J183</f>
        <v>0</v>
      </c>
      <c r="K112" s="86">
        <f>K113+K116+K120+K121+K132+K143+K154+K157+K169+K170+K171+K172+K183</f>
        <v>0</v>
      </c>
      <c r="L112" s="85">
        <f t="shared" si="44"/>
        <v>0</v>
      </c>
      <c r="M112" s="86">
        <f t="shared" si="44"/>
        <v>0</v>
      </c>
      <c r="N112" s="86">
        <f t="shared" si="44"/>
        <v>0</v>
      </c>
      <c r="O112" s="86">
        <f t="shared" si="44"/>
        <v>0</v>
      </c>
      <c r="P112" s="86">
        <f t="shared" si="44"/>
        <v>0</v>
      </c>
      <c r="Q112" s="89">
        <f t="shared" si="44"/>
        <v>0</v>
      </c>
      <c r="R112" s="86">
        <f t="shared" si="44"/>
        <v>0</v>
      </c>
      <c r="S112" s="88">
        <f t="shared" si="44"/>
        <v>0</v>
      </c>
      <c r="T112" s="351">
        <f t="shared" si="44"/>
        <v>0</v>
      </c>
      <c r="U112" s="89">
        <f t="shared" si="44"/>
        <v>0</v>
      </c>
      <c r="V112" s="89">
        <f t="shared" si="44"/>
        <v>0</v>
      </c>
      <c r="W112" s="90">
        <f t="shared" si="44"/>
        <v>0</v>
      </c>
    </row>
    <row r="113" spans="1:23" s="41" customFormat="1" ht="15.75" hidden="1" customHeight="1" thickBot="1" x14ac:dyDescent="0.3">
      <c r="A113" s="124" t="s">
        <v>222</v>
      </c>
      <c r="B113" s="122" t="s">
        <v>657</v>
      </c>
      <c r="C113" s="593" t="s">
        <v>223</v>
      </c>
      <c r="D113" s="594"/>
      <c r="E113" s="594"/>
      <c r="F113" s="167">
        <v>0</v>
      </c>
      <c r="G113" s="249">
        <f>G114+G115</f>
        <v>0</v>
      </c>
      <c r="H113" s="155">
        <f t="shared" ref="H113:W113" si="45">H114+H115</f>
        <v>0</v>
      </c>
      <c r="I113" s="167">
        <f t="shared" si="42"/>
        <v>0</v>
      </c>
      <c r="J113" s="169">
        <f>J114+J115</f>
        <v>0</v>
      </c>
      <c r="K113" s="130">
        <f>K114+K115</f>
        <v>0</v>
      </c>
      <c r="L113" s="169">
        <f t="shared" si="45"/>
        <v>0</v>
      </c>
      <c r="M113" s="130">
        <f t="shared" si="45"/>
        <v>0</v>
      </c>
      <c r="N113" s="130">
        <f t="shared" si="45"/>
        <v>0</v>
      </c>
      <c r="O113" s="130">
        <f t="shared" si="45"/>
        <v>0</v>
      </c>
      <c r="P113" s="130">
        <f t="shared" si="45"/>
        <v>0</v>
      </c>
      <c r="Q113" s="131">
        <f t="shared" si="45"/>
        <v>0</v>
      </c>
      <c r="R113" s="130">
        <f t="shared" si="45"/>
        <v>0</v>
      </c>
      <c r="S113" s="404">
        <f t="shared" si="45"/>
        <v>0</v>
      </c>
      <c r="T113" s="422">
        <f t="shared" si="45"/>
        <v>0</v>
      </c>
      <c r="U113" s="131">
        <f t="shared" si="45"/>
        <v>0</v>
      </c>
      <c r="V113" s="131">
        <f t="shared" si="45"/>
        <v>0</v>
      </c>
      <c r="W113" s="132">
        <f t="shared" si="45"/>
        <v>0</v>
      </c>
    </row>
    <row r="114" spans="1:23" ht="15.75" hidden="1" customHeight="1" thickBot="1" x14ac:dyDescent="0.3">
      <c r="B114" s="55"/>
      <c r="C114" s="2"/>
      <c r="D114" s="550" t="s">
        <v>347</v>
      </c>
      <c r="E114" s="550"/>
      <c r="F114" s="165">
        <v>0</v>
      </c>
      <c r="G114" s="241">
        <f>SUM(L114:W114)</f>
        <v>0</v>
      </c>
      <c r="H114" s="147"/>
      <c r="I114" s="165">
        <f t="shared" si="42"/>
        <v>0</v>
      </c>
      <c r="J114" s="74"/>
      <c r="K114" s="1"/>
      <c r="L114" s="74"/>
      <c r="M114" s="1"/>
      <c r="N114" s="1"/>
      <c r="O114" s="1"/>
      <c r="P114" s="1"/>
      <c r="Q114" s="80"/>
      <c r="R114" s="1"/>
      <c r="S114" s="403"/>
      <c r="T114" s="421"/>
      <c r="U114" s="80"/>
      <c r="V114" s="80"/>
      <c r="W114" s="44"/>
    </row>
    <row r="115" spans="1:23" ht="15.75" hidden="1" customHeight="1" thickBot="1" x14ac:dyDescent="0.3">
      <c r="B115" s="55"/>
      <c r="C115" s="2"/>
      <c r="D115" s="550" t="s">
        <v>348</v>
      </c>
      <c r="E115" s="550"/>
      <c r="F115" s="165">
        <v>0</v>
      </c>
      <c r="G115" s="241">
        <f>SUM(L115:W115)</f>
        <v>0</v>
      </c>
      <c r="H115" s="147"/>
      <c r="I115" s="165">
        <f t="shared" si="42"/>
        <v>0</v>
      </c>
      <c r="J115" s="74"/>
      <c r="K115" s="1"/>
      <c r="L115" s="74"/>
      <c r="M115" s="1"/>
      <c r="N115" s="1"/>
      <c r="O115" s="1"/>
      <c r="P115" s="1"/>
      <c r="Q115" s="80"/>
      <c r="R115" s="1"/>
      <c r="S115" s="403"/>
      <c r="T115" s="421"/>
      <c r="U115" s="80"/>
      <c r="V115" s="80"/>
      <c r="W115" s="44"/>
    </row>
    <row r="116" spans="1:23" ht="15.75" hidden="1" customHeight="1" thickBot="1" x14ac:dyDescent="0.3">
      <c r="B116" s="122" t="s">
        <v>837</v>
      </c>
      <c r="C116" s="593" t="s">
        <v>838</v>
      </c>
      <c r="D116" s="594"/>
      <c r="E116" s="594"/>
      <c r="F116" s="167">
        <v>0</v>
      </c>
      <c r="G116" s="249">
        <f>G117+G118+G119</f>
        <v>0</v>
      </c>
      <c r="H116" s="155">
        <f t="shared" ref="H116:W116" si="46">H117+H118+H119</f>
        <v>0</v>
      </c>
      <c r="I116" s="167">
        <f t="shared" si="42"/>
        <v>0</v>
      </c>
      <c r="J116" s="169">
        <f>J117+J118+J119</f>
        <v>0</v>
      </c>
      <c r="K116" s="130">
        <f>K117+K118+K119</f>
        <v>0</v>
      </c>
      <c r="L116" s="169">
        <f t="shared" si="46"/>
        <v>0</v>
      </c>
      <c r="M116" s="130">
        <f t="shared" si="46"/>
        <v>0</v>
      </c>
      <c r="N116" s="130">
        <f t="shared" si="46"/>
        <v>0</v>
      </c>
      <c r="O116" s="130">
        <f t="shared" si="46"/>
        <v>0</v>
      </c>
      <c r="P116" s="130">
        <f t="shared" si="46"/>
        <v>0</v>
      </c>
      <c r="Q116" s="131">
        <f t="shared" si="46"/>
        <v>0</v>
      </c>
      <c r="R116" s="130">
        <f t="shared" si="46"/>
        <v>0</v>
      </c>
      <c r="S116" s="404">
        <f t="shared" si="46"/>
        <v>0</v>
      </c>
      <c r="T116" s="422">
        <f t="shared" si="46"/>
        <v>0</v>
      </c>
      <c r="U116" s="131">
        <f t="shared" si="46"/>
        <v>0</v>
      </c>
      <c r="V116" s="131">
        <f t="shared" si="46"/>
        <v>0</v>
      </c>
      <c r="W116" s="132">
        <f t="shared" si="46"/>
        <v>0</v>
      </c>
    </row>
    <row r="117" spans="1:23" s="206" customFormat="1" ht="15.75" hidden="1" customHeight="1" thickBot="1" x14ac:dyDescent="0.3">
      <c r="A117" s="124" t="s">
        <v>882</v>
      </c>
      <c r="B117" s="187" t="s">
        <v>883</v>
      </c>
      <c r="C117" s="200"/>
      <c r="D117" s="256" t="s">
        <v>969</v>
      </c>
      <c r="E117" s="256"/>
      <c r="F117" s="189">
        <v>0</v>
      </c>
      <c r="G117" s="261">
        <f t="shared" ref="G117:G120" si="47">SUM(L117:W117)</f>
        <v>0</v>
      </c>
      <c r="H117" s="188"/>
      <c r="I117" s="189">
        <f t="shared" si="42"/>
        <v>0</v>
      </c>
      <c r="J117" s="197"/>
      <c r="K117" s="191"/>
      <c r="L117" s="197"/>
      <c r="M117" s="191"/>
      <c r="N117" s="191"/>
      <c r="O117" s="191"/>
      <c r="P117" s="191"/>
      <c r="Q117" s="192"/>
      <c r="R117" s="191"/>
      <c r="S117" s="405"/>
      <c r="T117" s="423"/>
      <c r="U117" s="192"/>
      <c r="V117" s="192"/>
      <c r="W117" s="193"/>
    </row>
    <row r="118" spans="1:23" s="206" customFormat="1" ht="15.75" hidden="1" customHeight="1" thickBot="1" x14ac:dyDescent="0.3">
      <c r="A118" s="124" t="s">
        <v>224</v>
      </c>
      <c r="B118" s="187" t="s">
        <v>658</v>
      </c>
      <c r="C118" s="200"/>
      <c r="D118" s="256" t="s">
        <v>225</v>
      </c>
      <c r="E118" s="256"/>
      <c r="F118" s="189">
        <v>0</v>
      </c>
      <c r="G118" s="261">
        <f t="shared" si="47"/>
        <v>0</v>
      </c>
      <c r="H118" s="188"/>
      <c r="I118" s="189">
        <f t="shared" si="42"/>
        <v>0</v>
      </c>
      <c r="J118" s="197"/>
      <c r="K118" s="191"/>
      <c r="L118" s="197"/>
      <c r="M118" s="191"/>
      <c r="N118" s="191"/>
      <c r="O118" s="191"/>
      <c r="P118" s="191"/>
      <c r="Q118" s="192"/>
      <c r="R118" s="191"/>
      <c r="S118" s="405"/>
      <c r="T118" s="423"/>
      <c r="U118" s="192"/>
      <c r="V118" s="192"/>
      <c r="W118" s="193"/>
    </row>
    <row r="119" spans="1:23" s="206" customFormat="1" ht="15.75" hidden="1" customHeight="1" thickBot="1" x14ac:dyDescent="0.3">
      <c r="A119" s="124" t="s">
        <v>226</v>
      </c>
      <c r="B119" s="187" t="s">
        <v>659</v>
      </c>
      <c r="C119" s="200"/>
      <c r="D119" s="256" t="s">
        <v>227</v>
      </c>
      <c r="E119" s="256"/>
      <c r="F119" s="189">
        <v>0</v>
      </c>
      <c r="G119" s="261">
        <f t="shared" si="47"/>
        <v>0</v>
      </c>
      <c r="H119" s="188"/>
      <c r="I119" s="189">
        <f t="shared" si="42"/>
        <v>0</v>
      </c>
      <c r="J119" s="197"/>
      <c r="K119" s="191"/>
      <c r="L119" s="197"/>
      <c r="M119" s="191"/>
      <c r="N119" s="191"/>
      <c r="O119" s="191"/>
      <c r="P119" s="191"/>
      <c r="Q119" s="192"/>
      <c r="R119" s="191"/>
      <c r="S119" s="405"/>
      <c r="T119" s="423"/>
      <c r="U119" s="192"/>
      <c r="V119" s="192"/>
      <c r="W119" s="193"/>
    </row>
    <row r="120" spans="1:23" s="41" customFormat="1" ht="27.75" hidden="1" customHeight="1" x14ac:dyDescent="0.25">
      <c r="A120" s="124" t="s">
        <v>228</v>
      </c>
      <c r="B120" s="105" t="s">
        <v>660</v>
      </c>
      <c r="C120" s="630" t="s">
        <v>353</v>
      </c>
      <c r="D120" s="631"/>
      <c r="E120" s="631"/>
      <c r="F120" s="168">
        <v>0</v>
      </c>
      <c r="G120" s="250">
        <f t="shared" si="47"/>
        <v>0</v>
      </c>
      <c r="H120" s="156"/>
      <c r="I120" s="168">
        <f t="shared" si="42"/>
        <v>0</v>
      </c>
      <c r="J120" s="107"/>
      <c r="K120" s="108"/>
      <c r="L120" s="107"/>
      <c r="M120" s="108"/>
      <c r="N120" s="108"/>
      <c r="O120" s="108"/>
      <c r="P120" s="108"/>
      <c r="Q120" s="111"/>
      <c r="R120" s="108"/>
      <c r="S120" s="406"/>
      <c r="T120" s="424"/>
      <c r="U120" s="111"/>
      <c r="V120" s="111"/>
      <c r="W120" s="112"/>
    </row>
    <row r="121" spans="1:23" s="41" customFormat="1" ht="15.75" hidden="1" customHeight="1" thickBot="1" x14ac:dyDescent="0.3">
      <c r="A121" s="124" t="s">
        <v>229</v>
      </c>
      <c r="B121" s="105" t="s">
        <v>661</v>
      </c>
      <c r="C121" s="630" t="s">
        <v>803</v>
      </c>
      <c r="D121" s="631"/>
      <c r="E121" s="631"/>
      <c r="F121" s="168">
        <v>0</v>
      </c>
      <c r="G121" s="250">
        <f>G122+G123+G124+G125+G126+G127+G128+G129+G130+G131</f>
        <v>0</v>
      </c>
      <c r="H121" s="156">
        <f t="shared" ref="H121:W121" si="48">H122+H123+H124+H125+H126+H127+H128+H129+H130+H131</f>
        <v>0</v>
      </c>
      <c r="I121" s="168">
        <f t="shared" si="42"/>
        <v>0</v>
      </c>
      <c r="J121" s="107">
        <f>J122+J123+J124+J125+J126+J127+J128+J129+J130+J131</f>
        <v>0</v>
      </c>
      <c r="K121" s="108">
        <f>K122+K123+K124+K125+K126+K127+K128+K129+K130+K131</f>
        <v>0</v>
      </c>
      <c r="L121" s="107">
        <f t="shared" si="48"/>
        <v>0</v>
      </c>
      <c r="M121" s="108">
        <f t="shared" si="48"/>
        <v>0</v>
      </c>
      <c r="N121" s="108">
        <f t="shared" si="48"/>
        <v>0</v>
      </c>
      <c r="O121" s="108">
        <f t="shared" si="48"/>
        <v>0</v>
      </c>
      <c r="P121" s="108">
        <f t="shared" si="48"/>
        <v>0</v>
      </c>
      <c r="Q121" s="111">
        <f t="shared" si="48"/>
        <v>0</v>
      </c>
      <c r="R121" s="108">
        <f t="shared" si="48"/>
        <v>0</v>
      </c>
      <c r="S121" s="406">
        <f t="shared" si="48"/>
        <v>0</v>
      </c>
      <c r="T121" s="424">
        <f t="shared" si="48"/>
        <v>0</v>
      </c>
      <c r="U121" s="111">
        <f t="shared" si="48"/>
        <v>0</v>
      </c>
      <c r="V121" s="111">
        <f t="shared" si="48"/>
        <v>0</v>
      </c>
      <c r="W121" s="112">
        <f t="shared" si="48"/>
        <v>0</v>
      </c>
    </row>
    <row r="122" spans="1:23" ht="15.75" hidden="1" customHeight="1" thickBot="1" x14ac:dyDescent="0.3">
      <c r="B122" s="55"/>
      <c r="C122" s="2"/>
      <c r="D122" s="550" t="s">
        <v>370</v>
      </c>
      <c r="E122" s="550"/>
      <c r="F122" s="165">
        <v>0</v>
      </c>
      <c r="G122" s="241">
        <f t="shared" ref="G122:G131" si="49">SUM(L122:W122)</f>
        <v>0</v>
      </c>
      <c r="H122" s="147"/>
      <c r="I122" s="165">
        <f t="shared" si="42"/>
        <v>0</v>
      </c>
      <c r="J122" s="74"/>
      <c r="K122" s="1"/>
      <c r="L122" s="74"/>
      <c r="M122" s="1"/>
      <c r="N122" s="1"/>
      <c r="O122" s="1"/>
      <c r="P122" s="1"/>
      <c r="Q122" s="80"/>
      <c r="R122" s="1"/>
      <c r="S122" s="403"/>
      <c r="T122" s="421"/>
      <c r="U122" s="80"/>
      <c r="V122" s="80"/>
      <c r="W122" s="44"/>
    </row>
    <row r="123" spans="1:23" ht="15.75" hidden="1" customHeight="1" thickBot="1" x14ac:dyDescent="0.3">
      <c r="B123" s="55"/>
      <c r="C123" s="2"/>
      <c r="D123" s="550" t="s">
        <v>506</v>
      </c>
      <c r="E123" s="550"/>
      <c r="F123" s="165">
        <v>0</v>
      </c>
      <c r="G123" s="241">
        <f t="shared" si="49"/>
        <v>0</v>
      </c>
      <c r="H123" s="147"/>
      <c r="I123" s="165">
        <f t="shared" si="42"/>
        <v>0</v>
      </c>
      <c r="J123" s="74"/>
      <c r="K123" s="1"/>
      <c r="L123" s="74"/>
      <c r="M123" s="1"/>
      <c r="N123" s="1"/>
      <c r="O123" s="1"/>
      <c r="P123" s="1"/>
      <c r="Q123" s="80"/>
      <c r="R123" s="1"/>
      <c r="S123" s="403"/>
      <c r="T123" s="421"/>
      <c r="U123" s="80"/>
      <c r="V123" s="80"/>
      <c r="W123" s="44"/>
    </row>
    <row r="124" spans="1:23" ht="15.75" hidden="1" customHeight="1" thickBot="1" x14ac:dyDescent="0.3">
      <c r="B124" s="55"/>
      <c r="C124" s="2"/>
      <c r="D124" s="550" t="s">
        <v>507</v>
      </c>
      <c r="E124" s="550"/>
      <c r="F124" s="165">
        <v>0</v>
      </c>
      <c r="G124" s="241">
        <f t="shared" si="49"/>
        <v>0</v>
      </c>
      <c r="H124" s="147"/>
      <c r="I124" s="165">
        <f t="shared" si="42"/>
        <v>0</v>
      </c>
      <c r="J124" s="74"/>
      <c r="K124" s="1"/>
      <c r="L124" s="74"/>
      <c r="M124" s="1"/>
      <c r="N124" s="1"/>
      <c r="O124" s="1"/>
      <c r="P124" s="1"/>
      <c r="Q124" s="80"/>
      <c r="R124" s="1"/>
      <c r="S124" s="403"/>
      <c r="T124" s="421"/>
      <c r="U124" s="80"/>
      <c r="V124" s="80"/>
      <c r="W124" s="44"/>
    </row>
    <row r="125" spans="1:23" ht="15.75" hidden="1" customHeight="1" thickBot="1" x14ac:dyDescent="0.3">
      <c r="B125" s="55"/>
      <c r="C125" s="2"/>
      <c r="D125" s="550" t="s">
        <v>508</v>
      </c>
      <c r="E125" s="550"/>
      <c r="F125" s="165">
        <v>0</v>
      </c>
      <c r="G125" s="241">
        <f t="shared" si="49"/>
        <v>0</v>
      </c>
      <c r="H125" s="147"/>
      <c r="I125" s="165">
        <f t="shared" si="42"/>
        <v>0</v>
      </c>
      <c r="J125" s="74"/>
      <c r="K125" s="1"/>
      <c r="L125" s="74"/>
      <c r="M125" s="1"/>
      <c r="N125" s="1"/>
      <c r="O125" s="1"/>
      <c r="P125" s="1"/>
      <c r="Q125" s="80"/>
      <c r="R125" s="1"/>
      <c r="S125" s="403"/>
      <c r="T125" s="421"/>
      <c r="U125" s="80"/>
      <c r="V125" s="80"/>
      <c r="W125" s="44"/>
    </row>
    <row r="126" spans="1:23" ht="15.75" hidden="1" customHeight="1" thickBot="1" x14ac:dyDescent="0.3">
      <c r="B126" s="55"/>
      <c r="C126" s="2"/>
      <c r="D126" s="550" t="s">
        <v>509</v>
      </c>
      <c r="E126" s="550"/>
      <c r="F126" s="165">
        <v>0</v>
      </c>
      <c r="G126" s="241">
        <f t="shared" si="49"/>
        <v>0</v>
      </c>
      <c r="H126" s="147"/>
      <c r="I126" s="165">
        <f t="shared" si="42"/>
        <v>0</v>
      </c>
      <c r="J126" s="74"/>
      <c r="K126" s="1"/>
      <c r="L126" s="74"/>
      <c r="M126" s="1"/>
      <c r="N126" s="1"/>
      <c r="O126" s="1"/>
      <c r="P126" s="1"/>
      <c r="Q126" s="80"/>
      <c r="R126" s="1"/>
      <c r="S126" s="403"/>
      <c r="T126" s="421"/>
      <c r="U126" s="80"/>
      <c r="V126" s="80"/>
      <c r="W126" s="44"/>
    </row>
    <row r="127" spans="1:23" ht="15.75" hidden="1" customHeight="1" thickBot="1" x14ac:dyDescent="0.3">
      <c r="B127" s="55"/>
      <c r="C127" s="2"/>
      <c r="D127" s="550" t="s">
        <v>510</v>
      </c>
      <c r="E127" s="550"/>
      <c r="F127" s="165">
        <v>0</v>
      </c>
      <c r="G127" s="241">
        <f t="shared" si="49"/>
        <v>0</v>
      </c>
      <c r="H127" s="147"/>
      <c r="I127" s="165">
        <f t="shared" si="42"/>
        <v>0</v>
      </c>
      <c r="J127" s="74"/>
      <c r="K127" s="1"/>
      <c r="L127" s="74"/>
      <c r="M127" s="1"/>
      <c r="N127" s="1"/>
      <c r="O127" s="1"/>
      <c r="P127" s="1"/>
      <c r="Q127" s="80"/>
      <c r="R127" s="1"/>
      <c r="S127" s="403"/>
      <c r="T127" s="421"/>
      <c r="U127" s="80"/>
      <c r="V127" s="80"/>
      <c r="W127" s="44"/>
    </row>
    <row r="128" spans="1:23" ht="25.5" hidden="1" customHeight="1" x14ac:dyDescent="0.25">
      <c r="B128" s="55"/>
      <c r="C128" s="2"/>
      <c r="D128" s="551" t="s">
        <v>511</v>
      </c>
      <c r="E128" s="551"/>
      <c r="F128" s="165">
        <v>0</v>
      </c>
      <c r="G128" s="251">
        <f t="shared" si="49"/>
        <v>0</v>
      </c>
      <c r="H128" s="157"/>
      <c r="I128" s="165">
        <f t="shared" si="42"/>
        <v>0</v>
      </c>
      <c r="J128" s="74"/>
      <c r="K128" s="1"/>
      <c r="L128" s="74"/>
      <c r="M128" s="1"/>
      <c r="N128" s="1"/>
      <c r="O128" s="1"/>
      <c r="P128" s="1"/>
      <c r="Q128" s="80"/>
      <c r="R128" s="1"/>
      <c r="S128" s="403"/>
      <c r="T128" s="421"/>
      <c r="U128" s="80"/>
      <c r="V128" s="80"/>
      <c r="W128" s="44"/>
    </row>
    <row r="129" spans="1:23" ht="15.75" hidden="1" customHeight="1" thickBot="1" x14ac:dyDescent="0.3">
      <c r="B129" s="55"/>
      <c r="C129" s="2"/>
      <c r="D129" s="550" t="s">
        <v>804</v>
      </c>
      <c r="E129" s="550"/>
      <c r="F129" s="165">
        <v>0</v>
      </c>
      <c r="G129" s="241">
        <f t="shared" si="49"/>
        <v>0</v>
      </c>
      <c r="H129" s="147"/>
      <c r="I129" s="165">
        <f t="shared" si="42"/>
        <v>0</v>
      </c>
      <c r="J129" s="74"/>
      <c r="K129" s="1"/>
      <c r="L129" s="74"/>
      <c r="M129" s="1"/>
      <c r="N129" s="1"/>
      <c r="O129" s="1"/>
      <c r="P129" s="1"/>
      <c r="Q129" s="80"/>
      <c r="R129" s="1"/>
      <c r="S129" s="403"/>
      <c r="T129" s="421"/>
      <c r="U129" s="80"/>
      <c r="V129" s="80"/>
      <c r="W129" s="44"/>
    </row>
    <row r="130" spans="1:23" ht="25.5" hidden="1" customHeight="1" x14ac:dyDescent="0.25">
      <c r="B130" s="55"/>
      <c r="C130" s="2"/>
      <c r="D130" s="551" t="s">
        <v>512</v>
      </c>
      <c r="E130" s="551"/>
      <c r="F130" s="165">
        <v>0</v>
      </c>
      <c r="G130" s="251">
        <f t="shared" si="49"/>
        <v>0</v>
      </c>
      <c r="H130" s="157"/>
      <c r="I130" s="165">
        <f t="shared" si="42"/>
        <v>0</v>
      </c>
      <c r="J130" s="74"/>
      <c r="K130" s="1"/>
      <c r="L130" s="74"/>
      <c r="M130" s="1"/>
      <c r="N130" s="1"/>
      <c r="O130" s="1"/>
      <c r="P130" s="1"/>
      <c r="Q130" s="80"/>
      <c r="R130" s="1"/>
      <c r="S130" s="403"/>
      <c r="T130" s="421"/>
      <c r="U130" s="80"/>
      <c r="V130" s="80"/>
      <c r="W130" s="44"/>
    </row>
    <row r="131" spans="1:23" ht="25.5" hidden="1" customHeight="1" x14ac:dyDescent="0.25">
      <c r="B131" s="55"/>
      <c r="C131" s="2"/>
      <c r="D131" s="551" t="s">
        <v>513</v>
      </c>
      <c r="E131" s="551"/>
      <c r="F131" s="165">
        <v>0</v>
      </c>
      <c r="G131" s="251">
        <f t="shared" si="49"/>
        <v>0</v>
      </c>
      <c r="H131" s="157"/>
      <c r="I131" s="165">
        <f t="shared" si="42"/>
        <v>0</v>
      </c>
      <c r="J131" s="74"/>
      <c r="K131" s="1"/>
      <c r="L131" s="74"/>
      <c r="M131" s="1"/>
      <c r="N131" s="1"/>
      <c r="O131" s="1"/>
      <c r="P131" s="1"/>
      <c r="Q131" s="80"/>
      <c r="R131" s="1"/>
      <c r="S131" s="403"/>
      <c r="T131" s="421"/>
      <c r="U131" s="80"/>
      <c r="V131" s="80"/>
      <c r="W131" s="44"/>
    </row>
    <row r="132" spans="1:23" s="41" customFormat="1" ht="15" hidden="1" customHeight="1" x14ac:dyDescent="0.25">
      <c r="A132" s="124" t="s">
        <v>230</v>
      </c>
      <c r="B132" s="105" t="s">
        <v>662</v>
      </c>
      <c r="C132" s="630" t="s">
        <v>805</v>
      </c>
      <c r="D132" s="631"/>
      <c r="E132" s="631"/>
      <c r="F132" s="168">
        <v>0</v>
      </c>
      <c r="G132" s="250">
        <f>G133+G134+G135+G136+G137+G138+G139+G140+G141+G142</f>
        <v>0</v>
      </c>
      <c r="H132" s="156">
        <f t="shared" ref="H132:W132" si="50">H133+H134+H135+H136+H137+H138+H139+H140+H141+H142</f>
        <v>0</v>
      </c>
      <c r="I132" s="168">
        <f t="shared" si="42"/>
        <v>0</v>
      </c>
      <c r="J132" s="107">
        <f>J133+J134+J135+J136+J137+J138+J139+J140+J141+J142</f>
        <v>0</v>
      </c>
      <c r="K132" s="108">
        <f>K133+K134+K135+K136+K137+K138+K139+K140+K141+K142</f>
        <v>0</v>
      </c>
      <c r="L132" s="107">
        <f t="shared" si="50"/>
        <v>0</v>
      </c>
      <c r="M132" s="108">
        <f t="shared" si="50"/>
        <v>0</v>
      </c>
      <c r="N132" s="108">
        <f t="shared" si="50"/>
        <v>0</v>
      </c>
      <c r="O132" s="108">
        <f t="shared" si="50"/>
        <v>0</v>
      </c>
      <c r="P132" s="108">
        <f t="shared" si="50"/>
        <v>0</v>
      </c>
      <c r="Q132" s="111">
        <f t="shared" si="50"/>
        <v>0</v>
      </c>
      <c r="R132" s="108">
        <f t="shared" si="50"/>
        <v>0</v>
      </c>
      <c r="S132" s="406">
        <f t="shared" si="50"/>
        <v>0</v>
      </c>
      <c r="T132" s="424">
        <f t="shared" si="50"/>
        <v>0</v>
      </c>
      <c r="U132" s="111">
        <f t="shared" si="50"/>
        <v>0</v>
      </c>
      <c r="V132" s="111">
        <f t="shared" si="50"/>
        <v>0</v>
      </c>
      <c r="W132" s="112">
        <f t="shared" si="50"/>
        <v>0</v>
      </c>
    </row>
    <row r="133" spans="1:23" ht="15.75" hidden="1" customHeight="1" thickBot="1" x14ac:dyDescent="0.3">
      <c r="B133" s="55"/>
      <c r="C133" s="2"/>
      <c r="D133" s="550" t="s">
        <v>369</v>
      </c>
      <c r="E133" s="550"/>
      <c r="F133" s="165">
        <v>0</v>
      </c>
      <c r="G133" s="241">
        <f t="shared" ref="G133:G142" si="51">SUM(L133:W133)</f>
        <v>0</v>
      </c>
      <c r="H133" s="147"/>
      <c r="I133" s="165">
        <f t="shared" si="42"/>
        <v>0</v>
      </c>
      <c r="J133" s="74"/>
      <c r="K133" s="1"/>
      <c r="L133" s="74"/>
      <c r="M133" s="1"/>
      <c r="N133" s="1"/>
      <c r="O133" s="1"/>
      <c r="P133" s="1"/>
      <c r="Q133" s="80"/>
      <c r="R133" s="1"/>
      <c r="S133" s="403"/>
      <c r="T133" s="421"/>
      <c r="U133" s="80"/>
      <c r="V133" s="80"/>
      <c r="W133" s="44"/>
    </row>
    <row r="134" spans="1:23" ht="15.75" hidden="1" customHeight="1" thickBot="1" x14ac:dyDescent="0.3">
      <c r="B134" s="55"/>
      <c r="C134" s="2"/>
      <c r="D134" s="550" t="s">
        <v>514</v>
      </c>
      <c r="E134" s="550"/>
      <c r="F134" s="165">
        <v>0</v>
      </c>
      <c r="G134" s="241">
        <f t="shared" si="51"/>
        <v>0</v>
      </c>
      <c r="H134" s="147"/>
      <c r="I134" s="165">
        <f t="shared" si="42"/>
        <v>0</v>
      </c>
      <c r="J134" s="74"/>
      <c r="K134" s="1"/>
      <c r="L134" s="74"/>
      <c r="M134" s="1"/>
      <c r="N134" s="1"/>
      <c r="O134" s="1"/>
      <c r="P134" s="1"/>
      <c r="Q134" s="80"/>
      <c r="R134" s="1"/>
      <c r="S134" s="403"/>
      <c r="T134" s="421"/>
      <c r="U134" s="80"/>
      <c r="V134" s="80"/>
      <c r="W134" s="44"/>
    </row>
    <row r="135" spans="1:23" ht="15.75" hidden="1" customHeight="1" thickBot="1" x14ac:dyDescent="0.3">
      <c r="B135" s="55"/>
      <c r="C135" s="2"/>
      <c r="D135" s="550" t="s">
        <v>516</v>
      </c>
      <c r="E135" s="550"/>
      <c r="F135" s="165">
        <v>0</v>
      </c>
      <c r="G135" s="241">
        <f t="shared" si="51"/>
        <v>0</v>
      </c>
      <c r="H135" s="147"/>
      <c r="I135" s="165">
        <f t="shared" si="42"/>
        <v>0</v>
      </c>
      <c r="J135" s="74"/>
      <c r="K135" s="1"/>
      <c r="L135" s="74"/>
      <c r="M135" s="1"/>
      <c r="N135" s="1"/>
      <c r="O135" s="1"/>
      <c r="P135" s="1"/>
      <c r="Q135" s="80"/>
      <c r="R135" s="1"/>
      <c r="S135" s="403"/>
      <c r="T135" s="421"/>
      <c r="U135" s="80"/>
      <c r="V135" s="80"/>
      <c r="W135" s="44"/>
    </row>
    <row r="136" spans="1:23" ht="15.75" hidden="1" customHeight="1" thickBot="1" x14ac:dyDescent="0.3">
      <c r="B136" s="55"/>
      <c r="C136" s="2"/>
      <c r="D136" s="550" t="s">
        <v>807</v>
      </c>
      <c r="E136" s="550"/>
      <c r="F136" s="165">
        <v>0</v>
      </c>
      <c r="G136" s="241">
        <f t="shared" si="51"/>
        <v>0</v>
      </c>
      <c r="H136" s="147"/>
      <c r="I136" s="165">
        <f t="shared" si="42"/>
        <v>0</v>
      </c>
      <c r="J136" s="74"/>
      <c r="K136" s="1"/>
      <c r="L136" s="74"/>
      <c r="M136" s="1"/>
      <c r="N136" s="1"/>
      <c r="O136" s="1"/>
      <c r="P136" s="1"/>
      <c r="Q136" s="80"/>
      <c r="R136" s="1"/>
      <c r="S136" s="403"/>
      <c r="T136" s="421"/>
      <c r="U136" s="80"/>
      <c r="V136" s="80"/>
      <c r="W136" s="44"/>
    </row>
    <row r="137" spans="1:23" ht="15.75" hidden="1" customHeight="1" thickBot="1" x14ac:dyDescent="0.3">
      <c r="B137" s="55"/>
      <c r="C137" s="2"/>
      <c r="D137" s="550" t="s">
        <v>521</v>
      </c>
      <c r="E137" s="550"/>
      <c r="F137" s="165">
        <v>0</v>
      </c>
      <c r="G137" s="241">
        <f t="shared" si="51"/>
        <v>0</v>
      </c>
      <c r="H137" s="147"/>
      <c r="I137" s="165">
        <f t="shared" si="42"/>
        <v>0</v>
      </c>
      <c r="J137" s="74"/>
      <c r="K137" s="1"/>
      <c r="L137" s="74"/>
      <c r="M137" s="1"/>
      <c r="N137" s="1"/>
      <c r="O137" s="1"/>
      <c r="P137" s="1"/>
      <c r="Q137" s="80"/>
      <c r="R137" s="1"/>
      <c r="S137" s="403"/>
      <c r="T137" s="421"/>
      <c r="U137" s="80"/>
      <c r="V137" s="80"/>
      <c r="W137" s="44"/>
    </row>
    <row r="138" spans="1:23" ht="15.75" hidden="1" customHeight="1" thickBot="1" x14ac:dyDescent="0.3">
      <c r="B138" s="55"/>
      <c r="C138" s="2"/>
      <c r="D138" s="550" t="s">
        <v>519</v>
      </c>
      <c r="E138" s="550"/>
      <c r="F138" s="165">
        <v>0</v>
      </c>
      <c r="G138" s="241">
        <f t="shared" si="51"/>
        <v>0</v>
      </c>
      <c r="H138" s="147"/>
      <c r="I138" s="165">
        <f t="shared" si="42"/>
        <v>0</v>
      </c>
      <c r="J138" s="74"/>
      <c r="K138" s="1"/>
      <c r="L138" s="74"/>
      <c r="M138" s="1"/>
      <c r="N138" s="1"/>
      <c r="O138" s="1"/>
      <c r="P138" s="1"/>
      <c r="Q138" s="80"/>
      <c r="R138" s="1"/>
      <c r="S138" s="403"/>
      <c r="T138" s="421"/>
      <c r="U138" s="80"/>
      <c r="V138" s="80"/>
      <c r="W138" s="44"/>
    </row>
    <row r="139" spans="1:23" ht="25.5" hidden="1" customHeight="1" x14ac:dyDescent="0.25">
      <c r="B139" s="55"/>
      <c r="C139" s="2"/>
      <c r="D139" s="551" t="s">
        <v>523</v>
      </c>
      <c r="E139" s="551"/>
      <c r="F139" s="165">
        <v>0</v>
      </c>
      <c r="G139" s="251">
        <f t="shared" si="51"/>
        <v>0</v>
      </c>
      <c r="H139" s="157"/>
      <c r="I139" s="165">
        <f t="shared" si="42"/>
        <v>0</v>
      </c>
      <c r="J139" s="74"/>
      <c r="K139" s="1"/>
      <c r="L139" s="74"/>
      <c r="M139" s="1"/>
      <c r="N139" s="1"/>
      <c r="O139" s="1"/>
      <c r="P139" s="1"/>
      <c r="Q139" s="80"/>
      <c r="R139" s="1"/>
      <c r="S139" s="403"/>
      <c r="T139" s="421"/>
      <c r="U139" s="80"/>
      <c r="V139" s="80"/>
      <c r="W139" s="44"/>
    </row>
    <row r="140" spans="1:23" ht="15.75" hidden="1" customHeight="1" thickBot="1" x14ac:dyDescent="0.3">
      <c r="B140" s="55"/>
      <c r="C140" s="2"/>
      <c r="D140" s="550" t="s">
        <v>806</v>
      </c>
      <c r="E140" s="550"/>
      <c r="F140" s="165">
        <v>0</v>
      </c>
      <c r="G140" s="241">
        <f t="shared" si="51"/>
        <v>0</v>
      </c>
      <c r="H140" s="147"/>
      <c r="I140" s="165">
        <f t="shared" si="42"/>
        <v>0</v>
      </c>
      <c r="J140" s="74"/>
      <c r="K140" s="1"/>
      <c r="L140" s="74"/>
      <c r="M140" s="1"/>
      <c r="N140" s="1"/>
      <c r="O140" s="1"/>
      <c r="P140" s="1"/>
      <c r="Q140" s="80"/>
      <c r="R140" s="1"/>
      <c r="S140" s="403"/>
      <c r="T140" s="421"/>
      <c r="U140" s="80"/>
      <c r="V140" s="80"/>
      <c r="W140" s="44"/>
    </row>
    <row r="141" spans="1:23" ht="25.5" hidden="1" customHeight="1" x14ac:dyDescent="0.25">
      <c r="B141" s="55"/>
      <c r="C141" s="2"/>
      <c r="D141" s="551" t="s">
        <v>526</v>
      </c>
      <c r="E141" s="551"/>
      <c r="F141" s="165">
        <v>0</v>
      </c>
      <c r="G141" s="251">
        <f t="shared" si="51"/>
        <v>0</v>
      </c>
      <c r="H141" s="157"/>
      <c r="I141" s="165">
        <f t="shared" si="42"/>
        <v>0</v>
      </c>
      <c r="J141" s="74"/>
      <c r="K141" s="1"/>
      <c r="L141" s="74"/>
      <c r="M141" s="1"/>
      <c r="N141" s="1"/>
      <c r="O141" s="1"/>
      <c r="P141" s="1"/>
      <c r="Q141" s="80"/>
      <c r="R141" s="1"/>
      <c r="S141" s="403"/>
      <c r="T141" s="421"/>
      <c r="U141" s="80"/>
      <c r="V141" s="80"/>
      <c r="W141" s="44"/>
    </row>
    <row r="142" spans="1:23" ht="25.5" hidden="1" customHeight="1" x14ac:dyDescent="0.25">
      <c r="B142" s="55"/>
      <c r="C142" s="2"/>
      <c r="D142" s="551" t="s">
        <v>528</v>
      </c>
      <c r="E142" s="551"/>
      <c r="F142" s="165">
        <v>0</v>
      </c>
      <c r="G142" s="251">
        <f t="shared" si="51"/>
        <v>0</v>
      </c>
      <c r="H142" s="157"/>
      <c r="I142" s="165">
        <f t="shared" si="42"/>
        <v>0</v>
      </c>
      <c r="J142" s="74"/>
      <c r="K142" s="1"/>
      <c r="L142" s="74"/>
      <c r="M142" s="1"/>
      <c r="N142" s="1"/>
      <c r="O142" s="1"/>
      <c r="P142" s="1"/>
      <c r="Q142" s="80"/>
      <c r="R142" s="1"/>
      <c r="S142" s="403"/>
      <c r="T142" s="421"/>
      <c r="U142" s="80"/>
      <c r="V142" s="80"/>
      <c r="W142" s="44"/>
    </row>
    <row r="143" spans="1:23" s="41" customFormat="1" ht="15.75" hidden="1" customHeight="1" thickBot="1" x14ac:dyDescent="0.3">
      <c r="A143" s="124" t="s">
        <v>231</v>
      </c>
      <c r="B143" s="105" t="s">
        <v>663</v>
      </c>
      <c r="C143" s="595" t="s">
        <v>232</v>
      </c>
      <c r="D143" s="596"/>
      <c r="E143" s="596"/>
      <c r="F143" s="168">
        <v>0</v>
      </c>
      <c r="G143" s="252">
        <f>G144+G145+G146+G147+G148+G149+G150+G151+G152+G153</f>
        <v>0</v>
      </c>
      <c r="H143" s="158">
        <f t="shared" ref="H143:W143" si="52">H144+H145+H146+H147+H148+H149+H150+H151+H152+H153</f>
        <v>0</v>
      </c>
      <c r="I143" s="168">
        <f t="shared" si="42"/>
        <v>0</v>
      </c>
      <c r="J143" s="107">
        <f>J144+J145+J146+J147+J148+J149+J150+J151+J152+J153</f>
        <v>0</v>
      </c>
      <c r="K143" s="108">
        <f>K144+K145+K146+K147+K148+K149+K150+K151+K152+K153</f>
        <v>0</v>
      </c>
      <c r="L143" s="107">
        <f t="shared" si="52"/>
        <v>0</v>
      </c>
      <c r="M143" s="108">
        <f t="shared" si="52"/>
        <v>0</v>
      </c>
      <c r="N143" s="108">
        <f t="shared" si="52"/>
        <v>0</v>
      </c>
      <c r="O143" s="108">
        <f t="shared" si="52"/>
        <v>0</v>
      </c>
      <c r="P143" s="108">
        <f t="shared" si="52"/>
        <v>0</v>
      </c>
      <c r="Q143" s="111">
        <f t="shared" si="52"/>
        <v>0</v>
      </c>
      <c r="R143" s="108">
        <f t="shared" si="52"/>
        <v>0</v>
      </c>
      <c r="S143" s="406">
        <f t="shared" si="52"/>
        <v>0</v>
      </c>
      <c r="T143" s="424">
        <f t="shared" si="52"/>
        <v>0</v>
      </c>
      <c r="U143" s="111">
        <f t="shared" si="52"/>
        <v>0</v>
      </c>
      <c r="V143" s="111">
        <f t="shared" si="52"/>
        <v>0</v>
      </c>
      <c r="W143" s="112">
        <f t="shared" si="52"/>
        <v>0</v>
      </c>
    </row>
    <row r="144" spans="1:23" ht="15.75" hidden="1" customHeight="1" thickBot="1" x14ac:dyDescent="0.3">
      <c r="B144" s="55"/>
      <c r="C144" s="2"/>
      <c r="D144" s="550" t="s">
        <v>368</v>
      </c>
      <c r="E144" s="550"/>
      <c r="F144" s="165">
        <v>0</v>
      </c>
      <c r="G144" s="241">
        <f t="shared" ref="G144:G153" si="53">SUM(L144:W144)</f>
        <v>0</v>
      </c>
      <c r="H144" s="147"/>
      <c r="I144" s="165">
        <f t="shared" si="42"/>
        <v>0</v>
      </c>
      <c r="J144" s="74"/>
      <c r="K144" s="1"/>
      <c r="L144" s="74"/>
      <c r="M144" s="1"/>
      <c r="N144" s="1"/>
      <c r="O144" s="1"/>
      <c r="P144" s="1"/>
      <c r="Q144" s="80"/>
      <c r="R144" s="1"/>
      <c r="S144" s="403"/>
      <c r="T144" s="421"/>
      <c r="U144" s="80"/>
      <c r="V144" s="80"/>
      <c r="W144" s="44"/>
    </row>
    <row r="145" spans="1:23" ht="15.75" hidden="1" customHeight="1" thickBot="1" x14ac:dyDescent="0.3">
      <c r="B145" s="55"/>
      <c r="C145" s="2"/>
      <c r="D145" s="550" t="s">
        <v>515</v>
      </c>
      <c r="E145" s="550"/>
      <c r="F145" s="165">
        <v>0</v>
      </c>
      <c r="G145" s="241">
        <f t="shared" si="53"/>
        <v>0</v>
      </c>
      <c r="H145" s="147"/>
      <c r="I145" s="165">
        <f t="shared" si="42"/>
        <v>0</v>
      </c>
      <c r="J145" s="74"/>
      <c r="K145" s="1"/>
      <c r="L145" s="74"/>
      <c r="M145" s="1"/>
      <c r="N145" s="1"/>
      <c r="O145" s="1"/>
      <c r="P145" s="1"/>
      <c r="Q145" s="80"/>
      <c r="R145" s="1"/>
      <c r="S145" s="403"/>
      <c r="T145" s="421"/>
      <c r="U145" s="80"/>
      <c r="V145" s="80"/>
      <c r="W145" s="44"/>
    </row>
    <row r="146" spans="1:23" ht="15.75" hidden="1" customHeight="1" thickBot="1" x14ac:dyDescent="0.3">
      <c r="B146" s="55"/>
      <c r="C146" s="2"/>
      <c r="D146" s="550" t="s">
        <v>517</v>
      </c>
      <c r="E146" s="550"/>
      <c r="F146" s="165">
        <v>0</v>
      </c>
      <c r="G146" s="241">
        <f t="shared" si="53"/>
        <v>0</v>
      </c>
      <c r="H146" s="147"/>
      <c r="I146" s="165">
        <f t="shared" si="42"/>
        <v>0</v>
      </c>
      <c r="J146" s="74"/>
      <c r="K146" s="1"/>
      <c r="L146" s="74"/>
      <c r="M146" s="1"/>
      <c r="N146" s="1"/>
      <c r="O146" s="1"/>
      <c r="P146" s="1"/>
      <c r="Q146" s="80"/>
      <c r="R146" s="1"/>
      <c r="S146" s="403"/>
      <c r="T146" s="421"/>
      <c r="U146" s="80"/>
      <c r="V146" s="80"/>
      <c r="W146" s="44"/>
    </row>
    <row r="147" spans="1:23" ht="15.75" hidden="1" customHeight="1" thickBot="1" x14ac:dyDescent="0.3">
      <c r="B147" s="55"/>
      <c r="C147" s="2"/>
      <c r="D147" s="550" t="s">
        <v>518</v>
      </c>
      <c r="E147" s="550"/>
      <c r="F147" s="165">
        <v>0</v>
      </c>
      <c r="G147" s="241">
        <f t="shared" si="53"/>
        <v>0</v>
      </c>
      <c r="H147" s="147"/>
      <c r="I147" s="165">
        <f t="shared" si="42"/>
        <v>0</v>
      </c>
      <c r="J147" s="74"/>
      <c r="K147" s="1"/>
      <c r="L147" s="74"/>
      <c r="M147" s="1"/>
      <c r="N147" s="1"/>
      <c r="O147" s="1"/>
      <c r="P147" s="1"/>
      <c r="Q147" s="80"/>
      <c r="R147" s="1"/>
      <c r="S147" s="403"/>
      <c r="T147" s="421"/>
      <c r="U147" s="80"/>
      <c r="V147" s="80"/>
      <c r="W147" s="44"/>
    </row>
    <row r="148" spans="1:23" ht="15.75" hidden="1" customHeight="1" thickBot="1" x14ac:dyDescent="0.3">
      <c r="B148" s="55"/>
      <c r="C148" s="2"/>
      <c r="D148" s="550" t="s">
        <v>522</v>
      </c>
      <c r="E148" s="550"/>
      <c r="F148" s="165">
        <v>0</v>
      </c>
      <c r="G148" s="241">
        <f t="shared" si="53"/>
        <v>0</v>
      </c>
      <c r="H148" s="147"/>
      <c r="I148" s="165">
        <f t="shared" si="42"/>
        <v>0</v>
      </c>
      <c r="J148" s="74"/>
      <c r="K148" s="1"/>
      <c r="L148" s="74"/>
      <c r="M148" s="1"/>
      <c r="N148" s="1"/>
      <c r="O148" s="1"/>
      <c r="P148" s="1"/>
      <c r="Q148" s="80"/>
      <c r="R148" s="1"/>
      <c r="S148" s="403"/>
      <c r="T148" s="421"/>
      <c r="U148" s="80"/>
      <c r="V148" s="80"/>
      <c r="W148" s="44"/>
    </row>
    <row r="149" spans="1:23" ht="15.75" hidden="1" customHeight="1" thickBot="1" x14ac:dyDescent="0.3">
      <c r="B149" s="55"/>
      <c r="C149" s="2"/>
      <c r="D149" s="550" t="s">
        <v>520</v>
      </c>
      <c r="E149" s="550"/>
      <c r="F149" s="165">
        <v>0</v>
      </c>
      <c r="G149" s="241">
        <f t="shared" si="53"/>
        <v>0</v>
      </c>
      <c r="H149" s="147"/>
      <c r="I149" s="165">
        <f t="shared" si="42"/>
        <v>0</v>
      </c>
      <c r="J149" s="74"/>
      <c r="K149" s="1"/>
      <c r="L149" s="74"/>
      <c r="M149" s="1"/>
      <c r="N149" s="1"/>
      <c r="O149" s="1"/>
      <c r="P149" s="1"/>
      <c r="Q149" s="80"/>
      <c r="R149" s="1"/>
      <c r="S149" s="403"/>
      <c r="T149" s="421"/>
      <c r="U149" s="80"/>
      <c r="V149" s="80"/>
      <c r="W149" s="44"/>
    </row>
    <row r="150" spans="1:23" ht="25.5" hidden="1" customHeight="1" x14ac:dyDescent="0.25">
      <c r="B150" s="55"/>
      <c r="C150" s="2"/>
      <c r="D150" s="551" t="s">
        <v>524</v>
      </c>
      <c r="E150" s="551"/>
      <c r="F150" s="165">
        <v>0</v>
      </c>
      <c r="G150" s="251">
        <f t="shared" si="53"/>
        <v>0</v>
      </c>
      <c r="H150" s="157"/>
      <c r="I150" s="165">
        <f t="shared" si="42"/>
        <v>0</v>
      </c>
      <c r="J150" s="74"/>
      <c r="K150" s="1"/>
      <c r="L150" s="74"/>
      <c r="M150" s="1"/>
      <c r="N150" s="1"/>
      <c r="O150" s="1"/>
      <c r="P150" s="1"/>
      <c r="Q150" s="80"/>
      <c r="R150" s="1"/>
      <c r="S150" s="403"/>
      <c r="T150" s="421"/>
      <c r="U150" s="80"/>
      <c r="V150" s="80"/>
      <c r="W150" s="44"/>
    </row>
    <row r="151" spans="1:23" ht="15.75" hidden="1" customHeight="1" thickBot="1" x14ac:dyDescent="0.3">
      <c r="B151" s="55"/>
      <c r="C151" s="2"/>
      <c r="D151" s="550" t="s">
        <v>525</v>
      </c>
      <c r="E151" s="550"/>
      <c r="F151" s="165">
        <v>0</v>
      </c>
      <c r="G151" s="241">
        <f t="shared" si="53"/>
        <v>0</v>
      </c>
      <c r="H151" s="147"/>
      <c r="I151" s="165">
        <f t="shared" si="42"/>
        <v>0</v>
      </c>
      <c r="J151" s="74"/>
      <c r="K151" s="1"/>
      <c r="L151" s="74"/>
      <c r="M151" s="1"/>
      <c r="N151" s="1"/>
      <c r="O151" s="1"/>
      <c r="P151" s="1"/>
      <c r="Q151" s="80"/>
      <c r="R151" s="1"/>
      <c r="S151" s="403"/>
      <c r="T151" s="421"/>
      <c r="U151" s="80"/>
      <c r="V151" s="80"/>
      <c r="W151" s="44"/>
    </row>
    <row r="152" spans="1:23" ht="25.5" hidden="1" customHeight="1" x14ac:dyDescent="0.25">
      <c r="B152" s="55"/>
      <c r="C152" s="2"/>
      <c r="D152" s="551" t="s">
        <v>527</v>
      </c>
      <c r="E152" s="551"/>
      <c r="F152" s="165">
        <v>0</v>
      </c>
      <c r="G152" s="251">
        <f t="shared" si="53"/>
        <v>0</v>
      </c>
      <c r="H152" s="157"/>
      <c r="I152" s="165">
        <f t="shared" si="42"/>
        <v>0</v>
      </c>
      <c r="J152" s="74"/>
      <c r="K152" s="1"/>
      <c r="L152" s="74"/>
      <c r="M152" s="1"/>
      <c r="N152" s="1"/>
      <c r="O152" s="1"/>
      <c r="P152" s="1"/>
      <c r="Q152" s="80"/>
      <c r="R152" s="1"/>
      <c r="S152" s="403"/>
      <c r="T152" s="421"/>
      <c r="U152" s="80"/>
      <c r="V152" s="80"/>
      <c r="W152" s="44"/>
    </row>
    <row r="153" spans="1:23" ht="25.5" hidden="1" customHeight="1" x14ac:dyDescent="0.25">
      <c r="B153" s="55"/>
      <c r="C153" s="2"/>
      <c r="D153" s="551" t="s">
        <v>529</v>
      </c>
      <c r="E153" s="551"/>
      <c r="F153" s="165">
        <v>0</v>
      </c>
      <c r="G153" s="251">
        <f t="shared" si="53"/>
        <v>0</v>
      </c>
      <c r="H153" s="157"/>
      <c r="I153" s="165">
        <f t="shared" si="42"/>
        <v>0</v>
      </c>
      <c r="J153" s="74"/>
      <c r="K153" s="1"/>
      <c r="L153" s="74"/>
      <c r="M153" s="1"/>
      <c r="N153" s="1"/>
      <c r="O153" s="1"/>
      <c r="P153" s="1"/>
      <c r="Q153" s="80"/>
      <c r="R153" s="1"/>
      <c r="S153" s="403"/>
      <c r="T153" s="421"/>
      <c r="U153" s="80"/>
      <c r="V153" s="80"/>
      <c r="W153" s="44"/>
    </row>
    <row r="154" spans="1:23" s="41" customFormat="1" ht="27.75" hidden="1" customHeight="1" x14ac:dyDescent="0.25">
      <c r="A154" s="124" t="s">
        <v>233</v>
      </c>
      <c r="B154" s="105" t="s">
        <v>664</v>
      </c>
      <c r="C154" s="630" t="s">
        <v>808</v>
      </c>
      <c r="D154" s="631"/>
      <c r="E154" s="631"/>
      <c r="F154" s="168">
        <v>0</v>
      </c>
      <c r="G154" s="250">
        <f>G155+G156</f>
        <v>0</v>
      </c>
      <c r="H154" s="156">
        <f t="shared" ref="H154:W154" si="54">H155+H156</f>
        <v>0</v>
      </c>
      <c r="I154" s="168">
        <f t="shared" si="42"/>
        <v>0</v>
      </c>
      <c r="J154" s="107">
        <f>J155+J156</f>
        <v>0</v>
      </c>
      <c r="K154" s="108">
        <f>K155+K156</f>
        <v>0</v>
      </c>
      <c r="L154" s="107">
        <f t="shared" si="54"/>
        <v>0</v>
      </c>
      <c r="M154" s="108">
        <f t="shared" si="54"/>
        <v>0</v>
      </c>
      <c r="N154" s="108">
        <f t="shared" si="54"/>
        <v>0</v>
      </c>
      <c r="O154" s="108">
        <f t="shared" si="54"/>
        <v>0</v>
      </c>
      <c r="P154" s="108">
        <f t="shared" si="54"/>
        <v>0</v>
      </c>
      <c r="Q154" s="111">
        <f t="shared" si="54"/>
        <v>0</v>
      </c>
      <c r="R154" s="108">
        <f t="shared" si="54"/>
        <v>0</v>
      </c>
      <c r="S154" s="406">
        <f t="shared" si="54"/>
        <v>0</v>
      </c>
      <c r="T154" s="424">
        <f t="shared" si="54"/>
        <v>0</v>
      </c>
      <c r="U154" s="111">
        <f t="shared" si="54"/>
        <v>0</v>
      </c>
      <c r="V154" s="111">
        <f t="shared" si="54"/>
        <v>0</v>
      </c>
      <c r="W154" s="112">
        <f t="shared" si="54"/>
        <v>0</v>
      </c>
    </row>
    <row r="155" spans="1:23" ht="15.75" hidden="1" customHeight="1" thickBot="1" x14ac:dyDescent="0.3">
      <c r="B155" s="55"/>
      <c r="C155" s="2"/>
      <c r="D155" s="550" t="s">
        <v>531</v>
      </c>
      <c r="E155" s="550"/>
      <c r="F155" s="165">
        <v>0</v>
      </c>
      <c r="G155" s="241">
        <f>SUM(L155:W155)</f>
        <v>0</v>
      </c>
      <c r="H155" s="147"/>
      <c r="I155" s="165">
        <f t="shared" si="42"/>
        <v>0</v>
      </c>
      <c r="J155" s="74"/>
      <c r="K155" s="1"/>
      <c r="L155" s="74"/>
      <c r="M155" s="1"/>
      <c r="N155" s="1"/>
      <c r="O155" s="1"/>
      <c r="P155" s="1"/>
      <c r="Q155" s="80"/>
      <c r="R155" s="1"/>
      <c r="S155" s="403"/>
      <c r="T155" s="421"/>
      <c r="U155" s="80"/>
      <c r="V155" s="80"/>
      <c r="W155" s="44"/>
    </row>
    <row r="156" spans="1:23" ht="25.5" hidden="1" customHeight="1" x14ac:dyDescent="0.25">
      <c r="B156" s="55"/>
      <c r="C156" s="2"/>
      <c r="D156" s="551" t="s">
        <v>530</v>
      </c>
      <c r="E156" s="551"/>
      <c r="F156" s="165">
        <v>0</v>
      </c>
      <c r="G156" s="251">
        <f>SUM(L156:W156)</f>
        <v>0</v>
      </c>
      <c r="H156" s="157"/>
      <c r="I156" s="165">
        <f t="shared" si="42"/>
        <v>0</v>
      </c>
      <c r="J156" s="74"/>
      <c r="K156" s="1"/>
      <c r="L156" s="74"/>
      <c r="M156" s="1"/>
      <c r="N156" s="1"/>
      <c r="O156" s="1"/>
      <c r="P156" s="1"/>
      <c r="Q156" s="80"/>
      <c r="R156" s="1"/>
      <c r="S156" s="403"/>
      <c r="T156" s="421"/>
      <c r="U156" s="80"/>
      <c r="V156" s="80"/>
      <c r="W156" s="44"/>
    </row>
    <row r="157" spans="1:23" s="41" customFormat="1" ht="15.75" hidden="1" customHeight="1" thickBot="1" x14ac:dyDescent="0.3">
      <c r="A157" s="124" t="s">
        <v>234</v>
      </c>
      <c r="B157" s="105" t="s">
        <v>666</v>
      </c>
      <c r="C157" s="630" t="s">
        <v>809</v>
      </c>
      <c r="D157" s="631"/>
      <c r="E157" s="631"/>
      <c r="F157" s="168">
        <v>0</v>
      </c>
      <c r="G157" s="250">
        <f>G158+G159+G160+G161+G162+G163+G164+G165+G166+G167+G168</f>
        <v>0</v>
      </c>
      <c r="H157" s="156">
        <f t="shared" ref="H157:W157" si="55">H158+H159+H160+H161+H162+H163+H164+H165+H166+H167+H168</f>
        <v>0</v>
      </c>
      <c r="I157" s="168">
        <f t="shared" si="42"/>
        <v>0</v>
      </c>
      <c r="J157" s="107">
        <f>J158+J159+J160+J161+J162+J163+J164+J165+J166+J167+J168</f>
        <v>0</v>
      </c>
      <c r="K157" s="108">
        <f>K158+K159+K160+K161+K162+K163+K164+K165+K166+K167+K168</f>
        <v>0</v>
      </c>
      <c r="L157" s="107">
        <f t="shared" si="55"/>
        <v>0</v>
      </c>
      <c r="M157" s="108">
        <f t="shared" si="55"/>
        <v>0</v>
      </c>
      <c r="N157" s="108">
        <f t="shared" si="55"/>
        <v>0</v>
      </c>
      <c r="O157" s="108">
        <f t="shared" si="55"/>
        <v>0</v>
      </c>
      <c r="P157" s="108">
        <f t="shared" si="55"/>
        <v>0</v>
      </c>
      <c r="Q157" s="111">
        <f t="shared" si="55"/>
        <v>0</v>
      </c>
      <c r="R157" s="108">
        <f t="shared" si="55"/>
        <v>0</v>
      </c>
      <c r="S157" s="406">
        <f t="shared" si="55"/>
        <v>0</v>
      </c>
      <c r="T157" s="424">
        <f t="shared" si="55"/>
        <v>0</v>
      </c>
      <c r="U157" s="111">
        <f t="shared" si="55"/>
        <v>0</v>
      </c>
      <c r="V157" s="111">
        <f t="shared" si="55"/>
        <v>0</v>
      </c>
      <c r="W157" s="112">
        <f t="shared" si="55"/>
        <v>0</v>
      </c>
    </row>
    <row r="158" spans="1:23" ht="15.75" hidden="1" customHeight="1" thickBot="1" x14ac:dyDescent="0.3">
      <c r="B158" s="55"/>
      <c r="C158" s="2"/>
      <c r="D158" s="550" t="s">
        <v>354</v>
      </c>
      <c r="E158" s="550"/>
      <c r="F158" s="165">
        <v>0</v>
      </c>
      <c r="G158" s="241">
        <f t="shared" ref="G158:G171" si="56">SUM(L158:W158)</f>
        <v>0</v>
      </c>
      <c r="H158" s="147"/>
      <c r="I158" s="165">
        <f t="shared" si="42"/>
        <v>0</v>
      </c>
      <c r="J158" s="74"/>
      <c r="K158" s="1"/>
      <c r="L158" s="74"/>
      <c r="M158" s="1"/>
      <c r="N158" s="1"/>
      <c r="O158" s="1"/>
      <c r="P158" s="1"/>
      <c r="Q158" s="80"/>
      <c r="R158" s="1"/>
      <c r="S158" s="403"/>
      <c r="T158" s="421"/>
      <c r="U158" s="80"/>
      <c r="V158" s="80"/>
      <c r="W158" s="44"/>
    </row>
    <row r="159" spans="1:23" ht="15.75" hidden="1" customHeight="1" thickBot="1" x14ac:dyDescent="0.3">
      <c r="B159" s="55"/>
      <c r="C159" s="2"/>
      <c r="D159" s="550" t="s">
        <v>357</v>
      </c>
      <c r="E159" s="550"/>
      <c r="F159" s="165">
        <v>0</v>
      </c>
      <c r="G159" s="241">
        <f t="shared" si="56"/>
        <v>0</v>
      </c>
      <c r="H159" s="147"/>
      <c r="I159" s="165">
        <f t="shared" si="42"/>
        <v>0</v>
      </c>
      <c r="J159" s="74"/>
      <c r="K159" s="1"/>
      <c r="L159" s="74"/>
      <c r="M159" s="1"/>
      <c r="N159" s="1"/>
      <c r="O159" s="1"/>
      <c r="P159" s="1"/>
      <c r="Q159" s="80"/>
      <c r="R159" s="1"/>
      <c r="S159" s="403"/>
      <c r="T159" s="421"/>
      <c r="U159" s="80"/>
      <c r="V159" s="80"/>
      <c r="W159" s="44"/>
    </row>
    <row r="160" spans="1:23" ht="15.75" hidden="1" customHeight="1" thickBot="1" x14ac:dyDescent="0.3">
      <c r="B160" s="55"/>
      <c r="C160" s="2"/>
      <c r="D160" s="550" t="s">
        <v>358</v>
      </c>
      <c r="E160" s="550"/>
      <c r="F160" s="165">
        <v>0</v>
      </c>
      <c r="G160" s="241">
        <f t="shared" si="56"/>
        <v>0</v>
      </c>
      <c r="H160" s="147"/>
      <c r="I160" s="165">
        <f t="shared" si="42"/>
        <v>0</v>
      </c>
      <c r="J160" s="74"/>
      <c r="K160" s="1"/>
      <c r="L160" s="74"/>
      <c r="M160" s="1"/>
      <c r="N160" s="1"/>
      <c r="O160" s="1"/>
      <c r="P160" s="1"/>
      <c r="Q160" s="80"/>
      <c r="R160" s="1"/>
      <c r="S160" s="403"/>
      <c r="T160" s="421"/>
      <c r="U160" s="80"/>
      <c r="V160" s="80"/>
      <c r="W160" s="44"/>
    </row>
    <row r="161" spans="1:23" ht="15.75" hidden="1" customHeight="1" thickBot="1" x14ac:dyDescent="0.3">
      <c r="B161" s="55"/>
      <c r="C161" s="2"/>
      <c r="D161" s="550" t="s">
        <v>355</v>
      </c>
      <c r="E161" s="550"/>
      <c r="F161" s="165">
        <v>0</v>
      </c>
      <c r="G161" s="241">
        <f t="shared" si="56"/>
        <v>0</v>
      </c>
      <c r="H161" s="147"/>
      <c r="I161" s="165">
        <f t="shared" si="42"/>
        <v>0</v>
      </c>
      <c r="J161" s="74"/>
      <c r="K161" s="1"/>
      <c r="L161" s="74"/>
      <c r="M161" s="1"/>
      <c r="N161" s="1"/>
      <c r="O161" s="1"/>
      <c r="P161" s="1"/>
      <c r="Q161" s="80"/>
      <c r="R161" s="1"/>
      <c r="S161" s="403"/>
      <c r="T161" s="421"/>
      <c r="U161" s="80"/>
      <c r="V161" s="80"/>
      <c r="W161" s="44"/>
    </row>
    <row r="162" spans="1:23" ht="15.75" hidden="1" customHeight="1" thickBot="1" x14ac:dyDescent="0.3">
      <c r="B162" s="55"/>
      <c r="C162" s="2"/>
      <c r="D162" s="550" t="s">
        <v>810</v>
      </c>
      <c r="E162" s="550"/>
      <c r="F162" s="165">
        <v>0</v>
      </c>
      <c r="G162" s="241">
        <f t="shared" si="56"/>
        <v>0</v>
      </c>
      <c r="H162" s="147"/>
      <c r="I162" s="165">
        <f t="shared" si="42"/>
        <v>0</v>
      </c>
      <c r="J162" s="74"/>
      <c r="K162" s="1"/>
      <c r="L162" s="74"/>
      <c r="M162" s="1"/>
      <c r="N162" s="1"/>
      <c r="O162" s="1"/>
      <c r="P162" s="1"/>
      <c r="Q162" s="80"/>
      <c r="R162" s="1"/>
      <c r="S162" s="403"/>
      <c r="T162" s="421"/>
      <c r="U162" s="80"/>
      <c r="V162" s="80"/>
      <c r="W162" s="44"/>
    </row>
    <row r="163" spans="1:23" ht="25.5" hidden="1" customHeight="1" x14ac:dyDescent="0.25">
      <c r="B163" s="55"/>
      <c r="C163" s="2"/>
      <c r="D163" s="551" t="s">
        <v>532</v>
      </c>
      <c r="E163" s="551"/>
      <c r="F163" s="165">
        <v>0</v>
      </c>
      <c r="G163" s="251">
        <f t="shared" si="56"/>
        <v>0</v>
      </c>
      <c r="H163" s="157"/>
      <c r="I163" s="165">
        <f t="shared" si="42"/>
        <v>0</v>
      </c>
      <c r="J163" s="74"/>
      <c r="K163" s="1"/>
      <c r="L163" s="74"/>
      <c r="M163" s="1"/>
      <c r="N163" s="1"/>
      <c r="O163" s="1"/>
      <c r="P163" s="1"/>
      <c r="Q163" s="80"/>
      <c r="R163" s="1"/>
      <c r="S163" s="403"/>
      <c r="T163" s="421"/>
      <c r="U163" s="80"/>
      <c r="V163" s="80"/>
      <c r="W163" s="44"/>
    </row>
    <row r="164" spans="1:23" ht="25.5" hidden="1" customHeight="1" x14ac:dyDescent="0.25">
      <c r="B164" s="55"/>
      <c r="C164" s="2"/>
      <c r="D164" s="551" t="s">
        <v>533</v>
      </c>
      <c r="E164" s="551"/>
      <c r="F164" s="165">
        <v>0</v>
      </c>
      <c r="G164" s="251">
        <f t="shared" si="56"/>
        <v>0</v>
      </c>
      <c r="H164" s="157"/>
      <c r="I164" s="165">
        <f t="shared" si="42"/>
        <v>0</v>
      </c>
      <c r="J164" s="74"/>
      <c r="K164" s="1"/>
      <c r="L164" s="74"/>
      <c r="M164" s="1"/>
      <c r="N164" s="1"/>
      <c r="O164" s="1"/>
      <c r="P164" s="1"/>
      <c r="Q164" s="80"/>
      <c r="R164" s="1"/>
      <c r="S164" s="403"/>
      <c r="T164" s="421"/>
      <c r="U164" s="80"/>
      <c r="V164" s="80"/>
      <c r="W164" s="44"/>
    </row>
    <row r="165" spans="1:23" ht="15.75" hidden="1" customHeight="1" thickBot="1" x14ac:dyDescent="0.3">
      <c r="B165" s="55"/>
      <c r="C165" s="2"/>
      <c r="D165" s="550" t="s">
        <v>364</v>
      </c>
      <c r="E165" s="550"/>
      <c r="F165" s="165">
        <v>0</v>
      </c>
      <c r="G165" s="241">
        <f t="shared" si="56"/>
        <v>0</v>
      </c>
      <c r="H165" s="147"/>
      <c r="I165" s="165">
        <f t="shared" si="42"/>
        <v>0</v>
      </c>
      <c r="J165" s="74"/>
      <c r="K165" s="1"/>
      <c r="L165" s="74"/>
      <c r="M165" s="1"/>
      <c r="N165" s="1"/>
      <c r="O165" s="1"/>
      <c r="P165" s="1"/>
      <c r="Q165" s="80"/>
      <c r="R165" s="1"/>
      <c r="S165" s="403"/>
      <c r="T165" s="421"/>
      <c r="U165" s="80"/>
      <c r="V165" s="80"/>
      <c r="W165" s="44"/>
    </row>
    <row r="166" spans="1:23" ht="15.75" hidden="1" customHeight="1" thickBot="1" x14ac:dyDescent="0.3">
      <c r="B166" s="55"/>
      <c r="C166" s="2"/>
      <c r="D166" s="550" t="s">
        <v>356</v>
      </c>
      <c r="E166" s="550"/>
      <c r="F166" s="165">
        <v>0</v>
      </c>
      <c r="G166" s="241">
        <f t="shared" si="56"/>
        <v>0</v>
      </c>
      <c r="H166" s="147"/>
      <c r="I166" s="165">
        <f t="shared" si="42"/>
        <v>0</v>
      </c>
      <c r="J166" s="74"/>
      <c r="K166" s="1"/>
      <c r="L166" s="74"/>
      <c r="M166" s="1"/>
      <c r="N166" s="1"/>
      <c r="O166" s="1"/>
      <c r="P166" s="1"/>
      <c r="Q166" s="80"/>
      <c r="R166" s="1"/>
      <c r="S166" s="403"/>
      <c r="T166" s="421"/>
      <c r="U166" s="80"/>
      <c r="V166" s="80"/>
      <c r="W166" s="44"/>
    </row>
    <row r="167" spans="1:23" ht="25.5" hidden="1" customHeight="1" x14ac:dyDescent="0.25">
      <c r="B167" s="55"/>
      <c r="C167" s="2"/>
      <c r="D167" s="551" t="s">
        <v>534</v>
      </c>
      <c r="E167" s="551"/>
      <c r="F167" s="165">
        <v>0</v>
      </c>
      <c r="G167" s="251">
        <f t="shared" si="56"/>
        <v>0</v>
      </c>
      <c r="H167" s="157"/>
      <c r="I167" s="165">
        <f t="shared" si="42"/>
        <v>0</v>
      </c>
      <c r="J167" s="74"/>
      <c r="K167" s="1"/>
      <c r="L167" s="74"/>
      <c r="M167" s="1"/>
      <c r="N167" s="1"/>
      <c r="O167" s="1"/>
      <c r="P167" s="1"/>
      <c r="Q167" s="80"/>
      <c r="R167" s="1"/>
      <c r="S167" s="403"/>
      <c r="T167" s="421"/>
      <c r="U167" s="80"/>
      <c r="V167" s="80"/>
      <c r="W167" s="44"/>
    </row>
    <row r="168" spans="1:23" ht="15.75" hidden="1" customHeight="1" thickBot="1" x14ac:dyDescent="0.3">
      <c r="B168" s="55"/>
      <c r="C168" s="2"/>
      <c r="D168" s="550" t="s">
        <v>535</v>
      </c>
      <c r="E168" s="550"/>
      <c r="F168" s="165">
        <v>0</v>
      </c>
      <c r="G168" s="241">
        <f t="shared" si="56"/>
        <v>0</v>
      </c>
      <c r="H168" s="147"/>
      <c r="I168" s="165">
        <f t="shared" si="42"/>
        <v>0</v>
      </c>
      <c r="J168" s="74"/>
      <c r="K168" s="1"/>
      <c r="L168" s="74"/>
      <c r="M168" s="1"/>
      <c r="N168" s="1"/>
      <c r="O168" s="1"/>
      <c r="P168" s="1"/>
      <c r="Q168" s="80"/>
      <c r="R168" s="1"/>
      <c r="S168" s="403"/>
      <c r="T168" s="421"/>
      <c r="U168" s="80"/>
      <c r="V168" s="80"/>
      <c r="W168" s="44"/>
    </row>
    <row r="169" spans="1:23" s="41" customFormat="1" ht="15.75" hidden="1" customHeight="1" thickBot="1" x14ac:dyDescent="0.3">
      <c r="A169" s="124" t="s">
        <v>235</v>
      </c>
      <c r="B169" s="105" t="s">
        <v>665</v>
      </c>
      <c r="C169" s="595" t="s">
        <v>236</v>
      </c>
      <c r="D169" s="596"/>
      <c r="E169" s="596"/>
      <c r="F169" s="168">
        <v>0</v>
      </c>
      <c r="G169" s="252">
        <f t="shared" si="56"/>
        <v>0</v>
      </c>
      <c r="H169" s="158"/>
      <c r="I169" s="168">
        <f t="shared" si="42"/>
        <v>0</v>
      </c>
      <c r="J169" s="107"/>
      <c r="K169" s="108"/>
      <c r="L169" s="107"/>
      <c r="M169" s="108"/>
      <c r="N169" s="108"/>
      <c r="O169" s="108"/>
      <c r="P169" s="108"/>
      <c r="Q169" s="111"/>
      <c r="R169" s="108"/>
      <c r="S169" s="406"/>
      <c r="T169" s="424"/>
      <c r="U169" s="111"/>
      <c r="V169" s="111"/>
      <c r="W169" s="112"/>
    </row>
    <row r="170" spans="1:23" s="41" customFormat="1" ht="15.75" hidden="1" customHeight="1" thickBot="1" x14ac:dyDescent="0.3">
      <c r="A170" s="124" t="s">
        <v>237</v>
      </c>
      <c r="B170" s="105" t="s">
        <v>667</v>
      </c>
      <c r="C170" s="595" t="s">
        <v>238</v>
      </c>
      <c r="D170" s="596"/>
      <c r="E170" s="596"/>
      <c r="F170" s="168">
        <v>0</v>
      </c>
      <c r="G170" s="252">
        <f t="shared" si="56"/>
        <v>0</v>
      </c>
      <c r="H170" s="158"/>
      <c r="I170" s="168">
        <f t="shared" si="42"/>
        <v>0</v>
      </c>
      <c r="J170" s="107"/>
      <c r="K170" s="108"/>
      <c r="L170" s="107"/>
      <c r="M170" s="108"/>
      <c r="N170" s="108"/>
      <c r="O170" s="108"/>
      <c r="P170" s="108"/>
      <c r="Q170" s="111"/>
      <c r="R170" s="108"/>
      <c r="S170" s="406"/>
      <c r="T170" s="424"/>
      <c r="U170" s="111"/>
      <c r="V170" s="111"/>
      <c r="W170" s="112"/>
    </row>
    <row r="171" spans="1:23" s="41" customFormat="1" ht="15.75" hidden="1" customHeight="1" thickBot="1" x14ac:dyDescent="0.3">
      <c r="A171" s="124" t="s">
        <v>239</v>
      </c>
      <c r="B171" s="105" t="s">
        <v>668</v>
      </c>
      <c r="C171" s="595" t="s">
        <v>240</v>
      </c>
      <c r="D171" s="596"/>
      <c r="E171" s="596"/>
      <c r="F171" s="168">
        <v>0</v>
      </c>
      <c r="G171" s="252">
        <f t="shared" si="56"/>
        <v>0</v>
      </c>
      <c r="H171" s="158"/>
      <c r="I171" s="168">
        <f t="shared" ref="I171:I244" si="57">SUM(G171:H171)</f>
        <v>0</v>
      </c>
      <c r="J171" s="107"/>
      <c r="K171" s="108"/>
      <c r="L171" s="107"/>
      <c r="M171" s="108"/>
      <c r="N171" s="108"/>
      <c r="O171" s="108"/>
      <c r="P171" s="108"/>
      <c r="Q171" s="111"/>
      <c r="R171" s="108"/>
      <c r="S171" s="406"/>
      <c r="T171" s="424"/>
      <c r="U171" s="111"/>
      <c r="V171" s="111"/>
      <c r="W171" s="112"/>
    </row>
    <row r="172" spans="1:23" s="41" customFormat="1" ht="15.75" hidden="1" customHeight="1" thickBot="1" x14ac:dyDescent="0.3">
      <c r="A172" s="124" t="s">
        <v>241</v>
      </c>
      <c r="B172" s="105" t="s">
        <v>669</v>
      </c>
      <c r="C172" s="595" t="s">
        <v>242</v>
      </c>
      <c r="D172" s="596"/>
      <c r="E172" s="596"/>
      <c r="F172" s="168">
        <v>0</v>
      </c>
      <c r="G172" s="252">
        <f>G173+G174+G175+G176+G177+G178+G179+G180+G181+G182</f>
        <v>0</v>
      </c>
      <c r="H172" s="158">
        <f t="shared" ref="H172:W172" si="58">H173+H174+H175+H176+H177+H178+H179+H180+H181+H182</f>
        <v>0</v>
      </c>
      <c r="I172" s="168">
        <f t="shared" si="57"/>
        <v>0</v>
      </c>
      <c r="J172" s="107">
        <f>J173+J174+J175+J176+J177+J178+J179+J180+J181+J182</f>
        <v>0</v>
      </c>
      <c r="K172" s="108">
        <f>K173+K174+K175+K176+K177+K178+K179+K180+K181+K182</f>
        <v>0</v>
      </c>
      <c r="L172" s="107">
        <f t="shared" si="58"/>
        <v>0</v>
      </c>
      <c r="M172" s="108">
        <f t="shared" si="58"/>
        <v>0</v>
      </c>
      <c r="N172" s="108">
        <f t="shared" si="58"/>
        <v>0</v>
      </c>
      <c r="O172" s="108">
        <f t="shared" si="58"/>
        <v>0</v>
      </c>
      <c r="P172" s="108">
        <f t="shared" si="58"/>
        <v>0</v>
      </c>
      <c r="Q172" s="111">
        <f t="shared" si="58"/>
        <v>0</v>
      </c>
      <c r="R172" s="108">
        <f t="shared" si="58"/>
        <v>0</v>
      </c>
      <c r="S172" s="406">
        <f t="shared" si="58"/>
        <v>0</v>
      </c>
      <c r="T172" s="424">
        <f t="shared" si="58"/>
        <v>0</v>
      </c>
      <c r="U172" s="111">
        <f t="shared" si="58"/>
        <v>0</v>
      </c>
      <c r="V172" s="111">
        <f t="shared" si="58"/>
        <v>0</v>
      </c>
      <c r="W172" s="112">
        <f t="shared" si="58"/>
        <v>0</v>
      </c>
    </row>
    <row r="173" spans="1:23" ht="15.75" hidden="1" customHeight="1" thickBot="1" x14ac:dyDescent="0.3">
      <c r="B173" s="55"/>
      <c r="C173" s="2"/>
      <c r="D173" s="550" t="s">
        <v>359</v>
      </c>
      <c r="E173" s="550"/>
      <c r="F173" s="165">
        <v>0</v>
      </c>
      <c r="G173" s="241">
        <f t="shared" ref="G173:G183" si="59">SUM(L173:W173)</f>
        <v>0</v>
      </c>
      <c r="H173" s="147"/>
      <c r="I173" s="165">
        <f t="shared" si="57"/>
        <v>0</v>
      </c>
      <c r="J173" s="74"/>
      <c r="K173" s="1"/>
      <c r="L173" s="74"/>
      <c r="M173" s="1"/>
      <c r="N173" s="1"/>
      <c r="O173" s="1"/>
      <c r="P173" s="1"/>
      <c r="Q173" s="80"/>
      <c r="R173" s="1"/>
      <c r="S173" s="403"/>
      <c r="T173" s="421"/>
      <c r="U173" s="80"/>
      <c r="V173" s="80"/>
      <c r="W173" s="44"/>
    </row>
    <row r="174" spans="1:23" ht="15.75" hidden="1" customHeight="1" thickBot="1" x14ac:dyDescent="0.3">
      <c r="B174" s="55"/>
      <c r="C174" s="2"/>
      <c r="D174" s="550" t="s">
        <v>360</v>
      </c>
      <c r="E174" s="550"/>
      <c r="F174" s="165">
        <v>0</v>
      </c>
      <c r="G174" s="241">
        <f t="shared" si="59"/>
        <v>0</v>
      </c>
      <c r="H174" s="147"/>
      <c r="I174" s="165">
        <f t="shared" si="57"/>
        <v>0</v>
      </c>
      <c r="J174" s="74"/>
      <c r="K174" s="1"/>
      <c r="L174" s="74"/>
      <c r="M174" s="1"/>
      <c r="N174" s="1"/>
      <c r="O174" s="1"/>
      <c r="P174" s="1"/>
      <c r="Q174" s="80"/>
      <c r="R174" s="1"/>
      <c r="S174" s="403"/>
      <c r="T174" s="421"/>
      <c r="U174" s="80"/>
      <c r="V174" s="80"/>
      <c r="W174" s="44"/>
    </row>
    <row r="175" spans="1:23" ht="15.75" hidden="1" customHeight="1" thickBot="1" x14ac:dyDescent="0.3">
      <c r="B175" s="55"/>
      <c r="C175" s="2"/>
      <c r="D175" s="550" t="s">
        <v>361</v>
      </c>
      <c r="E175" s="550"/>
      <c r="F175" s="165">
        <v>0</v>
      </c>
      <c r="G175" s="241">
        <f t="shared" si="59"/>
        <v>0</v>
      </c>
      <c r="H175" s="147"/>
      <c r="I175" s="165">
        <f t="shared" si="57"/>
        <v>0</v>
      </c>
      <c r="J175" s="74"/>
      <c r="K175" s="1"/>
      <c r="L175" s="74"/>
      <c r="M175" s="1"/>
      <c r="N175" s="1"/>
      <c r="O175" s="1"/>
      <c r="P175" s="1"/>
      <c r="Q175" s="80"/>
      <c r="R175" s="1"/>
      <c r="S175" s="403"/>
      <c r="T175" s="421"/>
      <c r="U175" s="80"/>
      <c r="V175" s="80"/>
      <c r="W175" s="44"/>
    </row>
    <row r="176" spans="1:23" ht="15.75" hidden="1" customHeight="1" thickBot="1" x14ac:dyDescent="0.3">
      <c r="B176" s="55"/>
      <c r="C176" s="2"/>
      <c r="D176" s="550" t="s">
        <v>362</v>
      </c>
      <c r="E176" s="550"/>
      <c r="F176" s="165">
        <v>0</v>
      </c>
      <c r="G176" s="241">
        <f t="shared" si="59"/>
        <v>0</v>
      </c>
      <c r="H176" s="147"/>
      <c r="I176" s="165">
        <f t="shared" si="57"/>
        <v>0</v>
      </c>
      <c r="J176" s="74"/>
      <c r="K176" s="1"/>
      <c r="L176" s="74"/>
      <c r="M176" s="1"/>
      <c r="N176" s="1"/>
      <c r="O176" s="1"/>
      <c r="P176" s="1"/>
      <c r="Q176" s="80"/>
      <c r="R176" s="1"/>
      <c r="S176" s="403"/>
      <c r="T176" s="421"/>
      <c r="U176" s="80"/>
      <c r="V176" s="80"/>
      <c r="W176" s="44"/>
    </row>
    <row r="177" spans="1:23" ht="15.75" hidden="1" customHeight="1" thickBot="1" x14ac:dyDescent="0.3">
      <c r="B177" s="55"/>
      <c r="C177" s="2"/>
      <c r="D177" s="550" t="s">
        <v>363</v>
      </c>
      <c r="E177" s="550"/>
      <c r="F177" s="165">
        <v>0</v>
      </c>
      <c r="G177" s="241">
        <f t="shared" si="59"/>
        <v>0</v>
      </c>
      <c r="H177" s="147"/>
      <c r="I177" s="165">
        <f t="shared" si="57"/>
        <v>0</v>
      </c>
      <c r="J177" s="74"/>
      <c r="K177" s="1"/>
      <c r="L177" s="74"/>
      <c r="M177" s="1"/>
      <c r="N177" s="1"/>
      <c r="O177" s="1"/>
      <c r="P177" s="1"/>
      <c r="Q177" s="80"/>
      <c r="R177" s="1"/>
      <c r="S177" s="403"/>
      <c r="T177" s="421"/>
      <c r="U177" s="80"/>
      <c r="V177" s="80"/>
      <c r="W177" s="44"/>
    </row>
    <row r="178" spans="1:23" ht="25.5" hidden="1" customHeight="1" x14ac:dyDescent="0.25">
      <c r="B178" s="55"/>
      <c r="C178" s="2"/>
      <c r="D178" s="551" t="s">
        <v>536</v>
      </c>
      <c r="E178" s="551"/>
      <c r="F178" s="165">
        <v>0</v>
      </c>
      <c r="G178" s="251">
        <f t="shared" si="59"/>
        <v>0</v>
      </c>
      <c r="H178" s="157"/>
      <c r="I178" s="165">
        <f t="shared" si="57"/>
        <v>0</v>
      </c>
      <c r="J178" s="74"/>
      <c r="K178" s="1"/>
      <c r="L178" s="74"/>
      <c r="M178" s="1"/>
      <c r="N178" s="1"/>
      <c r="O178" s="1"/>
      <c r="P178" s="1"/>
      <c r="Q178" s="80"/>
      <c r="R178" s="1"/>
      <c r="S178" s="403"/>
      <c r="T178" s="421"/>
      <c r="U178" s="80"/>
      <c r="V178" s="80"/>
      <c r="W178" s="44"/>
    </row>
    <row r="179" spans="1:23" ht="25.5" hidden="1" customHeight="1" x14ac:dyDescent="0.25">
      <c r="B179" s="55"/>
      <c r="C179" s="2"/>
      <c r="D179" s="551" t="s">
        <v>539</v>
      </c>
      <c r="E179" s="551"/>
      <c r="F179" s="165">
        <v>0</v>
      </c>
      <c r="G179" s="251">
        <f t="shared" si="59"/>
        <v>0</v>
      </c>
      <c r="H179" s="157"/>
      <c r="I179" s="165">
        <f t="shared" si="57"/>
        <v>0</v>
      </c>
      <c r="J179" s="74"/>
      <c r="K179" s="1"/>
      <c r="L179" s="74"/>
      <c r="M179" s="1"/>
      <c r="N179" s="1"/>
      <c r="O179" s="1"/>
      <c r="P179" s="1"/>
      <c r="Q179" s="80"/>
      <c r="R179" s="1"/>
      <c r="S179" s="403"/>
      <c r="T179" s="421"/>
      <c r="U179" s="80"/>
      <c r="V179" s="80"/>
      <c r="W179" s="44"/>
    </row>
    <row r="180" spans="1:23" ht="15.75" hidden="1" customHeight="1" thickBot="1" x14ac:dyDescent="0.3">
      <c r="B180" s="55"/>
      <c r="C180" s="2"/>
      <c r="D180" s="550" t="s">
        <v>365</v>
      </c>
      <c r="E180" s="550"/>
      <c r="F180" s="165">
        <v>0</v>
      </c>
      <c r="G180" s="241">
        <f t="shared" si="59"/>
        <v>0</v>
      </c>
      <c r="H180" s="147"/>
      <c r="I180" s="165">
        <f t="shared" si="57"/>
        <v>0</v>
      </c>
      <c r="J180" s="74"/>
      <c r="K180" s="1"/>
      <c r="L180" s="74"/>
      <c r="M180" s="1"/>
      <c r="N180" s="1"/>
      <c r="O180" s="1"/>
      <c r="P180" s="1"/>
      <c r="Q180" s="80"/>
      <c r="R180" s="1"/>
      <c r="S180" s="403"/>
      <c r="T180" s="421"/>
      <c r="U180" s="80"/>
      <c r="V180" s="80"/>
      <c r="W180" s="44"/>
    </row>
    <row r="181" spans="1:23" ht="25.5" hidden="1" customHeight="1" x14ac:dyDescent="0.25">
      <c r="B181" s="55"/>
      <c r="C181" s="2"/>
      <c r="D181" s="551" t="s">
        <v>542</v>
      </c>
      <c r="E181" s="551"/>
      <c r="F181" s="165">
        <v>0</v>
      </c>
      <c r="G181" s="251">
        <f t="shared" si="59"/>
        <v>0</v>
      </c>
      <c r="H181" s="157"/>
      <c r="I181" s="165">
        <f t="shared" si="57"/>
        <v>0</v>
      </c>
      <c r="J181" s="74"/>
      <c r="K181" s="1"/>
      <c r="L181" s="74"/>
      <c r="M181" s="1"/>
      <c r="N181" s="1"/>
      <c r="O181" s="1"/>
      <c r="P181" s="1"/>
      <c r="Q181" s="80"/>
      <c r="R181" s="1"/>
      <c r="S181" s="403"/>
      <c r="T181" s="421"/>
      <c r="U181" s="80"/>
      <c r="V181" s="80"/>
      <c r="W181" s="44"/>
    </row>
    <row r="182" spans="1:23" ht="15.75" hidden="1" customHeight="1" thickBot="1" x14ac:dyDescent="0.3">
      <c r="B182" s="55"/>
      <c r="C182" s="2"/>
      <c r="D182" s="550" t="s">
        <v>543</v>
      </c>
      <c r="E182" s="550"/>
      <c r="F182" s="165">
        <v>0</v>
      </c>
      <c r="G182" s="241">
        <f t="shared" si="59"/>
        <v>0</v>
      </c>
      <c r="H182" s="147"/>
      <c r="I182" s="165">
        <f t="shared" si="57"/>
        <v>0</v>
      </c>
      <c r="J182" s="74"/>
      <c r="K182" s="1"/>
      <c r="L182" s="74"/>
      <c r="M182" s="1"/>
      <c r="N182" s="1"/>
      <c r="O182" s="1"/>
      <c r="P182" s="1"/>
      <c r="Q182" s="80"/>
      <c r="R182" s="1"/>
      <c r="S182" s="403"/>
      <c r="T182" s="421"/>
      <c r="U182" s="80"/>
      <c r="V182" s="80"/>
      <c r="W182" s="44"/>
    </row>
    <row r="183" spans="1:23" s="41" customFormat="1" ht="15.75" hidden="1" customHeight="1" thickBot="1" x14ac:dyDescent="0.3">
      <c r="A183" s="124" t="s">
        <v>243</v>
      </c>
      <c r="B183" s="133" t="s">
        <v>670</v>
      </c>
      <c r="C183" s="628" t="s">
        <v>244</v>
      </c>
      <c r="D183" s="629"/>
      <c r="E183" s="629"/>
      <c r="F183" s="168">
        <v>0</v>
      </c>
      <c r="G183" s="253">
        <f t="shared" si="59"/>
        <v>0</v>
      </c>
      <c r="H183" s="159"/>
      <c r="I183" s="168">
        <f t="shared" si="57"/>
        <v>0</v>
      </c>
      <c r="J183" s="107"/>
      <c r="K183" s="108"/>
      <c r="L183" s="107"/>
      <c r="M183" s="108"/>
      <c r="N183" s="108"/>
      <c r="O183" s="108"/>
      <c r="P183" s="108"/>
      <c r="Q183" s="111"/>
      <c r="R183" s="108"/>
      <c r="S183" s="406"/>
      <c r="T183" s="424"/>
      <c r="U183" s="111"/>
      <c r="V183" s="111"/>
      <c r="W183" s="112"/>
    </row>
    <row r="184" spans="1:23" ht="15.75" thickBot="1" x14ac:dyDescent="0.3">
      <c r="B184" s="99" t="s">
        <v>245</v>
      </c>
      <c r="C184" s="591" t="s">
        <v>246</v>
      </c>
      <c r="D184" s="592"/>
      <c r="E184" s="592"/>
      <c r="F184" s="162">
        <v>0</v>
      </c>
      <c r="G184" s="244">
        <f>G185+G186+G189+G190+G193+G194+G195</f>
        <v>0</v>
      </c>
      <c r="H184" s="376">
        <f t="shared" ref="H184:W184" si="60">H185+H186+H189+H190+H193+H194+H195</f>
        <v>0</v>
      </c>
      <c r="I184" s="373">
        <f>SUM(G184:H184)</f>
        <v>0</v>
      </c>
      <c r="J184" s="85">
        <f>J185+J186+J189+J190+J193+J194+J195</f>
        <v>0</v>
      </c>
      <c r="K184" s="86">
        <f>K185+K186+K189+K190+K193+K194+K195</f>
        <v>0</v>
      </c>
      <c r="L184" s="85">
        <f>L185+L186+L189+L190+L193+L194+L195</f>
        <v>0</v>
      </c>
      <c r="M184" s="86">
        <f t="shared" si="60"/>
        <v>0</v>
      </c>
      <c r="N184" s="86">
        <f t="shared" si="60"/>
        <v>0</v>
      </c>
      <c r="O184" s="86">
        <f t="shared" si="60"/>
        <v>0</v>
      </c>
      <c r="P184" s="86">
        <f t="shared" si="60"/>
        <v>0</v>
      </c>
      <c r="Q184" s="89">
        <f t="shared" si="60"/>
        <v>0</v>
      </c>
      <c r="R184" s="86">
        <f>R185+R186+R189+R190+R193+R194+R195</f>
        <v>0</v>
      </c>
      <c r="S184" s="88">
        <f t="shared" si="60"/>
        <v>0</v>
      </c>
      <c r="T184" s="351">
        <f t="shared" si="60"/>
        <v>0</v>
      </c>
      <c r="U184" s="89">
        <f t="shared" si="60"/>
        <v>0</v>
      </c>
      <c r="V184" s="89">
        <f t="shared" si="60"/>
        <v>0</v>
      </c>
      <c r="W184" s="90">
        <f t="shared" si="60"/>
        <v>0</v>
      </c>
    </row>
    <row r="185" spans="1:23" s="18" customFormat="1" ht="15" hidden="1" customHeight="1" x14ac:dyDescent="0.25">
      <c r="A185" s="124" t="s">
        <v>247</v>
      </c>
      <c r="B185" s="113" t="s">
        <v>671</v>
      </c>
      <c r="C185" s="611" t="s">
        <v>248</v>
      </c>
      <c r="D185" s="612"/>
      <c r="E185" s="612"/>
      <c r="F185" s="164">
        <v>0</v>
      </c>
      <c r="G185" s="240">
        <f>SUM(L185:W185)</f>
        <v>0</v>
      </c>
      <c r="H185" s="377"/>
      <c r="I185" s="374">
        <f t="shared" si="57"/>
        <v>0</v>
      </c>
      <c r="J185" s="93"/>
      <c r="K185" s="94"/>
      <c r="L185" s="93"/>
      <c r="M185" s="94"/>
      <c r="N185" s="94"/>
      <c r="O185" s="94"/>
      <c r="P185" s="94"/>
      <c r="Q185" s="97"/>
      <c r="R185" s="94"/>
      <c r="S185" s="270"/>
      <c r="T185" s="359"/>
      <c r="U185" s="97"/>
      <c r="V185" s="97"/>
      <c r="W185" s="98"/>
    </row>
    <row r="186" spans="1:23" s="18" customFormat="1" ht="15" hidden="1" customHeight="1" x14ac:dyDescent="0.25">
      <c r="A186" s="124" t="s">
        <v>249</v>
      </c>
      <c r="B186" s="91" t="s">
        <v>672</v>
      </c>
      <c r="C186" s="587" t="s">
        <v>250</v>
      </c>
      <c r="D186" s="588"/>
      <c r="E186" s="588"/>
      <c r="F186" s="164">
        <v>0</v>
      </c>
      <c r="G186" s="242">
        <f>G187+G188</f>
        <v>0</v>
      </c>
      <c r="H186" s="342">
        <f t="shared" ref="H186:W186" si="61">H187+H188</f>
        <v>0</v>
      </c>
      <c r="I186" s="374">
        <f t="shared" si="57"/>
        <v>0</v>
      </c>
      <c r="J186" s="93">
        <f>J187+J188</f>
        <v>0</v>
      </c>
      <c r="K186" s="94">
        <f>K187+K188</f>
        <v>0</v>
      </c>
      <c r="L186" s="93">
        <f t="shared" si="61"/>
        <v>0</v>
      </c>
      <c r="M186" s="94">
        <f t="shared" si="61"/>
        <v>0</v>
      </c>
      <c r="N186" s="94">
        <f t="shared" si="61"/>
        <v>0</v>
      </c>
      <c r="O186" s="94">
        <f t="shared" si="61"/>
        <v>0</v>
      </c>
      <c r="P186" s="94">
        <f t="shared" si="61"/>
        <v>0</v>
      </c>
      <c r="Q186" s="97">
        <f t="shared" si="61"/>
        <v>0</v>
      </c>
      <c r="R186" s="94">
        <f t="shared" si="61"/>
        <v>0</v>
      </c>
      <c r="S186" s="270">
        <f t="shared" si="61"/>
        <v>0</v>
      </c>
      <c r="T186" s="359">
        <f t="shared" si="61"/>
        <v>0</v>
      </c>
      <c r="U186" s="97">
        <f t="shared" si="61"/>
        <v>0</v>
      </c>
      <c r="V186" s="97">
        <f t="shared" si="61"/>
        <v>0</v>
      </c>
      <c r="W186" s="98">
        <f t="shared" si="61"/>
        <v>0</v>
      </c>
    </row>
    <row r="187" spans="1:23" ht="15" hidden="1" customHeight="1" x14ac:dyDescent="0.25">
      <c r="B187" s="55"/>
      <c r="C187" s="2"/>
      <c r="D187" s="550" t="s">
        <v>250</v>
      </c>
      <c r="E187" s="550"/>
      <c r="F187" s="165">
        <v>0</v>
      </c>
      <c r="G187" s="241">
        <f t="shared" ref="G187:G194" si="62">SUM(L187:W187)</f>
        <v>0</v>
      </c>
      <c r="H187" s="378"/>
      <c r="I187" s="375">
        <f t="shared" si="57"/>
        <v>0</v>
      </c>
      <c r="J187" s="74"/>
      <c r="K187" s="1"/>
      <c r="L187" s="74"/>
      <c r="M187" s="1"/>
      <c r="N187" s="1"/>
      <c r="O187" s="1"/>
      <c r="P187" s="1"/>
      <c r="Q187" s="80"/>
      <c r="R187" s="1"/>
      <c r="S187" s="42"/>
      <c r="T187" s="356"/>
      <c r="U187" s="80"/>
      <c r="V187" s="80"/>
      <c r="W187" s="44"/>
    </row>
    <row r="188" spans="1:23" ht="15" hidden="1" customHeight="1" x14ac:dyDescent="0.25">
      <c r="B188" s="55"/>
      <c r="C188" s="2"/>
      <c r="D188" s="550" t="s">
        <v>349</v>
      </c>
      <c r="E188" s="550"/>
      <c r="F188" s="165">
        <v>0</v>
      </c>
      <c r="G188" s="241">
        <f t="shared" si="62"/>
        <v>0</v>
      </c>
      <c r="H188" s="378"/>
      <c r="I188" s="375">
        <f t="shared" si="57"/>
        <v>0</v>
      </c>
      <c r="J188" s="74"/>
      <c r="K188" s="1"/>
      <c r="L188" s="74"/>
      <c r="M188" s="1"/>
      <c r="N188" s="1"/>
      <c r="O188" s="1"/>
      <c r="P188" s="1"/>
      <c r="Q188" s="80"/>
      <c r="R188" s="1"/>
      <c r="S188" s="42"/>
      <c r="T188" s="356"/>
      <c r="U188" s="80"/>
      <c r="V188" s="80"/>
      <c r="W188" s="44"/>
    </row>
    <row r="189" spans="1:23" s="18" customFormat="1" ht="15" hidden="1" customHeight="1" x14ac:dyDescent="0.25">
      <c r="A189" s="124" t="s">
        <v>251</v>
      </c>
      <c r="B189" s="91" t="s">
        <v>673</v>
      </c>
      <c r="C189" s="587" t="s">
        <v>252</v>
      </c>
      <c r="D189" s="588"/>
      <c r="E189" s="588"/>
      <c r="F189" s="164">
        <v>0</v>
      </c>
      <c r="G189" s="242">
        <f t="shared" si="62"/>
        <v>0</v>
      </c>
      <c r="H189" s="342"/>
      <c r="I189" s="374">
        <f t="shared" si="57"/>
        <v>0</v>
      </c>
      <c r="J189" s="93"/>
      <c r="K189" s="94"/>
      <c r="L189" s="93"/>
      <c r="M189" s="94"/>
      <c r="N189" s="94"/>
      <c r="O189" s="94"/>
      <c r="P189" s="94"/>
      <c r="Q189" s="97"/>
      <c r="R189" s="94"/>
      <c r="S189" s="270"/>
      <c r="T189" s="359"/>
      <c r="U189" s="97"/>
      <c r="V189" s="97"/>
      <c r="W189" s="98"/>
    </row>
    <row r="190" spans="1:23" s="18" customFormat="1" hidden="1" x14ac:dyDescent="0.25">
      <c r="A190" s="124" t="s">
        <v>253</v>
      </c>
      <c r="B190" s="272" t="s">
        <v>674</v>
      </c>
      <c r="C190" s="620" t="s">
        <v>254</v>
      </c>
      <c r="D190" s="621"/>
      <c r="E190" s="621"/>
      <c r="F190" s="189">
        <v>0</v>
      </c>
      <c r="G190" s="261">
        <f>G191+G192</f>
        <v>0</v>
      </c>
      <c r="H190" s="384"/>
      <c r="I190" s="383">
        <f>SUM(G190:H190)</f>
        <v>0</v>
      </c>
      <c r="J190" s="197">
        <f>J191</f>
        <v>0</v>
      </c>
      <c r="K190" s="191">
        <f>K192</f>
        <v>0</v>
      </c>
      <c r="L190" s="199"/>
      <c r="M190" s="191"/>
      <c r="N190" s="191"/>
      <c r="O190" s="191"/>
      <c r="P190" s="191"/>
      <c r="Q190" s="192"/>
      <c r="R190" s="191"/>
      <c r="S190" s="191"/>
      <c r="T190" s="192"/>
      <c r="U190" s="192"/>
      <c r="V190" s="192">
        <f t="shared" ref="V190:W190" si="63">V191+V192</f>
        <v>0</v>
      </c>
      <c r="W190" s="193">
        <f t="shared" si="63"/>
        <v>0</v>
      </c>
    </row>
    <row r="191" spans="1:23" s="18" customFormat="1" hidden="1" x14ac:dyDescent="0.25">
      <c r="A191" s="124"/>
      <c r="B191" s="272"/>
      <c r="C191" s="397" t="s">
        <v>997</v>
      </c>
      <c r="D191" s="398"/>
      <c r="E191" s="398"/>
      <c r="F191" s="165">
        <v>0</v>
      </c>
      <c r="G191" s="241">
        <f>SUM(L191:W191)</f>
        <v>0</v>
      </c>
      <c r="H191" s="380"/>
      <c r="I191" s="375">
        <f t="shared" ref="I191:I197" si="64">SUM(G191:H191)</f>
        <v>0</v>
      </c>
      <c r="J191" s="74">
        <f>I191</f>
        <v>0</v>
      </c>
      <c r="K191" s="268"/>
      <c r="L191" s="74"/>
      <c r="M191" s="1"/>
      <c r="N191" s="1"/>
      <c r="O191" s="1"/>
      <c r="P191" s="1"/>
      <c r="Q191" s="42"/>
      <c r="R191" s="1"/>
      <c r="S191" s="270"/>
      <c r="T191" s="359"/>
      <c r="U191" s="269"/>
      <c r="V191" s="269"/>
      <c r="W191" s="271"/>
    </row>
    <row r="192" spans="1:23" s="18" customFormat="1" hidden="1" x14ac:dyDescent="0.25">
      <c r="A192" s="124"/>
      <c r="B192" s="272"/>
      <c r="C192" s="397" t="s">
        <v>998</v>
      </c>
      <c r="D192" s="398"/>
      <c r="E192" s="398"/>
      <c r="F192" s="165">
        <v>0</v>
      </c>
      <c r="G192" s="241">
        <f>SUM(L192:W192)</f>
        <v>0</v>
      </c>
      <c r="H192" s="380"/>
      <c r="I192" s="375">
        <f t="shared" si="64"/>
        <v>0</v>
      </c>
      <c r="J192" s="409"/>
      <c r="K192" s="75">
        <f>I192</f>
        <v>0</v>
      </c>
      <c r="L192" s="74"/>
      <c r="M192" s="1"/>
      <c r="N192" s="1"/>
      <c r="O192" s="1"/>
      <c r="P192" s="1"/>
      <c r="Q192" s="80"/>
      <c r="R192" s="1"/>
      <c r="S192" s="42"/>
      <c r="T192" s="356"/>
      <c r="U192" s="269"/>
      <c r="V192" s="269"/>
      <c r="W192" s="271"/>
    </row>
    <row r="193" spans="1:23" s="18" customFormat="1" ht="15" hidden="1" customHeight="1" x14ac:dyDescent="0.25">
      <c r="A193" s="124" t="s">
        <v>255</v>
      </c>
      <c r="B193" s="272" t="s">
        <v>675</v>
      </c>
      <c r="C193" s="620" t="s">
        <v>256</v>
      </c>
      <c r="D193" s="621"/>
      <c r="E193" s="621"/>
      <c r="F193" s="266">
        <v>0</v>
      </c>
      <c r="G193" s="273">
        <f t="shared" si="62"/>
        <v>0</v>
      </c>
      <c r="H193" s="380"/>
      <c r="I193" s="368">
        <f t="shared" si="64"/>
        <v>0</v>
      </c>
      <c r="J193" s="267"/>
      <c r="K193" s="268"/>
      <c r="L193" s="74"/>
      <c r="M193" s="1"/>
      <c r="N193" s="1"/>
      <c r="O193" s="1"/>
      <c r="P193" s="1"/>
      <c r="Q193" s="80"/>
      <c r="R193" s="1"/>
      <c r="S193" s="270"/>
      <c r="T193" s="359"/>
      <c r="U193" s="269"/>
      <c r="V193" s="269"/>
      <c r="W193" s="271"/>
    </row>
    <row r="194" spans="1:23" s="18" customFormat="1" ht="15" hidden="1" customHeight="1" x14ac:dyDescent="0.25">
      <c r="A194" s="124" t="s">
        <v>257</v>
      </c>
      <c r="B194" s="272" t="s">
        <v>676</v>
      </c>
      <c r="C194" s="620" t="s">
        <v>258</v>
      </c>
      <c r="D194" s="621"/>
      <c r="E194" s="621"/>
      <c r="F194" s="266">
        <v>0</v>
      </c>
      <c r="G194" s="273">
        <f t="shared" si="62"/>
        <v>0</v>
      </c>
      <c r="H194" s="380"/>
      <c r="I194" s="368">
        <f t="shared" si="64"/>
        <v>0</v>
      </c>
      <c r="J194" s="267"/>
      <c r="K194" s="268"/>
      <c r="L194" s="74"/>
      <c r="M194" s="1"/>
      <c r="N194" s="1"/>
      <c r="O194" s="1"/>
      <c r="P194" s="1"/>
      <c r="Q194" s="80"/>
      <c r="R194" s="1"/>
      <c r="S194" s="270"/>
      <c r="T194" s="359"/>
      <c r="U194" s="269"/>
      <c r="V194" s="269"/>
      <c r="W194" s="271"/>
    </row>
    <row r="195" spans="1:23" s="18" customFormat="1" hidden="1" x14ac:dyDescent="0.25">
      <c r="A195" s="124" t="s">
        <v>259</v>
      </c>
      <c r="B195" s="272" t="s">
        <v>677</v>
      </c>
      <c r="C195" s="622" t="s">
        <v>260</v>
      </c>
      <c r="D195" s="623"/>
      <c r="E195" s="623"/>
      <c r="F195" s="189">
        <v>0</v>
      </c>
      <c r="G195" s="261">
        <f>SUM(G196:G197)</f>
        <v>0</v>
      </c>
      <c r="H195" s="384"/>
      <c r="I195" s="383">
        <f>SUM(G195:H195)</f>
        <v>0</v>
      </c>
      <c r="J195" s="197">
        <f>J196</f>
        <v>0</v>
      </c>
      <c r="K195" s="191">
        <f>K197</f>
        <v>0</v>
      </c>
      <c r="L195" s="197"/>
      <c r="M195" s="191"/>
      <c r="N195" s="191"/>
      <c r="O195" s="191"/>
      <c r="P195" s="191"/>
      <c r="Q195" s="192"/>
      <c r="R195" s="191"/>
      <c r="S195" s="191"/>
      <c r="T195" s="192"/>
      <c r="U195" s="192"/>
      <c r="V195" s="192">
        <f t="shared" ref="V195:W195" si="65">V196+V197</f>
        <v>0</v>
      </c>
      <c r="W195" s="193">
        <f t="shared" si="65"/>
        <v>0</v>
      </c>
    </row>
    <row r="196" spans="1:23" s="18" customFormat="1" hidden="1" x14ac:dyDescent="0.25">
      <c r="A196" s="124"/>
      <c r="B196" s="272"/>
      <c r="C196" s="397" t="s">
        <v>997</v>
      </c>
      <c r="D196" s="398"/>
      <c r="E196" s="398"/>
      <c r="F196" s="165">
        <v>0</v>
      </c>
      <c r="G196" s="241">
        <f>SUM(L196:W196)</f>
        <v>0</v>
      </c>
      <c r="H196" s="380"/>
      <c r="I196" s="375">
        <f t="shared" si="64"/>
        <v>0</v>
      </c>
      <c r="J196" s="74">
        <f>I196</f>
        <v>0</v>
      </c>
      <c r="K196" s="410"/>
      <c r="L196" s="411"/>
      <c r="M196" s="1"/>
      <c r="N196" s="1"/>
      <c r="O196" s="1"/>
      <c r="P196" s="1"/>
      <c r="Q196" s="42"/>
      <c r="R196" s="1"/>
      <c r="S196" s="268"/>
      <c r="T196" s="269"/>
      <c r="U196" s="269"/>
      <c r="V196" s="269"/>
      <c r="W196" s="271"/>
    </row>
    <row r="197" spans="1:23" s="18" customFormat="1" ht="15.75" hidden="1" thickBot="1" x14ac:dyDescent="0.3">
      <c r="A197" s="124"/>
      <c r="B197" s="385"/>
      <c r="C197" s="397" t="s">
        <v>998</v>
      </c>
      <c r="D197" s="398"/>
      <c r="E197" s="398"/>
      <c r="F197" s="165">
        <v>0</v>
      </c>
      <c r="G197" s="241">
        <f>SUM(L197:W197)</f>
        <v>0</v>
      </c>
      <c r="H197" s="412"/>
      <c r="I197" s="375">
        <f t="shared" si="64"/>
        <v>0</v>
      </c>
      <c r="J197" s="267"/>
      <c r="K197" s="393">
        <f>I197</f>
        <v>0</v>
      </c>
      <c r="L197" s="411"/>
      <c r="M197" s="366"/>
      <c r="N197" s="366"/>
      <c r="O197" s="366"/>
      <c r="P197" s="366"/>
      <c r="Q197" s="367"/>
      <c r="R197" s="1"/>
      <c r="S197" s="297"/>
      <c r="T197" s="298"/>
      <c r="U197" s="447"/>
      <c r="V197" s="447"/>
      <c r="W197" s="413"/>
    </row>
    <row r="198" spans="1:23" ht="15.75" thickBot="1" x14ac:dyDescent="0.3">
      <c r="B198" s="99" t="s">
        <v>261</v>
      </c>
      <c r="C198" s="591" t="s">
        <v>262</v>
      </c>
      <c r="D198" s="592"/>
      <c r="E198" s="592"/>
      <c r="F198" s="162">
        <v>31344750</v>
      </c>
      <c r="G198" s="244">
        <f>G199+G202+G203+G205</f>
        <v>32686979</v>
      </c>
      <c r="H198" s="376">
        <f t="shared" ref="H198:L198" si="66">H199+H202+H203+H205</f>
        <v>0</v>
      </c>
      <c r="I198" s="373">
        <f>SUM(G198:H198)</f>
        <v>32686979</v>
      </c>
      <c r="J198" s="85">
        <f>J199+J202+J203+J205</f>
        <v>0</v>
      </c>
      <c r="K198" s="86">
        <f>K199+K202+K203+K205</f>
        <v>32686979</v>
      </c>
      <c r="L198" s="85">
        <f t="shared" si="66"/>
        <v>3863466</v>
      </c>
      <c r="M198" s="86">
        <f t="shared" ref="M198:V198" si="67">M199+M202+M203+M205</f>
        <v>0</v>
      </c>
      <c r="N198" s="86">
        <f t="shared" si="67"/>
        <v>0</v>
      </c>
      <c r="O198" s="86">
        <f t="shared" si="67"/>
        <v>26842974</v>
      </c>
      <c r="P198" s="86">
        <f t="shared" si="67"/>
        <v>1780539</v>
      </c>
      <c r="Q198" s="89">
        <f t="shared" si="67"/>
        <v>0</v>
      </c>
      <c r="R198" s="86">
        <f t="shared" si="67"/>
        <v>0</v>
      </c>
      <c r="S198" s="364">
        <f t="shared" si="67"/>
        <v>200000</v>
      </c>
      <c r="T198" s="427">
        <f t="shared" si="67"/>
        <v>0</v>
      </c>
      <c r="U198" s="448">
        <f t="shared" si="67"/>
        <v>0</v>
      </c>
      <c r="V198" s="448">
        <f t="shared" si="67"/>
        <v>0</v>
      </c>
      <c r="W198" s="365">
        <f>W199+W202+W203+W205</f>
        <v>0</v>
      </c>
    </row>
    <row r="199" spans="1:23" s="18" customFormat="1" x14ac:dyDescent="0.25">
      <c r="A199" s="124" t="s">
        <v>263</v>
      </c>
      <c r="B199" s="263" t="s">
        <v>678</v>
      </c>
      <c r="C199" s="626" t="s">
        <v>264</v>
      </c>
      <c r="D199" s="627"/>
      <c r="E199" s="627"/>
      <c r="F199" s="189">
        <v>24914606</v>
      </c>
      <c r="G199" s="381">
        <f>SUM(L199:W199)</f>
        <v>25825246</v>
      </c>
      <c r="H199" s="382"/>
      <c r="I199" s="383">
        <f>SUM(I200:I201)</f>
        <v>25825246</v>
      </c>
      <c r="J199" s="197">
        <f>J200</f>
        <v>0</v>
      </c>
      <c r="K199" s="191">
        <f>K201+K204</f>
        <v>25825246</v>
      </c>
      <c r="L199" s="197">
        <f>L201</f>
        <v>3042099</v>
      </c>
      <c r="M199" s="191"/>
      <c r="N199" s="191"/>
      <c r="O199" s="191">
        <f>O201</f>
        <v>21001447</v>
      </c>
      <c r="P199" s="191">
        <f>P201</f>
        <v>1635700</v>
      </c>
      <c r="Q199" s="191">
        <f>Q201</f>
        <v>0</v>
      </c>
      <c r="R199" s="191">
        <f>R201</f>
        <v>0</v>
      </c>
      <c r="S199" s="190">
        <f>S201</f>
        <v>146000</v>
      </c>
      <c r="T199" s="353">
        <f>T200+T201</f>
        <v>0</v>
      </c>
      <c r="U199" s="192">
        <f t="shared" ref="U199:V199" si="68">U200+U201</f>
        <v>0</v>
      </c>
      <c r="V199" s="192">
        <f t="shared" si="68"/>
        <v>0</v>
      </c>
      <c r="W199" s="459">
        <f>W200+W201+W204</f>
        <v>0</v>
      </c>
    </row>
    <row r="200" spans="1:23" s="18" customFormat="1" x14ac:dyDescent="0.25">
      <c r="A200" s="124"/>
      <c r="B200" s="263"/>
      <c r="C200" s="259"/>
      <c r="D200" s="361" t="s">
        <v>997</v>
      </c>
      <c r="E200" s="361"/>
      <c r="F200" s="165">
        <v>0</v>
      </c>
      <c r="G200" s="306">
        <f t="shared" ref="G200:G206" si="69">SUM(L200:W200)</f>
        <v>0</v>
      </c>
      <c r="H200" s="379"/>
      <c r="I200" s="375">
        <f>SUM(G200:H200)</f>
        <v>0</v>
      </c>
      <c r="J200" s="74">
        <f>I200</f>
        <v>0</v>
      </c>
      <c r="K200" s="1"/>
      <c r="L200" s="74"/>
      <c r="M200" s="1"/>
      <c r="N200" s="1"/>
      <c r="O200" s="1"/>
      <c r="P200" s="1"/>
      <c r="Q200" s="80"/>
      <c r="R200" s="1"/>
      <c r="S200" s="42"/>
      <c r="T200" s="356"/>
      <c r="U200" s="80"/>
      <c r="V200" s="80"/>
      <c r="W200" s="44"/>
    </row>
    <row r="201" spans="1:23" s="18" customFormat="1" x14ac:dyDescent="0.25">
      <c r="A201" s="124"/>
      <c r="B201" s="263"/>
      <c r="C201" s="259"/>
      <c r="D201" s="434" t="s">
        <v>998</v>
      </c>
      <c r="E201" s="361"/>
      <c r="F201" s="165">
        <v>24914606</v>
      </c>
      <c r="G201" s="306">
        <f>SUM(L201:W201)</f>
        <v>25825246</v>
      </c>
      <c r="H201" s="379"/>
      <c r="I201" s="375">
        <f>SUM(G201:H201)</f>
        <v>25825246</v>
      </c>
      <c r="J201" s="74"/>
      <c r="K201" s="1">
        <f>I201</f>
        <v>25825246</v>
      </c>
      <c r="L201" s="74">
        <f>3017099+25000</f>
        <v>3042099</v>
      </c>
      <c r="M201" s="1"/>
      <c r="N201" s="1"/>
      <c r="O201" s="1">
        <f>20532507+447040+21900</f>
        <v>21001447</v>
      </c>
      <c r="P201" s="1">
        <f>295700+195000+270000+875000</f>
        <v>1635700</v>
      </c>
      <c r="Q201" s="80"/>
      <c r="R201" s="1"/>
      <c r="S201" s="42">
        <v>146000</v>
      </c>
      <c r="T201" s="42"/>
      <c r="U201" s="80"/>
      <c r="V201" s="80"/>
      <c r="W201" s="44"/>
    </row>
    <row r="202" spans="1:23" s="18" customFormat="1" ht="15" hidden="1" customHeight="1" x14ac:dyDescent="0.25">
      <c r="A202" s="124" t="s">
        <v>265</v>
      </c>
      <c r="B202" s="272" t="s">
        <v>679</v>
      </c>
      <c r="C202" s="620" t="s">
        <v>884</v>
      </c>
      <c r="D202" s="621"/>
      <c r="E202" s="621"/>
      <c r="F202" s="165">
        <v>0</v>
      </c>
      <c r="G202" s="306">
        <f t="shared" ref="G202:G204" si="70">SUM(L202:W202)</f>
        <v>0</v>
      </c>
      <c r="H202" s="380"/>
      <c r="I202" s="375">
        <f t="shared" ref="I202:I204" si="71">SUM(G202:H202)</f>
        <v>0</v>
      </c>
      <c r="J202" s="267"/>
      <c r="K202" s="1">
        <f t="shared" ref="K202:K204" si="72">I202</f>
        <v>0</v>
      </c>
      <c r="L202" s="267"/>
      <c r="M202" s="268"/>
      <c r="N202" s="268"/>
      <c r="O202" s="268"/>
      <c r="P202" s="268"/>
      <c r="Q202" s="269"/>
      <c r="R202" s="268"/>
      <c r="S202" s="270"/>
      <c r="T202" s="359"/>
      <c r="U202" s="269"/>
      <c r="V202" s="269"/>
      <c r="W202" s="271"/>
    </row>
    <row r="203" spans="1:23" s="18" customFormat="1" ht="15" hidden="1" customHeight="1" x14ac:dyDescent="0.25">
      <c r="A203" s="124" t="s">
        <v>266</v>
      </c>
      <c r="B203" s="272" t="s">
        <v>680</v>
      </c>
      <c r="C203" s="620" t="s">
        <v>267</v>
      </c>
      <c r="D203" s="621"/>
      <c r="E203" s="621"/>
      <c r="F203" s="165">
        <v>0</v>
      </c>
      <c r="G203" s="306">
        <f t="shared" si="70"/>
        <v>0</v>
      </c>
      <c r="H203" s="380"/>
      <c r="I203" s="375">
        <f t="shared" si="71"/>
        <v>0</v>
      </c>
      <c r="J203" s="267"/>
      <c r="K203" s="1">
        <f t="shared" si="72"/>
        <v>0</v>
      </c>
      <c r="L203" s="267"/>
      <c r="M203" s="268"/>
      <c r="N203" s="268"/>
      <c r="O203" s="268"/>
      <c r="P203" s="268"/>
      <c r="Q203" s="269"/>
      <c r="R203" s="268"/>
      <c r="S203" s="270"/>
      <c r="T203" s="359"/>
      <c r="U203" s="269"/>
      <c r="V203" s="269"/>
      <c r="W203" s="271"/>
    </row>
    <row r="204" spans="1:23" x14ac:dyDescent="0.25">
      <c r="B204" s="55"/>
      <c r="C204" s="437"/>
      <c r="D204" s="233" t="s">
        <v>1034</v>
      </c>
      <c r="E204" s="233"/>
      <c r="F204" s="165">
        <v>0</v>
      </c>
      <c r="G204" s="306">
        <f t="shared" si="70"/>
        <v>0</v>
      </c>
      <c r="H204" s="378"/>
      <c r="I204" s="375">
        <f t="shared" si="71"/>
        <v>0</v>
      </c>
      <c r="J204" s="74"/>
      <c r="K204" s="1">
        <f t="shared" si="72"/>
        <v>0</v>
      </c>
      <c r="L204" s="74"/>
      <c r="M204" s="1"/>
      <c r="N204" s="1"/>
      <c r="O204" s="1"/>
      <c r="P204" s="1"/>
      <c r="Q204" s="80"/>
      <c r="R204" s="1"/>
      <c r="S204" s="42"/>
      <c r="T204" s="356"/>
      <c r="U204" s="80"/>
      <c r="V204" s="80"/>
      <c r="W204" s="44"/>
    </row>
    <row r="205" spans="1:23" s="18" customFormat="1" x14ac:dyDescent="0.25">
      <c r="A205" s="124" t="s">
        <v>268</v>
      </c>
      <c r="B205" s="272" t="s">
        <v>681</v>
      </c>
      <c r="C205" s="622" t="s">
        <v>366</v>
      </c>
      <c r="D205" s="623"/>
      <c r="E205" s="623"/>
      <c r="F205" s="484">
        <v>6430144</v>
      </c>
      <c r="G205" s="261">
        <f>SUM(L205:W205)</f>
        <v>6861733</v>
      </c>
      <c r="H205" s="384"/>
      <c r="I205" s="353">
        <f>SUM(I206:I207)</f>
        <v>6861733</v>
      </c>
      <c r="J205" s="197">
        <f>J206</f>
        <v>0</v>
      </c>
      <c r="K205" s="191">
        <f>K207+K208</f>
        <v>6861733</v>
      </c>
      <c r="L205" s="197">
        <f>L207</f>
        <v>821367</v>
      </c>
      <c r="M205" s="191"/>
      <c r="N205" s="191"/>
      <c r="O205" s="191">
        <f>O207</f>
        <v>5841527</v>
      </c>
      <c r="P205" s="191">
        <f>P207</f>
        <v>144839</v>
      </c>
      <c r="Q205" s="192"/>
      <c r="R205" s="191">
        <f>R207</f>
        <v>0</v>
      </c>
      <c r="S205" s="191">
        <f>S207</f>
        <v>54000</v>
      </c>
      <c r="T205" s="192">
        <f>T206+T207</f>
        <v>0</v>
      </c>
      <c r="U205" s="192">
        <f>U206+U207</f>
        <v>0</v>
      </c>
      <c r="V205" s="192">
        <f>V206+V207</f>
        <v>0</v>
      </c>
      <c r="W205" s="193">
        <f>W206+W207+W208</f>
        <v>0</v>
      </c>
    </row>
    <row r="206" spans="1:23" s="18" customFormat="1" x14ac:dyDescent="0.25">
      <c r="A206" s="124"/>
      <c r="B206" s="272"/>
      <c r="C206" s="259"/>
      <c r="D206" s="362" t="s">
        <v>997</v>
      </c>
      <c r="E206" s="361"/>
      <c r="F206" s="485">
        <v>0</v>
      </c>
      <c r="G206" s="241">
        <f t="shared" si="69"/>
        <v>0</v>
      </c>
      <c r="H206" s="378"/>
      <c r="I206" s="356">
        <f>SUM(G206:H206)</f>
        <v>0</v>
      </c>
      <c r="J206" s="74">
        <f>I206</f>
        <v>0</v>
      </c>
      <c r="K206" s="75"/>
      <c r="L206" s="74"/>
      <c r="M206" s="1"/>
      <c r="N206" s="1"/>
      <c r="O206" s="1"/>
      <c r="P206" s="1"/>
      <c r="Q206" s="1"/>
      <c r="R206" s="1"/>
      <c r="S206" s="1"/>
      <c r="T206" s="80"/>
      <c r="U206" s="80"/>
      <c r="V206" s="80"/>
      <c r="W206" s="44"/>
    </row>
    <row r="207" spans="1:23" s="18" customFormat="1" x14ac:dyDescent="0.25">
      <c r="A207" s="124"/>
      <c r="B207" s="275"/>
      <c r="C207" s="437"/>
      <c r="D207" s="436" t="s">
        <v>998</v>
      </c>
      <c r="E207" s="435"/>
      <c r="F207" s="485">
        <v>6430144</v>
      </c>
      <c r="G207" s="241">
        <f>SUM(L207:W207)</f>
        <v>6861733</v>
      </c>
      <c r="H207" s="378"/>
      <c r="I207" s="356">
        <f>SUM(G207:H207)</f>
        <v>6861733</v>
      </c>
      <c r="J207" s="74"/>
      <c r="K207" s="75">
        <f>I207</f>
        <v>6861733</v>
      </c>
      <c r="L207" s="74">
        <f>814617+6750</f>
        <v>821367</v>
      </c>
      <c r="M207" s="1"/>
      <c r="N207" s="1"/>
      <c r="O207" s="44">
        <f>5543777+289650+8100</f>
        <v>5841527</v>
      </c>
      <c r="P207" s="1">
        <f>79839+65000</f>
        <v>144839</v>
      </c>
      <c r="Q207" s="80"/>
      <c r="R207" s="1"/>
      <c r="S207" s="42">
        <v>54000</v>
      </c>
      <c r="T207" s="356"/>
      <c r="U207" s="80"/>
      <c r="V207" s="80"/>
      <c r="W207" s="44"/>
    </row>
    <row r="208" spans="1:23" s="18" customFormat="1" ht="15.75" thickBot="1" x14ac:dyDescent="0.3">
      <c r="A208" s="124"/>
      <c r="B208" s="385"/>
      <c r="C208" s="315"/>
      <c r="D208" s="294" t="s">
        <v>1034</v>
      </c>
      <c r="E208" s="316"/>
      <c r="F208" s="486">
        <v>0</v>
      </c>
      <c r="G208" s="317">
        <f>SUM(L208:W208)</f>
        <v>0</v>
      </c>
      <c r="H208" s="453"/>
      <c r="I208" s="418">
        <f>SUM(G208:H208)</f>
        <v>0</v>
      </c>
      <c r="J208" s="296"/>
      <c r="K208" s="393">
        <f>I208</f>
        <v>0</v>
      </c>
      <c r="L208" s="449"/>
      <c r="M208" s="450"/>
      <c r="N208" s="366"/>
      <c r="O208" s="366"/>
      <c r="P208" s="366"/>
      <c r="Q208" s="367"/>
      <c r="R208" s="366"/>
      <c r="S208" s="451"/>
      <c r="T208" s="15"/>
      <c r="U208" s="367"/>
      <c r="V208" s="367"/>
      <c r="W208" s="452"/>
    </row>
    <row r="209" spans="1:23" ht="15.75" thickBot="1" x14ac:dyDescent="0.3">
      <c r="B209" s="99" t="s">
        <v>269</v>
      </c>
      <c r="C209" s="591" t="s">
        <v>270</v>
      </c>
      <c r="D209" s="592"/>
      <c r="E209" s="592"/>
      <c r="F209" s="371">
        <v>0</v>
      </c>
      <c r="G209" s="369">
        <f>G210+G211+G222+G233+G244+G247+G259+G260+G261</f>
        <v>0</v>
      </c>
      <c r="H209" s="370">
        <f t="shared" ref="H209:W209" si="73">H210+H211+H222+H233+H244+H247+H259+H260+H261</f>
        <v>0</v>
      </c>
      <c r="I209" s="371">
        <f t="shared" si="57"/>
        <v>0</v>
      </c>
      <c r="J209" s="372">
        <f>J210+J211+J222+J233+J244+J247+J259+J260+J261</f>
        <v>0</v>
      </c>
      <c r="K209" s="363">
        <f>K210+K211+K222+K233+K244+K247+K259+K260+K261</f>
        <v>0</v>
      </c>
      <c r="L209" s="372">
        <f t="shared" si="73"/>
        <v>0</v>
      </c>
      <c r="M209" s="363">
        <f t="shared" si="73"/>
        <v>0</v>
      </c>
      <c r="N209" s="86">
        <f t="shared" si="73"/>
        <v>0</v>
      </c>
      <c r="O209" s="86">
        <f t="shared" si="73"/>
        <v>0</v>
      </c>
      <c r="P209" s="86">
        <f t="shared" si="73"/>
        <v>0</v>
      </c>
      <c r="Q209" s="89">
        <f t="shared" si="73"/>
        <v>0</v>
      </c>
      <c r="R209" s="86">
        <f t="shared" si="73"/>
        <v>0</v>
      </c>
      <c r="S209" s="88">
        <f t="shared" si="73"/>
        <v>0</v>
      </c>
      <c r="T209" s="351">
        <f t="shared" si="73"/>
        <v>0</v>
      </c>
      <c r="U209" s="89">
        <f t="shared" si="73"/>
        <v>0</v>
      </c>
      <c r="V209" s="89">
        <f t="shared" si="73"/>
        <v>0</v>
      </c>
      <c r="W209" s="90">
        <f t="shared" si="73"/>
        <v>0</v>
      </c>
    </row>
    <row r="210" spans="1:23" s="18" customFormat="1" ht="25.5" hidden="1" customHeight="1" x14ac:dyDescent="0.25">
      <c r="A210" s="124" t="s">
        <v>271</v>
      </c>
      <c r="B210" s="91" t="s">
        <v>682</v>
      </c>
      <c r="C210" s="584" t="s">
        <v>367</v>
      </c>
      <c r="D210" s="585"/>
      <c r="E210" s="585"/>
      <c r="F210" s="164">
        <v>0</v>
      </c>
      <c r="G210" s="255">
        <f>SUM(L210:W210)</f>
        <v>0</v>
      </c>
      <c r="H210" s="161"/>
      <c r="I210" s="164">
        <f t="shared" si="57"/>
        <v>0</v>
      </c>
      <c r="J210" s="93"/>
      <c r="K210" s="94"/>
      <c r="L210" s="93"/>
      <c r="M210" s="94"/>
      <c r="N210" s="94"/>
      <c r="O210" s="94"/>
      <c r="P210" s="94"/>
      <c r="Q210" s="97"/>
      <c r="R210" s="94"/>
      <c r="S210" s="402"/>
      <c r="T210" s="420"/>
      <c r="U210" s="97"/>
      <c r="V210" s="97"/>
      <c r="W210" s="98"/>
    </row>
    <row r="211" spans="1:23" s="18" customFormat="1" ht="16.350000000000001" hidden="1" customHeight="1" x14ac:dyDescent="0.25">
      <c r="A211" s="124" t="s">
        <v>272</v>
      </c>
      <c r="B211" s="91" t="s">
        <v>683</v>
      </c>
      <c r="C211" s="618" t="s">
        <v>811</v>
      </c>
      <c r="D211" s="619"/>
      <c r="E211" s="619"/>
      <c r="F211" s="164">
        <v>0</v>
      </c>
      <c r="G211" s="255">
        <f>G212+G213+G214+G215+G216+G217+G218+G219+G220+G221</f>
        <v>0</v>
      </c>
      <c r="H211" s="161">
        <f t="shared" ref="H211:W211" si="74">H212+H213+H214+H215+H216+H217+H218+H219+H220+H221</f>
        <v>0</v>
      </c>
      <c r="I211" s="164">
        <f t="shared" si="57"/>
        <v>0</v>
      </c>
      <c r="J211" s="93">
        <f>J212+J213+J214+J215+J216+J217+J218+J219+J220+J221</f>
        <v>0</v>
      </c>
      <c r="K211" s="94">
        <f>K212+K213+K214+K215+K216+K217+K218+K219+K220+K221</f>
        <v>0</v>
      </c>
      <c r="L211" s="93">
        <f t="shared" si="74"/>
        <v>0</v>
      </c>
      <c r="M211" s="94">
        <f t="shared" si="74"/>
        <v>0</v>
      </c>
      <c r="N211" s="94">
        <f t="shared" si="74"/>
        <v>0</v>
      </c>
      <c r="O211" s="94">
        <f t="shared" si="74"/>
        <v>0</v>
      </c>
      <c r="P211" s="94">
        <f t="shared" si="74"/>
        <v>0</v>
      </c>
      <c r="Q211" s="97">
        <f t="shared" si="74"/>
        <v>0</v>
      </c>
      <c r="R211" s="94">
        <f t="shared" si="74"/>
        <v>0</v>
      </c>
      <c r="S211" s="402">
        <f t="shared" si="74"/>
        <v>0</v>
      </c>
      <c r="T211" s="420">
        <f t="shared" si="74"/>
        <v>0</v>
      </c>
      <c r="U211" s="97">
        <f t="shared" si="74"/>
        <v>0</v>
      </c>
      <c r="V211" s="97">
        <f t="shared" si="74"/>
        <v>0</v>
      </c>
      <c r="W211" s="98">
        <f t="shared" si="74"/>
        <v>0</v>
      </c>
    </row>
    <row r="212" spans="1:23" ht="15.75" hidden="1" customHeight="1" thickBot="1" x14ac:dyDescent="0.3">
      <c r="B212" s="55"/>
      <c r="C212" s="2"/>
      <c r="D212" s="550" t="s">
        <v>812</v>
      </c>
      <c r="E212" s="550"/>
      <c r="F212" s="165">
        <v>0</v>
      </c>
      <c r="G212" s="241">
        <f t="shared" ref="G212:G221" si="75">SUM(L212:W212)</f>
        <v>0</v>
      </c>
      <c r="H212" s="147"/>
      <c r="I212" s="165">
        <f t="shared" si="57"/>
        <v>0</v>
      </c>
      <c r="J212" s="74"/>
      <c r="K212" s="1"/>
      <c r="L212" s="74"/>
      <c r="M212" s="1"/>
      <c r="N212" s="1"/>
      <c r="O212" s="1"/>
      <c r="P212" s="1"/>
      <c r="Q212" s="80"/>
      <c r="R212" s="1"/>
      <c r="S212" s="403"/>
      <c r="T212" s="421"/>
      <c r="U212" s="80"/>
      <c r="V212" s="80"/>
      <c r="W212" s="44"/>
    </row>
    <row r="213" spans="1:23" ht="15.75" hidden="1" customHeight="1" thickBot="1" x14ac:dyDescent="0.3">
      <c r="B213" s="55"/>
      <c r="C213" s="2"/>
      <c r="D213" s="550" t="s">
        <v>813</v>
      </c>
      <c r="E213" s="550"/>
      <c r="F213" s="165">
        <v>0</v>
      </c>
      <c r="G213" s="241">
        <f t="shared" si="75"/>
        <v>0</v>
      </c>
      <c r="H213" s="147"/>
      <c r="I213" s="165">
        <f t="shared" si="57"/>
        <v>0</v>
      </c>
      <c r="J213" s="74"/>
      <c r="K213" s="1"/>
      <c r="L213" s="74"/>
      <c r="M213" s="1"/>
      <c r="N213" s="1"/>
      <c r="O213" s="1"/>
      <c r="P213" s="1"/>
      <c r="Q213" s="80"/>
      <c r="R213" s="1"/>
      <c r="S213" s="403"/>
      <c r="T213" s="421"/>
      <c r="U213" s="80"/>
      <c r="V213" s="80"/>
      <c r="W213" s="44"/>
    </row>
    <row r="214" spans="1:23" ht="15.75" hidden="1" customHeight="1" thickBot="1" x14ac:dyDescent="0.3">
      <c r="B214" s="55"/>
      <c r="C214" s="2"/>
      <c r="D214" s="550" t="s">
        <v>545</v>
      </c>
      <c r="E214" s="550"/>
      <c r="F214" s="165">
        <v>0</v>
      </c>
      <c r="G214" s="241">
        <f t="shared" si="75"/>
        <v>0</v>
      </c>
      <c r="H214" s="147"/>
      <c r="I214" s="165">
        <f t="shared" si="57"/>
        <v>0</v>
      </c>
      <c r="J214" s="74"/>
      <c r="K214" s="1"/>
      <c r="L214" s="74"/>
      <c r="M214" s="1"/>
      <c r="N214" s="1"/>
      <c r="O214" s="1"/>
      <c r="P214" s="1"/>
      <c r="Q214" s="80"/>
      <c r="R214" s="1"/>
      <c r="S214" s="403"/>
      <c r="T214" s="421"/>
      <c r="U214" s="80"/>
      <c r="V214" s="80"/>
      <c r="W214" s="44"/>
    </row>
    <row r="215" spans="1:23" ht="25.5" hidden="1" customHeight="1" x14ac:dyDescent="0.25">
      <c r="B215" s="55"/>
      <c r="C215" s="2"/>
      <c r="D215" s="551" t="s">
        <v>548</v>
      </c>
      <c r="E215" s="551"/>
      <c r="F215" s="165">
        <v>0</v>
      </c>
      <c r="G215" s="251">
        <f t="shared" si="75"/>
        <v>0</v>
      </c>
      <c r="H215" s="157"/>
      <c r="I215" s="165">
        <f t="shared" si="57"/>
        <v>0</v>
      </c>
      <c r="J215" s="74"/>
      <c r="K215" s="1"/>
      <c r="L215" s="74"/>
      <c r="M215" s="1"/>
      <c r="N215" s="1"/>
      <c r="O215" s="1"/>
      <c r="P215" s="1"/>
      <c r="Q215" s="80"/>
      <c r="R215" s="1"/>
      <c r="S215" s="403"/>
      <c r="T215" s="421"/>
      <c r="U215" s="80"/>
      <c r="V215" s="80"/>
      <c r="W215" s="44"/>
    </row>
    <row r="216" spans="1:23" ht="15.75" hidden="1" customHeight="1" thickBot="1" x14ac:dyDescent="0.3">
      <c r="B216" s="55"/>
      <c r="C216" s="2"/>
      <c r="D216" s="550" t="s">
        <v>550</v>
      </c>
      <c r="E216" s="550"/>
      <c r="F216" s="165">
        <v>0</v>
      </c>
      <c r="G216" s="241">
        <f t="shared" si="75"/>
        <v>0</v>
      </c>
      <c r="H216" s="147"/>
      <c r="I216" s="165">
        <f t="shared" si="57"/>
        <v>0</v>
      </c>
      <c r="J216" s="74"/>
      <c r="K216" s="1"/>
      <c r="L216" s="74"/>
      <c r="M216" s="1"/>
      <c r="N216" s="1"/>
      <c r="O216" s="1"/>
      <c r="P216" s="1"/>
      <c r="Q216" s="80"/>
      <c r="R216" s="1"/>
      <c r="S216" s="403"/>
      <c r="T216" s="421"/>
      <c r="U216" s="80"/>
      <c r="V216" s="80"/>
      <c r="W216" s="44"/>
    </row>
    <row r="217" spans="1:23" ht="15.75" hidden="1" customHeight="1" thickBot="1" x14ac:dyDescent="0.3">
      <c r="B217" s="55"/>
      <c r="C217" s="2"/>
      <c r="D217" s="550" t="s">
        <v>551</v>
      </c>
      <c r="E217" s="550"/>
      <c r="F217" s="165">
        <v>0</v>
      </c>
      <c r="G217" s="241">
        <f t="shared" si="75"/>
        <v>0</v>
      </c>
      <c r="H217" s="147"/>
      <c r="I217" s="165">
        <f t="shared" si="57"/>
        <v>0</v>
      </c>
      <c r="J217" s="74"/>
      <c r="K217" s="1"/>
      <c r="L217" s="74"/>
      <c r="M217" s="1"/>
      <c r="N217" s="1"/>
      <c r="O217" s="1"/>
      <c r="P217" s="1"/>
      <c r="Q217" s="80"/>
      <c r="R217" s="1"/>
      <c r="S217" s="403"/>
      <c r="T217" s="421"/>
      <c r="U217" s="80"/>
      <c r="V217" s="80"/>
      <c r="W217" s="44"/>
    </row>
    <row r="218" spans="1:23" ht="25.5" hidden="1" customHeight="1" x14ac:dyDescent="0.25">
      <c r="B218" s="55"/>
      <c r="C218" s="2"/>
      <c r="D218" s="551" t="s">
        <v>555</v>
      </c>
      <c r="E218" s="551"/>
      <c r="F218" s="165">
        <v>0</v>
      </c>
      <c r="G218" s="251">
        <f t="shared" si="75"/>
        <v>0</v>
      </c>
      <c r="H218" s="157"/>
      <c r="I218" s="165">
        <f t="shared" si="57"/>
        <v>0</v>
      </c>
      <c r="J218" s="74"/>
      <c r="K218" s="1"/>
      <c r="L218" s="74"/>
      <c r="M218" s="1"/>
      <c r="N218" s="1"/>
      <c r="O218" s="1"/>
      <c r="P218" s="1"/>
      <c r="Q218" s="80"/>
      <c r="R218" s="1"/>
      <c r="S218" s="403"/>
      <c r="T218" s="421"/>
      <c r="U218" s="80"/>
      <c r="V218" s="80"/>
      <c r="W218" s="44"/>
    </row>
    <row r="219" spans="1:23" ht="25.5" hidden="1" customHeight="1" x14ac:dyDescent="0.25">
      <c r="B219" s="55"/>
      <c r="C219" s="2"/>
      <c r="D219" s="551" t="s">
        <v>558</v>
      </c>
      <c r="E219" s="551"/>
      <c r="F219" s="165">
        <v>0</v>
      </c>
      <c r="G219" s="251">
        <f t="shared" si="75"/>
        <v>0</v>
      </c>
      <c r="H219" s="157"/>
      <c r="I219" s="165">
        <f t="shared" si="57"/>
        <v>0</v>
      </c>
      <c r="J219" s="74"/>
      <c r="K219" s="1"/>
      <c r="L219" s="74"/>
      <c r="M219" s="1"/>
      <c r="N219" s="1"/>
      <c r="O219" s="1"/>
      <c r="P219" s="1"/>
      <c r="Q219" s="80"/>
      <c r="R219" s="1"/>
      <c r="S219" s="403"/>
      <c r="T219" s="421"/>
      <c r="U219" s="80"/>
      <c r="V219" s="80"/>
      <c r="W219" s="44"/>
    </row>
    <row r="220" spans="1:23" ht="25.5" hidden="1" customHeight="1" x14ac:dyDescent="0.25">
      <c r="B220" s="55"/>
      <c r="C220" s="2"/>
      <c r="D220" s="551" t="s">
        <v>560</v>
      </c>
      <c r="E220" s="551"/>
      <c r="F220" s="165">
        <v>0</v>
      </c>
      <c r="G220" s="251">
        <f t="shared" si="75"/>
        <v>0</v>
      </c>
      <c r="H220" s="157"/>
      <c r="I220" s="165">
        <f t="shared" si="57"/>
        <v>0</v>
      </c>
      <c r="J220" s="74"/>
      <c r="K220" s="1"/>
      <c r="L220" s="74"/>
      <c r="M220" s="1"/>
      <c r="N220" s="1"/>
      <c r="O220" s="1"/>
      <c r="P220" s="1"/>
      <c r="Q220" s="80"/>
      <c r="R220" s="1"/>
      <c r="S220" s="403"/>
      <c r="T220" s="421"/>
      <c r="U220" s="80"/>
      <c r="V220" s="80"/>
      <c r="W220" s="44"/>
    </row>
    <row r="221" spans="1:23" ht="25.5" hidden="1" customHeight="1" x14ac:dyDescent="0.25">
      <c r="B221" s="55"/>
      <c r="C221" s="2"/>
      <c r="D221" s="551" t="s">
        <v>563</v>
      </c>
      <c r="E221" s="551"/>
      <c r="F221" s="165">
        <v>0</v>
      </c>
      <c r="G221" s="251">
        <f t="shared" si="75"/>
        <v>0</v>
      </c>
      <c r="H221" s="157"/>
      <c r="I221" s="165">
        <f t="shared" si="57"/>
        <v>0</v>
      </c>
      <c r="J221" s="74"/>
      <c r="K221" s="1"/>
      <c r="L221" s="74"/>
      <c r="M221" s="1"/>
      <c r="N221" s="1"/>
      <c r="O221" s="1"/>
      <c r="P221" s="1"/>
      <c r="Q221" s="80"/>
      <c r="R221" s="1"/>
      <c r="S221" s="403"/>
      <c r="T221" s="421"/>
      <c r="U221" s="80"/>
      <c r="V221" s="80"/>
      <c r="W221" s="44"/>
    </row>
    <row r="222" spans="1:23" s="18" customFormat="1" ht="25.5" hidden="1" customHeight="1" x14ac:dyDescent="0.25">
      <c r="A222" s="127" t="s">
        <v>273</v>
      </c>
      <c r="B222" s="91" t="s">
        <v>684</v>
      </c>
      <c r="C222" s="618" t="s">
        <v>605</v>
      </c>
      <c r="D222" s="619"/>
      <c r="E222" s="619"/>
      <c r="F222" s="164">
        <v>0</v>
      </c>
      <c r="G222" s="255">
        <f>G223+G224+G225+G226+G227+G228+G229+G230+G231+G232</f>
        <v>0</v>
      </c>
      <c r="H222" s="161">
        <f t="shared" ref="H222:W222" si="76">H223+H224+H225+H226+H227+H228+H229+H230+H231+H232</f>
        <v>0</v>
      </c>
      <c r="I222" s="164">
        <f t="shared" si="57"/>
        <v>0</v>
      </c>
      <c r="J222" s="93">
        <f>J223+J224+J225+J226+J227+J228+J229+J230+J231+J232</f>
        <v>0</v>
      </c>
      <c r="K222" s="94">
        <f>K223+K224+K225+K226+K227+K228+K229+K230+K231+K232</f>
        <v>0</v>
      </c>
      <c r="L222" s="93">
        <f t="shared" si="76"/>
        <v>0</v>
      </c>
      <c r="M222" s="94">
        <f t="shared" si="76"/>
        <v>0</v>
      </c>
      <c r="N222" s="94">
        <f t="shared" si="76"/>
        <v>0</v>
      </c>
      <c r="O222" s="94">
        <f t="shared" si="76"/>
        <v>0</v>
      </c>
      <c r="P222" s="94">
        <f t="shared" si="76"/>
        <v>0</v>
      </c>
      <c r="Q222" s="97">
        <f t="shared" si="76"/>
        <v>0</v>
      </c>
      <c r="R222" s="94">
        <f t="shared" si="76"/>
        <v>0</v>
      </c>
      <c r="S222" s="402">
        <f t="shared" si="76"/>
        <v>0</v>
      </c>
      <c r="T222" s="420">
        <f t="shared" si="76"/>
        <v>0</v>
      </c>
      <c r="U222" s="97">
        <f t="shared" si="76"/>
        <v>0</v>
      </c>
      <c r="V222" s="97">
        <f t="shared" si="76"/>
        <v>0</v>
      </c>
      <c r="W222" s="98">
        <f t="shared" si="76"/>
        <v>0</v>
      </c>
    </row>
    <row r="223" spans="1:23" ht="15.75" hidden="1" customHeight="1" thickBot="1" x14ac:dyDescent="0.3">
      <c r="B223" s="55"/>
      <c r="C223" s="2"/>
      <c r="D223" s="550" t="s">
        <v>814</v>
      </c>
      <c r="E223" s="550"/>
      <c r="F223" s="165">
        <v>0</v>
      </c>
      <c r="G223" s="241">
        <f t="shared" ref="G223:G232" si="77">SUM(L223:W223)</f>
        <v>0</v>
      </c>
      <c r="H223" s="147"/>
      <c r="I223" s="165">
        <f t="shared" si="57"/>
        <v>0</v>
      </c>
      <c r="J223" s="74"/>
      <c r="K223" s="1"/>
      <c r="L223" s="74"/>
      <c r="M223" s="1"/>
      <c r="N223" s="1"/>
      <c r="O223" s="1"/>
      <c r="P223" s="1"/>
      <c r="Q223" s="80"/>
      <c r="R223" s="1"/>
      <c r="S223" s="403"/>
      <c r="T223" s="421"/>
      <c r="U223" s="80"/>
      <c r="V223" s="80"/>
      <c r="W223" s="44"/>
    </row>
    <row r="224" spans="1:23" ht="15.75" hidden="1" customHeight="1" thickBot="1" x14ac:dyDescent="0.3">
      <c r="B224" s="55"/>
      <c r="C224" s="2"/>
      <c r="D224" s="550" t="s">
        <v>815</v>
      </c>
      <c r="E224" s="550"/>
      <c r="F224" s="165">
        <v>0</v>
      </c>
      <c r="G224" s="241">
        <f t="shared" si="77"/>
        <v>0</v>
      </c>
      <c r="H224" s="147"/>
      <c r="I224" s="165">
        <f t="shared" si="57"/>
        <v>0</v>
      </c>
      <c r="J224" s="74"/>
      <c r="K224" s="1"/>
      <c r="L224" s="74"/>
      <c r="M224" s="1"/>
      <c r="N224" s="1"/>
      <c r="O224" s="1"/>
      <c r="P224" s="1"/>
      <c r="Q224" s="80"/>
      <c r="R224" s="1"/>
      <c r="S224" s="403"/>
      <c r="T224" s="421"/>
      <c r="U224" s="80"/>
      <c r="V224" s="80"/>
      <c r="W224" s="44"/>
    </row>
    <row r="225" spans="1:23" ht="15.75" hidden="1" customHeight="1" thickBot="1" x14ac:dyDescent="0.3">
      <c r="B225" s="55"/>
      <c r="C225" s="2"/>
      <c r="D225" s="550" t="s">
        <v>546</v>
      </c>
      <c r="E225" s="550"/>
      <c r="F225" s="165">
        <v>0</v>
      </c>
      <c r="G225" s="241">
        <f t="shared" si="77"/>
        <v>0</v>
      </c>
      <c r="H225" s="147"/>
      <c r="I225" s="165">
        <f t="shared" si="57"/>
        <v>0</v>
      </c>
      <c r="J225" s="74"/>
      <c r="K225" s="1"/>
      <c r="L225" s="74"/>
      <c r="M225" s="1"/>
      <c r="N225" s="1"/>
      <c r="O225" s="1"/>
      <c r="P225" s="1"/>
      <c r="Q225" s="80"/>
      <c r="R225" s="1"/>
      <c r="S225" s="403"/>
      <c r="T225" s="421"/>
      <c r="U225" s="80"/>
      <c r="V225" s="80"/>
      <c r="W225" s="44"/>
    </row>
    <row r="226" spans="1:23" ht="25.5" hidden="1" customHeight="1" x14ac:dyDescent="0.25">
      <c r="B226" s="55"/>
      <c r="C226" s="2"/>
      <c r="D226" s="551" t="s">
        <v>549</v>
      </c>
      <c r="E226" s="551"/>
      <c r="F226" s="165">
        <v>0</v>
      </c>
      <c r="G226" s="251">
        <f t="shared" si="77"/>
        <v>0</v>
      </c>
      <c r="H226" s="157"/>
      <c r="I226" s="165">
        <f t="shared" si="57"/>
        <v>0</v>
      </c>
      <c r="J226" s="74"/>
      <c r="K226" s="1"/>
      <c r="L226" s="74"/>
      <c r="M226" s="1"/>
      <c r="N226" s="1"/>
      <c r="O226" s="1"/>
      <c r="P226" s="1"/>
      <c r="Q226" s="80"/>
      <c r="R226" s="1"/>
      <c r="S226" s="403"/>
      <c r="T226" s="421"/>
      <c r="U226" s="80"/>
      <c r="V226" s="80"/>
      <c r="W226" s="44"/>
    </row>
    <row r="227" spans="1:23" ht="15.75" hidden="1" customHeight="1" thickBot="1" x14ac:dyDescent="0.3">
      <c r="B227" s="55"/>
      <c r="C227" s="2"/>
      <c r="D227" s="550" t="s">
        <v>552</v>
      </c>
      <c r="E227" s="550"/>
      <c r="F227" s="165">
        <v>0</v>
      </c>
      <c r="G227" s="241">
        <f t="shared" si="77"/>
        <v>0</v>
      </c>
      <c r="H227" s="147"/>
      <c r="I227" s="165">
        <f t="shared" si="57"/>
        <v>0</v>
      </c>
      <c r="J227" s="74"/>
      <c r="K227" s="1"/>
      <c r="L227" s="74"/>
      <c r="M227" s="1"/>
      <c r="N227" s="1"/>
      <c r="O227" s="1"/>
      <c r="P227" s="1"/>
      <c r="Q227" s="80"/>
      <c r="R227" s="1"/>
      <c r="S227" s="403"/>
      <c r="T227" s="421"/>
      <c r="U227" s="80"/>
      <c r="V227" s="80"/>
      <c r="W227" s="44"/>
    </row>
    <row r="228" spans="1:23" ht="15.75" hidden="1" customHeight="1" thickBot="1" x14ac:dyDescent="0.3">
      <c r="B228" s="55"/>
      <c r="C228" s="2"/>
      <c r="D228" s="550" t="s">
        <v>816</v>
      </c>
      <c r="E228" s="550"/>
      <c r="F228" s="165">
        <v>0</v>
      </c>
      <c r="G228" s="241">
        <f t="shared" si="77"/>
        <v>0</v>
      </c>
      <c r="H228" s="147"/>
      <c r="I228" s="165">
        <f t="shared" si="57"/>
        <v>0</v>
      </c>
      <c r="J228" s="74"/>
      <c r="K228" s="1"/>
      <c r="L228" s="74"/>
      <c r="M228" s="1"/>
      <c r="N228" s="1"/>
      <c r="O228" s="1"/>
      <c r="P228" s="1"/>
      <c r="Q228" s="80"/>
      <c r="R228" s="1"/>
      <c r="S228" s="403"/>
      <c r="T228" s="421"/>
      <c r="U228" s="80"/>
      <c r="V228" s="80"/>
      <c r="W228" s="44"/>
    </row>
    <row r="229" spans="1:23" ht="25.5" hidden="1" customHeight="1" x14ac:dyDescent="0.25">
      <c r="B229" s="55"/>
      <c r="C229" s="2"/>
      <c r="D229" s="551" t="s">
        <v>556</v>
      </c>
      <c r="E229" s="551"/>
      <c r="F229" s="165">
        <v>0</v>
      </c>
      <c r="G229" s="251">
        <f t="shared" si="77"/>
        <v>0</v>
      </c>
      <c r="H229" s="157"/>
      <c r="I229" s="165">
        <f t="shared" si="57"/>
        <v>0</v>
      </c>
      <c r="J229" s="74"/>
      <c r="K229" s="1"/>
      <c r="L229" s="74"/>
      <c r="M229" s="1"/>
      <c r="N229" s="1"/>
      <c r="O229" s="1"/>
      <c r="P229" s="1"/>
      <c r="Q229" s="80"/>
      <c r="R229" s="1"/>
      <c r="S229" s="403"/>
      <c r="T229" s="421"/>
      <c r="U229" s="80"/>
      <c r="V229" s="80"/>
      <c r="W229" s="44"/>
    </row>
    <row r="230" spans="1:23" ht="25.5" hidden="1" customHeight="1" x14ac:dyDescent="0.25">
      <c r="B230" s="55"/>
      <c r="C230" s="2"/>
      <c r="D230" s="551" t="s">
        <v>559</v>
      </c>
      <c r="E230" s="551"/>
      <c r="F230" s="165">
        <v>0</v>
      </c>
      <c r="G230" s="251">
        <f t="shared" si="77"/>
        <v>0</v>
      </c>
      <c r="H230" s="157"/>
      <c r="I230" s="165">
        <f t="shared" si="57"/>
        <v>0</v>
      </c>
      <c r="J230" s="74"/>
      <c r="K230" s="1"/>
      <c r="L230" s="74"/>
      <c r="M230" s="1"/>
      <c r="N230" s="1"/>
      <c r="O230" s="1"/>
      <c r="P230" s="1"/>
      <c r="Q230" s="80"/>
      <c r="R230" s="1"/>
      <c r="S230" s="403"/>
      <c r="T230" s="421"/>
      <c r="U230" s="80"/>
      <c r="V230" s="80"/>
      <c r="W230" s="44"/>
    </row>
    <row r="231" spans="1:23" ht="25.5" hidden="1" customHeight="1" x14ac:dyDescent="0.25">
      <c r="B231" s="55"/>
      <c r="C231" s="2"/>
      <c r="D231" s="551" t="s">
        <v>561</v>
      </c>
      <c r="E231" s="551"/>
      <c r="F231" s="165">
        <v>0</v>
      </c>
      <c r="G231" s="251">
        <f t="shared" si="77"/>
        <v>0</v>
      </c>
      <c r="H231" s="157"/>
      <c r="I231" s="165">
        <f t="shared" si="57"/>
        <v>0</v>
      </c>
      <c r="J231" s="74"/>
      <c r="K231" s="1"/>
      <c r="L231" s="74"/>
      <c r="M231" s="1"/>
      <c r="N231" s="1"/>
      <c r="O231" s="1"/>
      <c r="P231" s="1"/>
      <c r="Q231" s="80"/>
      <c r="R231" s="1"/>
      <c r="S231" s="403"/>
      <c r="T231" s="421"/>
      <c r="U231" s="80"/>
      <c r="V231" s="80"/>
      <c r="W231" s="44"/>
    </row>
    <row r="232" spans="1:23" ht="25.5" hidden="1" customHeight="1" x14ac:dyDescent="0.25">
      <c r="B232" s="55"/>
      <c r="C232" s="2"/>
      <c r="D232" s="551" t="s">
        <v>564</v>
      </c>
      <c r="E232" s="551"/>
      <c r="F232" s="165">
        <v>0</v>
      </c>
      <c r="G232" s="251">
        <f t="shared" si="77"/>
        <v>0</v>
      </c>
      <c r="H232" s="157"/>
      <c r="I232" s="165">
        <f t="shared" si="57"/>
        <v>0</v>
      </c>
      <c r="J232" s="74"/>
      <c r="K232" s="1"/>
      <c r="L232" s="74"/>
      <c r="M232" s="1"/>
      <c r="N232" s="1"/>
      <c r="O232" s="1"/>
      <c r="P232" s="1"/>
      <c r="Q232" s="80"/>
      <c r="R232" s="1"/>
      <c r="S232" s="403"/>
      <c r="T232" s="421"/>
      <c r="U232" s="80"/>
      <c r="V232" s="80"/>
      <c r="W232" s="44"/>
    </row>
    <row r="233" spans="1:23" s="18" customFormat="1" ht="15.75" hidden="1" customHeight="1" thickBot="1" x14ac:dyDescent="0.3">
      <c r="A233" s="124" t="s">
        <v>274</v>
      </c>
      <c r="B233" s="91" t="s">
        <v>685</v>
      </c>
      <c r="C233" s="587" t="s">
        <v>275</v>
      </c>
      <c r="D233" s="588"/>
      <c r="E233" s="588"/>
      <c r="F233" s="164">
        <v>0</v>
      </c>
      <c r="G233" s="242">
        <f>G234+G235+G236+G237+G238+G239+G240+G241+G242+G243</f>
        <v>0</v>
      </c>
      <c r="H233" s="148">
        <f t="shared" ref="H233:W233" si="78">H234+H235+H236+H237+H238+H239+H240+H241+H242+H243</f>
        <v>0</v>
      </c>
      <c r="I233" s="164">
        <f t="shared" si="57"/>
        <v>0</v>
      </c>
      <c r="J233" s="93">
        <f>J234+J235+J236+J237+J238+J239+J240+J241+J242+J243</f>
        <v>0</v>
      </c>
      <c r="K233" s="94">
        <f>K234+K235+K236+K237+K238+K239+K240+K241+K242+K243</f>
        <v>0</v>
      </c>
      <c r="L233" s="93">
        <f t="shared" si="78"/>
        <v>0</v>
      </c>
      <c r="M233" s="94">
        <f t="shared" si="78"/>
        <v>0</v>
      </c>
      <c r="N233" s="94">
        <f t="shared" si="78"/>
        <v>0</v>
      </c>
      <c r="O233" s="94">
        <f t="shared" si="78"/>
        <v>0</v>
      </c>
      <c r="P233" s="94">
        <f t="shared" si="78"/>
        <v>0</v>
      </c>
      <c r="Q233" s="97">
        <f t="shared" si="78"/>
        <v>0</v>
      </c>
      <c r="R233" s="94">
        <f t="shared" si="78"/>
        <v>0</v>
      </c>
      <c r="S233" s="402">
        <f t="shared" si="78"/>
        <v>0</v>
      </c>
      <c r="T233" s="420">
        <f t="shared" si="78"/>
        <v>0</v>
      </c>
      <c r="U233" s="97">
        <f t="shared" si="78"/>
        <v>0</v>
      </c>
      <c r="V233" s="97">
        <f t="shared" si="78"/>
        <v>0</v>
      </c>
      <c r="W233" s="98">
        <f t="shared" si="78"/>
        <v>0</v>
      </c>
    </row>
    <row r="234" spans="1:23" ht="15.75" hidden="1" customHeight="1" thickBot="1" x14ac:dyDescent="0.3">
      <c r="B234" s="55"/>
      <c r="C234" s="2"/>
      <c r="D234" s="550" t="s">
        <v>371</v>
      </c>
      <c r="E234" s="550"/>
      <c r="F234" s="165">
        <v>0</v>
      </c>
      <c r="G234" s="241">
        <f t="shared" ref="G234:G243" si="79">SUM(L234:W234)</f>
        <v>0</v>
      </c>
      <c r="H234" s="147"/>
      <c r="I234" s="165">
        <f t="shared" si="57"/>
        <v>0</v>
      </c>
      <c r="J234" s="74"/>
      <c r="K234" s="1"/>
      <c r="L234" s="74"/>
      <c r="M234" s="1"/>
      <c r="N234" s="1"/>
      <c r="O234" s="1"/>
      <c r="P234" s="1"/>
      <c r="Q234" s="80"/>
      <c r="R234" s="1"/>
      <c r="S234" s="403"/>
      <c r="T234" s="421"/>
      <c r="U234" s="80"/>
      <c r="V234" s="80"/>
      <c r="W234" s="44"/>
    </row>
    <row r="235" spans="1:23" ht="15.75" hidden="1" customHeight="1" thickBot="1" x14ac:dyDescent="0.3">
      <c r="B235" s="55"/>
      <c r="C235" s="2"/>
      <c r="D235" s="550" t="s">
        <v>544</v>
      </c>
      <c r="E235" s="550"/>
      <c r="F235" s="165">
        <v>0</v>
      </c>
      <c r="G235" s="241">
        <f t="shared" si="79"/>
        <v>0</v>
      </c>
      <c r="H235" s="147"/>
      <c r="I235" s="165">
        <f t="shared" si="57"/>
        <v>0</v>
      </c>
      <c r="J235" s="74"/>
      <c r="K235" s="1"/>
      <c r="L235" s="74"/>
      <c r="M235" s="1"/>
      <c r="N235" s="1"/>
      <c r="O235" s="1"/>
      <c r="P235" s="1"/>
      <c r="Q235" s="80"/>
      <c r="R235" s="1"/>
      <c r="S235" s="403"/>
      <c r="T235" s="421"/>
      <c r="U235" s="80"/>
      <c r="V235" s="80"/>
      <c r="W235" s="44"/>
    </row>
    <row r="236" spans="1:23" ht="15.75" hidden="1" customHeight="1" thickBot="1" x14ac:dyDescent="0.3">
      <c r="B236" s="55"/>
      <c r="C236" s="2"/>
      <c r="D236" s="550" t="s">
        <v>547</v>
      </c>
      <c r="E236" s="550"/>
      <c r="F236" s="165">
        <v>0</v>
      </c>
      <c r="G236" s="241">
        <f t="shared" si="79"/>
        <v>0</v>
      </c>
      <c r="H236" s="147"/>
      <c r="I236" s="165">
        <f t="shared" si="57"/>
        <v>0</v>
      </c>
      <c r="J236" s="74"/>
      <c r="K236" s="1"/>
      <c r="L236" s="74"/>
      <c r="M236" s="1"/>
      <c r="N236" s="1"/>
      <c r="O236" s="1"/>
      <c r="P236" s="1"/>
      <c r="Q236" s="80"/>
      <c r="R236" s="1"/>
      <c r="S236" s="403"/>
      <c r="T236" s="421"/>
      <c r="U236" s="80"/>
      <c r="V236" s="80"/>
      <c r="W236" s="44"/>
    </row>
    <row r="237" spans="1:23" ht="15.75" hidden="1" customHeight="1" thickBot="1" x14ac:dyDescent="0.3">
      <c r="B237" s="55"/>
      <c r="C237" s="2"/>
      <c r="D237" s="551" t="s">
        <v>817</v>
      </c>
      <c r="E237" s="551"/>
      <c r="F237" s="165">
        <v>0</v>
      </c>
      <c r="G237" s="251">
        <f t="shared" si="79"/>
        <v>0</v>
      </c>
      <c r="H237" s="157"/>
      <c r="I237" s="165">
        <f t="shared" si="57"/>
        <v>0</v>
      </c>
      <c r="J237" s="74"/>
      <c r="K237" s="1"/>
      <c r="L237" s="74"/>
      <c r="M237" s="1"/>
      <c r="N237" s="1"/>
      <c r="O237" s="1"/>
      <c r="P237" s="1"/>
      <c r="Q237" s="80"/>
      <c r="R237" s="1"/>
      <c r="S237" s="403"/>
      <c r="T237" s="421"/>
      <c r="U237" s="80"/>
      <c r="V237" s="80"/>
      <c r="W237" s="44"/>
    </row>
    <row r="238" spans="1:23" ht="15.75" hidden="1" customHeight="1" thickBot="1" x14ac:dyDescent="0.3">
      <c r="B238" s="55"/>
      <c r="C238" s="2"/>
      <c r="D238" s="550" t="s">
        <v>554</v>
      </c>
      <c r="E238" s="550"/>
      <c r="F238" s="165">
        <v>0</v>
      </c>
      <c r="G238" s="241">
        <f t="shared" si="79"/>
        <v>0</v>
      </c>
      <c r="H238" s="147"/>
      <c r="I238" s="165">
        <f t="shared" si="57"/>
        <v>0</v>
      </c>
      <c r="J238" s="74"/>
      <c r="K238" s="1"/>
      <c r="L238" s="74"/>
      <c r="M238" s="1"/>
      <c r="N238" s="1"/>
      <c r="O238" s="1"/>
      <c r="P238" s="1"/>
      <c r="Q238" s="80"/>
      <c r="R238" s="1"/>
      <c r="S238" s="403"/>
      <c r="T238" s="421"/>
      <c r="U238" s="80"/>
      <c r="V238" s="80"/>
      <c r="W238" s="44"/>
    </row>
    <row r="239" spans="1:23" ht="15.75" hidden="1" customHeight="1" thickBot="1" x14ac:dyDescent="0.3">
      <c r="B239" s="55"/>
      <c r="C239" s="2"/>
      <c r="D239" s="550" t="s">
        <v>553</v>
      </c>
      <c r="E239" s="550"/>
      <c r="F239" s="165">
        <v>0</v>
      </c>
      <c r="G239" s="241">
        <f t="shared" si="79"/>
        <v>0</v>
      </c>
      <c r="H239" s="147"/>
      <c r="I239" s="165">
        <f t="shared" si="57"/>
        <v>0</v>
      </c>
      <c r="J239" s="74"/>
      <c r="K239" s="1"/>
      <c r="L239" s="74"/>
      <c r="M239" s="1"/>
      <c r="N239" s="1"/>
      <c r="O239" s="1"/>
      <c r="P239" s="1"/>
      <c r="Q239" s="80"/>
      <c r="R239" s="1"/>
      <c r="S239" s="403"/>
      <c r="T239" s="421"/>
      <c r="U239" s="80"/>
      <c r="V239" s="80"/>
      <c r="W239" s="44"/>
    </row>
    <row r="240" spans="1:23" ht="25.5" hidden="1" customHeight="1" x14ac:dyDescent="0.25">
      <c r="B240" s="55"/>
      <c r="C240" s="2"/>
      <c r="D240" s="551" t="s">
        <v>557</v>
      </c>
      <c r="E240" s="551"/>
      <c r="F240" s="165">
        <v>0</v>
      </c>
      <c r="G240" s="251">
        <f t="shared" si="79"/>
        <v>0</v>
      </c>
      <c r="H240" s="157"/>
      <c r="I240" s="165">
        <f t="shared" si="57"/>
        <v>0</v>
      </c>
      <c r="J240" s="74"/>
      <c r="K240" s="1"/>
      <c r="L240" s="74"/>
      <c r="M240" s="1"/>
      <c r="N240" s="1"/>
      <c r="O240" s="1"/>
      <c r="P240" s="1"/>
      <c r="Q240" s="80"/>
      <c r="R240" s="1"/>
      <c r="S240" s="403"/>
      <c r="T240" s="421"/>
      <c r="U240" s="80"/>
      <c r="V240" s="80"/>
      <c r="W240" s="44"/>
    </row>
    <row r="241" spans="1:23" ht="15.75" hidden="1" customHeight="1" thickBot="1" x14ac:dyDescent="0.3">
      <c r="B241" s="55"/>
      <c r="C241" s="2"/>
      <c r="D241" s="550" t="s">
        <v>818</v>
      </c>
      <c r="E241" s="550"/>
      <c r="F241" s="165">
        <v>0</v>
      </c>
      <c r="G241" s="241">
        <f t="shared" si="79"/>
        <v>0</v>
      </c>
      <c r="H241" s="147"/>
      <c r="I241" s="165">
        <f t="shared" si="57"/>
        <v>0</v>
      </c>
      <c r="J241" s="74"/>
      <c r="K241" s="1"/>
      <c r="L241" s="74"/>
      <c r="M241" s="1"/>
      <c r="N241" s="1"/>
      <c r="O241" s="1"/>
      <c r="P241" s="1"/>
      <c r="Q241" s="80"/>
      <c r="R241" s="1"/>
      <c r="S241" s="403"/>
      <c r="T241" s="421"/>
      <c r="U241" s="80"/>
      <c r="V241" s="80"/>
      <c r="W241" s="44"/>
    </row>
    <row r="242" spans="1:23" ht="25.5" hidden="1" customHeight="1" x14ac:dyDescent="0.25">
      <c r="B242" s="55"/>
      <c r="C242" s="2"/>
      <c r="D242" s="551" t="s">
        <v>562</v>
      </c>
      <c r="E242" s="551"/>
      <c r="F242" s="165">
        <v>0</v>
      </c>
      <c r="G242" s="251">
        <f t="shared" si="79"/>
        <v>0</v>
      </c>
      <c r="H242" s="157"/>
      <c r="I242" s="165">
        <f t="shared" si="57"/>
        <v>0</v>
      </c>
      <c r="J242" s="74"/>
      <c r="K242" s="1"/>
      <c r="L242" s="74"/>
      <c r="M242" s="1"/>
      <c r="N242" s="1"/>
      <c r="O242" s="1"/>
      <c r="P242" s="1"/>
      <c r="Q242" s="80"/>
      <c r="R242" s="1"/>
      <c r="S242" s="403"/>
      <c r="T242" s="421"/>
      <c r="U242" s="80"/>
      <c r="V242" s="80"/>
      <c r="W242" s="44"/>
    </row>
    <row r="243" spans="1:23" ht="25.5" hidden="1" customHeight="1" x14ac:dyDescent="0.25">
      <c r="B243" s="55"/>
      <c r="C243" s="2"/>
      <c r="D243" s="551" t="s">
        <v>565</v>
      </c>
      <c r="E243" s="551"/>
      <c r="F243" s="165">
        <v>0</v>
      </c>
      <c r="G243" s="251">
        <f t="shared" si="79"/>
        <v>0</v>
      </c>
      <c r="H243" s="157"/>
      <c r="I243" s="165">
        <f t="shared" si="57"/>
        <v>0</v>
      </c>
      <c r="J243" s="74"/>
      <c r="K243" s="1"/>
      <c r="L243" s="74"/>
      <c r="M243" s="1"/>
      <c r="N243" s="1"/>
      <c r="O243" s="1"/>
      <c r="P243" s="1"/>
      <c r="Q243" s="80"/>
      <c r="R243" s="1"/>
      <c r="S243" s="403"/>
      <c r="T243" s="421"/>
      <c r="U243" s="80"/>
      <c r="V243" s="80"/>
      <c r="W243" s="44"/>
    </row>
    <row r="244" spans="1:23" s="18" customFormat="1" ht="25.5" hidden="1" customHeight="1" x14ac:dyDescent="0.25">
      <c r="A244" s="124" t="s">
        <v>276</v>
      </c>
      <c r="B244" s="91" t="s">
        <v>686</v>
      </c>
      <c r="C244" s="618" t="s">
        <v>606</v>
      </c>
      <c r="D244" s="619"/>
      <c r="E244" s="619"/>
      <c r="F244" s="164">
        <v>0</v>
      </c>
      <c r="G244" s="255">
        <f>G245+G246</f>
        <v>0</v>
      </c>
      <c r="H244" s="161">
        <f t="shared" ref="H244:W244" si="80">H245+H246</f>
        <v>0</v>
      </c>
      <c r="I244" s="164">
        <f t="shared" si="57"/>
        <v>0</v>
      </c>
      <c r="J244" s="93">
        <f>J245+J246</f>
        <v>0</v>
      </c>
      <c r="K244" s="94">
        <f>K245+K246</f>
        <v>0</v>
      </c>
      <c r="L244" s="93">
        <f t="shared" si="80"/>
        <v>0</v>
      </c>
      <c r="M244" s="94">
        <f t="shared" si="80"/>
        <v>0</v>
      </c>
      <c r="N244" s="94">
        <f t="shared" si="80"/>
        <v>0</v>
      </c>
      <c r="O244" s="94">
        <f t="shared" si="80"/>
        <v>0</v>
      </c>
      <c r="P244" s="94">
        <f t="shared" si="80"/>
        <v>0</v>
      </c>
      <c r="Q244" s="97">
        <f t="shared" si="80"/>
        <v>0</v>
      </c>
      <c r="R244" s="94">
        <f t="shared" si="80"/>
        <v>0</v>
      </c>
      <c r="S244" s="402">
        <f t="shared" si="80"/>
        <v>0</v>
      </c>
      <c r="T244" s="420">
        <f t="shared" si="80"/>
        <v>0</v>
      </c>
      <c r="U244" s="97">
        <f t="shared" si="80"/>
        <v>0</v>
      </c>
      <c r="V244" s="97">
        <f t="shared" si="80"/>
        <v>0</v>
      </c>
      <c r="W244" s="98">
        <f t="shared" si="80"/>
        <v>0</v>
      </c>
    </row>
    <row r="245" spans="1:23" ht="25.5" hidden="1" customHeight="1" x14ac:dyDescent="0.25">
      <c r="B245" s="55"/>
      <c r="C245" s="2"/>
      <c r="D245" s="551" t="s">
        <v>568</v>
      </c>
      <c r="E245" s="551"/>
      <c r="F245" s="165">
        <v>0</v>
      </c>
      <c r="G245" s="251">
        <f>SUM(L245:W245)</f>
        <v>0</v>
      </c>
      <c r="H245" s="157"/>
      <c r="I245" s="165">
        <f t="shared" ref="I245:I302" si="81">SUM(G245:H245)</f>
        <v>0</v>
      </c>
      <c r="J245" s="74"/>
      <c r="K245" s="1"/>
      <c r="L245" s="74"/>
      <c r="M245" s="1"/>
      <c r="N245" s="1"/>
      <c r="O245" s="1"/>
      <c r="P245" s="1"/>
      <c r="Q245" s="80"/>
      <c r="R245" s="1"/>
      <c r="S245" s="403"/>
      <c r="T245" s="421"/>
      <c r="U245" s="80"/>
      <c r="V245" s="80"/>
      <c r="W245" s="44"/>
    </row>
    <row r="246" spans="1:23" ht="25.5" hidden="1" customHeight="1" x14ac:dyDescent="0.25">
      <c r="B246" s="55"/>
      <c r="C246" s="2"/>
      <c r="D246" s="551" t="s">
        <v>569</v>
      </c>
      <c r="E246" s="551"/>
      <c r="F246" s="165">
        <v>0</v>
      </c>
      <c r="G246" s="251">
        <f>SUM(L246:W246)</f>
        <v>0</v>
      </c>
      <c r="H246" s="157"/>
      <c r="I246" s="165">
        <f t="shared" si="81"/>
        <v>0</v>
      </c>
      <c r="J246" s="74"/>
      <c r="K246" s="1"/>
      <c r="L246" s="74"/>
      <c r="M246" s="1"/>
      <c r="N246" s="1"/>
      <c r="O246" s="1"/>
      <c r="P246" s="1"/>
      <c r="Q246" s="80"/>
      <c r="R246" s="1"/>
      <c r="S246" s="403"/>
      <c r="T246" s="421"/>
      <c r="U246" s="80"/>
      <c r="V246" s="80"/>
      <c r="W246" s="44"/>
    </row>
    <row r="247" spans="1:23" s="18" customFormat="1" ht="15" hidden="1" customHeight="1" x14ac:dyDescent="0.25">
      <c r="A247" s="124" t="s">
        <v>277</v>
      </c>
      <c r="B247" s="91" t="s">
        <v>687</v>
      </c>
      <c r="C247" s="618" t="s">
        <v>819</v>
      </c>
      <c r="D247" s="619"/>
      <c r="E247" s="619"/>
      <c r="F247" s="164">
        <v>0</v>
      </c>
      <c r="G247" s="255">
        <f>G248+G249+G250+G251+G252+G253+G254+G255+G256+G257+G258</f>
        <v>0</v>
      </c>
      <c r="H247" s="161">
        <f t="shared" ref="H247:W247" si="82">H248+H249+H250+H251+H252+H253+H254+H255+H256+H257+H258</f>
        <v>0</v>
      </c>
      <c r="I247" s="164">
        <f t="shared" si="81"/>
        <v>0</v>
      </c>
      <c r="J247" s="93">
        <f>J248+J249+J250+J251+J252+J253+J254+J255+J256+J257+J258</f>
        <v>0</v>
      </c>
      <c r="K247" s="94">
        <f>K248+K249+K250+K251+K252+K253+K254+K255+K256+K257+K258</f>
        <v>0</v>
      </c>
      <c r="L247" s="93">
        <f t="shared" si="82"/>
        <v>0</v>
      </c>
      <c r="M247" s="94">
        <f t="shared" si="82"/>
        <v>0</v>
      </c>
      <c r="N247" s="94">
        <f t="shared" si="82"/>
        <v>0</v>
      </c>
      <c r="O247" s="94">
        <f t="shared" si="82"/>
        <v>0</v>
      </c>
      <c r="P247" s="94">
        <f t="shared" si="82"/>
        <v>0</v>
      </c>
      <c r="Q247" s="97">
        <f t="shared" si="82"/>
        <v>0</v>
      </c>
      <c r="R247" s="94">
        <f t="shared" si="82"/>
        <v>0</v>
      </c>
      <c r="S247" s="402">
        <f t="shared" si="82"/>
        <v>0</v>
      </c>
      <c r="T247" s="420">
        <f t="shared" si="82"/>
        <v>0</v>
      </c>
      <c r="U247" s="97">
        <f t="shared" si="82"/>
        <v>0</v>
      </c>
      <c r="V247" s="97">
        <f t="shared" si="82"/>
        <v>0</v>
      </c>
      <c r="W247" s="98">
        <f t="shared" si="82"/>
        <v>0</v>
      </c>
    </row>
    <row r="248" spans="1:23" ht="15.75" hidden="1" customHeight="1" thickBot="1" x14ac:dyDescent="0.3">
      <c r="B248" s="55"/>
      <c r="C248" s="2"/>
      <c r="D248" s="550" t="s">
        <v>372</v>
      </c>
      <c r="E248" s="550"/>
      <c r="F248" s="165">
        <v>0</v>
      </c>
      <c r="G248" s="241">
        <f t="shared" ref="G248:G260" si="83">SUM(L248:W248)</f>
        <v>0</v>
      </c>
      <c r="H248" s="147"/>
      <c r="I248" s="165">
        <f t="shared" si="81"/>
        <v>0</v>
      </c>
      <c r="J248" s="74"/>
      <c r="K248" s="1"/>
      <c r="L248" s="74"/>
      <c r="M248" s="1"/>
      <c r="N248" s="1"/>
      <c r="O248" s="1"/>
      <c r="P248" s="1"/>
      <c r="Q248" s="80"/>
      <c r="R248" s="1"/>
      <c r="S248" s="403"/>
      <c r="T248" s="421"/>
      <c r="U248" s="80"/>
      <c r="V248" s="80"/>
      <c r="W248" s="44"/>
    </row>
    <row r="249" spans="1:23" ht="15.75" hidden="1" customHeight="1" thickBot="1" x14ac:dyDescent="0.3">
      <c r="B249" s="55"/>
      <c r="C249" s="2"/>
      <c r="D249" s="550" t="s">
        <v>820</v>
      </c>
      <c r="E249" s="550"/>
      <c r="F249" s="165">
        <v>0</v>
      </c>
      <c r="G249" s="241">
        <f t="shared" si="83"/>
        <v>0</v>
      </c>
      <c r="H249" s="147"/>
      <c r="I249" s="165">
        <f t="shared" si="81"/>
        <v>0</v>
      </c>
      <c r="J249" s="74"/>
      <c r="K249" s="1"/>
      <c r="L249" s="74"/>
      <c r="M249" s="1"/>
      <c r="N249" s="1"/>
      <c r="O249" s="1"/>
      <c r="P249" s="1"/>
      <c r="Q249" s="80"/>
      <c r="R249" s="1"/>
      <c r="S249" s="403"/>
      <c r="T249" s="421"/>
      <c r="U249" s="80"/>
      <c r="V249" s="80"/>
      <c r="W249" s="44"/>
    </row>
    <row r="250" spans="1:23" ht="15.75" hidden="1" customHeight="1" thickBot="1" x14ac:dyDescent="0.3">
      <c r="B250" s="55"/>
      <c r="C250" s="2"/>
      <c r="D250" s="550" t="s">
        <v>375</v>
      </c>
      <c r="E250" s="550"/>
      <c r="F250" s="165">
        <v>0</v>
      </c>
      <c r="G250" s="241">
        <f t="shared" si="83"/>
        <v>0</v>
      </c>
      <c r="H250" s="147"/>
      <c r="I250" s="165">
        <f t="shared" si="81"/>
        <v>0</v>
      </c>
      <c r="J250" s="74"/>
      <c r="K250" s="1"/>
      <c r="L250" s="74"/>
      <c r="M250" s="1"/>
      <c r="N250" s="1"/>
      <c r="O250" s="1"/>
      <c r="P250" s="1"/>
      <c r="Q250" s="80"/>
      <c r="R250" s="1"/>
      <c r="S250" s="403"/>
      <c r="T250" s="421"/>
      <c r="U250" s="80"/>
      <c r="V250" s="80"/>
      <c r="W250" s="44"/>
    </row>
    <row r="251" spans="1:23" ht="15.75" hidden="1" customHeight="1" thickBot="1" x14ac:dyDescent="0.3">
      <c r="B251" s="55"/>
      <c r="C251" s="2"/>
      <c r="D251" s="550" t="s">
        <v>373</v>
      </c>
      <c r="E251" s="550"/>
      <c r="F251" s="165">
        <v>0</v>
      </c>
      <c r="G251" s="241">
        <f t="shared" si="83"/>
        <v>0</v>
      </c>
      <c r="H251" s="147"/>
      <c r="I251" s="165">
        <f t="shared" si="81"/>
        <v>0</v>
      </c>
      <c r="J251" s="74"/>
      <c r="K251" s="1"/>
      <c r="L251" s="74"/>
      <c r="M251" s="1"/>
      <c r="N251" s="1"/>
      <c r="O251" s="1"/>
      <c r="P251" s="1"/>
      <c r="Q251" s="80"/>
      <c r="R251" s="1"/>
      <c r="S251" s="403"/>
      <c r="T251" s="421"/>
      <c r="U251" s="80"/>
      <c r="V251" s="80"/>
      <c r="W251" s="44"/>
    </row>
    <row r="252" spans="1:23" ht="15.75" hidden="1" customHeight="1" thickBot="1" x14ac:dyDescent="0.3">
      <c r="B252" s="55"/>
      <c r="C252" s="2"/>
      <c r="D252" s="550" t="s">
        <v>821</v>
      </c>
      <c r="E252" s="550"/>
      <c r="F252" s="165">
        <v>0</v>
      </c>
      <c r="G252" s="241">
        <f t="shared" si="83"/>
        <v>0</v>
      </c>
      <c r="H252" s="147"/>
      <c r="I252" s="165">
        <f t="shared" si="81"/>
        <v>0</v>
      </c>
      <c r="J252" s="74"/>
      <c r="K252" s="1"/>
      <c r="L252" s="74"/>
      <c r="M252" s="1"/>
      <c r="N252" s="1"/>
      <c r="O252" s="1"/>
      <c r="P252" s="1"/>
      <c r="Q252" s="80"/>
      <c r="R252" s="1"/>
      <c r="S252" s="403"/>
      <c r="T252" s="421"/>
      <c r="U252" s="80"/>
      <c r="V252" s="80"/>
      <c r="W252" s="44"/>
    </row>
    <row r="253" spans="1:23" ht="25.5" hidden="1" customHeight="1" x14ac:dyDescent="0.25">
      <c r="B253" s="55"/>
      <c r="C253" s="2"/>
      <c r="D253" s="551" t="s">
        <v>537</v>
      </c>
      <c r="E253" s="551"/>
      <c r="F253" s="165">
        <v>0</v>
      </c>
      <c r="G253" s="251">
        <f t="shared" si="83"/>
        <v>0</v>
      </c>
      <c r="H253" s="157"/>
      <c r="I253" s="165">
        <f t="shared" si="81"/>
        <v>0</v>
      </c>
      <c r="J253" s="74"/>
      <c r="K253" s="1"/>
      <c r="L253" s="74"/>
      <c r="M253" s="1"/>
      <c r="N253" s="1"/>
      <c r="O253" s="1"/>
      <c r="P253" s="1"/>
      <c r="Q253" s="80"/>
      <c r="R253" s="1"/>
      <c r="S253" s="403"/>
      <c r="T253" s="421"/>
      <c r="U253" s="80"/>
      <c r="V253" s="80"/>
      <c r="W253" s="44"/>
    </row>
    <row r="254" spans="1:23" ht="25.5" hidden="1" customHeight="1" x14ac:dyDescent="0.25">
      <c r="B254" s="55"/>
      <c r="C254" s="2"/>
      <c r="D254" s="551" t="s">
        <v>540</v>
      </c>
      <c r="E254" s="551"/>
      <c r="F254" s="165">
        <v>0</v>
      </c>
      <c r="G254" s="251">
        <f t="shared" si="83"/>
        <v>0</v>
      </c>
      <c r="H254" s="157"/>
      <c r="I254" s="165">
        <f t="shared" si="81"/>
        <v>0</v>
      </c>
      <c r="J254" s="74"/>
      <c r="K254" s="1"/>
      <c r="L254" s="74"/>
      <c r="M254" s="1"/>
      <c r="N254" s="1"/>
      <c r="O254" s="1"/>
      <c r="P254" s="1"/>
      <c r="Q254" s="80"/>
      <c r="R254" s="1"/>
      <c r="S254" s="403"/>
      <c r="T254" s="421"/>
      <c r="U254" s="80"/>
      <c r="V254" s="80"/>
      <c r="W254" s="44"/>
    </row>
    <row r="255" spans="1:23" ht="15.75" hidden="1" customHeight="1" thickBot="1" x14ac:dyDescent="0.3">
      <c r="B255" s="55"/>
      <c r="C255" s="2"/>
      <c r="D255" s="550" t="s">
        <v>822</v>
      </c>
      <c r="E255" s="550"/>
      <c r="F255" s="165">
        <v>0</v>
      </c>
      <c r="G255" s="241">
        <f t="shared" si="83"/>
        <v>0</v>
      </c>
      <c r="H255" s="147"/>
      <c r="I255" s="165">
        <f t="shared" si="81"/>
        <v>0</v>
      </c>
      <c r="J255" s="74"/>
      <c r="K255" s="1"/>
      <c r="L255" s="74"/>
      <c r="M255" s="1"/>
      <c r="N255" s="1"/>
      <c r="O255" s="1"/>
      <c r="P255" s="1"/>
      <c r="Q255" s="80"/>
      <c r="R255" s="1"/>
      <c r="S255" s="403"/>
      <c r="T255" s="421"/>
      <c r="U255" s="80"/>
      <c r="V255" s="80"/>
      <c r="W255" s="44"/>
    </row>
    <row r="256" spans="1:23" ht="15.75" hidden="1" customHeight="1" thickBot="1" x14ac:dyDescent="0.3">
      <c r="B256" s="55"/>
      <c r="C256" s="2"/>
      <c r="D256" s="550" t="s">
        <v>374</v>
      </c>
      <c r="E256" s="550"/>
      <c r="F256" s="165">
        <v>0</v>
      </c>
      <c r="G256" s="241">
        <f t="shared" si="83"/>
        <v>0</v>
      </c>
      <c r="H256" s="147"/>
      <c r="I256" s="165">
        <f t="shared" si="81"/>
        <v>0</v>
      </c>
      <c r="J256" s="74"/>
      <c r="K256" s="1"/>
      <c r="L256" s="74"/>
      <c r="M256" s="1"/>
      <c r="N256" s="1"/>
      <c r="O256" s="1"/>
      <c r="P256" s="1"/>
      <c r="Q256" s="80"/>
      <c r="R256" s="1"/>
      <c r="S256" s="403"/>
      <c r="T256" s="421"/>
      <c r="U256" s="80"/>
      <c r="V256" s="80"/>
      <c r="W256" s="44"/>
    </row>
    <row r="257" spans="1:23" ht="15.75" hidden="1" customHeight="1" thickBot="1" x14ac:dyDescent="0.3">
      <c r="B257" s="55"/>
      <c r="C257" s="2"/>
      <c r="D257" s="550" t="s">
        <v>823</v>
      </c>
      <c r="E257" s="550"/>
      <c r="F257" s="165">
        <v>0</v>
      </c>
      <c r="G257" s="241">
        <f t="shared" si="83"/>
        <v>0</v>
      </c>
      <c r="H257" s="147"/>
      <c r="I257" s="165">
        <f t="shared" si="81"/>
        <v>0</v>
      </c>
      <c r="J257" s="74"/>
      <c r="K257" s="1"/>
      <c r="L257" s="74"/>
      <c r="M257" s="1"/>
      <c r="N257" s="1"/>
      <c r="O257" s="1"/>
      <c r="P257" s="1"/>
      <c r="Q257" s="80"/>
      <c r="R257" s="1"/>
      <c r="S257" s="403"/>
      <c r="T257" s="421"/>
      <c r="U257" s="80"/>
      <c r="V257" s="80"/>
      <c r="W257" s="44"/>
    </row>
    <row r="258" spans="1:23" ht="15.75" hidden="1" customHeight="1" thickBot="1" x14ac:dyDescent="0.3">
      <c r="B258" s="55"/>
      <c r="C258" s="2"/>
      <c r="D258" s="550" t="s">
        <v>566</v>
      </c>
      <c r="E258" s="550"/>
      <c r="F258" s="165">
        <v>0</v>
      </c>
      <c r="G258" s="241">
        <f t="shared" si="83"/>
        <v>0</v>
      </c>
      <c r="H258" s="147"/>
      <c r="I258" s="165">
        <f t="shared" si="81"/>
        <v>0</v>
      </c>
      <c r="J258" s="74"/>
      <c r="K258" s="1"/>
      <c r="L258" s="74"/>
      <c r="M258" s="1"/>
      <c r="N258" s="1"/>
      <c r="O258" s="1"/>
      <c r="P258" s="1"/>
      <c r="Q258" s="80"/>
      <c r="R258" s="1"/>
      <c r="S258" s="403"/>
      <c r="T258" s="421"/>
      <c r="U258" s="80"/>
      <c r="V258" s="80"/>
      <c r="W258" s="44"/>
    </row>
    <row r="259" spans="1:23" s="18" customFormat="1" ht="15.75" hidden="1" customHeight="1" thickBot="1" x14ac:dyDescent="0.3">
      <c r="A259" s="124" t="s">
        <v>278</v>
      </c>
      <c r="B259" s="91" t="s">
        <v>688</v>
      </c>
      <c r="C259" s="587" t="s">
        <v>279</v>
      </c>
      <c r="D259" s="588"/>
      <c r="E259" s="588"/>
      <c r="F259" s="164">
        <v>0</v>
      </c>
      <c r="G259" s="242">
        <f t="shared" si="83"/>
        <v>0</v>
      </c>
      <c r="H259" s="148"/>
      <c r="I259" s="164">
        <f t="shared" si="81"/>
        <v>0</v>
      </c>
      <c r="J259" s="93"/>
      <c r="K259" s="94"/>
      <c r="L259" s="93"/>
      <c r="M259" s="94"/>
      <c r="N259" s="94"/>
      <c r="O259" s="94"/>
      <c r="P259" s="94"/>
      <c r="Q259" s="97"/>
      <c r="R259" s="94"/>
      <c r="S259" s="402"/>
      <c r="T259" s="420"/>
      <c r="U259" s="97"/>
      <c r="V259" s="97"/>
      <c r="W259" s="98"/>
    </row>
    <row r="260" spans="1:23" s="18" customFormat="1" ht="15.75" hidden="1" customHeight="1" thickBot="1" x14ac:dyDescent="0.3">
      <c r="A260" s="124" t="s">
        <v>280</v>
      </c>
      <c r="B260" s="91" t="s">
        <v>689</v>
      </c>
      <c r="C260" s="587" t="s">
        <v>281</v>
      </c>
      <c r="D260" s="588"/>
      <c r="E260" s="588"/>
      <c r="F260" s="164">
        <v>0</v>
      </c>
      <c r="G260" s="242">
        <f t="shared" si="83"/>
        <v>0</v>
      </c>
      <c r="H260" s="148"/>
      <c r="I260" s="164">
        <f t="shared" si="81"/>
        <v>0</v>
      </c>
      <c r="J260" s="93"/>
      <c r="K260" s="94"/>
      <c r="L260" s="93"/>
      <c r="M260" s="94"/>
      <c r="N260" s="94"/>
      <c r="O260" s="94"/>
      <c r="P260" s="94"/>
      <c r="Q260" s="97"/>
      <c r="R260" s="94"/>
      <c r="S260" s="402"/>
      <c r="T260" s="420"/>
      <c r="U260" s="97"/>
      <c r="V260" s="97"/>
      <c r="W260" s="98"/>
    </row>
    <row r="261" spans="1:23" s="18" customFormat="1" ht="15.75" hidden="1" customHeight="1" thickBot="1" x14ac:dyDescent="0.3">
      <c r="A261" s="124" t="s">
        <v>282</v>
      </c>
      <c r="B261" s="91" t="s">
        <v>690</v>
      </c>
      <c r="C261" s="587" t="s">
        <v>283</v>
      </c>
      <c r="D261" s="588"/>
      <c r="E261" s="588"/>
      <c r="F261" s="164">
        <v>0</v>
      </c>
      <c r="G261" s="242">
        <f>G262+G263+G264+G265+G266+G267+G268+G269+G270+G271</f>
        <v>0</v>
      </c>
      <c r="H261" s="148">
        <f t="shared" ref="H261:W261" si="84">H262+H263+H264+H265+H266+H267+H268+H269+H270+H271</f>
        <v>0</v>
      </c>
      <c r="I261" s="164">
        <f t="shared" si="81"/>
        <v>0</v>
      </c>
      <c r="J261" s="93">
        <f>J262+J263+J264+J265+J266+J267+J268+J269+J270+J271</f>
        <v>0</v>
      </c>
      <c r="K261" s="94">
        <f>K262+K263+K264+K265+K266+K267+K268+K269+K270+K271</f>
        <v>0</v>
      </c>
      <c r="L261" s="93">
        <f t="shared" si="84"/>
        <v>0</v>
      </c>
      <c r="M261" s="94">
        <f t="shared" si="84"/>
        <v>0</v>
      </c>
      <c r="N261" s="94">
        <f t="shared" si="84"/>
        <v>0</v>
      </c>
      <c r="O261" s="94">
        <f t="shared" si="84"/>
        <v>0</v>
      </c>
      <c r="P261" s="94">
        <f t="shared" si="84"/>
        <v>0</v>
      </c>
      <c r="Q261" s="97">
        <f t="shared" si="84"/>
        <v>0</v>
      </c>
      <c r="R261" s="94">
        <f t="shared" si="84"/>
        <v>0</v>
      </c>
      <c r="S261" s="402">
        <f t="shared" si="84"/>
        <v>0</v>
      </c>
      <c r="T261" s="420">
        <f t="shared" si="84"/>
        <v>0</v>
      </c>
      <c r="U261" s="97">
        <f t="shared" si="84"/>
        <v>0</v>
      </c>
      <c r="V261" s="97">
        <f t="shared" si="84"/>
        <v>0</v>
      </c>
      <c r="W261" s="98">
        <f t="shared" si="84"/>
        <v>0</v>
      </c>
    </row>
    <row r="262" spans="1:23" ht="15.75" hidden="1" customHeight="1" thickBot="1" x14ac:dyDescent="0.3">
      <c r="B262" s="55"/>
      <c r="C262" s="2"/>
      <c r="D262" s="550" t="s">
        <v>376</v>
      </c>
      <c r="E262" s="550"/>
      <c r="F262" s="165">
        <v>0</v>
      </c>
      <c r="G262" s="241">
        <f t="shared" ref="G262:G271" si="85">SUM(L262:W262)</f>
        <v>0</v>
      </c>
      <c r="H262" s="147"/>
      <c r="I262" s="165">
        <f t="shared" si="81"/>
        <v>0</v>
      </c>
      <c r="J262" s="74"/>
      <c r="K262" s="1"/>
      <c r="L262" s="74"/>
      <c r="M262" s="1"/>
      <c r="N262" s="1"/>
      <c r="O262" s="1"/>
      <c r="P262" s="1"/>
      <c r="Q262" s="80"/>
      <c r="R262" s="1"/>
      <c r="S262" s="403"/>
      <c r="T262" s="421"/>
      <c r="U262" s="80"/>
      <c r="V262" s="80"/>
      <c r="W262" s="44"/>
    </row>
    <row r="263" spans="1:23" ht="15.75" hidden="1" customHeight="1" thickBot="1" x14ac:dyDescent="0.3">
      <c r="B263" s="55"/>
      <c r="C263" s="2"/>
      <c r="D263" s="550" t="s">
        <v>377</v>
      </c>
      <c r="E263" s="550"/>
      <c r="F263" s="165">
        <v>0</v>
      </c>
      <c r="G263" s="241">
        <f t="shared" si="85"/>
        <v>0</v>
      </c>
      <c r="H263" s="147"/>
      <c r="I263" s="165">
        <f t="shared" si="81"/>
        <v>0</v>
      </c>
      <c r="J263" s="74"/>
      <c r="K263" s="1"/>
      <c r="L263" s="74"/>
      <c r="M263" s="1"/>
      <c r="N263" s="1"/>
      <c r="O263" s="1"/>
      <c r="P263" s="1"/>
      <c r="Q263" s="80"/>
      <c r="R263" s="1"/>
      <c r="S263" s="403"/>
      <c r="T263" s="421"/>
      <c r="U263" s="80"/>
      <c r="V263" s="80"/>
      <c r="W263" s="44"/>
    </row>
    <row r="264" spans="1:23" ht="15.75" hidden="1" customHeight="1" thickBot="1" x14ac:dyDescent="0.3">
      <c r="B264" s="55"/>
      <c r="C264" s="2"/>
      <c r="D264" s="550" t="s">
        <v>378</v>
      </c>
      <c r="E264" s="550"/>
      <c r="F264" s="165">
        <v>0</v>
      </c>
      <c r="G264" s="241">
        <f t="shared" si="85"/>
        <v>0</v>
      </c>
      <c r="H264" s="147"/>
      <c r="I264" s="165">
        <f t="shared" si="81"/>
        <v>0</v>
      </c>
      <c r="J264" s="74"/>
      <c r="K264" s="1"/>
      <c r="L264" s="74"/>
      <c r="M264" s="1"/>
      <c r="N264" s="1"/>
      <c r="O264" s="1"/>
      <c r="P264" s="1"/>
      <c r="Q264" s="80"/>
      <c r="R264" s="1"/>
      <c r="S264" s="403"/>
      <c r="T264" s="421"/>
      <c r="U264" s="80"/>
      <c r="V264" s="80"/>
      <c r="W264" s="44"/>
    </row>
    <row r="265" spans="1:23" ht="15.75" hidden="1" customHeight="1" thickBot="1" x14ac:dyDescent="0.3">
      <c r="B265" s="55"/>
      <c r="C265" s="2"/>
      <c r="D265" s="550" t="s">
        <v>379</v>
      </c>
      <c r="E265" s="550"/>
      <c r="F265" s="165">
        <v>0</v>
      </c>
      <c r="G265" s="241">
        <f t="shared" si="85"/>
        <v>0</v>
      </c>
      <c r="H265" s="147"/>
      <c r="I265" s="165">
        <f t="shared" si="81"/>
        <v>0</v>
      </c>
      <c r="J265" s="74"/>
      <c r="K265" s="1"/>
      <c r="L265" s="74"/>
      <c r="M265" s="1"/>
      <c r="N265" s="1"/>
      <c r="O265" s="1"/>
      <c r="P265" s="1"/>
      <c r="Q265" s="80"/>
      <c r="R265" s="1"/>
      <c r="S265" s="403"/>
      <c r="T265" s="421"/>
      <c r="U265" s="80"/>
      <c r="V265" s="80"/>
      <c r="W265" s="44"/>
    </row>
    <row r="266" spans="1:23" ht="15.75" hidden="1" customHeight="1" thickBot="1" x14ac:dyDescent="0.3">
      <c r="B266" s="55"/>
      <c r="C266" s="2"/>
      <c r="D266" s="550" t="s">
        <v>380</v>
      </c>
      <c r="E266" s="550"/>
      <c r="F266" s="165">
        <v>0</v>
      </c>
      <c r="G266" s="241">
        <f t="shared" si="85"/>
        <v>0</v>
      </c>
      <c r="H266" s="147"/>
      <c r="I266" s="165">
        <f t="shared" si="81"/>
        <v>0</v>
      </c>
      <c r="J266" s="74"/>
      <c r="K266" s="1"/>
      <c r="L266" s="74"/>
      <c r="M266" s="1"/>
      <c r="N266" s="1"/>
      <c r="O266" s="1"/>
      <c r="P266" s="1"/>
      <c r="Q266" s="80"/>
      <c r="R266" s="1"/>
      <c r="S266" s="403"/>
      <c r="T266" s="421"/>
      <c r="U266" s="80"/>
      <c r="V266" s="80"/>
      <c r="W266" s="44"/>
    </row>
    <row r="267" spans="1:23" ht="25.5" hidden="1" customHeight="1" x14ac:dyDescent="0.25">
      <c r="B267" s="55"/>
      <c r="C267" s="2"/>
      <c r="D267" s="551" t="s">
        <v>538</v>
      </c>
      <c r="E267" s="551"/>
      <c r="F267" s="165">
        <v>0</v>
      </c>
      <c r="G267" s="251">
        <f t="shared" si="85"/>
        <v>0</v>
      </c>
      <c r="H267" s="157"/>
      <c r="I267" s="165">
        <f t="shared" si="81"/>
        <v>0</v>
      </c>
      <c r="J267" s="74"/>
      <c r="K267" s="1"/>
      <c r="L267" s="74"/>
      <c r="M267" s="1"/>
      <c r="N267" s="1"/>
      <c r="O267" s="1"/>
      <c r="P267" s="1"/>
      <c r="Q267" s="80"/>
      <c r="R267" s="1"/>
      <c r="S267" s="403"/>
      <c r="T267" s="421"/>
      <c r="U267" s="80"/>
      <c r="V267" s="80"/>
      <c r="W267" s="44"/>
    </row>
    <row r="268" spans="1:23" ht="25.5" hidden="1" customHeight="1" x14ac:dyDescent="0.25">
      <c r="B268" s="55"/>
      <c r="C268" s="2"/>
      <c r="D268" s="551" t="s">
        <v>541</v>
      </c>
      <c r="E268" s="551"/>
      <c r="F268" s="165">
        <v>0</v>
      </c>
      <c r="G268" s="251">
        <f t="shared" si="85"/>
        <v>0</v>
      </c>
      <c r="H268" s="157"/>
      <c r="I268" s="165">
        <f t="shared" si="81"/>
        <v>0</v>
      </c>
      <c r="J268" s="74"/>
      <c r="K268" s="1"/>
      <c r="L268" s="74"/>
      <c r="M268" s="1"/>
      <c r="N268" s="1"/>
      <c r="O268" s="1"/>
      <c r="P268" s="1"/>
      <c r="Q268" s="80"/>
      <c r="R268" s="1"/>
      <c r="S268" s="403"/>
      <c r="T268" s="421"/>
      <c r="U268" s="80"/>
      <c r="V268" s="80"/>
      <c r="W268" s="44"/>
    </row>
    <row r="269" spans="1:23" ht="15.75" hidden="1" customHeight="1" thickBot="1" x14ac:dyDescent="0.3">
      <c r="B269" s="55"/>
      <c r="C269" s="2"/>
      <c r="D269" s="550" t="s">
        <v>381</v>
      </c>
      <c r="E269" s="550"/>
      <c r="F269" s="165">
        <v>0</v>
      </c>
      <c r="G269" s="241">
        <f t="shared" si="85"/>
        <v>0</v>
      </c>
      <c r="H269" s="147"/>
      <c r="I269" s="165">
        <f t="shared" si="81"/>
        <v>0</v>
      </c>
      <c r="J269" s="74"/>
      <c r="K269" s="1"/>
      <c r="L269" s="74"/>
      <c r="M269" s="1"/>
      <c r="N269" s="1"/>
      <c r="O269" s="1"/>
      <c r="P269" s="1"/>
      <c r="Q269" s="80"/>
      <c r="R269" s="1"/>
      <c r="S269" s="403"/>
      <c r="T269" s="421"/>
      <c r="U269" s="80"/>
      <c r="V269" s="80"/>
      <c r="W269" s="44"/>
    </row>
    <row r="270" spans="1:23" ht="15.75" hidden="1" customHeight="1" thickBot="1" x14ac:dyDescent="0.3">
      <c r="B270" s="55"/>
      <c r="C270" s="2"/>
      <c r="D270" s="550" t="s">
        <v>382</v>
      </c>
      <c r="E270" s="550"/>
      <c r="F270" s="165">
        <v>0</v>
      </c>
      <c r="G270" s="241">
        <f t="shared" si="85"/>
        <v>0</v>
      </c>
      <c r="H270" s="147"/>
      <c r="I270" s="165">
        <f t="shared" si="81"/>
        <v>0</v>
      </c>
      <c r="J270" s="74"/>
      <c r="K270" s="1"/>
      <c r="L270" s="74"/>
      <c r="M270" s="1"/>
      <c r="N270" s="1"/>
      <c r="O270" s="1"/>
      <c r="P270" s="1"/>
      <c r="Q270" s="80"/>
      <c r="R270" s="1"/>
      <c r="S270" s="403"/>
      <c r="T270" s="421"/>
      <c r="U270" s="80"/>
      <c r="V270" s="80"/>
      <c r="W270" s="44"/>
    </row>
    <row r="271" spans="1:23" ht="15.75" hidden="1" customHeight="1" thickBot="1" x14ac:dyDescent="0.3">
      <c r="B271" s="57"/>
      <c r="C271" s="20"/>
      <c r="D271" s="590" t="s">
        <v>567</v>
      </c>
      <c r="E271" s="590"/>
      <c r="F271" s="165">
        <v>0</v>
      </c>
      <c r="G271" s="243">
        <f t="shared" si="85"/>
        <v>0</v>
      </c>
      <c r="H271" s="149"/>
      <c r="I271" s="165">
        <f t="shared" si="81"/>
        <v>0</v>
      </c>
      <c r="J271" s="74"/>
      <c r="K271" s="1"/>
      <c r="L271" s="74"/>
      <c r="M271" s="1"/>
      <c r="N271" s="1"/>
      <c r="O271" s="1"/>
      <c r="P271" s="1"/>
      <c r="Q271" s="80"/>
      <c r="R271" s="1"/>
      <c r="S271" s="403"/>
      <c r="T271" s="421"/>
      <c r="U271" s="80"/>
      <c r="V271" s="80"/>
      <c r="W271" s="44"/>
    </row>
    <row r="272" spans="1:23" ht="15.75" thickBot="1" x14ac:dyDescent="0.3">
      <c r="B272" s="99" t="s">
        <v>284</v>
      </c>
      <c r="C272" s="591" t="s">
        <v>285</v>
      </c>
      <c r="D272" s="592"/>
      <c r="E272" s="592"/>
      <c r="F272" s="162">
        <v>20500000</v>
      </c>
      <c r="G272" s="244">
        <f>G273+G294+G300+G301</f>
        <v>15000000</v>
      </c>
      <c r="H272" s="150">
        <f t="shared" ref="H272:W272" si="86">H273+H294+H300+H301</f>
        <v>0</v>
      </c>
      <c r="I272" s="162">
        <f t="shared" si="81"/>
        <v>15000000</v>
      </c>
      <c r="J272" s="85">
        <f>J273+J294+J300+J301</f>
        <v>0</v>
      </c>
      <c r="K272" s="86">
        <f>K273+K294+K300+K301</f>
        <v>15000000</v>
      </c>
      <c r="L272" s="85">
        <f t="shared" si="86"/>
        <v>0</v>
      </c>
      <c r="M272" s="86">
        <f t="shared" si="86"/>
        <v>0</v>
      </c>
      <c r="N272" s="86">
        <f t="shared" si="86"/>
        <v>0</v>
      </c>
      <c r="O272" s="86">
        <f t="shared" si="86"/>
        <v>0</v>
      </c>
      <c r="P272" s="86">
        <f t="shared" si="86"/>
        <v>0</v>
      </c>
      <c r="Q272" s="89">
        <f t="shared" si="86"/>
        <v>0</v>
      </c>
      <c r="R272" s="86">
        <f t="shared" si="86"/>
        <v>0</v>
      </c>
      <c r="S272" s="88">
        <f t="shared" si="86"/>
        <v>0</v>
      </c>
      <c r="T272" s="351">
        <f t="shared" si="86"/>
        <v>0</v>
      </c>
      <c r="U272" s="89">
        <f t="shared" si="86"/>
        <v>0</v>
      </c>
      <c r="V272" s="89">
        <f t="shared" si="86"/>
        <v>0</v>
      </c>
      <c r="W272" s="90">
        <f t="shared" si="86"/>
        <v>15000000</v>
      </c>
    </row>
    <row r="273" spans="1:23" ht="15.75" customHeight="1" x14ac:dyDescent="0.25">
      <c r="B273" s="113" t="s">
        <v>691</v>
      </c>
      <c r="C273" s="611" t="s">
        <v>286</v>
      </c>
      <c r="D273" s="612"/>
      <c r="E273" s="612"/>
      <c r="F273" s="163">
        <v>20500000</v>
      </c>
      <c r="G273" s="240">
        <f>G274+G278+G285+G286+G287+G288+G289+G290+G291</f>
        <v>15000000</v>
      </c>
      <c r="H273" s="146">
        <f t="shared" ref="H273:W273" si="87">H274+H278+H285+H286+H287+H288+H289+H290+H291</f>
        <v>0</v>
      </c>
      <c r="I273" s="163">
        <f t="shared" si="81"/>
        <v>15000000</v>
      </c>
      <c r="J273" s="115">
        <f>J274+J278+J285+J286+J287+J288+J289+J290+J291</f>
        <v>0</v>
      </c>
      <c r="K273" s="116">
        <f>K274+K278+K285+K286+K287+K288+K289+K290+K291</f>
        <v>15000000</v>
      </c>
      <c r="L273" s="115">
        <f t="shared" si="87"/>
        <v>0</v>
      </c>
      <c r="M273" s="116">
        <f t="shared" si="87"/>
        <v>0</v>
      </c>
      <c r="N273" s="116">
        <f t="shared" si="87"/>
        <v>0</v>
      </c>
      <c r="O273" s="116">
        <f t="shared" si="87"/>
        <v>0</v>
      </c>
      <c r="P273" s="116">
        <f t="shared" si="87"/>
        <v>0</v>
      </c>
      <c r="Q273" s="119">
        <f t="shared" si="87"/>
        <v>0</v>
      </c>
      <c r="R273" s="116">
        <f t="shared" si="87"/>
        <v>0</v>
      </c>
      <c r="S273" s="118">
        <f t="shared" si="87"/>
        <v>0</v>
      </c>
      <c r="T273" s="352">
        <f t="shared" si="87"/>
        <v>0</v>
      </c>
      <c r="U273" s="119">
        <f t="shared" si="87"/>
        <v>0</v>
      </c>
      <c r="V273" s="119">
        <f t="shared" si="87"/>
        <v>0</v>
      </c>
      <c r="W273" s="120">
        <f t="shared" si="87"/>
        <v>15000000</v>
      </c>
    </row>
    <row r="274" spans="1:23" s="18" customFormat="1" ht="15.75" customHeight="1" x14ac:dyDescent="0.25">
      <c r="A274" s="124"/>
      <c r="B274" s="53" t="s">
        <v>692</v>
      </c>
      <c r="C274" s="609" t="s">
        <v>287</v>
      </c>
      <c r="D274" s="610"/>
      <c r="E274" s="610"/>
      <c r="F274" s="166">
        <v>20500000</v>
      </c>
      <c r="G274" s="248">
        <f>G275+G276+G277</f>
        <v>15000000</v>
      </c>
      <c r="H274" s="154">
        <f t="shared" ref="H274:W274" si="88">H275+H276+H277</f>
        <v>0</v>
      </c>
      <c r="I274" s="166">
        <f t="shared" si="81"/>
        <v>15000000</v>
      </c>
      <c r="J274" s="76">
        <f>J275+J276+J277</f>
        <v>0</v>
      </c>
      <c r="K274" s="13">
        <f>K275+K276+K277</f>
        <v>15000000</v>
      </c>
      <c r="L274" s="76">
        <f t="shared" si="88"/>
        <v>0</v>
      </c>
      <c r="M274" s="13">
        <f t="shared" si="88"/>
        <v>0</v>
      </c>
      <c r="N274" s="13">
        <f t="shared" si="88"/>
        <v>0</v>
      </c>
      <c r="O274" s="13">
        <f t="shared" si="88"/>
        <v>0</v>
      </c>
      <c r="P274" s="13">
        <f t="shared" si="88"/>
        <v>0</v>
      </c>
      <c r="Q274" s="81">
        <f t="shared" si="88"/>
        <v>0</v>
      </c>
      <c r="R274" s="13">
        <f t="shared" si="88"/>
        <v>0</v>
      </c>
      <c r="S274" s="43">
        <f t="shared" si="88"/>
        <v>0</v>
      </c>
      <c r="T274" s="355">
        <f t="shared" si="88"/>
        <v>0</v>
      </c>
      <c r="U274" s="81">
        <f t="shared" si="88"/>
        <v>0</v>
      </c>
      <c r="V274" s="81">
        <f t="shared" si="88"/>
        <v>0</v>
      </c>
      <c r="W274" s="45">
        <f t="shared" si="88"/>
        <v>15000000</v>
      </c>
    </row>
    <row r="275" spans="1:23" s="206" customFormat="1" ht="15.75" hidden="1" customHeight="1" x14ac:dyDescent="0.25">
      <c r="A275" s="124" t="s">
        <v>288</v>
      </c>
      <c r="B275" s="187" t="s">
        <v>693</v>
      </c>
      <c r="C275" s="237"/>
      <c r="D275" s="613" t="s">
        <v>705</v>
      </c>
      <c r="E275" s="613"/>
      <c r="F275" s="189">
        <v>0</v>
      </c>
      <c r="G275" s="278">
        <f>SUM(L275:W275)</f>
        <v>0</v>
      </c>
      <c r="H275" s="279"/>
      <c r="I275" s="189">
        <f t="shared" si="81"/>
        <v>0</v>
      </c>
      <c r="J275" s="197"/>
      <c r="K275" s="191"/>
      <c r="L275" s="197"/>
      <c r="M275" s="191"/>
      <c r="N275" s="191"/>
      <c r="O275" s="191"/>
      <c r="P275" s="191"/>
      <c r="Q275" s="192"/>
      <c r="R275" s="191"/>
      <c r="S275" s="190"/>
      <c r="T275" s="353"/>
      <c r="U275" s="192"/>
      <c r="V275" s="192"/>
      <c r="W275" s="193"/>
    </row>
    <row r="276" spans="1:23" s="206" customFormat="1" ht="15.75" hidden="1" customHeight="1" x14ac:dyDescent="0.25">
      <c r="A276" s="124" t="s">
        <v>289</v>
      </c>
      <c r="B276" s="187" t="s">
        <v>694</v>
      </c>
      <c r="C276" s="196"/>
      <c r="D276" s="597" t="s">
        <v>706</v>
      </c>
      <c r="E276" s="597"/>
      <c r="F276" s="189">
        <v>0</v>
      </c>
      <c r="G276" s="261">
        <f>SUM(L276:W276)</f>
        <v>0</v>
      </c>
      <c r="H276" s="188"/>
      <c r="I276" s="189">
        <f t="shared" si="81"/>
        <v>0</v>
      </c>
      <c r="J276" s="197"/>
      <c r="K276" s="191"/>
      <c r="L276" s="197"/>
      <c r="M276" s="191"/>
      <c r="N276" s="191"/>
      <c r="O276" s="191"/>
      <c r="P276" s="191"/>
      <c r="Q276" s="192"/>
      <c r="R276" s="191"/>
      <c r="S276" s="190"/>
      <c r="T276" s="353"/>
      <c r="U276" s="192"/>
      <c r="V276" s="192"/>
      <c r="W276" s="193"/>
    </row>
    <row r="277" spans="1:23" s="206" customFormat="1" ht="15.75" customHeight="1" thickBot="1" x14ac:dyDescent="0.3">
      <c r="A277" s="124" t="s">
        <v>290</v>
      </c>
      <c r="B277" s="187" t="s">
        <v>695</v>
      </c>
      <c r="C277" s="196"/>
      <c r="D277" s="597" t="s">
        <v>707</v>
      </c>
      <c r="E277" s="597"/>
      <c r="F277" s="189">
        <v>20500000</v>
      </c>
      <c r="G277" s="261">
        <f>SUM(L277:W277)</f>
        <v>15000000</v>
      </c>
      <c r="H277" s="188"/>
      <c r="I277" s="189">
        <f t="shared" si="81"/>
        <v>15000000</v>
      </c>
      <c r="J277" s="197"/>
      <c r="K277" s="191">
        <f>I277</f>
        <v>15000000</v>
      </c>
      <c r="L277" s="197"/>
      <c r="M277" s="191"/>
      <c r="N277" s="191"/>
      <c r="O277" s="191"/>
      <c r="P277" s="191"/>
      <c r="Q277" s="192"/>
      <c r="R277" s="191"/>
      <c r="S277" s="190"/>
      <c r="T277" s="353"/>
      <c r="U277" s="192"/>
      <c r="V277" s="192"/>
      <c r="W277" s="193">
        <v>15000000</v>
      </c>
    </row>
    <row r="278" spans="1:23" s="18" customFormat="1" ht="15.75" hidden="1" customHeight="1" x14ac:dyDescent="0.25">
      <c r="A278" s="124"/>
      <c r="B278" s="53" t="s">
        <v>696</v>
      </c>
      <c r="C278" s="609" t="s">
        <v>291</v>
      </c>
      <c r="D278" s="610"/>
      <c r="E278" s="610"/>
      <c r="F278" s="166">
        <v>0</v>
      </c>
      <c r="G278" s="248">
        <f>G279+G280+G281+G282+G283+G284</f>
        <v>0</v>
      </c>
      <c r="H278" s="154">
        <f t="shared" ref="H278:W278" si="89">H279+H280+H281+H282+H283+H284</f>
        <v>0</v>
      </c>
      <c r="I278" s="166">
        <f t="shared" si="81"/>
        <v>0</v>
      </c>
      <c r="J278" s="76">
        <f>J279+J280+J281+J282+J283+J284</f>
        <v>0</v>
      </c>
      <c r="K278" s="13">
        <f>K279+K280+K281+K282+K283+K284</f>
        <v>0</v>
      </c>
      <c r="L278" s="76">
        <f t="shared" si="89"/>
        <v>0</v>
      </c>
      <c r="M278" s="13">
        <f t="shared" si="89"/>
        <v>0</v>
      </c>
      <c r="N278" s="13">
        <f t="shared" si="89"/>
        <v>0</v>
      </c>
      <c r="O278" s="13">
        <f t="shared" si="89"/>
        <v>0</v>
      </c>
      <c r="P278" s="13">
        <f t="shared" si="89"/>
        <v>0</v>
      </c>
      <c r="Q278" s="81">
        <f t="shared" si="89"/>
        <v>0</v>
      </c>
      <c r="R278" s="13">
        <f t="shared" si="89"/>
        <v>0</v>
      </c>
      <c r="S278" s="406">
        <f t="shared" si="89"/>
        <v>0</v>
      </c>
      <c r="T278" s="424">
        <f t="shared" si="89"/>
        <v>0</v>
      </c>
      <c r="U278" s="81">
        <f t="shared" si="89"/>
        <v>0</v>
      </c>
      <c r="V278" s="81">
        <f t="shared" si="89"/>
        <v>0</v>
      </c>
      <c r="W278" s="45">
        <f t="shared" si="89"/>
        <v>0</v>
      </c>
    </row>
    <row r="279" spans="1:23" s="206" customFormat="1" ht="15.75" hidden="1" customHeight="1" x14ac:dyDescent="0.25">
      <c r="A279" s="124" t="s">
        <v>292</v>
      </c>
      <c r="B279" s="187" t="s">
        <v>697</v>
      </c>
      <c r="C279" s="196"/>
      <c r="D279" s="597" t="s">
        <v>383</v>
      </c>
      <c r="E279" s="597"/>
      <c r="F279" s="189">
        <v>0</v>
      </c>
      <c r="G279" s="261">
        <f t="shared" ref="G279:G290" si="90">SUM(L279:W279)</f>
        <v>0</v>
      </c>
      <c r="H279" s="188"/>
      <c r="I279" s="189">
        <f t="shared" si="81"/>
        <v>0</v>
      </c>
      <c r="J279" s="197"/>
      <c r="K279" s="191"/>
      <c r="L279" s="197"/>
      <c r="M279" s="191"/>
      <c r="N279" s="191"/>
      <c r="O279" s="191"/>
      <c r="P279" s="191"/>
      <c r="Q279" s="192"/>
      <c r="R279" s="191"/>
      <c r="S279" s="405"/>
      <c r="T279" s="423"/>
      <c r="U279" s="192"/>
      <c r="V279" s="192"/>
      <c r="W279" s="193"/>
    </row>
    <row r="280" spans="1:23" s="206" customFormat="1" ht="15.75" hidden="1" customHeight="1" x14ac:dyDescent="0.25">
      <c r="A280" s="124" t="s">
        <v>293</v>
      </c>
      <c r="B280" s="187" t="s">
        <v>698</v>
      </c>
      <c r="C280" s="196"/>
      <c r="D280" s="597" t="s">
        <v>384</v>
      </c>
      <c r="E280" s="597"/>
      <c r="F280" s="189">
        <v>0</v>
      </c>
      <c r="G280" s="261">
        <f t="shared" si="90"/>
        <v>0</v>
      </c>
      <c r="H280" s="188"/>
      <c r="I280" s="189">
        <f t="shared" si="81"/>
        <v>0</v>
      </c>
      <c r="J280" s="197"/>
      <c r="K280" s="191"/>
      <c r="L280" s="197"/>
      <c r="M280" s="191"/>
      <c r="N280" s="191"/>
      <c r="O280" s="191"/>
      <c r="P280" s="191"/>
      <c r="Q280" s="192"/>
      <c r="R280" s="191"/>
      <c r="S280" s="405"/>
      <c r="T280" s="423"/>
      <c r="U280" s="192"/>
      <c r="V280" s="192"/>
      <c r="W280" s="193"/>
    </row>
    <row r="281" spans="1:23" s="206" customFormat="1" ht="15.75" hidden="1" customHeight="1" x14ac:dyDescent="0.25">
      <c r="A281" s="124" t="s">
        <v>885</v>
      </c>
      <c r="B281" s="187" t="s">
        <v>886</v>
      </c>
      <c r="C281" s="196"/>
      <c r="D281" s="597" t="s">
        <v>887</v>
      </c>
      <c r="E281" s="597"/>
      <c r="F281" s="189">
        <v>0</v>
      </c>
      <c r="G281" s="261">
        <f t="shared" si="90"/>
        <v>0</v>
      </c>
      <c r="H281" s="188"/>
      <c r="I281" s="189">
        <f t="shared" si="81"/>
        <v>0</v>
      </c>
      <c r="J281" s="197"/>
      <c r="K281" s="191"/>
      <c r="L281" s="197"/>
      <c r="M281" s="191"/>
      <c r="N281" s="191"/>
      <c r="O281" s="191"/>
      <c r="P281" s="191"/>
      <c r="Q281" s="192"/>
      <c r="R281" s="191"/>
      <c r="S281" s="405"/>
      <c r="T281" s="423"/>
      <c r="U281" s="192"/>
      <c r="V281" s="192"/>
      <c r="W281" s="193"/>
    </row>
    <row r="282" spans="1:23" s="206" customFormat="1" ht="15.75" hidden="1" customHeight="1" x14ac:dyDescent="0.25">
      <c r="A282" s="124" t="s">
        <v>294</v>
      </c>
      <c r="B282" s="187" t="s">
        <v>699</v>
      </c>
      <c r="C282" s="196"/>
      <c r="D282" s="597" t="s">
        <v>295</v>
      </c>
      <c r="E282" s="597"/>
      <c r="F282" s="189">
        <v>0</v>
      </c>
      <c r="G282" s="261">
        <f t="shared" si="90"/>
        <v>0</v>
      </c>
      <c r="H282" s="188"/>
      <c r="I282" s="189">
        <f t="shared" si="81"/>
        <v>0</v>
      </c>
      <c r="J282" s="197"/>
      <c r="K282" s="191"/>
      <c r="L282" s="197"/>
      <c r="M282" s="191"/>
      <c r="N282" s="191"/>
      <c r="O282" s="191"/>
      <c r="P282" s="191"/>
      <c r="Q282" s="192"/>
      <c r="R282" s="191"/>
      <c r="S282" s="405"/>
      <c r="T282" s="423"/>
      <c r="U282" s="192"/>
      <c r="V282" s="192"/>
      <c r="W282" s="193"/>
    </row>
    <row r="283" spans="1:23" s="206" customFormat="1" ht="15.75" hidden="1" customHeight="1" x14ac:dyDescent="0.25">
      <c r="A283" s="124" t="s">
        <v>296</v>
      </c>
      <c r="B283" s="187" t="s">
        <v>700</v>
      </c>
      <c r="C283" s="196"/>
      <c r="D283" s="597" t="s">
        <v>297</v>
      </c>
      <c r="E283" s="597"/>
      <c r="F283" s="189">
        <v>0</v>
      </c>
      <c r="G283" s="261">
        <f t="shared" si="90"/>
        <v>0</v>
      </c>
      <c r="H283" s="188"/>
      <c r="I283" s="189">
        <f t="shared" si="81"/>
        <v>0</v>
      </c>
      <c r="J283" s="197"/>
      <c r="K283" s="191"/>
      <c r="L283" s="197"/>
      <c r="M283" s="191"/>
      <c r="N283" s="191"/>
      <c r="O283" s="191"/>
      <c r="P283" s="191"/>
      <c r="Q283" s="192"/>
      <c r="R283" s="191"/>
      <c r="S283" s="405"/>
      <c r="T283" s="423"/>
      <c r="U283" s="192"/>
      <c r="V283" s="192"/>
      <c r="W283" s="193"/>
    </row>
    <row r="284" spans="1:23" s="206" customFormat="1" ht="15.75" hidden="1" customHeight="1" x14ac:dyDescent="0.25">
      <c r="A284" s="124" t="s">
        <v>888</v>
      </c>
      <c r="B284" s="187" t="s">
        <v>889</v>
      </c>
      <c r="C284" s="196"/>
      <c r="D284" s="597" t="s">
        <v>890</v>
      </c>
      <c r="E284" s="597"/>
      <c r="F284" s="189">
        <v>0</v>
      </c>
      <c r="G284" s="261">
        <f t="shared" si="90"/>
        <v>0</v>
      </c>
      <c r="H284" s="188"/>
      <c r="I284" s="189">
        <f t="shared" si="81"/>
        <v>0</v>
      </c>
      <c r="J284" s="197"/>
      <c r="K284" s="191"/>
      <c r="L284" s="197"/>
      <c r="M284" s="191"/>
      <c r="N284" s="191"/>
      <c r="O284" s="191"/>
      <c r="P284" s="191"/>
      <c r="Q284" s="192"/>
      <c r="R284" s="191"/>
      <c r="S284" s="405"/>
      <c r="T284" s="423"/>
      <c r="U284" s="192"/>
      <c r="V284" s="192"/>
      <c r="W284" s="193"/>
    </row>
    <row r="285" spans="1:23" s="41" customFormat="1" ht="15.75" hidden="1" customHeight="1" x14ac:dyDescent="0.25">
      <c r="A285" s="124" t="s">
        <v>891</v>
      </c>
      <c r="B285" s="53" t="s">
        <v>892</v>
      </c>
      <c r="C285" s="609" t="s">
        <v>893</v>
      </c>
      <c r="D285" s="610"/>
      <c r="E285" s="610"/>
      <c r="F285" s="166">
        <v>0</v>
      </c>
      <c r="G285" s="248">
        <f t="shared" si="90"/>
        <v>0</v>
      </c>
      <c r="H285" s="154"/>
      <c r="I285" s="166">
        <f t="shared" si="81"/>
        <v>0</v>
      </c>
      <c r="J285" s="76"/>
      <c r="K285" s="13"/>
      <c r="L285" s="76"/>
      <c r="M285" s="13"/>
      <c r="N285" s="13"/>
      <c r="O285" s="13"/>
      <c r="P285" s="13"/>
      <c r="Q285" s="81"/>
      <c r="R285" s="13"/>
      <c r="S285" s="406"/>
      <c r="T285" s="424"/>
      <c r="U285" s="81"/>
      <c r="V285" s="81"/>
      <c r="W285" s="45"/>
    </row>
    <row r="286" spans="1:23" s="41" customFormat="1" ht="15.75" hidden="1" customHeight="1" x14ac:dyDescent="0.25">
      <c r="A286" s="124" t="s">
        <v>298</v>
      </c>
      <c r="B286" s="53" t="s">
        <v>701</v>
      </c>
      <c r="C286" s="609" t="s">
        <v>299</v>
      </c>
      <c r="D286" s="610"/>
      <c r="E286" s="610"/>
      <c r="F286" s="166">
        <v>0</v>
      </c>
      <c r="G286" s="248">
        <f t="shared" si="90"/>
        <v>0</v>
      </c>
      <c r="H286" s="154"/>
      <c r="I286" s="166">
        <f t="shared" si="81"/>
        <v>0</v>
      </c>
      <c r="J286" s="76"/>
      <c r="K286" s="13"/>
      <c r="L286" s="76"/>
      <c r="M286" s="13"/>
      <c r="N286" s="13"/>
      <c r="O286" s="13"/>
      <c r="P286" s="13"/>
      <c r="Q286" s="81"/>
      <c r="R286" s="13"/>
      <c r="S286" s="406"/>
      <c r="T286" s="424"/>
      <c r="U286" s="81"/>
      <c r="V286" s="81"/>
      <c r="W286" s="45"/>
    </row>
    <row r="287" spans="1:23" s="41" customFormat="1" ht="15.75" hidden="1" customHeight="1" x14ac:dyDescent="0.25">
      <c r="A287" s="124" t="s">
        <v>300</v>
      </c>
      <c r="B287" s="53" t="s">
        <v>702</v>
      </c>
      <c r="C287" s="609" t="s">
        <v>894</v>
      </c>
      <c r="D287" s="610"/>
      <c r="E287" s="610"/>
      <c r="F287" s="166">
        <v>0</v>
      </c>
      <c r="G287" s="248">
        <f t="shared" si="90"/>
        <v>0</v>
      </c>
      <c r="H287" s="154"/>
      <c r="I287" s="166">
        <f t="shared" si="81"/>
        <v>0</v>
      </c>
      <c r="J287" s="76"/>
      <c r="K287" s="13"/>
      <c r="L287" s="76"/>
      <c r="M287" s="13"/>
      <c r="N287" s="13"/>
      <c r="O287" s="13"/>
      <c r="P287" s="13"/>
      <c r="Q287" s="81"/>
      <c r="R287" s="13"/>
      <c r="S287" s="406"/>
      <c r="T287" s="424"/>
      <c r="U287" s="81"/>
      <c r="V287" s="81"/>
      <c r="W287" s="45"/>
    </row>
    <row r="288" spans="1:23" s="41" customFormat="1" ht="15.75" hidden="1" customHeight="1" x14ac:dyDescent="0.25">
      <c r="A288" s="124" t="s">
        <v>301</v>
      </c>
      <c r="B288" s="53" t="s">
        <v>703</v>
      </c>
      <c r="C288" s="609" t="s">
        <v>895</v>
      </c>
      <c r="D288" s="610"/>
      <c r="E288" s="610"/>
      <c r="F288" s="166">
        <v>0</v>
      </c>
      <c r="G288" s="248">
        <f t="shared" si="90"/>
        <v>0</v>
      </c>
      <c r="H288" s="154"/>
      <c r="I288" s="166">
        <f t="shared" si="81"/>
        <v>0</v>
      </c>
      <c r="J288" s="76"/>
      <c r="K288" s="13"/>
      <c r="L288" s="76"/>
      <c r="M288" s="13"/>
      <c r="N288" s="13"/>
      <c r="O288" s="13"/>
      <c r="P288" s="13"/>
      <c r="Q288" s="81"/>
      <c r="R288" s="13"/>
      <c r="S288" s="406"/>
      <c r="T288" s="424"/>
      <c r="U288" s="81"/>
      <c r="V288" s="81"/>
      <c r="W288" s="45"/>
    </row>
    <row r="289" spans="1:23" s="41" customFormat="1" ht="15.75" hidden="1" customHeight="1" x14ac:dyDescent="0.25">
      <c r="A289" s="124" t="s">
        <v>302</v>
      </c>
      <c r="B289" s="53" t="s">
        <v>704</v>
      </c>
      <c r="C289" s="609" t="s">
        <v>303</v>
      </c>
      <c r="D289" s="610"/>
      <c r="E289" s="610"/>
      <c r="F289" s="166">
        <v>0</v>
      </c>
      <c r="G289" s="248">
        <f t="shared" si="90"/>
        <v>0</v>
      </c>
      <c r="H289" s="154"/>
      <c r="I289" s="166">
        <f t="shared" si="81"/>
        <v>0</v>
      </c>
      <c r="J289" s="76"/>
      <c r="K289" s="13"/>
      <c r="L289" s="76"/>
      <c r="M289" s="13"/>
      <c r="N289" s="13"/>
      <c r="O289" s="13"/>
      <c r="P289" s="13"/>
      <c r="Q289" s="81"/>
      <c r="R289" s="13"/>
      <c r="S289" s="406"/>
      <c r="T289" s="424"/>
      <c r="U289" s="81"/>
      <c r="V289" s="81"/>
      <c r="W289" s="45"/>
    </row>
    <row r="290" spans="1:23" s="41" customFormat="1" ht="15.75" hidden="1" customHeight="1" x14ac:dyDescent="0.25">
      <c r="A290" s="124" t="s">
        <v>896</v>
      </c>
      <c r="B290" s="53" t="s">
        <v>897</v>
      </c>
      <c r="C290" s="609" t="s">
        <v>899</v>
      </c>
      <c r="D290" s="610"/>
      <c r="E290" s="610"/>
      <c r="F290" s="166">
        <v>0</v>
      </c>
      <c r="G290" s="248">
        <f t="shared" si="90"/>
        <v>0</v>
      </c>
      <c r="H290" s="154"/>
      <c r="I290" s="166">
        <f t="shared" si="81"/>
        <v>0</v>
      </c>
      <c r="J290" s="76"/>
      <c r="K290" s="13"/>
      <c r="L290" s="76"/>
      <c r="M290" s="13"/>
      <c r="N290" s="13"/>
      <c r="O290" s="13"/>
      <c r="P290" s="13"/>
      <c r="Q290" s="81"/>
      <c r="R290" s="13"/>
      <c r="S290" s="406"/>
      <c r="T290" s="424"/>
      <c r="U290" s="81"/>
      <c r="V290" s="81"/>
      <c r="W290" s="45"/>
    </row>
    <row r="291" spans="1:23" s="41" customFormat="1" ht="15.75" hidden="1" customHeight="1" x14ac:dyDescent="0.25">
      <c r="A291" s="124"/>
      <c r="B291" s="53" t="s">
        <v>898</v>
      </c>
      <c r="C291" s="609" t="s">
        <v>900</v>
      </c>
      <c r="D291" s="610"/>
      <c r="E291" s="610"/>
      <c r="F291" s="166">
        <v>0</v>
      </c>
      <c r="G291" s="248">
        <f>G292+G293</f>
        <v>0</v>
      </c>
      <c r="H291" s="154">
        <f t="shared" ref="H291:W291" si="91">H292+H293</f>
        <v>0</v>
      </c>
      <c r="I291" s="166">
        <f t="shared" si="81"/>
        <v>0</v>
      </c>
      <c r="J291" s="76">
        <f>J292+J293</f>
        <v>0</v>
      </c>
      <c r="K291" s="13">
        <f>K292+K293</f>
        <v>0</v>
      </c>
      <c r="L291" s="76">
        <f t="shared" si="91"/>
        <v>0</v>
      </c>
      <c r="M291" s="13">
        <f t="shared" si="91"/>
        <v>0</v>
      </c>
      <c r="N291" s="13">
        <f t="shared" si="91"/>
        <v>0</v>
      </c>
      <c r="O291" s="13">
        <f t="shared" si="91"/>
        <v>0</v>
      </c>
      <c r="P291" s="13">
        <f t="shared" si="91"/>
        <v>0</v>
      </c>
      <c r="Q291" s="81">
        <f t="shared" si="91"/>
        <v>0</v>
      </c>
      <c r="R291" s="13">
        <f t="shared" si="91"/>
        <v>0</v>
      </c>
      <c r="S291" s="406">
        <f t="shared" si="91"/>
        <v>0</v>
      </c>
      <c r="T291" s="424">
        <f t="shared" si="91"/>
        <v>0</v>
      </c>
      <c r="U291" s="81">
        <f t="shared" si="91"/>
        <v>0</v>
      </c>
      <c r="V291" s="81">
        <f t="shared" si="91"/>
        <v>0</v>
      </c>
      <c r="W291" s="45">
        <f t="shared" si="91"/>
        <v>0</v>
      </c>
    </row>
    <row r="292" spans="1:23" s="206" customFormat="1" ht="15.75" hidden="1" customHeight="1" x14ac:dyDescent="0.25">
      <c r="A292" s="124" t="s">
        <v>902</v>
      </c>
      <c r="B292" s="187" t="s">
        <v>901</v>
      </c>
      <c r="C292" s="196"/>
      <c r="D292" s="597" t="s">
        <v>905</v>
      </c>
      <c r="E292" s="597"/>
      <c r="F292" s="189">
        <v>0</v>
      </c>
      <c r="G292" s="261">
        <f>SUM(L292:W292)</f>
        <v>0</v>
      </c>
      <c r="H292" s="188"/>
      <c r="I292" s="189">
        <f t="shared" si="81"/>
        <v>0</v>
      </c>
      <c r="J292" s="197"/>
      <c r="K292" s="191"/>
      <c r="L292" s="197"/>
      <c r="M292" s="191"/>
      <c r="N292" s="191"/>
      <c r="O292" s="191"/>
      <c r="P292" s="191"/>
      <c r="Q292" s="192"/>
      <c r="R292" s="191"/>
      <c r="S292" s="405"/>
      <c r="T292" s="423"/>
      <c r="U292" s="192"/>
      <c r="V292" s="192"/>
      <c r="W292" s="193"/>
    </row>
    <row r="293" spans="1:23" s="206" customFormat="1" ht="15.75" hidden="1" customHeight="1" x14ac:dyDescent="0.25">
      <c r="A293" s="124" t="s">
        <v>903</v>
      </c>
      <c r="B293" s="187" t="s">
        <v>904</v>
      </c>
      <c r="C293" s="196"/>
      <c r="D293" s="597" t="s">
        <v>906</v>
      </c>
      <c r="E293" s="597"/>
      <c r="F293" s="189">
        <v>0</v>
      </c>
      <c r="G293" s="261">
        <f>SUM(L293:W293)</f>
        <v>0</v>
      </c>
      <c r="H293" s="188"/>
      <c r="I293" s="189">
        <f t="shared" si="81"/>
        <v>0</v>
      </c>
      <c r="J293" s="197"/>
      <c r="K293" s="191"/>
      <c r="L293" s="197"/>
      <c r="M293" s="191"/>
      <c r="N293" s="191"/>
      <c r="O293" s="191"/>
      <c r="P293" s="191"/>
      <c r="Q293" s="192"/>
      <c r="R293" s="191"/>
      <c r="S293" s="405"/>
      <c r="T293" s="423"/>
      <c r="U293" s="192"/>
      <c r="V293" s="192"/>
      <c r="W293" s="193"/>
    </row>
    <row r="294" spans="1:23" ht="15.75" hidden="1" customHeight="1" x14ac:dyDescent="0.25">
      <c r="B294" s="91" t="s">
        <v>708</v>
      </c>
      <c r="C294" s="587" t="s">
        <v>304</v>
      </c>
      <c r="D294" s="588"/>
      <c r="E294" s="588"/>
      <c r="F294" s="164">
        <v>0</v>
      </c>
      <c r="G294" s="242">
        <f>G295+G296+G297+G298+G299</f>
        <v>0</v>
      </c>
      <c r="H294" s="148">
        <f t="shared" ref="H294:W294" si="92">H295+H296+H297+H298+H299</f>
        <v>0</v>
      </c>
      <c r="I294" s="164">
        <f t="shared" si="81"/>
        <v>0</v>
      </c>
      <c r="J294" s="93">
        <f>J295+J296+J297+J298+J299</f>
        <v>0</v>
      </c>
      <c r="K294" s="94">
        <f>K295+K296+K297+K298+K299</f>
        <v>0</v>
      </c>
      <c r="L294" s="93">
        <f t="shared" si="92"/>
        <v>0</v>
      </c>
      <c r="M294" s="94">
        <f t="shared" si="92"/>
        <v>0</v>
      </c>
      <c r="N294" s="94">
        <f t="shared" si="92"/>
        <v>0</v>
      </c>
      <c r="O294" s="94">
        <f t="shared" si="92"/>
        <v>0</v>
      </c>
      <c r="P294" s="94">
        <f t="shared" si="92"/>
        <v>0</v>
      </c>
      <c r="Q294" s="97">
        <f t="shared" si="92"/>
        <v>0</v>
      </c>
      <c r="R294" s="94">
        <f t="shared" si="92"/>
        <v>0</v>
      </c>
      <c r="S294" s="402">
        <f t="shared" si="92"/>
        <v>0</v>
      </c>
      <c r="T294" s="420">
        <f t="shared" si="92"/>
        <v>0</v>
      </c>
      <c r="U294" s="97">
        <f t="shared" si="92"/>
        <v>0</v>
      </c>
      <c r="V294" s="97">
        <f t="shared" si="92"/>
        <v>0</v>
      </c>
      <c r="W294" s="98">
        <f t="shared" si="92"/>
        <v>0</v>
      </c>
    </row>
    <row r="295" spans="1:23" s="41" customFormat="1" ht="15.75" hidden="1" customHeight="1" x14ac:dyDescent="0.25">
      <c r="A295" s="124" t="s">
        <v>305</v>
      </c>
      <c r="B295" s="194" t="s">
        <v>709</v>
      </c>
      <c r="C295" s="614" t="s">
        <v>385</v>
      </c>
      <c r="D295" s="615"/>
      <c r="E295" s="615"/>
      <c r="F295" s="208">
        <v>0</v>
      </c>
      <c r="G295" s="262">
        <f t="shared" ref="G295:G301" si="93">SUM(L295:W295)</f>
        <v>0</v>
      </c>
      <c r="H295" s="195"/>
      <c r="I295" s="208">
        <f t="shared" si="81"/>
        <v>0</v>
      </c>
      <c r="J295" s="209"/>
      <c r="K295" s="210"/>
      <c r="L295" s="209"/>
      <c r="M295" s="210"/>
      <c r="N295" s="210"/>
      <c r="O295" s="210"/>
      <c r="P295" s="210"/>
      <c r="Q295" s="213"/>
      <c r="R295" s="210"/>
      <c r="S295" s="408"/>
      <c r="T295" s="426"/>
      <c r="U295" s="213"/>
      <c r="V295" s="213"/>
      <c r="W295" s="211"/>
    </row>
    <row r="296" spans="1:23" s="41" customFormat="1" ht="15.75" hidden="1" customHeight="1" x14ac:dyDescent="0.25">
      <c r="A296" s="124" t="s">
        <v>306</v>
      </c>
      <c r="B296" s="194" t="s">
        <v>710</v>
      </c>
      <c r="C296" s="614" t="s">
        <v>386</v>
      </c>
      <c r="D296" s="615"/>
      <c r="E296" s="615"/>
      <c r="F296" s="208">
        <v>0</v>
      </c>
      <c r="G296" s="262">
        <f t="shared" si="93"/>
        <v>0</v>
      </c>
      <c r="H296" s="195"/>
      <c r="I296" s="208">
        <f t="shared" si="81"/>
        <v>0</v>
      </c>
      <c r="J296" s="209"/>
      <c r="K296" s="210"/>
      <c r="L296" s="209"/>
      <c r="M296" s="210"/>
      <c r="N296" s="210"/>
      <c r="O296" s="210"/>
      <c r="P296" s="210"/>
      <c r="Q296" s="213"/>
      <c r="R296" s="210"/>
      <c r="S296" s="408"/>
      <c r="T296" s="426"/>
      <c r="U296" s="213"/>
      <c r="V296" s="213"/>
      <c r="W296" s="211"/>
    </row>
    <row r="297" spans="1:23" s="41" customFormat="1" ht="15.75" hidden="1" customHeight="1" x14ac:dyDescent="0.25">
      <c r="A297" s="124" t="s">
        <v>307</v>
      </c>
      <c r="B297" s="194" t="s">
        <v>711</v>
      </c>
      <c r="C297" s="614" t="s">
        <v>308</v>
      </c>
      <c r="D297" s="615"/>
      <c r="E297" s="615"/>
      <c r="F297" s="208">
        <v>0</v>
      </c>
      <c r="G297" s="262">
        <f t="shared" si="93"/>
        <v>0</v>
      </c>
      <c r="H297" s="195"/>
      <c r="I297" s="208">
        <f t="shared" si="81"/>
        <v>0</v>
      </c>
      <c r="J297" s="209"/>
      <c r="K297" s="210"/>
      <c r="L297" s="209"/>
      <c r="M297" s="210"/>
      <c r="N297" s="210"/>
      <c r="O297" s="210"/>
      <c r="P297" s="210"/>
      <c r="Q297" s="213"/>
      <c r="R297" s="210"/>
      <c r="S297" s="408"/>
      <c r="T297" s="426"/>
      <c r="U297" s="213"/>
      <c r="V297" s="213"/>
      <c r="W297" s="211"/>
    </row>
    <row r="298" spans="1:23" s="41" customFormat="1" ht="15.75" hidden="1" customHeight="1" x14ac:dyDescent="0.25">
      <c r="A298" s="124" t="s">
        <v>309</v>
      </c>
      <c r="B298" s="194" t="s">
        <v>712</v>
      </c>
      <c r="C298" s="614" t="s">
        <v>310</v>
      </c>
      <c r="D298" s="615"/>
      <c r="E298" s="615"/>
      <c r="F298" s="208">
        <v>0</v>
      </c>
      <c r="G298" s="262">
        <f t="shared" si="93"/>
        <v>0</v>
      </c>
      <c r="H298" s="195"/>
      <c r="I298" s="208">
        <f t="shared" si="81"/>
        <v>0</v>
      </c>
      <c r="J298" s="209"/>
      <c r="K298" s="210"/>
      <c r="L298" s="209"/>
      <c r="M298" s="210"/>
      <c r="N298" s="210"/>
      <c r="O298" s="210"/>
      <c r="P298" s="210"/>
      <c r="Q298" s="213"/>
      <c r="R298" s="210"/>
      <c r="S298" s="408"/>
      <c r="T298" s="426"/>
      <c r="U298" s="213"/>
      <c r="V298" s="213"/>
      <c r="W298" s="211"/>
    </row>
    <row r="299" spans="1:23" s="41" customFormat="1" ht="15.75" hidden="1" customHeight="1" x14ac:dyDescent="0.25">
      <c r="A299" s="124" t="s">
        <v>311</v>
      </c>
      <c r="B299" s="194" t="s">
        <v>713</v>
      </c>
      <c r="C299" s="614" t="s">
        <v>387</v>
      </c>
      <c r="D299" s="615"/>
      <c r="E299" s="615"/>
      <c r="F299" s="208">
        <v>0</v>
      </c>
      <c r="G299" s="262">
        <f t="shared" si="93"/>
        <v>0</v>
      </c>
      <c r="H299" s="195"/>
      <c r="I299" s="208">
        <f t="shared" si="81"/>
        <v>0</v>
      </c>
      <c r="J299" s="209"/>
      <c r="K299" s="210"/>
      <c r="L299" s="209"/>
      <c r="M299" s="210"/>
      <c r="N299" s="210"/>
      <c r="O299" s="210"/>
      <c r="P299" s="210"/>
      <c r="Q299" s="213"/>
      <c r="R299" s="210"/>
      <c r="S299" s="408"/>
      <c r="T299" s="426"/>
      <c r="U299" s="213"/>
      <c r="V299" s="213"/>
      <c r="W299" s="211"/>
    </row>
    <row r="300" spans="1:23" ht="15.75" hidden="1" customHeight="1" x14ac:dyDescent="0.25">
      <c r="A300" s="124" t="s">
        <v>313</v>
      </c>
      <c r="B300" s="91" t="s">
        <v>714</v>
      </c>
      <c r="C300" s="587" t="s">
        <v>312</v>
      </c>
      <c r="D300" s="588"/>
      <c r="E300" s="588"/>
      <c r="F300" s="164">
        <v>0</v>
      </c>
      <c r="G300" s="242">
        <f t="shared" si="93"/>
        <v>0</v>
      </c>
      <c r="H300" s="148"/>
      <c r="I300" s="164">
        <f t="shared" si="81"/>
        <v>0</v>
      </c>
      <c r="J300" s="93"/>
      <c r="K300" s="94"/>
      <c r="L300" s="93"/>
      <c r="M300" s="94"/>
      <c r="N300" s="94"/>
      <c r="O300" s="94"/>
      <c r="P300" s="94"/>
      <c r="Q300" s="97"/>
      <c r="R300" s="94"/>
      <c r="S300" s="402"/>
      <c r="T300" s="420"/>
      <c r="U300" s="97"/>
      <c r="V300" s="97"/>
      <c r="W300" s="98"/>
    </row>
    <row r="301" spans="1:23" ht="15.75" hidden="1" customHeight="1" thickBot="1" x14ac:dyDescent="0.3">
      <c r="A301" s="124" t="s">
        <v>907</v>
      </c>
      <c r="B301" s="91" t="s">
        <v>908</v>
      </c>
      <c r="C301" s="587" t="s">
        <v>909</v>
      </c>
      <c r="D301" s="588"/>
      <c r="E301" s="588"/>
      <c r="F301" s="164">
        <v>0</v>
      </c>
      <c r="G301" s="242">
        <f t="shared" si="93"/>
        <v>0</v>
      </c>
      <c r="H301" s="148"/>
      <c r="I301" s="164">
        <f t="shared" si="81"/>
        <v>0</v>
      </c>
      <c r="J301" s="93"/>
      <c r="K301" s="94"/>
      <c r="L301" s="93"/>
      <c r="M301" s="94"/>
      <c r="N301" s="94"/>
      <c r="O301" s="94"/>
      <c r="P301" s="94"/>
      <c r="Q301" s="97"/>
      <c r="R301" s="94"/>
      <c r="S301" s="402"/>
      <c r="T301" s="420"/>
      <c r="U301" s="97"/>
      <c r="V301" s="97"/>
      <c r="W301" s="98"/>
    </row>
    <row r="302" spans="1:23" ht="15.75" thickBot="1" x14ac:dyDescent="0.3">
      <c r="B302" s="616" t="s">
        <v>314</v>
      </c>
      <c r="C302" s="617"/>
      <c r="D302" s="617"/>
      <c r="E302" s="617"/>
      <c r="F302" s="162">
        <v>56460219</v>
      </c>
      <c r="G302" s="239">
        <f>G5+G36+G50+G96+G112+G184+G198+G209+G272</f>
        <v>52302448.024999999</v>
      </c>
      <c r="H302" s="145">
        <f>H5+H36+H50+H96+H112+H184+H198+H209+H272</f>
        <v>0</v>
      </c>
      <c r="I302" s="162">
        <f t="shared" si="81"/>
        <v>52302448.024999999</v>
      </c>
      <c r="J302" s="85">
        <f t="shared" ref="J302:W302" si="94">J5+J36+J50+J96+J112+J184+J198+J209+J272</f>
        <v>1572019.875</v>
      </c>
      <c r="K302" s="86">
        <f t="shared" si="94"/>
        <v>50730428.149999999</v>
      </c>
      <c r="L302" s="85">
        <f t="shared" si="94"/>
        <v>4157669</v>
      </c>
      <c r="M302" s="86">
        <f t="shared" si="94"/>
        <v>319767.52500000002</v>
      </c>
      <c r="N302" s="86">
        <f t="shared" si="94"/>
        <v>481331</v>
      </c>
      <c r="O302" s="86">
        <f t="shared" si="94"/>
        <v>27199814.524999999</v>
      </c>
      <c r="P302" s="86">
        <f t="shared" si="94"/>
        <v>2070944.5249999999</v>
      </c>
      <c r="Q302" s="89">
        <f t="shared" si="94"/>
        <v>492548.52500000002</v>
      </c>
      <c r="R302" s="86">
        <f t="shared" si="94"/>
        <v>278184.52500000002</v>
      </c>
      <c r="S302" s="88">
        <f t="shared" si="94"/>
        <v>594492.25</v>
      </c>
      <c r="T302" s="351">
        <f t="shared" si="94"/>
        <v>296030.52500000002</v>
      </c>
      <c r="U302" s="89">
        <f t="shared" si="94"/>
        <v>556348.52500000002</v>
      </c>
      <c r="V302" s="89">
        <f t="shared" si="94"/>
        <v>373467.52500000002</v>
      </c>
      <c r="W302" s="90">
        <f t="shared" si="94"/>
        <v>15481849.574999999</v>
      </c>
    </row>
    <row r="303" spans="1:23" x14ac:dyDescent="0.25">
      <c r="B303" s="22"/>
      <c r="C303" s="23"/>
      <c r="D303" s="23"/>
      <c r="E303" s="24"/>
      <c r="F303" s="24"/>
      <c r="G303" s="24"/>
      <c r="H303" s="24"/>
      <c r="I303" s="60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</row>
    <row r="304" spans="1:23" x14ac:dyDescent="0.25">
      <c r="B304" s="25"/>
      <c r="C304" s="26"/>
      <c r="D304" s="26"/>
      <c r="E304" s="24"/>
      <c r="F304" s="24"/>
      <c r="G304" s="24"/>
      <c r="H304" s="24"/>
      <c r="I304" s="60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</row>
    <row r="305" spans="1:23" x14ac:dyDescent="0.25">
      <c r="B305" s="27"/>
      <c r="C305" s="24"/>
      <c r="D305" s="24"/>
      <c r="E305" s="28"/>
      <c r="F305" s="28"/>
      <c r="G305" s="28"/>
      <c r="H305" s="28"/>
      <c r="I305" s="60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</row>
    <row r="306" spans="1:23" x14ac:dyDescent="0.25">
      <c r="B306" s="27"/>
      <c r="C306" s="24"/>
      <c r="D306" s="24"/>
      <c r="E306" s="28"/>
      <c r="F306" s="28"/>
      <c r="G306" s="28"/>
      <c r="H306" s="28"/>
      <c r="I306" s="60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</row>
    <row r="307" spans="1:23" x14ac:dyDescent="0.25">
      <c r="B307" s="27"/>
      <c r="C307" s="24"/>
      <c r="D307" s="24"/>
      <c r="E307" s="28"/>
      <c r="F307" s="28"/>
      <c r="G307" s="28"/>
      <c r="H307" s="28"/>
      <c r="I307" s="60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</row>
    <row r="308" spans="1:23" x14ac:dyDescent="0.25">
      <c r="B308" s="27"/>
      <c r="C308" s="24"/>
      <c r="D308" s="24"/>
      <c r="E308" s="28"/>
      <c r="F308" s="28"/>
      <c r="G308" s="28"/>
      <c r="H308" s="28"/>
      <c r="I308" s="60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</row>
    <row r="309" spans="1:23" x14ac:dyDescent="0.25">
      <c r="B309" s="27"/>
      <c r="C309" s="24"/>
      <c r="D309" s="24"/>
      <c r="E309" s="28"/>
      <c r="F309" s="28"/>
      <c r="G309" s="28"/>
      <c r="H309" s="28"/>
      <c r="I309" s="60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</row>
    <row r="310" spans="1:23" x14ac:dyDescent="0.25">
      <c r="B310" s="27"/>
      <c r="C310" s="24"/>
      <c r="D310" s="24"/>
      <c r="E310" s="28"/>
      <c r="F310" s="28"/>
      <c r="G310" s="28"/>
      <c r="H310" s="28"/>
      <c r="I310" s="60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</row>
    <row r="311" spans="1:23" x14ac:dyDescent="0.25">
      <c r="B311" s="27"/>
      <c r="C311" s="28"/>
      <c r="D311" s="28"/>
      <c r="E311" s="24"/>
      <c r="F311" s="24"/>
      <c r="G311" s="24"/>
      <c r="H311" s="24"/>
      <c r="I311" s="60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</row>
    <row r="312" spans="1:23" x14ac:dyDescent="0.25">
      <c r="B312" s="27"/>
      <c r="C312" s="28"/>
      <c r="D312" s="28"/>
      <c r="E312" s="24"/>
      <c r="F312" s="24"/>
      <c r="G312" s="24"/>
      <c r="H312" s="24"/>
      <c r="I312" s="60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</row>
    <row r="313" spans="1:23" x14ac:dyDescent="0.25">
      <c r="B313" s="27"/>
      <c r="C313" s="28"/>
      <c r="D313" s="28"/>
      <c r="E313" s="24"/>
      <c r="F313" s="24"/>
      <c r="G313" s="24"/>
      <c r="H313" s="24"/>
      <c r="I313" s="60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</row>
    <row r="314" spans="1:23" x14ac:dyDescent="0.25">
      <c r="B314" s="27"/>
      <c r="C314" s="24"/>
      <c r="D314" s="24"/>
      <c r="E314" s="28"/>
      <c r="F314" s="28"/>
      <c r="G314" s="28"/>
      <c r="H314" s="28"/>
      <c r="I314" s="60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</row>
    <row r="315" spans="1:23" x14ac:dyDescent="0.25">
      <c r="B315" s="27"/>
      <c r="C315" s="24"/>
      <c r="D315" s="24"/>
      <c r="E315" s="28"/>
      <c r="F315" s="28"/>
      <c r="G315" s="28"/>
      <c r="H315" s="28"/>
      <c r="I315" s="60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</row>
    <row r="316" spans="1:23" x14ac:dyDescent="0.25">
      <c r="B316" s="27"/>
      <c r="C316" s="24"/>
      <c r="D316" s="24"/>
      <c r="E316" s="28"/>
      <c r="F316" s="28"/>
      <c r="G316" s="28"/>
      <c r="H316" s="28"/>
      <c r="I316" s="60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</row>
    <row r="317" spans="1:23" x14ac:dyDescent="0.25">
      <c r="A317" s="126"/>
      <c r="B317" s="27"/>
      <c r="C317" s="24"/>
      <c r="D317" s="24"/>
      <c r="E317" s="28"/>
      <c r="F317" s="28"/>
      <c r="G317" s="28"/>
      <c r="H317" s="28"/>
      <c r="I317" s="60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</row>
    <row r="318" spans="1:23" x14ac:dyDescent="0.25">
      <c r="A318" s="126"/>
      <c r="B318" s="27"/>
      <c r="C318" s="24"/>
      <c r="D318" s="24"/>
      <c r="E318" s="28"/>
      <c r="F318" s="28"/>
      <c r="G318" s="28"/>
      <c r="H318" s="28"/>
      <c r="I318" s="60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</row>
    <row r="319" spans="1:23" x14ac:dyDescent="0.25">
      <c r="A319" s="126"/>
      <c r="B319" s="27"/>
      <c r="C319" s="24"/>
      <c r="D319" s="24"/>
      <c r="E319" s="28"/>
      <c r="F319" s="28"/>
      <c r="G319" s="28"/>
      <c r="H319" s="28"/>
      <c r="I319" s="60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</row>
    <row r="320" spans="1:23" x14ac:dyDescent="0.25">
      <c r="A320" s="126"/>
      <c r="B320" s="27"/>
      <c r="C320" s="24"/>
      <c r="D320" s="24"/>
      <c r="E320" s="28"/>
      <c r="F320" s="28"/>
      <c r="G320" s="28"/>
      <c r="H320" s="28"/>
      <c r="I320" s="60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</row>
    <row r="321" spans="1:23" x14ac:dyDescent="0.25">
      <c r="A321" s="126"/>
      <c r="B321" s="27"/>
      <c r="C321" s="24"/>
      <c r="D321" s="24"/>
      <c r="E321" s="28"/>
      <c r="F321" s="28"/>
      <c r="G321" s="28"/>
      <c r="H321" s="28"/>
      <c r="I321" s="60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</row>
    <row r="322" spans="1:23" x14ac:dyDescent="0.25">
      <c r="A322" s="126"/>
      <c r="B322" s="27"/>
      <c r="C322" s="24"/>
      <c r="D322" s="24"/>
      <c r="E322" s="28"/>
      <c r="F322" s="28"/>
      <c r="G322" s="28"/>
      <c r="H322" s="28"/>
      <c r="I322" s="60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</row>
    <row r="323" spans="1:23" x14ac:dyDescent="0.25">
      <c r="A323" s="126"/>
      <c r="B323" s="27"/>
      <c r="C323" s="24"/>
      <c r="D323" s="24"/>
      <c r="E323" s="28"/>
      <c r="F323" s="28"/>
      <c r="G323" s="28"/>
      <c r="H323" s="28"/>
      <c r="I323" s="60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</row>
    <row r="324" spans="1:23" x14ac:dyDescent="0.25">
      <c r="A324" s="126"/>
      <c r="B324" s="27"/>
      <c r="C324" s="28"/>
      <c r="D324" s="28"/>
      <c r="E324" s="24"/>
      <c r="F324" s="24"/>
      <c r="G324" s="24"/>
      <c r="H324" s="24"/>
      <c r="I324" s="60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</row>
    <row r="325" spans="1:23" x14ac:dyDescent="0.25">
      <c r="A325" s="126"/>
      <c r="B325" s="27"/>
      <c r="C325" s="24"/>
      <c r="D325" s="24"/>
      <c r="E325" s="28"/>
      <c r="F325" s="28"/>
      <c r="G325" s="28"/>
      <c r="H325" s="28"/>
      <c r="I325" s="60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</row>
    <row r="326" spans="1:23" x14ac:dyDescent="0.25">
      <c r="A326" s="126"/>
      <c r="B326" s="27"/>
      <c r="C326" s="24"/>
      <c r="D326" s="24"/>
      <c r="E326" s="28"/>
      <c r="F326" s="28"/>
      <c r="G326" s="28"/>
      <c r="H326" s="28"/>
      <c r="I326" s="60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</row>
    <row r="327" spans="1:23" x14ac:dyDescent="0.25">
      <c r="A327" s="126"/>
      <c r="B327" s="27"/>
      <c r="C327" s="24"/>
      <c r="D327" s="24"/>
      <c r="E327" s="28"/>
      <c r="F327" s="28"/>
      <c r="G327" s="28"/>
      <c r="H327" s="28"/>
      <c r="I327" s="60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</row>
    <row r="328" spans="1:23" x14ac:dyDescent="0.25">
      <c r="A328" s="126"/>
      <c r="B328" s="27"/>
      <c r="C328" s="24"/>
      <c r="D328" s="24"/>
      <c r="E328" s="28"/>
      <c r="F328" s="28"/>
      <c r="G328" s="28"/>
      <c r="H328" s="28"/>
      <c r="I328" s="60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</row>
    <row r="329" spans="1:23" x14ac:dyDescent="0.25">
      <c r="A329" s="126"/>
      <c r="B329" s="27"/>
      <c r="C329" s="24"/>
      <c r="D329" s="24"/>
      <c r="E329" s="28"/>
      <c r="F329" s="28"/>
      <c r="G329" s="28"/>
      <c r="H329" s="28"/>
      <c r="I329" s="60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</row>
    <row r="330" spans="1:23" x14ac:dyDescent="0.25">
      <c r="A330" s="126"/>
      <c r="B330" s="27"/>
      <c r="C330" s="24"/>
      <c r="D330" s="24"/>
      <c r="E330" s="28"/>
      <c r="F330" s="28"/>
      <c r="G330" s="28"/>
      <c r="H330" s="28"/>
      <c r="I330" s="60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</row>
    <row r="331" spans="1:23" x14ac:dyDescent="0.25">
      <c r="A331" s="126"/>
      <c r="B331" s="27"/>
      <c r="C331" s="24"/>
      <c r="D331" s="24"/>
      <c r="E331" s="28"/>
      <c r="F331" s="28"/>
      <c r="G331" s="28"/>
      <c r="H331" s="28"/>
      <c r="I331" s="60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</row>
    <row r="332" spans="1:23" x14ac:dyDescent="0.25">
      <c r="A332" s="126"/>
      <c r="B332" s="27"/>
      <c r="C332" s="24"/>
      <c r="D332" s="24"/>
      <c r="E332" s="28"/>
      <c r="F332" s="28"/>
      <c r="G332" s="28"/>
      <c r="H332" s="28"/>
      <c r="I332" s="60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</row>
    <row r="333" spans="1:23" x14ac:dyDescent="0.25">
      <c r="A333" s="126"/>
      <c r="B333" s="27"/>
      <c r="C333" s="24"/>
      <c r="D333" s="24"/>
      <c r="E333" s="28"/>
      <c r="F333" s="28"/>
      <c r="G333" s="28"/>
      <c r="H333" s="28"/>
      <c r="I333" s="60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</row>
    <row r="334" spans="1:23" x14ac:dyDescent="0.25">
      <c r="A334" s="126"/>
      <c r="B334" s="27"/>
      <c r="C334" s="24"/>
      <c r="D334" s="24"/>
      <c r="E334" s="28"/>
      <c r="F334" s="28"/>
      <c r="G334" s="28"/>
      <c r="H334" s="28"/>
      <c r="I334" s="60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</row>
    <row r="335" spans="1:23" x14ac:dyDescent="0.25">
      <c r="A335" s="126"/>
      <c r="B335" s="27"/>
      <c r="C335" s="28"/>
      <c r="D335" s="28"/>
      <c r="E335" s="24"/>
      <c r="F335" s="24"/>
      <c r="G335" s="24"/>
      <c r="H335" s="24"/>
      <c r="I335" s="60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</row>
    <row r="336" spans="1:23" x14ac:dyDescent="0.25">
      <c r="A336" s="126"/>
      <c r="B336" s="27"/>
      <c r="C336" s="24"/>
      <c r="D336" s="24"/>
      <c r="E336" s="28"/>
      <c r="F336" s="28"/>
      <c r="G336" s="28"/>
      <c r="H336" s="28"/>
      <c r="I336" s="60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</row>
    <row r="337" spans="1:23" x14ac:dyDescent="0.25">
      <c r="A337" s="126"/>
      <c r="B337" s="27"/>
      <c r="C337" s="24"/>
      <c r="D337" s="24"/>
      <c r="E337" s="28"/>
      <c r="F337" s="28"/>
      <c r="G337" s="28"/>
      <c r="H337" s="28"/>
      <c r="I337" s="60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</row>
    <row r="338" spans="1:23" x14ac:dyDescent="0.25">
      <c r="A338" s="126"/>
      <c r="B338" s="27"/>
      <c r="C338" s="24"/>
      <c r="D338" s="24"/>
      <c r="E338" s="28"/>
      <c r="F338" s="28"/>
      <c r="G338" s="28"/>
      <c r="H338" s="28"/>
      <c r="I338" s="60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</row>
    <row r="339" spans="1:23" x14ac:dyDescent="0.25">
      <c r="A339" s="126"/>
      <c r="B339" s="27"/>
      <c r="C339" s="24"/>
      <c r="D339" s="24"/>
      <c r="E339" s="28"/>
      <c r="F339" s="28"/>
      <c r="G339" s="28"/>
      <c r="H339" s="28"/>
      <c r="I339" s="60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</row>
    <row r="340" spans="1:23" x14ac:dyDescent="0.25">
      <c r="A340" s="126"/>
      <c r="B340" s="27"/>
      <c r="C340" s="24"/>
      <c r="D340" s="24"/>
      <c r="E340" s="28"/>
      <c r="F340" s="28"/>
      <c r="G340" s="28"/>
      <c r="H340" s="28"/>
      <c r="I340" s="60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</row>
    <row r="341" spans="1:23" x14ac:dyDescent="0.25">
      <c r="A341" s="126"/>
      <c r="B341" s="27"/>
      <c r="C341" s="24"/>
      <c r="D341" s="24"/>
      <c r="E341" s="28"/>
      <c r="F341" s="28"/>
      <c r="G341" s="28"/>
      <c r="H341" s="28"/>
      <c r="I341" s="60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</row>
    <row r="342" spans="1:23" x14ac:dyDescent="0.25">
      <c r="A342" s="126"/>
      <c r="B342" s="27"/>
      <c r="C342" s="24"/>
      <c r="D342" s="24"/>
      <c r="E342" s="28"/>
      <c r="F342" s="28"/>
      <c r="G342" s="28"/>
      <c r="H342" s="28"/>
      <c r="I342" s="60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</row>
    <row r="343" spans="1:23" x14ac:dyDescent="0.25">
      <c r="A343" s="126"/>
      <c r="B343" s="27"/>
      <c r="C343" s="24"/>
      <c r="D343" s="24"/>
      <c r="E343" s="28"/>
      <c r="F343" s="28"/>
      <c r="G343" s="28"/>
      <c r="H343" s="28"/>
      <c r="I343" s="60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</row>
    <row r="344" spans="1:23" x14ac:dyDescent="0.25">
      <c r="A344" s="126"/>
      <c r="B344" s="27"/>
      <c r="C344" s="24"/>
      <c r="D344" s="24"/>
      <c r="E344" s="28"/>
      <c r="F344" s="28"/>
      <c r="G344" s="28"/>
      <c r="H344" s="28"/>
      <c r="I344" s="60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</row>
    <row r="345" spans="1:23" x14ac:dyDescent="0.25">
      <c r="A345" s="126"/>
      <c r="B345" s="27"/>
      <c r="C345" s="24"/>
      <c r="D345" s="24"/>
      <c r="E345" s="28"/>
      <c r="F345" s="28"/>
      <c r="G345" s="28"/>
      <c r="H345" s="28"/>
      <c r="I345" s="60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</row>
    <row r="346" spans="1:23" x14ac:dyDescent="0.25">
      <c r="A346" s="126"/>
      <c r="B346" s="29"/>
      <c r="C346" s="23"/>
      <c r="D346" s="23"/>
      <c r="E346" s="24"/>
      <c r="F346" s="24"/>
      <c r="G346" s="24"/>
      <c r="H346" s="24"/>
      <c r="I346" s="60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</row>
    <row r="347" spans="1:23" x14ac:dyDescent="0.25">
      <c r="A347" s="126"/>
      <c r="B347" s="27"/>
      <c r="C347" s="28"/>
      <c r="D347" s="28"/>
      <c r="E347" s="24"/>
      <c r="F347" s="24"/>
      <c r="G347" s="24"/>
      <c r="H347" s="24"/>
      <c r="I347" s="60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</row>
    <row r="348" spans="1:23" x14ac:dyDescent="0.25">
      <c r="A348" s="126"/>
      <c r="B348" s="27"/>
      <c r="C348" s="28"/>
      <c r="D348" s="28"/>
      <c r="E348" s="24"/>
      <c r="F348" s="24"/>
      <c r="G348" s="24"/>
      <c r="H348" s="24"/>
      <c r="I348" s="60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</row>
    <row r="349" spans="1:23" x14ac:dyDescent="0.25">
      <c r="A349" s="126"/>
      <c r="B349" s="27"/>
      <c r="C349" s="28"/>
      <c r="D349" s="28"/>
      <c r="E349" s="24"/>
      <c r="F349" s="24"/>
      <c r="G349" s="24"/>
      <c r="H349" s="24"/>
      <c r="I349" s="60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</row>
    <row r="350" spans="1:23" x14ac:dyDescent="0.25">
      <c r="A350" s="126"/>
      <c r="B350" s="27"/>
      <c r="C350" s="24"/>
      <c r="D350" s="24"/>
      <c r="E350" s="28"/>
      <c r="F350" s="28"/>
      <c r="G350" s="28"/>
      <c r="H350" s="28"/>
      <c r="I350" s="60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</row>
    <row r="351" spans="1:23" x14ac:dyDescent="0.25">
      <c r="A351" s="126"/>
      <c r="B351" s="27"/>
      <c r="C351" s="24"/>
      <c r="D351" s="24"/>
      <c r="E351" s="28"/>
      <c r="F351" s="28"/>
      <c r="G351" s="28"/>
      <c r="H351" s="28"/>
      <c r="I351" s="60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</row>
    <row r="352" spans="1:23" x14ac:dyDescent="0.25">
      <c r="A352" s="126"/>
      <c r="B352" s="27"/>
      <c r="C352" s="24"/>
      <c r="D352" s="24"/>
      <c r="E352" s="28"/>
      <c r="F352" s="28"/>
      <c r="G352" s="28"/>
      <c r="H352" s="28"/>
      <c r="I352" s="60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</row>
    <row r="353" spans="1:23" x14ac:dyDescent="0.25">
      <c r="A353" s="126"/>
      <c r="B353" s="27"/>
      <c r="C353" s="24"/>
      <c r="D353" s="24"/>
      <c r="E353" s="28"/>
      <c r="F353" s="28"/>
      <c r="G353" s="28"/>
      <c r="H353" s="28"/>
      <c r="I353" s="60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</row>
    <row r="354" spans="1:23" x14ac:dyDescent="0.25">
      <c r="A354" s="126"/>
      <c r="B354" s="27"/>
      <c r="C354" s="24"/>
      <c r="D354" s="24"/>
      <c r="E354" s="28"/>
      <c r="F354" s="28"/>
      <c r="G354" s="28"/>
      <c r="H354" s="28"/>
      <c r="I354" s="60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</row>
    <row r="355" spans="1:23" x14ac:dyDescent="0.25">
      <c r="A355" s="126"/>
      <c r="B355" s="27"/>
      <c r="C355" s="24"/>
      <c r="D355" s="24"/>
      <c r="E355" s="28"/>
      <c r="F355" s="28"/>
      <c r="G355" s="28"/>
      <c r="H355" s="28"/>
      <c r="I355" s="60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</row>
    <row r="356" spans="1:23" x14ac:dyDescent="0.25">
      <c r="A356" s="126"/>
      <c r="B356" s="27"/>
      <c r="C356" s="24"/>
      <c r="D356" s="24"/>
      <c r="E356" s="28"/>
      <c r="F356" s="28"/>
      <c r="G356" s="28"/>
      <c r="H356" s="28"/>
      <c r="I356" s="60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</row>
    <row r="357" spans="1:23" x14ac:dyDescent="0.25">
      <c r="A357" s="126"/>
      <c r="B357" s="27"/>
      <c r="C357" s="24"/>
      <c r="D357" s="24"/>
      <c r="E357" s="28"/>
      <c r="F357" s="28"/>
      <c r="G357" s="28"/>
      <c r="H357" s="28"/>
      <c r="I357" s="60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</row>
    <row r="358" spans="1:23" x14ac:dyDescent="0.25">
      <c r="A358" s="126"/>
      <c r="B358" s="27"/>
      <c r="C358" s="24"/>
      <c r="D358" s="24"/>
      <c r="E358" s="28"/>
      <c r="F358" s="28"/>
      <c r="G358" s="28"/>
      <c r="H358" s="28"/>
      <c r="I358" s="60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</row>
    <row r="359" spans="1:23" x14ac:dyDescent="0.25">
      <c r="A359" s="126"/>
      <c r="B359" s="27"/>
      <c r="C359" s="24"/>
      <c r="D359" s="24"/>
      <c r="E359" s="28"/>
      <c r="F359" s="28"/>
      <c r="G359" s="28"/>
      <c r="H359" s="28"/>
      <c r="I359" s="60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</row>
    <row r="360" spans="1:23" x14ac:dyDescent="0.25">
      <c r="A360" s="126"/>
      <c r="B360" s="27"/>
      <c r="C360" s="28"/>
      <c r="D360" s="28"/>
      <c r="E360" s="24"/>
      <c r="F360" s="24"/>
      <c r="G360" s="24"/>
      <c r="H360" s="24"/>
      <c r="I360" s="60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</row>
    <row r="361" spans="1:23" x14ac:dyDescent="0.25">
      <c r="A361" s="126"/>
      <c r="B361" s="27"/>
      <c r="C361" s="24"/>
      <c r="D361" s="24"/>
      <c r="E361" s="28"/>
      <c r="F361" s="28"/>
      <c r="G361" s="28"/>
      <c r="H361" s="28"/>
      <c r="I361" s="60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</row>
    <row r="362" spans="1:23" x14ac:dyDescent="0.25">
      <c r="A362" s="126"/>
      <c r="B362" s="27"/>
      <c r="C362" s="24"/>
      <c r="D362" s="24"/>
      <c r="E362" s="28"/>
      <c r="F362" s="28"/>
      <c r="G362" s="28"/>
      <c r="H362" s="28"/>
      <c r="I362" s="60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</row>
    <row r="363" spans="1:23" x14ac:dyDescent="0.25">
      <c r="A363" s="126"/>
      <c r="B363" s="27"/>
      <c r="C363" s="24"/>
      <c r="D363" s="24"/>
      <c r="E363" s="28"/>
      <c r="F363" s="28"/>
      <c r="G363" s="28"/>
      <c r="H363" s="28"/>
      <c r="I363" s="60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</row>
    <row r="364" spans="1:23" x14ac:dyDescent="0.25">
      <c r="A364" s="126"/>
      <c r="B364" s="27"/>
      <c r="C364" s="24"/>
      <c r="D364" s="24"/>
      <c r="E364" s="28"/>
      <c r="F364" s="28"/>
      <c r="G364" s="28"/>
      <c r="H364" s="28"/>
    </row>
    <row r="365" spans="1:23" x14ac:dyDescent="0.25">
      <c r="B365" s="27"/>
      <c r="C365" s="24"/>
      <c r="D365" s="24"/>
      <c r="E365" s="28"/>
      <c r="F365" s="28"/>
      <c r="G365" s="28"/>
      <c r="H365" s="28"/>
      <c r="I365" s="18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</row>
    <row r="366" spans="1:23" s="12" customFormat="1" x14ac:dyDescent="0.25">
      <c r="A366" s="127"/>
      <c r="B366" s="27"/>
      <c r="C366" s="24"/>
      <c r="D366" s="24"/>
      <c r="E366" s="28"/>
      <c r="F366" s="28"/>
      <c r="G366" s="28"/>
      <c r="H366" s="28"/>
      <c r="I366" s="49"/>
    </row>
    <row r="367" spans="1:23" s="12" customFormat="1" x14ac:dyDescent="0.25">
      <c r="A367" s="127"/>
      <c r="B367" s="27"/>
      <c r="C367" s="24"/>
      <c r="D367" s="24"/>
      <c r="E367" s="28"/>
      <c r="F367" s="28"/>
      <c r="G367" s="28"/>
      <c r="H367" s="28"/>
      <c r="I367" s="49"/>
    </row>
    <row r="368" spans="1:23" s="12" customFormat="1" x14ac:dyDescent="0.25">
      <c r="A368" s="127"/>
      <c r="B368" s="27"/>
      <c r="C368" s="24"/>
      <c r="D368" s="24"/>
      <c r="E368" s="28"/>
      <c r="F368" s="28"/>
      <c r="G368" s="28"/>
      <c r="H368" s="28"/>
      <c r="I368" s="49"/>
    </row>
    <row r="369" spans="1:23" s="12" customFormat="1" x14ac:dyDescent="0.25">
      <c r="A369" s="127"/>
      <c r="B369" s="27"/>
      <c r="C369" s="24"/>
      <c r="D369" s="24"/>
      <c r="E369" s="28"/>
      <c r="F369" s="28"/>
      <c r="G369" s="28"/>
      <c r="H369" s="28"/>
      <c r="I369" s="49"/>
    </row>
    <row r="370" spans="1:23" s="12" customFormat="1" x14ac:dyDescent="0.25">
      <c r="A370" s="127"/>
      <c r="B370" s="27"/>
      <c r="C370" s="24"/>
      <c r="D370" s="24"/>
      <c r="E370" s="28"/>
      <c r="F370" s="28"/>
      <c r="G370" s="28"/>
      <c r="H370" s="28"/>
      <c r="I370" s="49"/>
    </row>
    <row r="371" spans="1:23" s="12" customFormat="1" x14ac:dyDescent="0.25">
      <c r="A371" s="127"/>
      <c r="B371" s="27"/>
      <c r="C371" s="28"/>
      <c r="D371" s="28"/>
      <c r="E371" s="24"/>
      <c r="F371" s="24"/>
      <c r="G371" s="24"/>
      <c r="H371" s="24"/>
      <c r="I371" s="49"/>
    </row>
    <row r="372" spans="1:23" s="12" customFormat="1" x14ac:dyDescent="0.25">
      <c r="A372" s="127"/>
      <c r="B372" s="27"/>
      <c r="C372" s="24"/>
      <c r="D372" s="24"/>
      <c r="E372" s="28"/>
      <c r="F372" s="28"/>
      <c r="G372" s="28"/>
      <c r="H372" s="28"/>
      <c r="I372" s="49"/>
    </row>
    <row r="373" spans="1:23" s="12" customFormat="1" x14ac:dyDescent="0.25">
      <c r="A373" s="127"/>
      <c r="B373" s="27"/>
      <c r="C373" s="24"/>
      <c r="D373" s="24"/>
      <c r="E373" s="28"/>
      <c r="F373" s="28"/>
      <c r="G373" s="28"/>
      <c r="H373" s="28"/>
      <c r="I373" s="49"/>
    </row>
    <row r="374" spans="1:23" s="12" customFormat="1" x14ac:dyDescent="0.25">
      <c r="A374" s="127"/>
      <c r="B374" s="27"/>
      <c r="C374" s="24"/>
      <c r="D374" s="24"/>
      <c r="E374" s="28"/>
      <c r="F374" s="28"/>
      <c r="G374" s="28"/>
      <c r="H374" s="28"/>
      <c r="I374" s="49"/>
    </row>
    <row r="375" spans="1:23" s="12" customFormat="1" x14ac:dyDescent="0.25">
      <c r="A375" s="127"/>
      <c r="B375" s="27"/>
      <c r="C375" s="24"/>
      <c r="D375" s="24"/>
      <c r="E375" s="28"/>
      <c r="F375" s="28"/>
      <c r="G375" s="28"/>
      <c r="H375" s="28"/>
      <c r="I375" s="49"/>
    </row>
    <row r="376" spans="1:23" s="12" customFormat="1" x14ac:dyDescent="0.25">
      <c r="A376" s="127"/>
      <c r="B376" s="27"/>
      <c r="C376" s="24"/>
      <c r="D376" s="24"/>
      <c r="E376" s="28"/>
      <c r="F376" s="28"/>
      <c r="G376" s="28"/>
      <c r="H376" s="28"/>
      <c r="I376" s="49"/>
    </row>
    <row r="377" spans="1:23" s="12" customFormat="1" x14ac:dyDescent="0.25">
      <c r="A377" s="127"/>
      <c r="B377" s="27"/>
      <c r="C377" s="24"/>
      <c r="D377" s="24"/>
      <c r="E377" s="28"/>
      <c r="F377" s="28"/>
      <c r="G377" s="28"/>
      <c r="H377" s="28"/>
      <c r="I377" s="49"/>
    </row>
    <row r="378" spans="1:23" s="12" customFormat="1" x14ac:dyDescent="0.25">
      <c r="A378" s="127"/>
      <c r="B378" s="27"/>
      <c r="C378" s="24"/>
      <c r="D378" s="24"/>
      <c r="E378" s="28"/>
      <c r="F378" s="28"/>
      <c r="G378" s="28"/>
      <c r="H378" s="28"/>
      <c r="I378" s="49"/>
    </row>
    <row r="379" spans="1:23" s="12" customFormat="1" x14ac:dyDescent="0.25">
      <c r="A379" s="127"/>
      <c r="B379" s="27"/>
      <c r="C379" s="24"/>
      <c r="D379" s="24"/>
      <c r="E379" s="28"/>
      <c r="F379" s="28"/>
      <c r="G379" s="28"/>
      <c r="H379" s="28"/>
      <c r="I379" s="49"/>
    </row>
    <row r="380" spans="1:23" s="12" customFormat="1" x14ac:dyDescent="0.25">
      <c r="A380" s="127"/>
      <c r="B380" s="27"/>
      <c r="C380" s="24"/>
      <c r="D380" s="24"/>
      <c r="E380" s="28"/>
      <c r="F380" s="28"/>
      <c r="G380" s="28"/>
      <c r="H380" s="28"/>
      <c r="I380" s="49"/>
    </row>
    <row r="381" spans="1:23" s="12" customFormat="1" x14ac:dyDescent="0.25">
      <c r="A381" s="127"/>
      <c r="B381" s="27"/>
      <c r="C381" s="24"/>
      <c r="D381" s="24"/>
      <c r="E381" s="28"/>
      <c r="F381" s="28"/>
      <c r="G381" s="28"/>
      <c r="H381" s="28"/>
      <c r="I381" s="49"/>
    </row>
    <row r="382" spans="1:23" x14ac:dyDescent="0.25">
      <c r="B382" s="29"/>
      <c r="C382" s="23"/>
      <c r="D382" s="23"/>
      <c r="E382" s="28"/>
      <c r="F382" s="28"/>
      <c r="G382" s="28"/>
      <c r="H382" s="28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</row>
    <row r="383" spans="1:23" x14ac:dyDescent="0.25">
      <c r="B383" s="30"/>
      <c r="C383" s="26"/>
      <c r="D383" s="26"/>
      <c r="E383" s="24"/>
      <c r="F383" s="24"/>
      <c r="G383" s="24"/>
      <c r="H383" s="24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</row>
    <row r="384" spans="1:23" x14ac:dyDescent="0.25">
      <c r="B384" s="27"/>
      <c r="C384" s="24"/>
      <c r="D384" s="24"/>
      <c r="E384" s="28"/>
      <c r="F384" s="28"/>
      <c r="G384" s="28"/>
      <c r="H384" s="28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</row>
    <row r="385" spans="1:23" x14ac:dyDescent="0.25">
      <c r="B385" s="27"/>
      <c r="C385" s="28"/>
      <c r="D385" s="28"/>
      <c r="E385" s="24"/>
      <c r="F385" s="24"/>
      <c r="G385" s="24"/>
      <c r="H385" s="24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</row>
    <row r="386" spans="1:23" x14ac:dyDescent="0.25">
      <c r="B386" s="27"/>
      <c r="C386" s="24"/>
      <c r="D386" s="24"/>
      <c r="E386" s="28"/>
      <c r="F386" s="28"/>
      <c r="G386" s="28"/>
      <c r="H386" s="28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</row>
    <row r="387" spans="1:23" x14ac:dyDescent="0.25">
      <c r="B387" s="27"/>
      <c r="C387" s="24"/>
      <c r="D387" s="24"/>
      <c r="E387" s="28"/>
      <c r="F387" s="28"/>
      <c r="G387" s="28"/>
      <c r="H387" s="28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</row>
    <row r="388" spans="1:23" x14ac:dyDescent="0.25">
      <c r="B388" s="27"/>
      <c r="C388" s="24"/>
      <c r="D388" s="24"/>
      <c r="E388" s="28"/>
      <c r="F388" s="28"/>
      <c r="G388" s="28"/>
      <c r="H388" s="28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</row>
    <row r="389" spans="1:23" x14ac:dyDescent="0.25">
      <c r="B389" s="27"/>
      <c r="C389" s="24"/>
      <c r="D389" s="24"/>
      <c r="E389" s="28"/>
      <c r="F389" s="28"/>
      <c r="G389" s="28"/>
      <c r="H389" s="28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</row>
    <row r="390" spans="1:23" x14ac:dyDescent="0.25">
      <c r="B390" s="27"/>
      <c r="C390" s="28"/>
      <c r="D390" s="28"/>
      <c r="E390" s="24"/>
      <c r="F390" s="24"/>
      <c r="G390" s="24"/>
      <c r="H390" s="24"/>
      <c r="I390" s="60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</row>
    <row r="391" spans="1:23" x14ac:dyDescent="0.25">
      <c r="B391" s="27"/>
      <c r="C391" s="24"/>
      <c r="D391" s="24"/>
      <c r="E391" s="28"/>
      <c r="F391" s="28"/>
      <c r="G391" s="28"/>
      <c r="H391" s="28"/>
      <c r="I391" s="60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</row>
    <row r="392" spans="1:23" x14ac:dyDescent="0.25">
      <c r="B392" s="27"/>
      <c r="C392" s="24"/>
      <c r="D392" s="24"/>
      <c r="E392" s="28"/>
      <c r="F392" s="28"/>
      <c r="G392" s="28"/>
      <c r="H392" s="28"/>
      <c r="I392" s="60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</row>
    <row r="393" spans="1:23" x14ac:dyDescent="0.25">
      <c r="B393" s="27"/>
      <c r="C393" s="28"/>
      <c r="D393" s="28"/>
      <c r="E393" s="24"/>
      <c r="F393" s="24"/>
      <c r="G393" s="24"/>
      <c r="H393" s="24"/>
      <c r="I393" s="60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</row>
    <row r="394" spans="1:23" x14ac:dyDescent="0.25">
      <c r="B394" s="27"/>
      <c r="C394" s="28"/>
      <c r="D394" s="28"/>
      <c r="E394" s="24"/>
      <c r="F394" s="24"/>
      <c r="G394" s="24"/>
      <c r="H394" s="24"/>
      <c r="I394" s="60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</row>
    <row r="395" spans="1:23" x14ac:dyDescent="0.25">
      <c r="B395" s="27"/>
      <c r="C395" s="24"/>
      <c r="D395" s="24"/>
      <c r="E395" s="28"/>
      <c r="F395" s="28"/>
      <c r="G395" s="28"/>
      <c r="H395" s="28"/>
      <c r="I395" s="60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</row>
    <row r="396" spans="1:23" x14ac:dyDescent="0.25">
      <c r="B396" s="27"/>
      <c r="C396" s="24"/>
      <c r="D396" s="24"/>
      <c r="E396" s="28"/>
      <c r="F396" s="28"/>
      <c r="G396" s="28"/>
      <c r="H396" s="28"/>
      <c r="I396" s="60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</row>
    <row r="397" spans="1:23" x14ac:dyDescent="0.25">
      <c r="A397" s="126"/>
      <c r="B397" s="27"/>
      <c r="C397" s="24"/>
      <c r="D397" s="24"/>
      <c r="E397" s="28"/>
      <c r="F397" s="28"/>
      <c r="G397" s="28"/>
      <c r="H397" s="28"/>
      <c r="I397" s="60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</row>
    <row r="398" spans="1:23" x14ac:dyDescent="0.25">
      <c r="A398" s="126"/>
      <c r="B398" s="27"/>
      <c r="C398" s="28"/>
      <c r="D398" s="28"/>
      <c r="E398" s="24"/>
      <c r="F398" s="24"/>
      <c r="G398" s="24"/>
      <c r="H398" s="24"/>
      <c r="I398" s="60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</row>
    <row r="399" spans="1:23" x14ac:dyDescent="0.25">
      <c r="A399" s="126"/>
      <c r="B399" s="27"/>
      <c r="C399" s="24"/>
      <c r="D399" s="24"/>
      <c r="E399" s="28"/>
      <c r="F399" s="28"/>
      <c r="G399" s="28"/>
      <c r="H399" s="28"/>
      <c r="I399" s="60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</row>
    <row r="400" spans="1:23" x14ac:dyDescent="0.25">
      <c r="A400" s="126"/>
      <c r="B400" s="27"/>
      <c r="C400" s="24"/>
      <c r="D400" s="24"/>
      <c r="E400" s="28"/>
      <c r="F400" s="28"/>
      <c r="G400" s="28"/>
      <c r="H400" s="28"/>
      <c r="I400" s="60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</row>
    <row r="401" spans="1:23" x14ac:dyDescent="0.25">
      <c r="A401" s="126"/>
      <c r="B401" s="27"/>
      <c r="C401" s="24"/>
      <c r="D401" s="24"/>
      <c r="E401" s="28"/>
      <c r="F401" s="28"/>
      <c r="G401" s="28"/>
      <c r="H401" s="28"/>
      <c r="I401" s="60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</row>
    <row r="402" spans="1:23" x14ac:dyDescent="0.25">
      <c r="A402" s="126"/>
      <c r="B402" s="27"/>
      <c r="C402" s="24"/>
      <c r="D402" s="24"/>
      <c r="E402" s="28"/>
      <c r="F402" s="28"/>
      <c r="G402" s="28"/>
      <c r="H402" s="28"/>
      <c r="I402" s="60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</row>
    <row r="403" spans="1:23" x14ac:dyDescent="0.25">
      <c r="A403" s="126"/>
      <c r="B403" s="27"/>
      <c r="C403" s="24"/>
      <c r="D403" s="24"/>
      <c r="E403" s="28"/>
      <c r="F403" s="28"/>
      <c r="G403" s="28"/>
      <c r="H403" s="28"/>
      <c r="I403" s="60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</row>
    <row r="404" spans="1:23" x14ac:dyDescent="0.25">
      <c r="A404" s="126"/>
      <c r="B404" s="27"/>
      <c r="C404" s="24"/>
      <c r="D404" s="24"/>
      <c r="E404" s="28"/>
      <c r="F404" s="28"/>
      <c r="G404" s="28"/>
      <c r="H404" s="28"/>
      <c r="I404" s="60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</row>
    <row r="405" spans="1:23" x14ac:dyDescent="0.25">
      <c r="A405" s="126"/>
      <c r="B405" s="27"/>
      <c r="C405" s="24"/>
      <c r="D405" s="24"/>
      <c r="E405" s="28"/>
      <c r="F405" s="28"/>
      <c r="G405" s="28"/>
      <c r="H405" s="28"/>
      <c r="I405" s="60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</row>
    <row r="406" spans="1:23" x14ac:dyDescent="0.25">
      <c r="A406" s="126"/>
      <c r="B406" s="27"/>
      <c r="C406" s="24"/>
      <c r="D406" s="24"/>
      <c r="E406" s="28"/>
      <c r="F406" s="28"/>
      <c r="G406" s="28"/>
      <c r="H406" s="28"/>
      <c r="I406" s="60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</row>
    <row r="407" spans="1:23" x14ac:dyDescent="0.25">
      <c r="A407" s="126"/>
      <c r="B407" s="27"/>
      <c r="C407" s="24"/>
      <c r="D407" s="24"/>
      <c r="E407" s="28"/>
      <c r="F407" s="28"/>
      <c r="G407" s="28"/>
      <c r="H407" s="28"/>
      <c r="I407" s="60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</row>
    <row r="408" spans="1:23" x14ac:dyDescent="0.25">
      <c r="A408" s="126"/>
      <c r="B408" s="27"/>
      <c r="C408" s="24"/>
      <c r="D408" s="24"/>
      <c r="E408" s="28"/>
      <c r="F408" s="28"/>
      <c r="G408" s="28"/>
      <c r="H408" s="28"/>
      <c r="I408" s="60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</row>
    <row r="409" spans="1:23" x14ac:dyDescent="0.25">
      <c r="A409" s="126"/>
      <c r="B409" s="29"/>
      <c r="C409" s="23"/>
      <c r="D409" s="23"/>
      <c r="E409" s="24"/>
      <c r="F409" s="24"/>
      <c r="G409" s="24"/>
      <c r="H409" s="24"/>
      <c r="I409" s="60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</row>
    <row r="410" spans="1:23" x14ac:dyDescent="0.25">
      <c r="A410" s="126"/>
      <c r="B410" s="27"/>
      <c r="C410" s="28"/>
      <c r="D410" s="28"/>
      <c r="E410" s="24"/>
      <c r="F410" s="24"/>
      <c r="G410" s="24"/>
      <c r="H410" s="24"/>
      <c r="I410" s="60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</row>
    <row r="411" spans="1:23" x14ac:dyDescent="0.25">
      <c r="A411" s="126"/>
      <c r="B411" s="27"/>
      <c r="C411" s="28"/>
      <c r="D411" s="28"/>
      <c r="E411" s="24"/>
      <c r="F411" s="24"/>
      <c r="G411" s="24"/>
      <c r="H411" s="24"/>
      <c r="I411" s="60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</row>
    <row r="412" spans="1:23" x14ac:dyDescent="0.25">
      <c r="A412" s="126"/>
      <c r="B412" s="27"/>
      <c r="C412" s="24"/>
      <c r="D412" s="24"/>
      <c r="E412" s="28"/>
      <c r="F412" s="28"/>
      <c r="G412" s="28"/>
      <c r="H412" s="28"/>
      <c r="I412" s="60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</row>
    <row r="413" spans="1:23" x14ac:dyDescent="0.25">
      <c r="A413" s="126"/>
      <c r="B413" s="27"/>
      <c r="C413" s="24"/>
      <c r="D413" s="24"/>
      <c r="E413" s="28"/>
      <c r="F413" s="28"/>
      <c r="G413" s="28"/>
      <c r="H413" s="28"/>
      <c r="I413" s="60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</row>
    <row r="414" spans="1:23" x14ac:dyDescent="0.25">
      <c r="A414" s="126"/>
      <c r="B414" s="27"/>
      <c r="C414" s="24"/>
      <c r="D414" s="24"/>
      <c r="E414" s="28"/>
      <c r="F414" s="28"/>
      <c r="G414" s="28"/>
      <c r="H414" s="28"/>
      <c r="I414" s="60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</row>
    <row r="415" spans="1:23" x14ac:dyDescent="0.25">
      <c r="A415" s="126"/>
      <c r="B415" s="27"/>
      <c r="C415" s="28"/>
      <c r="D415" s="28"/>
      <c r="E415" s="24"/>
      <c r="F415" s="24"/>
      <c r="G415" s="24"/>
      <c r="H415" s="24"/>
      <c r="I415" s="60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</row>
    <row r="416" spans="1:23" x14ac:dyDescent="0.25">
      <c r="A416" s="126"/>
      <c r="B416" s="27"/>
      <c r="C416" s="24"/>
      <c r="D416" s="24"/>
      <c r="E416" s="28"/>
      <c r="F416" s="28"/>
      <c r="G416" s="28"/>
      <c r="H416" s="28"/>
      <c r="I416" s="60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</row>
    <row r="417" spans="1:23" x14ac:dyDescent="0.25">
      <c r="A417" s="126"/>
      <c r="B417" s="27"/>
      <c r="C417" s="24"/>
      <c r="D417" s="24"/>
      <c r="E417" s="28"/>
      <c r="F417" s="28"/>
      <c r="G417" s="28"/>
      <c r="H417" s="28"/>
      <c r="I417" s="60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</row>
    <row r="418" spans="1:23" x14ac:dyDescent="0.25">
      <c r="A418" s="126"/>
      <c r="B418" s="27"/>
      <c r="C418" s="28"/>
      <c r="D418" s="28"/>
      <c r="E418" s="24"/>
      <c r="F418" s="24"/>
      <c r="G418" s="24"/>
      <c r="H418" s="24"/>
      <c r="I418" s="60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</row>
    <row r="419" spans="1:23" x14ac:dyDescent="0.25">
      <c r="A419" s="126"/>
      <c r="B419" s="27"/>
      <c r="C419" s="24"/>
      <c r="D419" s="24"/>
      <c r="E419" s="28"/>
      <c r="F419" s="28"/>
      <c r="G419" s="28"/>
      <c r="H419" s="28"/>
      <c r="I419" s="60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</row>
    <row r="420" spans="1:23" x14ac:dyDescent="0.25">
      <c r="A420" s="126"/>
      <c r="B420" s="27"/>
      <c r="C420" s="24"/>
      <c r="D420" s="24"/>
      <c r="E420" s="28"/>
      <c r="F420" s="28"/>
      <c r="G420" s="28"/>
      <c r="H420" s="28"/>
      <c r="I420" s="60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</row>
    <row r="421" spans="1:23" x14ac:dyDescent="0.25">
      <c r="A421" s="126"/>
      <c r="B421" s="27"/>
      <c r="C421" s="24"/>
      <c r="D421" s="24"/>
      <c r="E421" s="28"/>
      <c r="F421" s="28"/>
      <c r="G421" s="28"/>
      <c r="H421" s="28"/>
      <c r="I421" s="60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</row>
    <row r="422" spans="1:23" x14ac:dyDescent="0.25">
      <c r="A422" s="126"/>
      <c r="B422" s="27"/>
      <c r="C422" s="24"/>
      <c r="D422" s="24"/>
      <c r="E422" s="28"/>
      <c r="F422" s="28"/>
      <c r="G422" s="28"/>
      <c r="H422" s="28"/>
      <c r="I422" s="60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</row>
    <row r="423" spans="1:23" x14ac:dyDescent="0.25">
      <c r="A423" s="126"/>
      <c r="B423" s="27"/>
      <c r="C423" s="24"/>
      <c r="D423" s="24"/>
      <c r="E423" s="28"/>
      <c r="F423" s="28"/>
      <c r="G423" s="28"/>
      <c r="H423" s="28"/>
      <c r="I423" s="60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</row>
    <row r="424" spans="1:23" x14ac:dyDescent="0.25">
      <c r="A424" s="126"/>
      <c r="B424" s="27"/>
      <c r="C424" s="24"/>
      <c r="D424" s="24"/>
      <c r="E424" s="28"/>
      <c r="F424" s="28"/>
      <c r="G424" s="28"/>
      <c r="H424" s="28"/>
      <c r="I424" s="60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</row>
    <row r="425" spans="1:23" x14ac:dyDescent="0.25">
      <c r="A425" s="126"/>
      <c r="B425" s="27"/>
      <c r="C425" s="24"/>
      <c r="D425" s="24"/>
      <c r="E425" s="28"/>
      <c r="F425" s="28"/>
      <c r="G425" s="28"/>
      <c r="H425" s="28"/>
      <c r="I425" s="60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</row>
    <row r="426" spans="1:23" x14ac:dyDescent="0.25">
      <c r="A426" s="126"/>
      <c r="B426" s="27"/>
      <c r="C426" s="28"/>
      <c r="D426" s="28"/>
      <c r="E426" s="24"/>
      <c r="F426" s="24"/>
      <c r="G426" s="24"/>
      <c r="H426" s="24"/>
      <c r="I426" s="60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</row>
    <row r="427" spans="1:23" x14ac:dyDescent="0.25">
      <c r="A427" s="126"/>
      <c r="B427" s="27"/>
      <c r="C427" s="28"/>
      <c r="D427" s="28"/>
      <c r="E427" s="24"/>
      <c r="F427" s="24"/>
      <c r="G427" s="24"/>
      <c r="H427" s="24"/>
      <c r="I427" s="60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</row>
    <row r="428" spans="1:23" x14ac:dyDescent="0.25">
      <c r="A428" s="126"/>
      <c r="B428" s="27"/>
      <c r="C428" s="28"/>
      <c r="D428" s="28"/>
      <c r="E428" s="24"/>
      <c r="F428" s="24"/>
      <c r="G428" s="24"/>
      <c r="H428" s="24"/>
      <c r="I428" s="60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</row>
    <row r="429" spans="1:23" x14ac:dyDescent="0.25">
      <c r="A429" s="126"/>
      <c r="B429" s="27"/>
      <c r="C429" s="28"/>
      <c r="D429" s="28"/>
      <c r="E429" s="24"/>
      <c r="F429" s="24"/>
      <c r="G429" s="24"/>
      <c r="H429" s="24"/>
      <c r="I429" s="60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</row>
    <row r="430" spans="1:23" x14ac:dyDescent="0.25">
      <c r="A430" s="126"/>
      <c r="B430" s="27"/>
      <c r="C430" s="24"/>
      <c r="D430" s="24"/>
      <c r="E430" s="28"/>
      <c r="F430" s="28"/>
      <c r="G430" s="28"/>
      <c r="H430" s="28"/>
      <c r="I430" s="60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</row>
    <row r="431" spans="1:23" x14ac:dyDescent="0.25">
      <c r="A431" s="126"/>
      <c r="B431" s="27"/>
      <c r="C431" s="24"/>
      <c r="D431" s="24"/>
      <c r="E431" s="28"/>
      <c r="F431" s="28"/>
      <c r="G431" s="28"/>
      <c r="H431" s="28"/>
      <c r="I431" s="60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</row>
    <row r="432" spans="1:23" x14ac:dyDescent="0.25">
      <c r="A432" s="126"/>
      <c r="B432" s="27"/>
      <c r="C432" s="24"/>
      <c r="D432" s="24"/>
      <c r="E432" s="28"/>
      <c r="F432" s="28"/>
      <c r="G432" s="28"/>
      <c r="H432" s="28"/>
      <c r="I432" s="60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</row>
    <row r="433" spans="1:23" x14ac:dyDescent="0.25">
      <c r="A433" s="126"/>
      <c r="B433" s="27"/>
      <c r="C433" s="24"/>
      <c r="D433" s="24"/>
      <c r="E433" s="28"/>
      <c r="F433" s="28"/>
      <c r="G433" s="28"/>
      <c r="H433" s="28"/>
      <c r="I433" s="60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</row>
    <row r="434" spans="1:23" x14ac:dyDescent="0.25">
      <c r="A434" s="126"/>
      <c r="B434" s="27"/>
      <c r="C434" s="28"/>
      <c r="D434" s="28"/>
      <c r="E434" s="24"/>
      <c r="F434" s="24"/>
      <c r="G434" s="24"/>
      <c r="H434" s="24"/>
      <c r="I434" s="60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</row>
    <row r="435" spans="1:23" x14ac:dyDescent="0.25">
      <c r="A435" s="126"/>
      <c r="B435" s="27"/>
      <c r="C435" s="24"/>
      <c r="D435" s="24"/>
      <c r="E435" s="28"/>
      <c r="F435" s="28"/>
      <c r="G435" s="28"/>
      <c r="H435" s="28"/>
      <c r="I435" s="60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</row>
    <row r="436" spans="1:23" x14ac:dyDescent="0.25">
      <c r="A436" s="126"/>
      <c r="B436" s="27"/>
      <c r="C436" s="24"/>
      <c r="D436" s="24"/>
      <c r="E436" s="28"/>
      <c r="F436" s="28"/>
      <c r="G436" s="28"/>
      <c r="H436" s="28"/>
      <c r="I436" s="60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</row>
    <row r="437" spans="1:23" x14ac:dyDescent="0.25">
      <c r="A437" s="126"/>
      <c r="B437" s="27"/>
      <c r="C437" s="24"/>
      <c r="D437" s="24"/>
      <c r="E437" s="28"/>
      <c r="F437" s="28"/>
      <c r="G437" s="28"/>
      <c r="H437" s="28"/>
      <c r="I437" s="60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</row>
    <row r="438" spans="1:23" x14ac:dyDescent="0.25">
      <c r="A438" s="126"/>
      <c r="B438" s="27"/>
      <c r="C438" s="24"/>
      <c r="D438" s="24"/>
      <c r="E438" s="28"/>
      <c r="F438" s="28"/>
      <c r="G438" s="28"/>
      <c r="H438" s="28"/>
      <c r="I438" s="60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</row>
    <row r="439" spans="1:23" x14ac:dyDescent="0.25">
      <c r="A439" s="126"/>
      <c r="B439" s="27"/>
      <c r="C439" s="24"/>
      <c r="D439" s="24"/>
      <c r="E439" s="28"/>
      <c r="F439" s="28"/>
      <c r="G439" s="28"/>
      <c r="H439" s="28"/>
      <c r="I439" s="60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</row>
    <row r="440" spans="1:23" x14ac:dyDescent="0.25">
      <c r="A440" s="126"/>
      <c r="B440" s="27"/>
      <c r="C440" s="28"/>
      <c r="D440" s="28"/>
      <c r="E440" s="24"/>
      <c r="F440" s="24"/>
      <c r="G440" s="24"/>
      <c r="H440" s="24"/>
      <c r="I440" s="60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</row>
    <row r="441" spans="1:23" x14ac:dyDescent="0.25">
      <c r="A441" s="126"/>
      <c r="B441" s="27"/>
      <c r="C441" s="28"/>
      <c r="D441" s="28"/>
      <c r="E441" s="24"/>
      <c r="F441" s="24"/>
      <c r="G441" s="24"/>
      <c r="H441" s="24"/>
      <c r="I441" s="60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</row>
    <row r="442" spans="1:23" x14ac:dyDescent="0.25">
      <c r="A442" s="126"/>
      <c r="B442" s="27"/>
      <c r="C442" s="24"/>
      <c r="D442" s="24"/>
      <c r="E442" s="28"/>
      <c r="F442" s="28"/>
      <c r="G442" s="28"/>
      <c r="H442" s="28"/>
      <c r="I442" s="60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</row>
    <row r="443" spans="1:23" x14ac:dyDescent="0.25">
      <c r="A443" s="126"/>
      <c r="B443" s="27"/>
      <c r="C443" s="24"/>
      <c r="D443" s="24"/>
      <c r="E443" s="28"/>
      <c r="F443" s="28"/>
      <c r="G443" s="28"/>
      <c r="H443" s="28"/>
      <c r="I443" s="60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</row>
    <row r="444" spans="1:23" x14ac:dyDescent="0.25">
      <c r="A444" s="126"/>
      <c r="B444" s="27"/>
      <c r="C444" s="24"/>
      <c r="D444" s="24"/>
      <c r="E444" s="28"/>
      <c r="F444" s="28"/>
      <c r="G444" s="28"/>
      <c r="H444" s="28"/>
      <c r="I444" s="60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</row>
    <row r="445" spans="1:23" x14ac:dyDescent="0.25">
      <c r="A445" s="126"/>
      <c r="B445" s="29"/>
      <c r="C445" s="23"/>
      <c r="D445" s="23"/>
      <c r="E445" s="24"/>
      <c r="F445" s="24"/>
      <c r="G445" s="24"/>
      <c r="H445" s="24"/>
      <c r="I445" s="60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</row>
    <row r="446" spans="1:23" x14ac:dyDescent="0.25">
      <c r="A446" s="126"/>
      <c r="B446" s="27"/>
      <c r="C446" s="28"/>
      <c r="D446" s="28"/>
      <c r="E446" s="24"/>
      <c r="F446" s="24"/>
      <c r="G446" s="24"/>
      <c r="H446" s="24"/>
      <c r="I446" s="60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</row>
    <row r="447" spans="1:23" x14ac:dyDescent="0.25">
      <c r="A447" s="126"/>
      <c r="B447" s="27"/>
      <c r="C447" s="28"/>
      <c r="D447" s="28"/>
      <c r="E447" s="24"/>
      <c r="F447" s="24"/>
      <c r="G447" s="24"/>
      <c r="H447" s="24"/>
      <c r="I447" s="60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</row>
    <row r="448" spans="1:23" x14ac:dyDescent="0.25">
      <c r="A448" s="126"/>
      <c r="B448" s="27"/>
      <c r="C448" s="24"/>
      <c r="D448" s="24"/>
      <c r="E448" s="28"/>
      <c r="F448" s="28"/>
      <c r="G448" s="28"/>
      <c r="H448" s="28"/>
      <c r="I448" s="60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</row>
    <row r="449" spans="1:23" x14ac:dyDescent="0.25">
      <c r="A449" s="126"/>
      <c r="B449" s="27"/>
      <c r="C449" s="24"/>
      <c r="D449" s="24"/>
      <c r="E449" s="28"/>
      <c r="F449" s="28"/>
      <c r="G449" s="28"/>
      <c r="H449" s="28"/>
      <c r="I449" s="60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</row>
    <row r="450" spans="1:23" x14ac:dyDescent="0.25">
      <c r="A450" s="126"/>
      <c r="B450" s="27"/>
      <c r="C450" s="28"/>
      <c r="D450" s="28"/>
      <c r="E450" s="24"/>
      <c r="F450" s="24"/>
      <c r="G450" s="24"/>
      <c r="H450" s="24"/>
      <c r="I450" s="60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</row>
    <row r="451" spans="1:23" x14ac:dyDescent="0.25">
      <c r="A451" s="126"/>
      <c r="B451" s="27"/>
      <c r="C451" s="28"/>
      <c r="D451" s="28"/>
      <c r="E451" s="24"/>
      <c r="F451" s="24"/>
      <c r="G451" s="24"/>
      <c r="H451" s="24"/>
      <c r="I451" s="60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</row>
    <row r="452" spans="1:23" x14ac:dyDescent="0.25">
      <c r="A452" s="126"/>
      <c r="B452" s="27"/>
      <c r="C452" s="24"/>
      <c r="D452" s="24"/>
      <c r="E452" s="28"/>
      <c r="F452" s="28"/>
      <c r="G452" s="28"/>
      <c r="H452" s="28"/>
      <c r="I452" s="60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</row>
    <row r="453" spans="1:23" x14ac:dyDescent="0.25">
      <c r="A453" s="126"/>
      <c r="B453" s="27"/>
      <c r="C453" s="24"/>
      <c r="D453" s="24"/>
      <c r="E453" s="28"/>
      <c r="F453" s="28"/>
      <c r="G453" s="28"/>
      <c r="H453" s="28"/>
      <c r="I453" s="60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</row>
    <row r="454" spans="1:23" x14ac:dyDescent="0.25">
      <c r="A454" s="126"/>
      <c r="B454" s="27"/>
      <c r="C454" s="28"/>
      <c r="D454" s="28"/>
      <c r="E454" s="24"/>
      <c r="F454" s="24"/>
      <c r="G454" s="24"/>
      <c r="H454" s="24"/>
      <c r="I454" s="60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</row>
    <row r="455" spans="1:23" x14ac:dyDescent="0.25">
      <c r="A455" s="126"/>
      <c r="B455" s="29"/>
      <c r="C455" s="23"/>
      <c r="D455" s="23"/>
      <c r="E455" s="24"/>
      <c r="F455" s="24"/>
      <c r="G455" s="24"/>
      <c r="H455" s="24"/>
      <c r="I455" s="60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</row>
    <row r="456" spans="1:23" x14ac:dyDescent="0.25">
      <c r="A456" s="126"/>
      <c r="B456" s="27"/>
      <c r="C456" s="28"/>
      <c r="D456" s="28"/>
      <c r="E456" s="24"/>
      <c r="F456" s="24"/>
      <c r="G456" s="24"/>
      <c r="H456" s="24"/>
      <c r="I456" s="60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</row>
    <row r="457" spans="1:23" x14ac:dyDescent="0.25">
      <c r="A457" s="126"/>
      <c r="B457" s="27"/>
      <c r="C457" s="28"/>
      <c r="D457" s="28"/>
      <c r="E457" s="24"/>
      <c r="F457" s="24"/>
      <c r="G457" s="24"/>
      <c r="H457" s="24"/>
      <c r="I457" s="60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</row>
    <row r="458" spans="1:23" x14ac:dyDescent="0.25">
      <c r="A458" s="126"/>
      <c r="B458" s="27"/>
      <c r="C458" s="28"/>
      <c r="D458" s="28"/>
      <c r="E458" s="24"/>
      <c r="F458" s="24"/>
      <c r="G458" s="24"/>
      <c r="H458" s="24"/>
      <c r="I458" s="60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</row>
    <row r="459" spans="1:23" x14ac:dyDescent="0.25">
      <c r="A459" s="126"/>
      <c r="B459" s="27"/>
      <c r="C459" s="28"/>
      <c r="D459" s="28"/>
      <c r="E459" s="24"/>
      <c r="F459" s="24"/>
      <c r="G459" s="24"/>
      <c r="H459" s="24"/>
      <c r="I459" s="60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</row>
    <row r="460" spans="1:23" x14ac:dyDescent="0.25">
      <c r="A460" s="126"/>
      <c r="B460" s="27"/>
      <c r="C460" s="24"/>
      <c r="D460" s="24"/>
      <c r="E460" s="28"/>
      <c r="F460" s="28"/>
      <c r="G460" s="28"/>
      <c r="H460" s="28"/>
      <c r="I460" s="60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</row>
    <row r="461" spans="1:23" x14ac:dyDescent="0.25">
      <c r="A461" s="126"/>
      <c r="B461" s="27"/>
      <c r="C461" s="24"/>
      <c r="D461" s="24"/>
      <c r="E461" s="28"/>
      <c r="F461" s="28"/>
      <c r="G461" s="28"/>
      <c r="H461" s="28"/>
      <c r="I461" s="60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</row>
    <row r="462" spans="1:23" x14ac:dyDescent="0.25">
      <c r="A462" s="126"/>
      <c r="B462" s="27"/>
      <c r="C462" s="24"/>
      <c r="D462" s="24"/>
      <c r="E462" s="28"/>
      <c r="F462" s="28"/>
      <c r="G462" s="28"/>
      <c r="H462" s="28"/>
      <c r="I462" s="60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</row>
    <row r="463" spans="1:23" x14ac:dyDescent="0.25">
      <c r="A463" s="126"/>
      <c r="B463" s="27"/>
      <c r="C463" s="24"/>
      <c r="D463" s="24"/>
      <c r="E463" s="28"/>
      <c r="F463" s="28"/>
      <c r="G463" s="28"/>
      <c r="H463" s="28"/>
      <c r="I463" s="60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</row>
    <row r="464" spans="1:23" x14ac:dyDescent="0.25">
      <c r="A464" s="126"/>
      <c r="B464" s="27"/>
      <c r="C464" s="24"/>
      <c r="D464" s="24"/>
      <c r="E464" s="28"/>
      <c r="F464" s="28"/>
      <c r="G464" s="28"/>
      <c r="H464" s="28"/>
      <c r="I464" s="60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</row>
    <row r="465" spans="1:23" x14ac:dyDescent="0.25">
      <c r="A465" s="126"/>
      <c r="B465" s="27"/>
      <c r="C465" s="24"/>
      <c r="D465" s="24"/>
      <c r="E465" s="28"/>
      <c r="F465" s="28"/>
      <c r="G465" s="28"/>
      <c r="H465" s="28"/>
      <c r="I465" s="60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</row>
    <row r="466" spans="1:23" x14ac:dyDescent="0.25">
      <c r="A466" s="126"/>
      <c r="B466" s="27"/>
      <c r="C466" s="24"/>
      <c r="D466" s="24"/>
      <c r="E466" s="28"/>
      <c r="F466" s="28"/>
      <c r="G466" s="28"/>
      <c r="H466" s="28"/>
      <c r="I466" s="60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</row>
    <row r="467" spans="1:23" x14ac:dyDescent="0.25">
      <c r="A467" s="126"/>
      <c r="B467" s="27"/>
      <c r="C467" s="24"/>
      <c r="D467" s="24"/>
      <c r="E467" s="28"/>
      <c r="F467" s="28"/>
      <c r="G467" s="28"/>
      <c r="H467" s="28"/>
      <c r="I467" s="60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</row>
    <row r="468" spans="1:23" x14ac:dyDescent="0.25">
      <c r="A468" s="126"/>
      <c r="B468" s="27"/>
      <c r="C468" s="24"/>
      <c r="D468" s="24"/>
      <c r="E468" s="28"/>
      <c r="F468" s="28"/>
      <c r="G468" s="28"/>
      <c r="H468" s="28"/>
      <c r="I468" s="60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</row>
    <row r="469" spans="1:23" x14ac:dyDescent="0.25">
      <c r="A469" s="126"/>
      <c r="B469" s="27"/>
      <c r="C469" s="28"/>
      <c r="D469" s="28"/>
      <c r="E469" s="24"/>
      <c r="F469" s="24"/>
      <c r="G469" s="24"/>
      <c r="H469" s="24"/>
      <c r="I469" s="60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</row>
    <row r="470" spans="1:23" x14ac:dyDescent="0.25">
      <c r="A470" s="126"/>
      <c r="B470" s="27"/>
      <c r="C470" s="24"/>
      <c r="D470" s="24"/>
      <c r="E470" s="28"/>
      <c r="F470" s="28"/>
      <c r="G470" s="28"/>
      <c r="H470" s="28"/>
      <c r="I470" s="60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</row>
    <row r="471" spans="1:23" x14ac:dyDescent="0.25">
      <c r="A471" s="126"/>
      <c r="B471" s="27"/>
      <c r="C471" s="24"/>
      <c r="D471" s="24"/>
      <c r="E471" s="28"/>
      <c r="F471" s="28"/>
      <c r="G471" s="28"/>
      <c r="H471" s="28"/>
      <c r="I471" s="60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</row>
    <row r="472" spans="1:23" x14ac:dyDescent="0.25">
      <c r="A472" s="126"/>
      <c r="B472" s="27"/>
      <c r="C472" s="24"/>
      <c r="D472" s="24"/>
      <c r="E472" s="28"/>
      <c r="F472" s="28"/>
      <c r="G472" s="28"/>
      <c r="H472" s="28"/>
      <c r="I472" s="60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</row>
    <row r="473" spans="1:23" x14ac:dyDescent="0.25">
      <c r="A473" s="126"/>
      <c r="B473" s="27"/>
      <c r="C473" s="24"/>
      <c r="D473" s="24"/>
      <c r="E473" s="28"/>
      <c r="F473" s="28"/>
      <c r="G473" s="28"/>
      <c r="H473" s="28"/>
      <c r="I473" s="60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</row>
    <row r="474" spans="1:23" x14ac:dyDescent="0.25">
      <c r="A474" s="126"/>
      <c r="B474" s="27"/>
      <c r="C474" s="24"/>
      <c r="D474" s="24"/>
      <c r="E474" s="28"/>
      <c r="F474" s="28"/>
      <c r="G474" s="28"/>
      <c r="H474" s="28"/>
      <c r="I474" s="60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</row>
    <row r="475" spans="1:23" x14ac:dyDescent="0.25">
      <c r="A475" s="126"/>
      <c r="B475" s="27"/>
      <c r="C475" s="24"/>
      <c r="D475" s="24"/>
      <c r="E475" s="28"/>
      <c r="F475" s="28"/>
      <c r="G475" s="28"/>
      <c r="H475" s="28"/>
      <c r="I475" s="60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</row>
    <row r="476" spans="1:23" x14ac:dyDescent="0.25">
      <c r="A476" s="126"/>
      <c r="B476" s="27"/>
      <c r="C476" s="24"/>
      <c r="D476" s="24"/>
      <c r="E476" s="28"/>
      <c r="F476" s="28"/>
      <c r="G476" s="28"/>
      <c r="H476" s="28"/>
      <c r="I476" s="60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</row>
    <row r="477" spans="1:23" x14ac:dyDescent="0.25">
      <c r="A477" s="126"/>
      <c r="B477" s="27"/>
      <c r="C477" s="24"/>
      <c r="D477" s="24"/>
      <c r="E477" s="28"/>
      <c r="F477" s="28"/>
      <c r="G477" s="28"/>
      <c r="H477" s="28"/>
      <c r="I477" s="60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</row>
    <row r="478" spans="1:23" x14ac:dyDescent="0.25">
      <c r="A478" s="126"/>
      <c r="B478" s="27"/>
      <c r="C478" s="24"/>
      <c r="D478" s="24"/>
      <c r="E478" s="28"/>
      <c r="F478" s="28"/>
      <c r="G478" s="28"/>
      <c r="H478" s="28"/>
      <c r="I478" s="60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</row>
    <row r="479" spans="1:23" x14ac:dyDescent="0.25">
      <c r="A479" s="126"/>
      <c r="B479" s="27"/>
      <c r="C479" s="24"/>
      <c r="D479" s="24"/>
      <c r="E479" s="28"/>
      <c r="F479" s="28"/>
      <c r="G479" s="28"/>
      <c r="H479" s="28"/>
      <c r="I479" s="60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</row>
    <row r="480" spans="1:23" x14ac:dyDescent="0.25">
      <c r="A480" s="126"/>
      <c r="B480" s="27"/>
      <c r="C480" s="24"/>
      <c r="D480" s="24"/>
      <c r="E480" s="28"/>
      <c r="F480" s="28"/>
      <c r="G480" s="28"/>
      <c r="H480" s="28"/>
      <c r="I480" s="60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</row>
    <row r="481" spans="1:23" x14ac:dyDescent="0.25">
      <c r="A481" s="126"/>
      <c r="B481" s="29"/>
      <c r="C481" s="23"/>
      <c r="D481" s="23"/>
      <c r="E481" s="24"/>
      <c r="F481" s="24"/>
      <c r="G481" s="24"/>
      <c r="H481" s="24"/>
      <c r="I481" s="60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</row>
    <row r="482" spans="1:23" x14ac:dyDescent="0.25">
      <c r="A482" s="126"/>
      <c r="B482" s="27"/>
      <c r="C482" s="28"/>
      <c r="D482" s="28"/>
      <c r="E482" s="24"/>
      <c r="F482" s="24"/>
      <c r="G482" s="24"/>
      <c r="H482" s="24"/>
      <c r="I482" s="60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</row>
    <row r="483" spans="1:23" x14ac:dyDescent="0.25">
      <c r="A483" s="126"/>
      <c r="B483" s="27"/>
      <c r="C483" s="28"/>
      <c r="D483" s="28"/>
      <c r="E483" s="24"/>
      <c r="F483" s="24"/>
      <c r="G483" s="24"/>
      <c r="H483" s="24"/>
      <c r="I483" s="60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</row>
    <row r="484" spans="1:23" x14ac:dyDescent="0.25">
      <c r="A484" s="126"/>
      <c r="B484" s="27"/>
      <c r="C484" s="28"/>
      <c r="D484" s="28"/>
      <c r="E484" s="24"/>
      <c r="F484" s="24"/>
      <c r="G484" s="24"/>
      <c r="H484" s="24"/>
      <c r="I484" s="60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</row>
    <row r="485" spans="1:23" x14ac:dyDescent="0.25">
      <c r="A485" s="126"/>
      <c r="B485" s="27"/>
      <c r="C485" s="28"/>
      <c r="D485" s="28"/>
      <c r="E485" s="24"/>
      <c r="F485" s="24"/>
      <c r="G485" s="24"/>
      <c r="H485" s="24"/>
      <c r="I485" s="60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</row>
    <row r="486" spans="1:23" x14ac:dyDescent="0.25">
      <c r="A486" s="126"/>
      <c r="B486" s="27"/>
      <c r="C486" s="24"/>
      <c r="D486" s="24"/>
      <c r="E486" s="28"/>
      <c r="F486" s="28"/>
      <c r="G486" s="28"/>
      <c r="H486" s="28"/>
      <c r="I486" s="60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</row>
    <row r="487" spans="1:23" x14ac:dyDescent="0.25">
      <c r="A487" s="126"/>
      <c r="B487" s="27"/>
      <c r="C487" s="24"/>
      <c r="D487" s="24"/>
      <c r="E487" s="28"/>
      <c r="F487" s="28"/>
      <c r="G487" s="28"/>
      <c r="H487" s="28"/>
      <c r="I487" s="60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</row>
    <row r="488" spans="1:23" x14ac:dyDescent="0.25">
      <c r="A488" s="126"/>
      <c r="B488" s="27"/>
      <c r="C488" s="24"/>
      <c r="D488" s="24"/>
      <c r="E488" s="28"/>
      <c r="F488" s="28"/>
      <c r="G488" s="28"/>
      <c r="H488" s="28"/>
      <c r="I488" s="60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</row>
    <row r="489" spans="1:23" x14ac:dyDescent="0.25">
      <c r="A489" s="126"/>
      <c r="B489" s="27"/>
      <c r="C489" s="24"/>
      <c r="D489" s="24"/>
      <c r="E489" s="28"/>
      <c r="F489" s="28"/>
      <c r="G489" s="28"/>
      <c r="H489" s="28"/>
      <c r="I489" s="60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</row>
    <row r="490" spans="1:23" x14ac:dyDescent="0.25">
      <c r="A490" s="126"/>
      <c r="B490" s="27"/>
      <c r="C490" s="24"/>
      <c r="D490" s="24"/>
      <c r="E490" s="28"/>
      <c r="F490" s="28"/>
      <c r="G490" s="28"/>
      <c r="H490" s="28"/>
      <c r="I490" s="60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</row>
    <row r="491" spans="1:23" x14ac:dyDescent="0.25">
      <c r="A491" s="126"/>
      <c r="B491" s="27"/>
      <c r="C491" s="24"/>
      <c r="D491" s="24"/>
      <c r="E491" s="28"/>
      <c r="F491" s="28"/>
      <c r="G491" s="28"/>
      <c r="H491" s="28"/>
      <c r="I491" s="60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</row>
    <row r="492" spans="1:23" x14ac:dyDescent="0.25">
      <c r="A492" s="126"/>
      <c r="B492" s="27"/>
      <c r="C492" s="24"/>
      <c r="D492" s="24"/>
      <c r="E492" s="28"/>
      <c r="F492" s="28"/>
      <c r="G492" s="28"/>
      <c r="H492" s="28"/>
      <c r="I492" s="60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</row>
    <row r="493" spans="1:23" x14ac:dyDescent="0.25">
      <c r="A493" s="126"/>
      <c r="B493" s="27"/>
      <c r="C493" s="24"/>
      <c r="D493" s="24"/>
      <c r="E493" s="28"/>
      <c r="F493" s="28"/>
      <c r="G493" s="28"/>
      <c r="H493" s="28"/>
      <c r="I493" s="60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</row>
    <row r="494" spans="1:23" x14ac:dyDescent="0.25">
      <c r="A494" s="126"/>
      <c r="B494" s="27"/>
      <c r="C494" s="24"/>
      <c r="D494" s="24"/>
      <c r="E494" s="28"/>
      <c r="F494" s="28"/>
      <c r="G494" s="28"/>
      <c r="H494" s="28"/>
      <c r="I494" s="60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</row>
    <row r="495" spans="1:23" x14ac:dyDescent="0.25">
      <c r="A495" s="126"/>
      <c r="B495" s="27"/>
      <c r="C495" s="28"/>
      <c r="D495" s="28"/>
      <c r="E495" s="24"/>
      <c r="F495" s="24"/>
      <c r="G495" s="24"/>
      <c r="H495" s="24"/>
      <c r="I495" s="60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</row>
    <row r="496" spans="1:23" x14ac:dyDescent="0.25">
      <c r="A496" s="126"/>
      <c r="B496" s="27"/>
      <c r="C496" s="24"/>
      <c r="D496" s="24"/>
      <c r="E496" s="28"/>
      <c r="F496" s="28"/>
      <c r="G496" s="28"/>
      <c r="H496" s="28"/>
      <c r="I496" s="60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</row>
    <row r="497" spans="1:23" x14ac:dyDescent="0.25">
      <c r="A497" s="126"/>
      <c r="B497" s="27"/>
      <c r="C497" s="24"/>
      <c r="D497" s="24"/>
      <c r="E497" s="28"/>
      <c r="F497" s="28"/>
      <c r="G497" s="28"/>
      <c r="H497" s="28"/>
      <c r="I497" s="60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</row>
    <row r="498" spans="1:23" x14ac:dyDescent="0.25">
      <c r="A498" s="126"/>
      <c r="B498" s="27"/>
      <c r="C498" s="24"/>
      <c r="D498" s="24"/>
      <c r="E498" s="28"/>
      <c r="F498" s="28"/>
      <c r="G498" s="28"/>
      <c r="H498" s="28"/>
      <c r="I498" s="60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</row>
    <row r="499" spans="1:23" x14ac:dyDescent="0.25">
      <c r="A499" s="126"/>
      <c r="B499" s="27"/>
      <c r="C499" s="24"/>
      <c r="D499" s="24"/>
      <c r="E499" s="28"/>
      <c r="F499" s="28"/>
      <c r="G499" s="28"/>
      <c r="H499" s="28"/>
      <c r="I499" s="60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</row>
    <row r="500" spans="1:23" x14ac:dyDescent="0.25">
      <c r="A500" s="126"/>
      <c r="B500" s="27"/>
      <c r="C500" s="24"/>
      <c r="D500" s="24"/>
      <c r="E500" s="28"/>
      <c r="F500" s="28"/>
      <c r="G500" s="28"/>
      <c r="H500" s="28"/>
      <c r="I500" s="60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</row>
    <row r="501" spans="1:23" x14ac:dyDescent="0.25">
      <c r="A501" s="126"/>
      <c r="B501" s="27"/>
      <c r="C501" s="24"/>
      <c r="D501" s="24"/>
      <c r="E501" s="28"/>
      <c r="F501" s="28"/>
      <c r="G501" s="28"/>
      <c r="H501" s="28"/>
      <c r="I501" s="60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</row>
    <row r="502" spans="1:23" x14ac:dyDescent="0.25">
      <c r="A502" s="126"/>
      <c r="B502" s="27"/>
      <c r="C502" s="24"/>
      <c r="D502" s="24"/>
      <c r="E502" s="28"/>
      <c r="F502" s="28"/>
      <c r="G502" s="28"/>
      <c r="H502" s="28"/>
      <c r="I502" s="60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</row>
    <row r="503" spans="1:23" x14ac:dyDescent="0.25">
      <c r="A503" s="126"/>
      <c r="B503" s="27"/>
      <c r="C503" s="24"/>
      <c r="D503" s="24"/>
      <c r="E503" s="28"/>
      <c r="F503" s="28"/>
      <c r="G503" s="28"/>
      <c r="H503" s="28"/>
      <c r="I503" s="60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</row>
    <row r="504" spans="1:23" x14ac:dyDescent="0.25">
      <c r="A504" s="126"/>
      <c r="B504" s="27"/>
      <c r="C504" s="24"/>
      <c r="D504" s="24"/>
      <c r="E504" s="28"/>
      <c r="F504" s="28"/>
      <c r="G504" s="28"/>
      <c r="H504" s="28"/>
      <c r="I504" s="60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</row>
    <row r="505" spans="1:23" x14ac:dyDescent="0.25">
      <c r="A505" s="126"/>
      <c r="B505" s="27"/>
      <c r="C505" s="24"/>
      <c r="D505" s="24"/>
      <c r="E505" s="28"/>
      <c r="F505" s="28"/>
      <c r="G505" s="28"/>
      <c r="H505" s="28"/>
      <c r="I505" s="60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</row>
    <row r="506" spans="1:23" x14ac:dyDescent="0.25">
      <c r="A506" s="126"/>
      <c r="B506" s="27"/>
      <c r="C506" s="24"/>
      <c r="D506" s="24"/>
      <c r="E506" s="28"/>
      <c r="F506" s="28"/>
      <c r="G506" s="28"/>
      <c r="H506" s="28"/>
      <c r="I506" s="60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</row>
    <row r="507" spans="1:23" x14ac:dyDescent="0.25">
      <c r="A507" s="126"/>
      <c r="B507" s="29"/>
      <c r="C507" s="23"/>
      <c r="D507" s="23"/>
      <c r="E507" s="24"/>
      <c r="F507" s="24"/>
      <c r="G507" s="24"/>
      <c r="H507" s="24"/>
      <c r="I507" s="60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</row>
    <row r="508" spans="1:23" x14ac:dyDescent="0.25">
      <c r="A508" s="126"/>
      <c r="B508" s="32"/>
      <c r="C508" s="33"/>
      <c r="D508" s="33"/>
      <c r="E508" s="24"/>
      <c r="F508" s="24"/>
      <c r="G508" s="24"/>
      <c r="H508" s="24"/>
      <c r="I508" s="60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</row>
    <row r="509" spans="1:23" x14ac:dyDescent="0.25">
      <c r="A509" s="126"/>
      <c r="B509" s="34"/>
      <c r="C509" s="35"/>
      <c r="D509" s="35"/>
      <c r="E509" s="36"/>
      <c r="F509" s="36"/>
      <c r="G509" s="36"/>
      <c r="H509" s="36"/>
      <c r="I509" s="60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</row>
    <row r="510" spans="1:23" x14ac:dyDescent="0.25">
      <c r="A510" s="126"/>
      <c r="B510" s="19"/>
      <c r="C510" s="37"/>
      <c r="D510" s="37"/>
      <c r="E510" s="24"/>
      <c r="F510" s="24"/>
      <c r="G510" s="24"/>
      <c r="H510" s="24"/>
      <c r="I510" s="60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</row>
    <row r="511" spans="1:23" x14ac:dyDescent="0.25">
      <c r="A511" s="126"/>
      <c r="B511" s="19"/>
      <c r="C511" s="37"/>
      <c r="D511" s="37"/>
      <c r="E511" s="24"/>
      <c r="F511" s="24"/>
      <c r="G511" s="24"/>
      <c r="H511" s="24"/>
      <c r="I511" s="60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</row>
    <row r="512" spans="1:23" x14ac:dyDescent="0.25">
      <c r="A512" s="126"/>
      <c r="B512" s="19"/>
      <c r="C512" s="37"/>
      <c r="D512" s="37"/>
      <c r="E512" s="24"/>
      <c r="F512" s="24"/>
      <c r="G512" s="24"/>
      <c r="H512" s="24"/>
      <c r="I512" s="60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</row>
    <row r="513" spans="1:23" x14ac:dyDescent="0.25">
      <c r="A513" s="126"/>
      <c r="B513" s="34"/>
      <c r="C513" s="35"/>
      <c r="D513" s="35"/>
      <c r="E513" s="36"/>
      <c r="F513" s="36"/>
      <c r="G513" s="36"/>
      <c r="H513" s="36"/>
      <c r="I513" s="60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</row>
    <row r="514" spans="1:23" x14ac:dyDescent="0.25">
      <c r="A514" s="126"/>
      <c r="B514" s="19"/>
      <c r="C514" s="37"/>
      <c r="D514" s="37"/>
      <c r="E514" s="24"/>
      <c r="F514" s="24"/>
      <c r="G514" s="24"/>
      <c r="H514" s="24"/>
      <c r="I514" s="60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</row>
    <row r="515" spans="1:23" x14ac:dyDescent="0.25">
      <c r="A515" s="126"/>
      <c r="B515" s="19"/>
      <c r="C515" s="24"/>
      <c r="D515" s="24"/>
      <c r="E515" s="37"/>
      <c r="F515" s="37"/>
      <c r="G515" s="37"/>
      <c r="H515" s="37"/>
    </row>
    <row r="516" spans="1:23" x14ac:dyDescent="0.25">
      <c r="A516" s="126"/>
      <c r="B516" s="19"/>
      <c r="C516" s="24"/>
      <c r="D516" s="24"/>
      <c r="E516" s="37"/>
      <c r="F516" s="37"/>
      <c r="G516" s="37"/>
      <c r="H516" s="37"/>
    </row>
    <row r="517" spans="1:23" x14ac:dyDescent="0.25">
      <c r="A517" s="126"/>
      <c r="B517" s="19"/>
      <c r="C517" s="24"/>
      <c r="D517" s="24"/>
      <c r="E517" s="37"/>
      <c r="F517" s="37"/>
      <c r="G517" s="37"/>
      <c r="H517" s="37"/>
    </row>
    <row r="518" spans="1:23" x14ac:dyDescent="0.25">
      <c r="A518" s="126"/>
      <c r="B518" s="19"/>
      <c r="C518" s="24"/>
      <c r="D518" s="24"/>
      <c r="E518" s="37"/>
      <c r="F518" s="37"/>
      <c r="G518" s="37"/>
      <c r="H518" s="37"/>
    </row>
    <row r="519" spans="1:23" x14ac:dyDescent="0.25">
      <c r="A519" s="126"/>
      <c r="B519" s="19"/>
      <c r="C519" s="24"/>
      <c r="D519" s="24"/>
      <c r="E519" s="37"/>
      <c r="F519" s="37"/>
      <c r="G519" s="37"/>
      <c r="H519" s="37"/>
    </row>
    <row r="520" spans="1:23" x14ac:dyDescent="0.25">
      <c r="A520" s="126"/>
      <c r="B520" s="19"/>
      <c r="C520" s="24"/>
      <c r="D520" s="24"/>
      <c r="E520" s="37"/>
      <c r="F520" s="37"/>
      <c r="G520" s="37"/>
      <c r="H520" s="37"/>
    </row>
    <row r="521" spans="1:23" x14ac:dyDescent="0.25">
      <c r="A521" s="126"/>
      <c r="B521" s="34"/>
      <c r="C521" s="35"/>
      <c r="D521" s="35"/>
      <c r="E521" s="36"/>
      <c r="F521" s="36"/>
      <c r="G521" s="36"/>
      <c r="H521" s="36"/>
    </row>
    <row r="522" spans="1:23" x14ac:dyDescent="0.25">
      <c r="A522" s="126"/>
      <c r="B522" s="19"/>
      <c r="C522" s="37"/>
      <c r="D522" s="37"/>
      <c r="E522" s="24"/>
      <c r="F522" s="24"/>
      <c r="G522" s="24"/>
      <c r="H522" s="24"/>
    </row>
    <row r="523" spans="1:23" x14ac:dyDescent="0.25">
      <c r="A523" s="126"/>
      <c r="B523" s="19"/>
      <c r="C523" s="37"/>
      <c r="D523" s="37"/>
      <c r="E523" s="24"/>
      <c r="F523" s="24"/>
      <c r="G523" s="24"/>
      <c r="H523" s="24"/>
    </row>
    <row r="524" spans="1:23" x14ac:dyDescent="0.25">
      <c r="A524" s="126"/>
      <c r="B524" s="19"/>
      <c r="C524" s="37"/>
      <c r="D524" s="37"/>
      <c r="E524" s="24"/>
      <c r="F524" s="24"/>
      <c r="G524" s="24"/>
      <c r="H524" s="24"/>
    </row>
    <row r="525" spans="1:23" x14ac:dyDescent="0.25">
      <c r="B525" s="19"/>
      <c r="C525" s="37"/>
      <c r="D525" s="37"/>
      <c r="E525" s="24"/>
      <c r="F525" s="24"/>
      <c r="G525" s="24"/>
      <c r="H525" s="24"/>
      <c r="I525" s="18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</row>
    <row r="526" spans="1:23" s="12" customFormat="1" x14ac:dyDescent="0.25">
      <c r="A526" s="127"/>
      <c r="B526" s="19"/>
      <c r="C526" s="37"/>
      <c r="D526" s="37"/>
      <c r="E526" s="24"/>
      <c r="F526" s="24"/>
      <c r="G526" s="24"/>
      <c r="H526" s="24"/>
      <c r="I526" s="49"/>
    </row>
    <row r="527" spans="1:23" s="12" customFormat="1" x14ac:dyDescent="0.25">
      <c r="A527" s="127"/>
      <c r="B527" s="32"/>
      <c r="C527" s="33"/>
      <c r="D527" s="33"/>
      <c r="E527" s="24"/>
      <c r="F527" s="24"/>
      <c r="G527" s="24"/>
      <c r="H527" s="24"/>
      <c r="I527" s="49"/>
    </row>
    <row r="528" spans="1:23" s="12" customFormat="1" x14ac:dyDescent="0.25">
      <c r="A528" s="127"/>
      <c r="B528" s="19"/>
      <c r="C528" s="37"/>
      <c r="D528" s="37"/>
      <c r="E528" s="24"/>
      <c r="F528" s="24"/>
      <c r="G528" s="24"/>
      <c r="H528" s="24"/>
      <c r="I528" s="49"/>
    </row>
    <row r="529" spans="1:23" s="12" customFormat="1" x14ac:dyDescent="0.25">
      <c r="A529" s="127"/>
      <c r="B529" s="19"/>
      <c r="C529" s="37"/>
      <c r="D529" s="37"/>
      <c r="E529" s="24"/>
      <c r="F529" s="24"/>
      <c r="G529" s="24"/>
      <c r="H529" s="24"/>
      <c r="I529" s="49"/>
    </row>
    <row r="530" spans="1:23" s="12" customFormat="1" x14ac:dyDescent="0.25">
      <c r="A530" s="127"/>
      <c r="B530" s="19"/>
      <c r="C530" s="37"/>
      <c r="D530" s="37"/>
      <c r="E530" s="24"/>
      <c r="F530" s="24"/>
      <c r="G530" s="24"/>
      <c r="H530" s="24"/>
      <c r="I530" s="49"/>
    </row>
    <row r="531" spans="1:23" s="12" customFormat="1" x14ac:dyDescent="0.25">
      <c r="A531" s="127"/>
      <c r="B531" s="19"/>
      <c r="C531" s="37"/>
      <c r="D531" s="37"/>
      <c r="E531" s="24"/>
      <c r="F531" s="24"/>
      <c r="G531" s="24"/>
      <c r="H531" s="24"/>
      <c r="I531" s="49"/>
    </row>
    <row r="532" spans="1:23" s="12" customFormat="1" x14ac:dyDescent="0.25">
      <c r="A532" s="127"/>
      <c r="B532" s="19"/>
      <c r="C532" s="37"/>
      <c r="D532" s="37"/>
      <c r="E532" s="24"/>
      <c r="F532" s="24"/>
      <c r="G532" s="24"/>
      <c r="H532" s="24"/>
      <c r="I532" s="49"/>
    </row>
    <row r="533" spans="1:23" s="12" customFormat="1" x14ac:dyDescent="0.25">
      <c r="A533" s="127"/>
      <c r="B533" s="19"/>
      <c r="C533" s="37"/>
      <c r="D533" s="37"/>
      <c r="E533" s="24"/>
      <c r="F533" s="24"/>
      <c r="G533" s="24"/>
      <c r="H533" s="24"/>
      <c r="I533" s="49"/>
    </row>
    <row r="534" spans="1:23" x14ac:dyDescent="0.25">
      <c r="A534" s="126"/>
      <c r="B534" s="17"/>
      <c r="C534" s="17"/>
      <c r="D534" s="17"/>
      <c r="E534" s="17"/>
      <c r="F534" s="17"/>
      <c r="G534" s="17"/>
      <c r="H534" s="17"/>
      <c r="I534" s="18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</row>
    <row r="535" spans="1:23" x14ac:dyDescent="0.25">
      <c r="A535" s="126"/>
      <c r="B535" s="17"/>
      <c r="C535" s="17"/>
      <c r="D535" s="17"/>
      <c r="E535" s="17"/>
      <c r="F535" s="17"/>
      <c r="G535" s="17"/>
      <c r="H535" s="17"/>
      <c r="I535" s="18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</row>
    <row r="536" spans="1:23" x14ac:dyDescent="0.25">
      <c r="A536" s="126"/>
      <c r="B536" s="17"/>
      <c r="C536" s="17"/>
      <c r="D536" s="17"/>
      <c r="E536" s="17"/>
      <c r="F536" s="17"/>
      <c r="G536" s="17"/>
      <c r="H536" s="17"/>
      <c r="I536" s="18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</row>
    <row r="537" spans="1:23" x14ac:dyDescent="0.25">
      <c r="A537" s="126"/>
      <c r="B537" s="17"/>
      <c r="C537" s="17"/>
      <c r="D537" s="17"/>
      <c r="E537" s="17"/>
      <c r="F537" s="17"/>
      <c r="G537" s="17"/>
      <c r="H537" s="17"/>
      <c r="I537" s="18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</row>
    <row r="538" spans="1:23" x14ac:dyDescent="0.25">
      <c r="A538" s="126"/>
      <c r="B538" s="17"/>
      <c r="C538" s="17"/>
      <c r="D538" s="17"/>
      <c r="E538" s="17"/>
      <c r="F538" s="17"/>
      <c r="G538" s="17"/>
      <c r="H538" s="17"/>
      <c r="I538" s="18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</row>
    <row r="539" spans="1:23" x14ac:dyDescent="0.25">
      <c r="A539" s="126"/>
      <c r="B539" s="17"/>
      <c r="C539" s="17"/>
      <c r="D539" s="17"/>
      <c r="E539" s="17"/>
      <c r="F539" s="17"/>
      <c r="G539" s="17"/>
      <c r="H539" s="17"/>
      <c r="I539" s="18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</row>
    <row r="540" spans="1:23" x14ac:dyDescent="0.25">
      <c r="A540" s="126"/>
      <c r="B540" s="17"/>
      <c r="C540" s="17"/>
      <c r="D540" s="17"/>
      <c r="E540" s="17"/>
      <c r="F540" s="17"/>
      <c r="G540" s="17"/>
      <c r="H540" s="17"/>
      <c r="I540" s="18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</row>
    <row r="541" spans="1:23" x14ac:dyDescent="0.25">
      <c r="A541" s="126"/>
      <c r="B541" s="17"/>
      <c r="C541" s="17"/>
      <c r="D541" s="17"/>
      <c r="E541" s="17"/>
      <c r="F541" s="17"/>
      <c r="G541" s="17"/>
      <c r="H541" s="17"/>
      <c r="I541" s="18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</row>
    <row r="542" spans="1:23" x14ac:dyDescent="0.25">
      <c r="A542" s="126"/>
      <c r="B542" s="17"/>
      <c r="C542" s="17"/>
      <c r="D542" s="17"/>
      <c r="E542" s="17"/>
      <c r="F542" s="17"/>
      <c r="G542" s="17"/>
      <c r="H542" s="17"/>
      <c r="I542" s="18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</row>
    <row r="543" spans="1:23" x14ac:dyDescent="0.25">
      <c r="A543" s="126"/>
      <c r="B543" s="17"/>
      <c r="C543" s="17"/>
      <c r="D543" s="17"/>
      <c r="E543" s="17"/>
      <c r="F543" s="17"/>
      <c r="G543" s="17"/>
      <c r="H543" s="17"/>
      <c r="I543" s="18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</row>
    <row r="544" spans="1:23" x14ac:dyDescent="0.25">
      <c r="A544" s="126"/>
      <c r="B544" s="17"/>
      <c r="C544" s="17"/>
      <c r="D544" s="17"/>
      <c r="E544" s="17"/>
      <c r="F544" s="17"/>
      <c r="G544" s="17"/>
      <c r="H544" s="17"/>
      <c r="I544" s="18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</row>
    <row r="545" spans="1:23" x14ac:dyDescent="0.25">
      <c r="A545" s="126"/>
      <c r="B545" s="17"/>
      <c r="C545" s="17"/>
      <c r="D545" s="17"/>
      <c r="E545" s="17"/>
      <c r="F545" s="17"/>
      <c r="G545" s="17"/>
      <c r="H545" s="17"/>
      <c r="I545" s="18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</row>
    <row r="546" spans="1:23" x14ac:dyDescent="0.25">
      <c r="A546" s="126"/>
      <c r="B546" s="17"/>
      <c r="C546" s="17"/>
      <c r="D546" s="17"/>
      <c r="E546" s="17"/>
      <c r="F546" s="17"/>
      <c r="G546" s="17"/>
      <c r="H546" s="17"/>
      <c r="I546" s="18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</row>
    <row r="547" spans="1:23" x14ac:dyDescent="0.25">
      <c r="A547" s="126"/>
      <c r="B547" s="17"/>
      <c r="C547" s="17"/>
      <c r="D547" s="17"/>
      <c r="E547" s="17"/>
      <c r="F547" s="17"/>
      <c r="G547" s="17"/>
      <c r="H547" s="17"/>
      <c r="I547" s="18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</row>
    <row r="548" spans="1:23" x14ac:dyDescent="0.25">
      <c r="A548" s="126"/>
      <c r="B548" s="17"/>
      <c r="C548" s="17"/>
      <c r="D548" s="17"/>
      <c r="E548" s="17"/>
      <c r="F548" s="17"/>
      <c r="G548" s="17"/>
      <c r="H548" s="17"/>
      <c r="I548" s="18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</row>
    <row r="549" spans="1:23" x14ac:dyDescent="0.25">
      <c r="A549" s="126"/>
      <c r="B549" s="17"/>
      <c r="C549" s="17"/>
      <c r="D549" s="17"/>
      <c r="E549" s="17"/>
      <c r="F549" s="17"/>
      <c r="G549" s="17"/>
      <c r="H549" s="17"/>
      <c r="I549" s="18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</row>
    <row r="550" spans="1:23" x14ac:dyDescent="0.25">
      <c r="A550" s="126"/>
      <c r="B550" s="17"/>
      <c r="C550" s="17"/>
      <c r="D550" s="17"/>
      <c r="E550" s="17"/>
      <c r="F550" s="17"/>
      <c r="G550" s="17"/>
      <c r="H550" s="17"/>
      <c r="I550" s="18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</row>
    <row r="551" spans="1:23" x14ac:dyDescent="0.25">
      <c r="A551" s="126"/>
      <c r="B551" s="17"/>
      <c r="C551" s="17"/>
      <c r="D551" s="17"/>
      <c r="E551" s="17"/>
      <c r="F551" s="17"/>
      <c r="G551" s="17"/>
      <c r="H551" s="17"/>
      <c r="I551" s="18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</row>
    <row r="552" spans="1:23" x14ac:dyDescent="0.25">
      <c r="A552" s="126"/>
      <c r="B552" s="17"/>
      <c r="C552" s="17"/>
      <c r="D552" s="17"/>
      <c r="E552" s="17"/>
      <c r="F552" s="17"/>
      <c r="G552" s="17"/>
      <c r="H552" s="17"/>
      <c r="I552" s="18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</row>
    <row r="553" spans="1:23" x14ac:dyDescent="0.25">
      <c r="A553" s="126"/>
      <c r="B553" s="17"/>
      <c r="C553" s="17"/>
      <c r="D553" s="17"/>
      <c r="E553" s="17"/>
      <c r="F553" s="17"/>
      <c r="G553" s="17"/>
      <c r="H553" s="17"/>
      <c r="I553" s="18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</row>
    <row r="554" spans="1:23" x14ac:dyDescent="0.25">
      <c r="A554" s="126"/>
      <c r="B554" s="17"/>
      <c r="C554" s="17"/>
      <c r="D554" s="17"/>
      <c r="E554" s="17"/>
      <c r="F554" s="17"/>
      <c r="G554" s="17"/>
      <c r="H554" s="17"/>
      <c r="I554" s="18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</row>
    <row r="555" spans="1:23" x14ac:dyDescent="0.25">
      <c r="A555" s="126"/>
      <c r="B555" s="17"/>
      <c r="C555" s="17"/>
      <c r="D555" s="17"/>
      <c r="E555" s="17"/>
      <c r="F555" s="17"/>
      <c r="G555" s="17"/>
      <c r="H555" s="17"/>
      <c r="I555" s="18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</row>
    <row r="556" spans="1:23" x14ac:dyDescent="0.25">
      <c r="A556" s="126"/>
      <c r="B556" s="17"/>
      <c r="C556" s="17"/>
      <c r="D556" s="17"/>
      <c r="E556" s="17"/>
      <c r="F556" s="17"/>
      <c r="G556" s="17"/>
      <c r="H556" s="17"/>
      <c r="I556" s="18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</row>
    <row r="557" spans="1:23" x14ac:dyDescent="0.25">
      <c r="A557" s="126"/>
      <c r="B557" s="17"/>
      <c r="C557" s="17"/>
      <c r="D557" s="17"/>
      <c r="E557" s="17"/>
      <c r="F557" s="17"/>
      <c r="G557" s="17"/>
      <c r="H557" s="17"/>
      <c r="I557" s="18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</row>
    <row r="558" spans="1:23" x14ac:dyDescent="0.25">
      <c r="A558" s="126"/>
      <c r="B558" s="17"/>
      <c r="C558" s="17"/>
      <c r="D558" s="17"/>
      <c r="E558" s="17"/>
      <c r="F558" s="17"/>
      <c r="G558" s="17"/>
      <c r="H558" s="17"/>
      <c r="I558" s="18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</row>
    <row r="559" spans="1:23" x14ac:dyDescent="0.25">
      <c r="A559" s="126"/>
      <c r="B559" s="17"/>
      <c r="C559" s="17"/>
      <c r="D559" s="17"/>
      <c r="E559" s="17"/>
      <c r="F559" s="17"/>
      <c r="G559" s="17"/>
      <c r="H559" s="17"/>
      <c r="I559" s="18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</row>
    <row r="560" spans="1:23" x14ac:dyDescent="0.25">
      <c r="A560" s="126"/>
      <c r="B560" s="17"/>
      <c r="C560" s="17"/>
      <c r="D560" s="17"/>
      <c r="E560" s="17"/>
      <c r="F560" s="17"/>
      <c r="G560" s="17"/>
      <c r="H560" s="17"/>
      <c r="I560" s="18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</row>
    <row r="561" spans="1:23" x14ac:dyDescent="0.25">
      <c r="A561" s="126"/>
      <c r="B561" s="17"/>
      <c r="C561" s="17"/>
      <c r="D561" s="17"/>
      <c r="E561" s="17"/>
      <c r="F561" s="17"/>
      <c r="G561" s="17"/>
      <c r="H561" s="17"/>
      <c r="I561" s="18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</row>
    <row r="562" spans="1:23" x14ac:dyDescent="0.25">
      <c r="A562" s="126"/>
      <c r="B562" s="17"/>
      <c r="C562" s="17"/>
      <c r="D562" s="17"/>
      <c r="E562" s="17"/>
      <c r="F562" s="17"/>
      <c r="G562" s="17"/>
      <c r="H562" s="17"/>
      <c r="I562" s="18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</row>
    <row r="563" spans="1:23" x14ac:dyDescent="0.25">
      <c r="A563" s="126"/>
      <c r="B563" s="17"/>
      <c r="C563" s="17"/>
      <c r="D563" s="17"/>
      <c r="E563" s="17"/>
      <c r="F563" s="17"/>
      <c r="G563" s="17"/>
      <c r="H563" s="17"/>
      <c r="I563" s="18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</row>
    <row r="564" spans="1:23" x14ac:dyDescent="0.25">
      <c r="A564" s="126"/>
      <c r="B564" s="17"/>
      <c r="C564" s="17"/>
      <c r="D564" s="17"/>
      <c r="E564" s="17"/>
      <c r="F564" s="17"/>
      <c r="G564" s="17"/>
      <c r="H564" s="17"/>
      <c r="I564" s="18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</row>
    <row r="565" spans="1:23" x14ac:dyDescent="0.25">
      <c r="A565" s="126"/>
      <c r="B565" s="17"/>
      <c r="C565" s="17"/>
      <c r="D565" s="17"/>
      <c r="E565" s="17"/>
      <c r="F565" s="17"/>
      <c r="G565" s="17"/>
      <c r="H565" s="17"/>
      <c r="I565" s="18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</row>
    <row r="566" spans="1:23" x14ac:dyDescent="0.25">
      <c r="A566" s="126"/>
      <c r="B566" s="17"/>
      <c r="C566" s="17"/>
      <c r="D566" s="17"/>
      <c r="E566" s="17"/>
      <c r="F566" s="17"/>
      <c r="G566" s="17"/>
      <c r="H566" s="17"/>
      <c r="I566" s="18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</row>
    <row r="567" spans="1:23" x14ac:dyDescent="0.25">
      <c r="A567" s="126"/>
      <c r="B567" s="17"/>
      <c r="C567" s="17"/>
      <c r="D567" s="17"/>
      <c r="E567" s="17"/>
      <c r="F567" s="17"/>
      <c r="G567" s="17"/>
      <c r="H567" s="17"/>
      <c r="I567" s="18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</row>
    <row r="568" spans="1:23" x14ac:dyDescent="0.25">
      <c r="A568" s="126"/>
      <c r="B568" s="17"/>
      <c r="C568" s="17"/>
      <c r="D568" s="17"/>
      <c r="E568" s="17"/>
      <c r="F568" s="17"/>
      <c r="G568" s="17"/>
      <c r="H568" s="17"/>
      <c r="I568" s="18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</row>
    <row r="569" spans="1:23" x14ac:dyDescent="0.25">
      <c r="A569" s="126"/>
      <c r="B569" s="17"/>
      <c r="C569" s="17"/>
      <c r="D569" s="17"/>
      <c r="E569" s="17"/>
      <c r="F569" s="17"/>
      <c r="G569" s="17"/>
      <c r="H569" s="17"/>
      <c r="I569" s="18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</row>
    <row r="570" spans="1:23" x14ac:dyDescent="0.25">
      <c r="A570" s="126"/>
      <c r="B570" s="17"/>
      <c r="C570" s="17"/>
      <c r="D570" s="17"/>
      <c r="E570" s="17"/>
      <c r="F570" s="17"/>
      <c r="G570" s="17"/>
      <c r="H570" s="17"/>
      <c r="I570" s="18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</row>
    <row r="571" spans="1:23" x14ac:dyDescent="0.25">
      <c r="A571" s="126"/>
      <c r="B571" s="17"/>
      <c r="C571" s="17"/>
      <c r="D571" s="17"/>
      <c r="E571" s="17"/>
      <c r="F571" s="17"/>
      <c r="G571" s="17"/>
      <c r="H571" s="17"/>
      <c r="I571" s="18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</row>
    <row r="572" spans="1:23" x14ac:dyDescent="0.25">
      <c r="A572" s="126"/>
      <c r="B572" s="17"/>
      <c r="C572" s="17"/>
      <c r="D572" s="17"/>
      <c r="E572" s="17"/>
      <c r="F572" s="17"/>
      <c r="G572" s="17"/>
      <c r="H572" s="17"/>
      <c r="I572" s="18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</row>
    <row r="573" spans="1:23" x14ac:dyDescent="0.25">
      <c r="A573" s="126"/>
      <c r="B573" s="17"/>
      <c r="C573" s="17"/>
      <c r="D573" s="17"/>
      <c r="E573" s="17"/>
      <c r="F573" s="17"/>
      <c r="G573" s="17"/>
      <c r="H573" s="17"/>
      <c r="I573" s="18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</row>
    <row r="574" spans="1:23" x14ac:dyDescent="0.25">
      <c r="A574" s="126"/>
      <c r="B574" s="17"/>
      <c r="C574" s="17"/>
      <c r="D574" s="17"/>
      <c r="E574" s="17"/>
      <c r="F574" s="17"/>
      <c r="G574" s="17"/>
      <c r="H574" s="17"/>
      <c r="I574" s="18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</row>
    <row r="575" spans="1:23" x14ac:dyDescent="0.25">
      <c r="A575" s="126"/>
      <c r="B575" s="17"/>
      <c r="C575" s="17"/>
      <c r="D575" s="17"/>
      <c r="E575" s="17"/>
      <c r="F575" s="17"/>
      <c r="G575" s="17"/>
      <c r="H575" s="17"/>
      <c r="I575" s="18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</row>
    <row r="576" spans="1:23" x14ac:dyDescent="0.25">
      <c r="A576" s="126"/>
      <c r="B576" s="17"/>
      <c r="C576" s="17"/>
      <c r="D576" s="17"/>
      <c r="E576" s="17"/>
      <c r="F576" s="17"/>
      <c r="G576" s="17"/>
      <c r="H576" s="17"/>
      <c r="I576" s="18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</row>
    <row r="577" spans="1:23" x14ac:dyDescent="0.25">
      <c r="A577" s="126"/>
      <c r="B577" s="17"/>
      <c r="C577" s="17"/>
      <c r="D577" s="17"/>
      <c r="E577" s="17"/>
      <c r="F577" s="17"/>
      <c r="G577" s="17"/>
      <c r="H577" s="17"/>
      <c r="I577" s="18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</row>
    <row r="578" spans="1:23" x14ac:dyDescent="0.25">
      <c r="A578" s="126"/>
      <c r="B578" s="17"/>
      <c r="C578" s="17"/>
      <c r="D578" s="17"/>
      <c r="E578" s="17"/>
      <c r="F578" s="17"/>
      <c r="G578" s="17"/>
      <c r="H578" s="17"/>
      <c r="I578" s="18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</row>
    <row r="579" spans="1:23" x14ac:dyDescent="0.25">
      <c r="A579" s="126"/>
      <c r="B579" s="17"/>
      <c r="C579" s="17"/>
      <c r="D579" s="17"/>
      <c r="E579" s="17"/>
      <c r="F579" s="17"/>
      <c r="G579" s="17"/>
      <c r="H579" s="17"/>
      <c r="I579" s="18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</row>
    <row r="580" spans="1:23" x14ac:dyDescent="0.25">
      <c r="A580" s="126"/>
      <c r="B580" s="17"/>
      <c r="C580" s="17"/>
      <c r="D580" s="17"/>
      <c r="E580" s="17"/>
      <c r="F580" s="17"/>
      <c r="G580" s="17"/>
      <c r="H580" s="17"/>
      <c r="I580" s="18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</row>
    <row r="581" spans="1:23" x14ac:dyDescent="0.25">
      <c r="A581" s="126"/>
      <c r="B581" s="17"/>
      <c r="C581" s="17"/>
      <c r="D581" s="17"/>
      <c r="E581" s="17"/>
      <c r="F581" s="17"/>
      <c r="G581" s="17"/>
      <c r="H581" s="17"/>
      <c r="I581" s="18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</row>
    <row r="582" spans="1:23" x14ac:dyDescent="0.25">
      <c r="A582" s="126"/>
      <c r="B582" s="17"/>
      <c r="C582" s="17"/>
      <c r="D582" s="17"/>
      <c r="E582" s="17"/>
      <c r="F582" s="17"/>
      <c r="G582" s="17"/>
      <c r="H582" s="17"/>
      <c r="I582" s="18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</row>
    <row r="583" spans="1:23" x14ac:dyDescent="0.25">
      <c r="A583" s="126"/>
      <c r="B583" s="17"/>
      <c r="C583" s="17"/>
      <c r="D583" s="17"/>
      <c r="E583" s="17"/>
      <c r="F583" s="17"/>
      <c r="G583" s="17"/>
      <c r="H583" s="17"/>
      <c r="I583" s="18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</row>
    <row r="584" spans="1:23" x14ac:dyDescent="0.25">
      <c r="A584" s="126"/>
      <c r="B584" s="17"/>
      <c r="C584" s="17"/>
      <c r="D584" s="17"/>
      <c r="E584" s="17"/>
      <c r="F584" s="17"/>
      <c r="G584" s="17"/>
      <c r="H584" s="17"/>
      <c r="I584" s="18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</row>
    <row r="585" spans="1:23" x14ac:dyDescent="0.25">
      <c r="A585" s="126"/>
      <c r="B585" s="17"/>
      <c r="C585" s="17"/>
      <c r="D585" s="17"/>
      <c r="E585" s="17"/>
      <c r="F585" s="17"/>
      <c r="G585" s="17"/>
      <c r="H585" s="17"/>
      <c r="I585" s="18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</row>
    <row r="586" spans="1:23" x14ac:dyDescent="0.25">
      <c r="A586" s="126"/>
      <c r="B586" s="17"/>
      <c r="C586" s="17"/>
      <c r="D586" s="17"/>
      <c r="E586" s="17"/>
      <c r="F586" s="17"/>
      <c r="G586" s="17"/>
      <c r="H586" s="17"/>
      <c r="I586" s="18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</row>
    <row r="587" spans="1:23" x14ac:dyDescent="0.25">
      <c r="A587" s="126"/>
      <c r="B587" s="17"/>
      <c r="C587" s="17"/>
      <c r="D587" s="17"/>
      <c r="E587" s="17"/>
      <c r="F587" s="17"/>
      <c r="G587" s="17"/>
      <c r="H587" s="17"/>
      <c r="I587" s="18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</row>
    <row r="588" spans="1:23" x14ac:dyDescent="0.25">
      <c r="A588" s="126"/>
      <c r="B588" s="17"/>
      <c r="C588" s="17"/>
      <c r="D588" s="17"/>
      <c r="E588" s="17"/>
      <c r="F588" s="17"/>
      <c r="G588" s="17"/>
      <c r="H588" s="17"/>
      <c r="I588" s="18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</row>
    <row r="589" spans="1:23" x14ac:dyDescent="0.25">
      <c r="A589" s="126"/>
      <c r="B589" s="17"/>
      <c r="C589" s="17"/>
      <c r="D589" s="17"/>
      <c r="E589" s="17"/>
      <c r="F589" s="17"/>
      <c r="G589" s="17"/>
      <c r="H589" s="17"/>
      <c r="I589" s="18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</row>
    <row r="590" spans="1:23" x14ac:dyDescent="0.25">
      <c r="A590" s="126"/>
      <c r="B590" s="17"/>
      <c r="C590" s="17"/>
      <c r="D590" s="17"/>
      <c r="E590" s="17"/>
      <c r="F590" s="17"/>
      <c r="G590" s="17"/>
      <c r="H590" s="17"/>
      <c r="I590" s="18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</row>
    <row r="591" spans="1:23" x14ac:dyDescent="0.25">
      <c r="A591" s="126"/>
      <c r="B591" s="17"/>
      <c r="C591" s="17"/>
      <c r="D591" s="17"/>
      <c r="E591" s="17"/>
      <c r="F591" s="17"/>
      <c r="G591" s="17"/>
      <c r="H591" s="17"/>
      <c r="I591" s="18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</row>
    <row r="592" spans="1:23" x14ac:dyDescent="0.25">
      <c r="A592" s="126"/>
      <c r="B592" s="17"/>
      <c r="C592" s="17"/>
      <c r="D592" s="17"/>
      <c r="E592" s="17"/>
      <c r="F592" s="17"/>
      <c r="G592" s="17"/>
      <c r="H592" s="17"/>
      <c r="I592" s="18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</row>
    <row r="593" spans="1:23" x14ac:dyDescent="0.25">
      <c r="A593" s="126"/>
      <c r="B593" s="17"/>
      <c r="C593" s="17"/>
      <c r="D593" s="17"/>
      <c r="E593" s="17"/>
      <c r="F593" s="17"/>
      <c r="G593" s="17"/>
      <c r="H593" s="17"/>
      <c r="I593" s="18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</row>
    <row r="594" spans="1:23" x14ac:dyDescent="0.25">
      <c r="A594" s="126"/>
      <c r="B594" s="17"/>
      <c r="C594" s="17"/>
      <c r="D594" s="17"/>
      <c r="E594" s="17"/>
      <c r="F594" s="17"/>
      <c r="G594" s="17"/>
      <c r="H594" s="17"/>
      <c r="I594" s="18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</row>
    <row r="595" spans="1:23" x14ac:dyDescent="0.25">
      <c r="A595" s="126"/>
      <c r="B595" s="17"/>
      <c r="C595" s="17"/>
      <c r="D595" s="17"/>
      <c r="E595" s="17"/>
      <c r="F595" s="17"/>
      <c r="G595" s="17"/>
      <c r="H595" s="17"/>
      <c r="I595" s="18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</row>
    <row r="596" spans="1:23" x14ac:dyDescent="0.25">
      <c r="A596" s="126"/>
      <c r="B596" s="17"/>
      <c r="C596" s="17"/>
      <c r="D596" s="17"/>
      <c r="E596" s="17"/>
      <c r="F596" s="17"/>
      <c r="G596" s="17"/>
      <c r="H596" s="17"/>
      <c r="I596" s="18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</row>
    <row r="597" spans="1:23" x14ac:dyDescent="0.25">
      <c r="A597" s="126"/>
      <c r="B597" s="17"/>
      <c r="C597" s="17"/>
      <c r="D597" s="17"/>
      <c r="E597" s="17"/>
      <c r="F597" s="17"/>
      <c r="G597" s="17"/>
      <c r="H597" s="17"/>
      <c r="I597" s="18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</row>
    <row r="598" spans="1:23" x14ac:dyDescent="0.25">
      <c r="A598" s="126"/>
      <c r="B598" s="17"/>
      <c r="C598" s="17"/>
      <c r="D598" s="17"/>
      <c r="E598" s="17"/>
      <c r="F598" s="17"/>
      <c r="G598" s="17"/>
      <c r="H598" s="17"/>
      <c r="I598" s="18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</row>
    <row r="599" spans="1:23" x14ac:dyDescent="0.25">
      <c r="A599" s="126"/>
      <c r="B599" s="17"/>
      <c r="C599" s="17"/>
      <c r="D599" s="17"/>
      <c r="E599" s="17"/>
      <c r="F599" s="17"/>
      <c r="G599" s="17"/>
      <c r="H599" s="17"/>
      <c r="I599" s="18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</row>
    <row r="600" spans="1:23" x14ac:dyDescent="0.25">
      <c r="A600" s="126"/>
      <c r="B600" s="17"/>
      <c r="C600" s="17"/>
      <c r="D600" s="17"/>
      <c r="E600" s="17"/>
      <c r="F600" s="17"/>
      <c r="G600" s="17"/>
      <c r="H600" s="17"/>
      <c r="I600" s="18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</row>
    <row r="601" spans="1:23" x14ac:dyDescent="0.25">
      <c r="A601" s="126"/>
      <c r="B601" s="17"/>
      <c r="C601" s="17"/>
      <c r="D601" s="17"/>
      <c r="E601" s="17"/>
      <c r="F601" s="17"/>
      <c r="G601" s="17"/>
      <c r="H601" s="17"/>
      <c r="I601" s="18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</row>
    <row r="602" spans="1:23" x14ac:dyDescent="0.25">
      <c r="A602" s="126"/>
      <c r="B602" s="17"/>
      <c r="C602" s="17"/>
      <c r="D602" s="17"/>
      <c r="E602" s="17"/>
      <c r="F602" s="17"/>
      <c r="G602" s="17"/>
      <c r="H602" s="17"/>
      <c r="I602" s="18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</row>
    <row r="603" spans="1:23" x14ac:dyDescent="0.25">
      <c r="A603" s="126"/>
      <c r="B603" s="17"/>
      <c r="C603" s="17"/>
      <c r="D603" s="17"/>
      <c r="E603" s="17"/>
      <c r="F603" s="17"/>
      <c r="G603" s="17"/>
      <c r="H603" s="17"/>
      <c r="I603" s="18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</row>
    <row r="604" spans="1:23" x14ac:dyDescent="0.25">
      <c r="A604" s="126"/>
      <c r="B604" s="17"/>
      <c r="C604" s="17"/>
      <c r="D604" s="17"/>
      <c r="E604" s="17"/>
      <c r="F604" s="17"/>
      <c r="G604" s="17"/>
      <c r="H604" s="17"/>
      <c r="I604" s="18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</row>
    <row r="605" spans="1:23" x14ac:dyDescent="0.25">
      <c r="A605" s="126"/>
      <c r="B605" s="17"/>
      <c r="C605" s="17"/>
      <c r="D605" s="17"/>
      <c r="E605" s="17"/>
      <c r="F605" s="17"/>
      <c r="G605" s="17"/>
      <c r="H605" s="17"/>
      <c r="I605" s="18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</row>
    <row r="606" spans="1:23" x14ac:dyDescent="0.25">
      <c r="A606" s="126"/>
      <c r="B606" s="17"/>
      <c r="C606" s="17"/>
      <c r="D606" s="17"/>
      <c r="E606" s="17"/>
      <c r="F606" s="17"/>
      <c r="G606" s="17"/>
      <c r="H606" s="17"/>
      <c r="I606" s="18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</row>
    <row r="607" spans="1:23" x14ac:dyDescent="0.25">
      <c r="A607" s="126"/>
      <c r="B607" s="17"/>
      <c r="C607" s="17"/>
      <c r="D607" s="17"/>
      <c r="E607" s="17"/>
      <c r="F607" s="17"/>
      <c r="G607" s="17"/>
      <c r="H607" s="17"/>
      <c r="I607" s="18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</row>
    <row r="608" spans="1:23" x14ac:dyDescent="0.25">
      <c r="A608" s="126"/>
      <c r="B608" s="17"/>
      <c r="C608" s="17"/>
      <c r="D608" s="17"/>
      <c r="E608" s="17"/>
      <c r="F608" s="17"/>
      <c r="G608" s="17"/>
      <c r="H608" s="17"/>
      <c r="I608" s="18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</row>
    <row r="609" spans="1:23" x14ac:dyDescent="0.25">
      <c r="A609" s="126"/>
      <c r="B609" s="17"/>
      <c r="C609" s="17"/>
      <c r="D609" s="17"/>
      <c r="E609" s="17"/>
      <c r="F609" s="17"/>
      <c r="G609" s="17"/>
      <c r="H609" s="17"/>
      <c r="I609" s="18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</row>
    <row r="610" spans="1:23" x14ac:dyDescent="0.25">
      <c r="A610" s="126"/>
      <c r="B610" s="17"/>
      <c r="C610" s="17"/>
      <c r="D610" s="17"/>
      <c r="E610" s="17"/>
      <c r="F610" s="17"/>
      <c r="G610" s="17"/>
      <c r="H610" s="17"/>
      <c r="I610" s="18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</row>
    <row r="611" spans="1:23" x14ac:dyDescent="0.25">
      <c r="A611" s="126"/>
      <c r="B611" s="17"/>
      <c r="C611" s="17"/>
      <c r="D611" s="17"/>
      <c r="E611" s="17"/>
      <c r="F611" s="17"/>
      <c r="G611" s="17"/>
      <c r="H611" s="17"/>
      <c r="I611" s="18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</row>
    <row r="612" spans="1:23" x14ac:dyDescent="0.25">
      <c r="A612" s="126"/>
      <c r="B612" s="17"/>
      <c r="C612" s="17"/>
      <c r="D612" s="17"/>
      <c r="E612" s="17"/>
      <c r="F612" s="17"/>
      <c r="G612" s="17"/>
      <c r="H612" s="17"/>
      <c r="I612" s="18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</row>
    <row r="613" spans="1:23" x14ac:dyDescent="0.25">
      <c r="A613" s="126"/>
      <c r="B613" s="17"/>
      <c r="C613" s="17"/>
      <c r="D613" s="17"/>
      <c r="E613" s="17"/>
      <c r="F613" s="17"/>
      <c r="G613" s="17"/>
      <c r="H613" s="17"/>
      <c r="I613" s="18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</row>
    <row r="614" spans="1:23" x14ac:dyDescent="0.25">
      <c r="A614" s="126"/>
      <c r="B614" s="17"/>
      <c r="C614" s="17"/>
      <c r="D614" s="17"/>
      <c r="E614" s="17"/>
      <c r="F614" s="17"/>
      <c r="G614" s="17"/>
      <c r="H614" s="17"/>
      <c r="I614" s="18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</row>
    <row r="615" spans="1:23" x14ac:dyDescent="0.25">
      <c r="A615" s="126"/>
      <c r="B615" s="17"/>
      <c r="C615" s="17"/>
      <c r="D615" s="17"/>
      <c r="E615" s="17"/>
      <c r="F615" s="17"/>
      <c r="G615" s="17"/>
      <c r="H615" s="17"/>
      <c r="I615" s="18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</row>
    <row r="616" spans="1:23" x14ac:dyDescent="0.25">
      <c r="A616" s="126"/>
      <c r="B616" s="17"/>
      <c r="C616" s="17"/>
      <c r="D616" s="17"/>
      <c r="E616" s="17"/>
      <c r="F616" s="17"/>
      <c r="G616" s="17"/>
      <c r="H616" s="17"/>
      <c r="I616" s="18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</row>
    <row r="617" spans="1:23" x14ac:dyDescent="0.25">
      <c r="A617" s="126"/>
      <c r="B617" s="17"/>
      <c r="C617" s="17"/>
      <c r="D617" s="17"/>
      <c r="E617" s="17"/>
      <c r="F617" s="17"/>
      <c r="G617" s="17"/>
      <c r="H617" s="17"/>
      <c r="I617" s="18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</row>
    <row r="618" spans="1:23" x14ac:dyDescent="0.25">
      <c r="A618" s="126"/>
      <c r="B618" s="17"/>
      <c r="C618" s="17"/>
      <c r="D618" s="17"/>
      <c r="E618" s="17"/>
      <c r="F618" s="17"/>
      <c r="G618" s="17"/>
      <c r="H618" s="17"/>
      <c r="I618" s="18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</row>
    <row r="619" spans="1:23" x14ac:dyDescent="0.25">
      <c r="A619" s="126"/>
      <c r="B619" s="17"/>
      <c r="C619" s="17"/>
      <c r="D619" s="17"/>
      <c r="E619" s="17"/>
      <c r="F619" s="17"/>
      <c r="G619" s="17"/>
      <c r="H619" s="17"/>
      <c r="I619" s="18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</row>
    <row r="620" spans="1:23" x14ac:dyDescent="0.25">
      <c r="A620" s="126"/>
      <c r="B620" s="17"/>
      <c r="C620" s="17"/>
      <c r="D620" s="17"/>
      <c r="E620" s="17"/>
      <c r="F620" s="17"/>
      <c r="G620" s="17"/>
      <c r="H620" s="17"/>
      <c r="I620" s="18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</row>
    <row r="621" spans="1:23" x14ac:dyDescent="0.25">
      <c r="A621" s="126"/>
      <c r="B621" s="17"/>
      <c r="C621" s="17"/>
      <c r="D621" s="17"/>
      <c r="E621" s="17"/>
      <c r="F621" s="17"/>
      <c r="G621" s="17"/>
      <c r="H621" s="17"/>
      <c r="I621" s="18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</row>
    <row r="622" spans="1:23" x14ac:dyDescent="0.25">
      <c r="A622" s="126"/>
      <c r="B622" s="17"/>
      <c r="C622" s="17"/>
      <c r="D622" s="17"/>
      <c r="E622" s="17"/>
      <c r="F622" s="17"/>
      <c r="G622" s="17"/>
      <c r="H622" s="17"/>
      <c r="I622" s="18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</row>
    <row r="623" spans="1:23" x14ac:dyDescent="0.25">
      <c r="A623" s="126"/>
      <c r="B623" s="17"/>
      <c r="C623" s="17"/>
      <c r="D623" s="17"/>
      <c r="E623" s="17"/>
      <c r="F623" s="17"/>
      <c r="G623" s="17"/>
      <c r="H623" s="17"/>
      <c r="I623" s="18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</row>
    <row r="624" spans="1:23" x14ac:dyDescent="0.25">
      <c r="A624" s="126"/>
      <c r="B624" s="17"/>
      <c r="C624" s="17"/>
      <c r="D624" s="17"/>
      <c r="E624" s="17"/>
      <c r="F624" s="17"/>
      <c r="G624" s="17"/>
      <c r="H624" s="17"/>
      <c r="I624" s="18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</row>
    <row r="625" spans="1:23" x14ac:dyDescent="0.25">
      <c r="A625" s="126"/>
      <c r="B625" s="17"/>
      <c r="C625" s="17"/>
      <c r="D625" s="17"/>
      <c r="E625" s="17"/>
      <c r="F625" s="17"/>
      <c r="G625" s="17"/>
      <c r="H625" s="17"/>
      <c r="I625" s="18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</row>
    <row r="626" spans="1:23" x14ac:dyDescent="0.25">
      <c r="A626" s="126"/>
      <c r="B626" s="17"/>
      <c r="C626" s="17"/>
      <c r="D626" s="17"/>
      <c r="E626" s="17"/>
      <c r="F626" s="17"/>
      <c r="G626" s="17"/>
      <c r="H626" s="17"/>
      <c r="I626" s="18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</row>
    <row r="627" spans="1:23" x14ac:dyDescent="0.25">
      <c r="A627" s="126"/>
      <c r="B627" s="17"/>
      <c r="C627" s="17"/>
      <c r="D627" s="17"/>
      <c r="E627" s="17"/>
      <c r="F627" s="17"/>
      <c r="G627" s="17"/>
      <c r="H627" s="17"/>
      <c r="I627" s="18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</row>
    <row r="628" spans="1:23" x14ac:dyDescent="0.25">
      <c r="A628" s="126"/>
      <c r="B628" s="17"/>
      <c r="C628" s="17"/>
      <c r="D628" s="17"/>
      <c r="E628" s="17"/>
      <c r="F628" s="17"/>
      <c r="G628" s="17"/>
      <c r="H628" s="17"/>
      <c r="I628" s="18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</row>
    <row r="629" spans="1:23" x14ac:dyDescent="0.25">
      <c r="A629" s="126"/>
      <c r="B629" s="17"/>
      <c r="C629" s="17"/>
      <c r="D629" s="17"/>
      <c r="E629" s="17"/>
      <c r="F629" s="17"/>
      <c r="G629" s="17"/>
      <c r="H629" s="17"/>
      <c r="I629" s="18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</row>
    <row r="630" spans="1:23" x14ac:dyDescent="0.25">
      <c r="A630" s="126"/>
      <c r="B630" s="17"/>
      <c r="C630" s="17"/>
      <c r="D630" s="17"/>
      <c r="E630" s="17"/>
      <c r="F630" s="17"/>
      <c r="G630" s="17"/>
      <c r="H630" s="17"/>
      <c r="I630" s="18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</row>
    <row r="631" spans="1:23" x14ac:dyDescent="0.25">
      <c r="A631" s="126"/>
      <c r="B631" s="17"/>
      <c r="C631" s="17"/>
      <c r="D631" s="17"/>
      <c r="E631" s="17"/>
      <c r="F631" s="17"/>
      <c r="G631" s="17"/>
      <c r="H631" s="17"/>
      <c r="I631" s="18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</row>
    <row r="632" spans="1:23" x14ac:dyDescent="0.25">
      <c r="A632" s="126"/>
      <c r="B632" s="17"/>
      <c r="C632" s="17"/>
      <c r="D632" s="17"/>
      <c r="E632" s="17"/>
      <c r="F632" s="17"/>
      <c r="G632" s="17"/>
      <c r="H632" s="17"/>
      <c r="I632" s="18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</row>
    <row r="633" spans="1:23" x14ac:dyDescent="0.25">
      <c r="A633" s="126"/>
      <c r="B633" s="17"/>
      <c r="C633" s="17"/>
      <c r="D633" s="17"/>
      <c r="E633" s="17"/>
      <c r="F633" s="17"/>
      <c r="G633" s="17"/>
      <c r="H633" s="17"/>
      <c r="I633" s="18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</row>
    <row r="634" spans="1:23" x14ac:dyDescent="0.25">
      <c r="A634" s="126"/>
      <c r="B634" s="17"/>
      <c r="C634" s="17"/>
      <c r="D634" s="17"/>
      <c r="E634" s="17"/>
      <c r="F634" s="17"/>
      <c r="G634" s="17"/>
      <c r="H634" s="17"/>
      <c r="I634" s="18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</row>
    <row r="635" spans="1:23" x14ac:dyDescent="0.25">
      <c r="A635" s="126"/>
      <c r="B635" s="17"/>
      <c r="C635" s="17"/>
      <c r="D635" s="17"/>
      <c r="E635" s="17"/>
      <c r="F635" s="17"/>
      <c r="G635" s="17"/>
      <c r="H635" s="17"/>
      <c r="I635" s="18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</row>
    <row r="636" spans="1:23" x14ac:dyDescent="0.25">
      <c r="A636" s="126"/>
      <c r="B636" s="17"/>
      <c r="C636" s="17"/>
      <c r="D636" s="17"/>
      <c r="E636" s="17"/>
      <c r="F636" s="17"/>
      <c r="G636" s="17"/>
      <c r="H636" s="17"/>
      <c r="I636" s="18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</row>
    <row r="637" spans="1:23" x14ac:dyDescent="0.25">
      <c r="A637" s="126"/>
      <c r="B637" s="17"/>
      <c r="C637" s="17"/>
      <c r="D637" s="17"/>
      <c r="E637" s="17"/>
      <c r="F637" s="17"/>
      <c r="G637" s="17"/>
      <c r="H637" s="17"/>
      <c r="I637" s="18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</row>
    <row r="638" spans="1:23" x14ac:dyDescent="0.25">
      <c r="A638" s="126"/>
      <c r="B638" s="17"/>
      <c r="C638" s="17"/>
      <c r="D638" s="17"/>
      <c r="E638" s="17"/>
      <c r="F638" s="17"/>
      <c r="G638" s="17"/>
      <c r="H638" s="17"/>
      <c r="I638" s="18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</row>
    <row r="639" spans="1:23" x14ac:dyDescent="0.25">
      <c r="A639" s="126"/>
      <c r="B639" s="17"/>
      <c r="C639" s="17"/>
      <c r="D639" s="17"/>
      <c r="E639" s="17"/>
      <c r="F639" s="17"/>
      <c r="G639" s="17"/>
      <c r="H639" s="17"/>
      <c r="I639" s="18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</row>
    <row r="640" spans="1:23" x14ac:dyDescent="0.25">
      <c r="A640" s="126"/>
      <c r="B640" s="17"/>
      <c r="C640" s="17"/>
      <c r="D640" s="17"/>
      <c r="E640" s="17"/>
      <c r="F640" s="17"/>
      <c r="G640" s="17"/>
      <c r="H640" s="17"/>
      <c r="I640" s="18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</row>
    <row r="641" spans="1:23" x14ac:dyDescent="0.25">
      <c r="A641" s="126"/>
      <c r="B641" s="17"/>
      <c r="C641" s="17"/>
      <c r="D641" s="17"/>
      <c r="E641" s="17"/>
      <c r="F641" s="17"/>
      <c r="G641" s="17"/>
      <c r="H641" s="17"/>
      <c r="I641" s="18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</row>
    <row r="642" spans="1:23" x14ac:dyDescent="0.25">
      <c r="A642" s="126"/>
      <c r="B642" s="17"/>
      <c r="C642" s="17"/>
      <c r="D642" s="17"/>
      <c r="E642" s="17"/>
      <c r="F642" s="17"/>
      <c r="G642" s="17"/>
      <c r="H642" s="17"/>
      <c r="I642" s="18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</row>
    <row r="643" spans="1:23" x14ac:dyDescent="0.25">
      <c r="A643" s="126"/>
      <c r="B643" s="17"/>
      <c r="C643" s="17"/>
      <c r="D643" s="17"/>
      <c r="E643" s="17"/>
      <c r="F643" s="17"/>
      <c r="G643" s="17"/>
      <c r="H643" s="17"/>
      <c r="I643" s="18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</row>
    <row r="644" spans="1:23" x14ac:dyDescent="0.25">
      <c r="A644" s="126"/>
      <c r="B644" s="17"/>
      <c r="C644" s="17"/>
      <c r="D644" s="17"/>
      <c r="E644" s="17"/>
      <c r="F644" s="17"/>
      <c r="G644" s="17"/>
      <c r="H644" s="17"/>
      <c r="I644" s="18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</row>
    <row r="645" spans="1:23" x14ac:dyDescent="0.25">
      <c r="A645" s="126"/>
      <c r="B645" s="17"/>
      <c r="C645" s="17"/>
      <c r="D645" s="17"/>
      <c r="E645" s="17"/>
      <c r="F645" s="17"/>
      <c r="G645" s="17"/>
      <c r="H645" s="17"/>
      <c r="I645" s="18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</row>
    <row r="646" spans="1:23" x14ac:dyDescent="0.25">
      <c r="A646" s="126"/>
      <c r="B646" s="17"/>
      <c r="C646" s="17"/>
      <c r="D646" s="17"/>
      <c r="E646" s="17"/>
      <c r="F646" s="17"/>
      <c r="G646" s="17"/>
      <c r="H646" s="17"/>
      <c r="I646" s="18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</row>
    <row r="647" spans="1:23" x14ac:dyDescent="0.25">
      <c r="A647" s="126"/>
      <c r="B647" s="17"/>
      <c r="C647" s="17"/>
      <c r="D647" s="17"/>
      <c r="E647" s="17"/>
      <c r="F647" s="17"/>
      <c r="G647" s="17"/>
      <c r="H647" s="17"/>
      <c r="I647" s="18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</row>
    <row r="648" spans="1:23" x14ac:dyDescent="0.25">
      <c r="A648" s="126"/>
      <c r="B648" s="17"/>
      <c r="C648" s="17"/>
      <c r="D648" s="17"/>
      <c r="E648" s="17"/>
      <c r="F648" s="17"/>
      <c r="G648" s="17"/>
      <c r="H648" s="17"/>
      <c r="I648" s="18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</row>
    <row r="649" spans="1:23" x14ac:dyDescent="0.25">
      <c r="A649" s="126"/>
      <c r="B649" s="17"/>
      <c r="C649" s="17"/>
      <c r="D649" s="17"/>
      <c r="E649" s="17"/>
      <c r="F649" s="17"/>
      <c r="G649" s="17"/>
      <c r="H649" s="17"/>
      <c r="I649" s="18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</row>
    <row r="650" spans="1:23" x14ac:dyDescent="0.25">
      <c r="A650" s="126"/>
      <c r="B650" s="17"/>
      <c r="C650" s="17"/>
      <c r="D650" s="17"/>
      <c r="E650" s="17"/>
      <c r="F650" s="17"/>
      <c r="G650" s="17"/>
      <c r="H650" s="17"/>
      <c r="I650" s="18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</row>
    <row r="651" spans="1:23" x14ac:dyDescent="0.25">
      <c r="A651" s="126"/>
      <c r="B651" s="17"/>
      <c r="C651" s="17"/>
      <c r="D651" s="17"/>
      <c r="E651" s="17"/>
      <c r="F651" s="17"/>
      <c r="G651" s="17"/>
      <c r="H651" s="17"/>
      <c r="I651" s="18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</row>
    <row r="652" spans="1:23" x14ac:dyDescent="0.25">
      <c r="A652" s="126"/>
      <c r="B652" s="17"/>
      <c r="C652" s="17"/>
      <c r="D652" s="17"/>
      <c r="E652" s="17"/>
      <c r="F652" s="17"/>
      <c r="G652" s="17"/>
      <c r="H652" s="17"/>
      <c r="I652" s="18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</row>
    <row r="653" spans="1:23" x14ac:dyDescent="0.25">
      <c r="A653" s="126"/>
      <c r="B653" s="17"/>
      <c r="C653" s="17"/>
      <c r="D653" s="17"/>
      <c r="E653" s="17"/>
      <c r="F653" s="17"/>
      <c r="G653" s="17"/>
      <c r="H653" s="17"/>
      <c r="I653" s="18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</row>
    <row r="654" spans="1:23" x14ac:dyDescent="0.25">
      <c r="A654" s="126"/>
      <c r="B654" s="17"/>
      <c r="C654" s="17"/>
      <c r="D654" s="17"/>
      <c r="E654" s="17"/>
      <c r="F654" s="17"/>
      <c r="G654" s="17"/>
      <c r="H654" s="17"/>
      <c r="I654" s="18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</row>
    <row r="655" spans="1:23" x14ac:dyDescent="0.25">
      <c r="A655" s="126"/>
      <c r="B655" s="17"/>
      <c r="C655" s="17"/>
      <c r="D655" s="17"/>
      <c r="E655" s="17"/>
      <c r="F655" s="17"/>
      <c r="G655" s="17"/>
      <c r="H655" s="17"/>
      <c r="I655" s="18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</row>
    <row r="656" spans="1:23" x14ac:dyDescent="0.25">
      <c r="A656" s="126"/>
      <c r="B656" s="17"/>
      <c r="C656" s="17"/>
      <c r="D656" s="17"/>
      <c r="E656" s="17"/>
      <c r="F656" s="17"/>
      <c r="G656" s="17"/>
      <c r="H656" s="17"/>
      <c r="I656" s="18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</row>
    <row r="657" spans="1:23" x14ac:dyDescent="0.25">
      <c r="A657" s="126"/>
      <c r="B657" s="17"/>
      <c r="C657" s="17"/>
      <c r="D657" s="17"/>
      <c r="E657" s="17"/>
      <c r="F657" s="17"/>
      <c r="G657" s="17"/>
      <c r="H657" s="17"/>
      <c r="I657" s="18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</row>
    <row r="658" spans="1:23" x14ac:dyDescent="0.25">
      <c r="A658" s="126"/>
      <c r="B658" s="17"/>
      <c r="C658" s="17"/>
      <c r="D658" s="17"/>
      <c r="E658" s="17"/>
      <c r="F658" s="17"/>
      <c r="G658" s="17"/>
      <c r="H658" s="17"/>
      <c r="I658" s="18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</row>
    <row r="659" spans="1:23" x14ac:dyDescent="0.25">
      <c r="A659" s="126"/>
      <c r="B659" s="17"/>
      <c r="C659" s="17"/>
      <c r="D659" s="17"/>
      <c r="E659" s="17"/>
      <c r="F659" s="17"/>
      <c r="G659" s="17"/>
      <c r="H659" s="17"/>
      <c r="I659" s="18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</row>
    <row r="660" spans="1:23" x14ac:dyDescent="0.25">
      <c r="A660" s="126"/>
      <c r="B660" s="17"/>
      <c r="C660" s="17"/>
      <c r="D660" s="17"/>
      <c r="E660" s="17"/>
      <c r="F660" s="17"/>
      <c r="G660" s="17"/>
      <c r="H660" s="17"/>
      <c r="I660" s="18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</row>
    <row r="661" spans="1:23" x14ac:dyDescent="0.25">
      <c r="A661" s="126"/>
      <c r="B661" s="17"/>
      <c r="C661" s="17"/>
      <c r="D661" s="17"/>
      <c r="E661" s="17"/>
      <c r="F661" s="17"/>
      <c r="G661" s="17"/>
      <c r="H661" s="17"/>
      <c r="I661" s="18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</row>
    <row r="662" spans="1:23" x14ac:dyDescent="0.25">
      <c r="A662" s="126"/>
      <c r="B662" s="17"/>
      <c r="C662" s="17"/>
      <c r="D662" s="17"/>
      <c r="E662" s="17"/>
      <c r="F662" s="17"/>
      <c r="G662" s="17"/>
      <c r="H662" s="17"/>
      <c r="I662" s="18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</row>
    <row r="663" spans="1:23" x14ac:dyDescent="0.25">
      <c r="A663" s="126"/>
      <c r="B663" s="17"/>
      <c r="C663" s="17"/>
      <c r="D663" s="17"/>
      <c r="E663" s="17"/>
      <c r="F663" s="17"/>
      <c r="G663" s="17"/>
      <c r="H663" s="17"/>
      <c r="I663" s="18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</row>
    <row r="664" spans="1:23" x14ac:dyDescent="0.25">
      <c r="A664" s="126"/>
      <c r="B664" s="17"/>
      <c r="C664" s="17"/>
      <c r="D664" s="17"/>
      <c r="E664" s="17"/>
      <c r="F664" s="17"/>
      <c r="G664" s="17"/>
      <c r="H664" s="17"/>
      <c r="I664" s="18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</row>
    <row r="665" spans="1:23" x14ac:dyDescent="0.25">
      <c r="A665" s="126"/>
      <c r="B665" s="17"/>
      <c r="C665" s="17"/>
      <c r="D665" s="17"/>
      <c r="E665" s="17"/>
      <c r="F665" s="17"/>
      <c r="G665" s="17"/>
      <c r="H665" s="17"/>
      <c r="I665" s="18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</row>
    <row r="666" spans="1:23" x14ac:dyDescent="0.25">
      <c r="A666" s="126"/>
      <c r="B666" s="17"/>
      <c r="C666" s="17"/>
      <c r="D666" s="17"/>
      <c r="E666" s="17"/>
      <c r="F666" s="17"/>
      <c r="G666" s="17"/>
      <c r="H666" s="17"/>
      <c r="I666" s="18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</row>
    <row r="667" spans="1:23" x14ac:dyDescent="0.25">
      <c r="A667" s="126"/>
      <c r="B667" s="17"/>
      <c r="C667" s="17"/>
      <c r="D667" s="17"/>
      <c r="E667" s="17"/>
      <c r="F667" s="17"/>
      <c r="G667" s="17"/>
      <c r="H667" s="17"/>
      <c r="I667" s="18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</row>
    <row r="668" spans="1:23" x14ac:dyDescent="0.25">
      <c r="A668" s="126"/>
      <c r="B668" s="17"/>
      <c r="C668" s="17"/>
      <c r="D668" s="17"/>
      <c r="E668" s="17"/>
      <c r="F668" s="17"/>
      <c r="G668" s="17"/>
      <c r="H668" s="17"/>
      <c r="I668" s="18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</row>
    <row r="669" spans="1:23" x14ac:dyDescent="0.25">
      <c r="A669" s="126"/>
      <c r="B669" s="17"/>
      <c r="C669" s="17"/>
      <c r="D669" s="17"/>
      <c r="E669" s="17"/>
      <c r="F669" s="17"/>
      <c r="G669" s="17"/>
      <c r="H669" s="17"/>
      <c r="I669" s="18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</row>
    <row r="670" spans="1:23" x14ac:dyDescent="0.25">
      <c r="A670" s="126"/>
      <c r="B670" s="17"/>
      <c r="C670" s="17"/>
      <c r="D670" s="17"/>
      <c r="E670" s="17"/>
      <c r="F670" s="17"/>
      <c r="G670" s="17"/>
      <c r="H670" s="17"/>
      <c r="I670" s="18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</row>
    <row r="671" spans="1:23" x14ac:dyDescent="0.25">
      <c r="A671" s="126"/>
      <c r="B671" s="17"/>
      <c r="C671" s="17"/>
      <c r="D671" s="17"/>
      <c r="E671" s="17"/>
      <c r="F671" s="17"/>
      <c r="G671" s="17"/>
      <c r="H671" s="17"/>
      <c r="I671" s="18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</row>
    <row r="672" spans="1:23" x14ac:dyDescent="0.25">
      <c r="A672" s="126"/>
      <c r="B672" s="17"/>
      <c r="C672" s="17"/>
      <c r="D672" s="17"/>
      <c r="E672" s="17"/>
      <c r="F672" s="17"/>
      <c r="G672" s="17"/>
      <c r="H672" s="17"/>
      <c r="I672" s="18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</row>
    <row r="673" spans="1:23" x14ac:dyDescent="0.25">
      <c r="A673" s="126"/>
      <c r="B673" s="17"/>
      <c r="C673" s="17"/>
      <c r="D673" s="17"/>
      <c r="E673" s="17"/>
      <c r="F673" s="17"/>
      <c r="G673" s="17"/>
      <c r="H673" s="17"/>
      <c r="I673" s="18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</row>
    <row r="674" spans="1:23" x14ac:dyDescent="0.25">
      <c r="A674" s="126"/>
      <c r="B674" s="17"/>
      <c r="C674" s="17"/>
      <c r="D674" s="17"/>
      <c r="E674" s="17"/>
      <c r="F674" s="17"/>
      <c r="G674" s="17"/>
      <c r="H674" s="17"/>
      <c r="I674" s="18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</row>
    <row r="675" spans="1:23" x14ac:dyDescent="0.25">
      <c r="A675" s="126"/>
      <c r="B675" s="17"/>
      <c r="C675" s="17"/>
      <c r="D675" s="17"/>
      <c r="E675" s="17"/>
      <c r="F675" s="17"/>
      <c r="G675" s="17"/>
      <c r="H675" s="17"/>
      <c r="I675" s="18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</row>
    <row r="676" spans="1:23" x14ac:dyDescent="0.25">
      <c r="A676" s="126"/>
      <c r="B676" s="17"/>
      <c r="C676" s="17"/>
      <c r="D676" s="17"/>
      <c r="E676" s="17"/>
      <c r="F676" s="17"/>
      <c r="G676" s="17"/>
      <c r="H676" s="17"/>
      <c r="I676" s="18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</row>
    <row r="677" spans="1:23" x14ac:dyDescent="0.25">
      <c r="A677" s="126"/>
      <c r="B677" s="17"/>
      <c r="C677" s="17"/>
      <c r="D677" s="17"/>
      <c r="E677" s="17"/>
      <c r="F677" s="17"/>
      <c r="G677" s="17"/>
      <c r="H677" s="17"/>
      <c r="I677" s="18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</row>
    <row r="678" spans="1:23" x14ac:dyDescent="0.25">
      <c r="A678" s="126"/>
      <c r="B678" s="17"/>
      <c r="C678" s="17"/>
      <c r="D678" s="17"/>
      <c r="E678" s="17"/>
      <c r="F678" s="17"/>
      <c r="G678" s="17"/>
      <c r="H678" s="17"/>
      <c r="I678" s="18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</row>
    <row r="679" spans="1:23" x14ac:dyDescent="0.25">
      <c r="A679" s="126"/>
      <c r="B679" s="17"/>
      <c r="C679" s="17"/>
      <c r="D679" s="17"/>
      <c r="E679" s="17"/>
      <c r="F679" s="17"/>
      <c r="G679" s="17"/>
      <c r="H679" s="17"/>
      <c r="I679" s="18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</row>
    <row r="680" spans="1:23" x14ac:dyDescent="0.25">
      <c r="A680" s="126"/>
      <c r="B680" s="17"/>
      <c r="C680" s="17"/>
      <c r="D680" s="17"/>
      <c r="E680" s="17"/>
      <c r="F680" s="17"/>
      <c r="G680" s="17"/>
      <c r="H680" s="17"/>
      <c r="I680" s="18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</row>
    <row r="681" spans="1:23" x14ac:dyDescent="0.25">
      <c r="A681" s="126"/>
      <c r="B681" s="17"/>
      <c r="C681" s="17"/>
      <c r="D681" s="17"/>
      <c r="E681" s="17"/>
      <c r="F681" s="17"/>
      <c r="G681" s="17"/>
      <c r="H681" s="17"/>
      <c r="I681" s="18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</row>
    <row r="682" spans="1:23" x14ac:dyDescent="0.25">
      <c r="A682" s="126"/>
      <c r="B682" s="17"/>
      <c r="C682" s="17"/>
      <c r="D682" s="17"/>
      <c r="E682" s="17"/>
      <c r="F682" s="17"/>
      <c r="G682" s="17"/>
      <c r="H682" s="17"/>
      <c r="I682" s="18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</row>
    <row r="683" spans="1:23" x14ac:dyDescent="0.25">
      <c r="A683" s="126"/>
      <c r="B683" s="17"/>
      <c r="C683" s="17"/>
      <c r="D683" s="17"/>
      <c r="E683" s="17"/>
      <c r="F683" s="17"/>
      <c r="G683" s="17"/>
      <c r="H683" s="17"/>
      <c r="I683" s="18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</row>
    <row r="684" spans="1:23" x14ac:dyDescent="0.25">
      <c r="A684" s="126"/>
      <c r="B684" s="17"/>
      <c r="C684" s="17"/>
      <c r="D684" s="17"/>
      <c r="E684" s="17"/>
      <c r="F684" s="17"/>
      <c r="G684" s="17"/>
      <c r="H684" s="17"/>
      <c r="I684" s="18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</row>
    <row r="685" spans="1:23" x14ac:dyDescent="0.25">
      <c r="A685" s="126"/>
      <c r="B685" s="17"/>
      <c r="C685" s="17"/>
      <c r="D685" s="17"/>
      <c r="E685" s="17"/>
      <c r="F685" s="17"/>
      <c r="G685" s="17"/>
      <c r="H685" s="17"/>
      <c r="I685" s="18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</row>
    <row r="686" spans="1:23" x14ac:dyDescent="0.25">
      <c r="A686" s="126"/>
      <c r="B686" s="17"/>
      <c r="C686" s="17"/>
      <c r="D686" s="17"/>
      <c r="E686" s="17"/>
      <c r="F686" s="17"/>
      <c r="G686" s="17"/>
      <c r="H686" s="17"/>
      <c r="I686" s="18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</row>
    <row r="687" spans="1:23" x14ac:dyDescent="0.25">
      <c r="A687" s="126"/>
      <c r="B687" s="17"/>
      <c r="C687" s="17"/>
      <c r="D687" s="17"/>
      <c r="E687" s="17"/>
      <c r="F687" s="17"/>
      <c r="G687" s="17"/>
      <c r="H687" s="17"/>
      <c r="I687" s="18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</row>
    <row r="688" spans="1:23" x14ac:dyDescent="0.25">
      <c r="A688" s="126"/>
      <c r="B688" s="17"/>
      <c r="C688" s="17"/>
      <c r="D688" s="17"/>
      <c r="E688" s="17"/>
      <c r="F688" s="17"/>
      <c r="G688" s="17"/>
      <c r="H688" s="17"/>
      <c r="I688" s="18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</row>
    <row r="689" spans="1:23" x14ac:dyDescent="0.25">
      <c r="A689" s="126"/>
      <c r="B689" s="17"/>
      <c r="C689" s="17"/>
      <c r="D689" s="17"/>
      <c r="E689" s="17"/>
      <c r="F689" s="17"/>
      <c r="G689" s="17"/>
      <c r="H689" s="17"/>
      <c r="I689" s="18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</row>
    <row r="690" spans="1:23" x14ac:dyDescent="0.25">
      <c r="A690" s="126"/>
      <c r="B690" s="17"/>
      <c r="C690" s="17"/>
      <c r="D690" s="17"/>
      <c r="E690" s="17"/>
      <c r="F690" s="17"/>
      <c r="G690" s="17"/>
      <c r="H690" s="17"/>
      <c r="I690" s="18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</row>
    <row r="691" spans="1:23" x14ac:dyDescent="0.25">
      <c r="A691" s="126"/>
      <c r="B691" s="17"/>
      <c r="C691" s="17"/>
      <c r="D691" s="17"/>
      <c r="E691" s="17"/>
      <c r="F691" s="17"/>
      <c r="G691" s="17"/>
      <c r="H691" s="17"/>
      <c r="I691" s="18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</row>
    <row r="692" spans="1:23" x14ac:dyDescent="0.25">
      <c r="A692" s="126"/>
      <c r="B692" s="17"/>
      <c r="C692" s="17"/>
      <c r="D692" s="17"/>
      <c r="E692" s="17"/>
      <c r="F692" s="17"/>
      <c r="G692" s="17"/>
      <c r="H692" s="17"/>
      <c r="I692" s="18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</row>
    <row r="693" spans="1:23" x14ac:dyDescent="0.25">
      <c r="A693" s="126"/>
      <c r="B693" s="17"/>
      <c r="C693" s="17"/>
      <c r="D693" s="17"/>
      <c r="E693" s="17"/>
      <c r="F693" s="17"/>
      <c r="G693" s="17"/>
      <c r="H693" s="17"/>
      <c r="I693" s="18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</row>
    <row r="694" spans="1:23" x14ac:dyDescent="0.25">
      <c r="A694" s="126"/>
      <c r="B694" s="17"/>
      <c r="C694" s="17"/>
      <c r="D694" s="17"/>
      <c r="E694" s="17"/>
      <c r="F694" s="17"/>
      <c r="G694" s="17"/>
      <c r="H694" s="17"/>
      <c r="I694" s="18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</row>
    <row r="695" spans="1:23" x14ac:dyDescent="0.25">
      <c r="A695" s="126"/>
      <c r="B695" s="17"/>
      <c r="C695" s="17"/>
      <c r="D695" s="17"/>
      <c r="E695" s="17"/>
      <c r="F695" s="17"/>
      <c r="G695" s="17"/>
      <c r="H695" s="17"/>
      <c r="I695" s="18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</row>
    <row r="696" spans="1:23" x14ac:dyDescent="0.25">
      <c r="A696" s="126"/>
      <c r="B696" s="17"/>
      <c r="C696" s="17"/>
      <c r="D696" s="17"/>
      <c r="E696" s="17"/>
      <c r="F696" s="17"/>
      <c r="G696" s="17"/>
      <c r="H696" s="17"/>
      <c r="I696" s="18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</row>
    <row r="697" spans="1:23" x14ac:dyDescent="0.25">
      <c r="A697" s="126"/>
      <c r="B697" s="17"/>
      <c r="C697" s="17"/>
      <c r="D697" s="17"/>
      <c r="E697" s="17"/>
      <c r="F697" s="17"/>
      <c r="G697" s="17"/>
      <c r="H697" s="17"/>
      <c r="I697" s="18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</row>
    <row r="698" spans="1:23" x14ac:dyDescent="0.25">
      <c r="A698" s="126"/>
      <c r="B698" s="17"/>
      <c r="C698" s="17"/>
      <c r="D698" s="17"/>
      <c r="E698" s="17"/>
      <c r="F698" s="17"/>
      <c r="G698" s="17"/>
      <c r="H698" s="17"/>
      <c r="I698" s="18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</row>
    <row r="699" spans="1:23" x14ac:dyDescent="0.25">
      <c r="A699" s="126"/>
      <c r="B699" s="17"/>
      <c r="C699" s="17"/>
      <c r="D699" s="17"/>
      <c r="E699" s="17"/>
      <c r="F699" s="17"/>
      <c r="G699" s="17"/>
      <c r="H699" s="17"/>
      <c r="I699" s="18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</row>
    <row r="700" spans="1:23" x14ac:dyDescent="0.25">
      <c r="A700" s="126"/>
      <c r="B700" s="17"/>
      <c r="C700" s="17"/>
      <c r="D700" s="17"/>
      <c r="E700" s="17"/>
      <c r="F700" s="17"/>
      <c r="G700" s="17"/>
      <c r="H700" s="17"/>
      <c r="I700" s="18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</row>
    <row r="701" spans="1:23" x14ac:dyDescent="0.25">
      <c r="A701" s="126"/>
      <c r="B701" s="17"/>
      <c r="C701" s="17"/>
      <c r="D701" s="17"/>
      <c r="E701" s="17"/>
      <c r="F701" s="17"/>
      <c r="G701" s="17"/>
      <c r="H701" s="17"/>
      <c r="I701" s="18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</row>
    <row r="702" spans="1:23" x14ac:dyDescent="0.25">
      <c r="A702" s="126"/>
      <c r="B702" s="17"/>
      <c r="C702" s="17"/>
      <c r="D702" s="17"/>
      <c r="E702" s="17"/>
      <c r="F702" s="17"/>
      <c r="G702" s="17"/>
      <c r="H702" s="17"/>
      <c r="I702" s="18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</row>
    <row r="703" spans="1:23" x14ac:dyDescent="0.25">
      <c r="A703" s="126"/>
      <c r="B703" s="17"/>
      <c r="C703" s="17"/>
      <c r="D703" s="17"/>
      <c r="E703" s="17"/>
      <c r="F703" s="17"/>
      <c r="G703" s="17"/>
      <c r="H703" s="17"/>
      <c r="I703" s="18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</row>
    <row r="704" spans="1:23" x14ac:dyDescent="0.25">
      <c r="A704" s="126"/>
      <c r="B704" s="17"/>
      <c r="C704" s="17"/>
      <c r="D704" s="17"/>
      <c r="E704" s="17"/>
      <c r="F704" s="17"/>
      <c r="G704" s="17"/>
      <c r="H704" s="17"/>
      <c r="I704" s="18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</row>
    <row r="705" spans="1:23" x14ac:dyDescent="0.25">
      <c r="A705" s="126"/>
      <c r="B705" s="17"/>
      <c r="C705" s="17"/>
      <c r="D705" s="17"/>
      <c r="E705" s="17"/>
      <c r="F705" s="17"/>
      <c r="G705" s="17"/>
      <c r="H705" s="17"/>
      <c r="I705" s="18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</row>
    <row r="706" spans="1:23" x14ac:dyDescent="0.25">
      <c r="A706" s="126"/>
      <c r="B706" s="17"/>
      <c r="C706" s="17"/>
      <c r="D706" s="17"/>
      <c r="E706" s="17"/>
      <c r="F706" s="17"/>
      <c r="G706" s="17"/>
      <c r="H706" s="17"/>
      <c r="I706" s="18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</row>
    <row r="707" spans="1:23" x14ac:dyDescent="0.25">
      <c r="A707" s="126"/>
      <c r="B707" s="17"/>
      <c r="C707" s="17"/>
      <c r="D707" s="17"/>
      <c r="E707" s="17"/>
      <c r="F707" s="17"/>
      <c r="G707" s="17"/>
      <c r="H707" s="17"/>
      <c r="I707" s="18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</row>
    <row r="708" spans="1:23" x14ac:dyDescent="0.25">
      <c r="A708" s="126"/>
      <c r="B708" s="17"/>
      <c r="C708" s="17"/>
      <c r="D708" s="17"/>
      <c r="E708" s="17"/>
      <c r="F708" s="17"/>
      <c r="G708" s="17"/>
      <c r="H708" s="17"/>
      <c r="I708" s="18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</row>
    <row r="709" spans="1:23" x14ac:dyDescent="0.25">
      <c r="A709" s="126"/>
      <c r="B709" s="17"/>
      <c r="C709" s="17"/>
      <c r="D709" s="17"/>
      <c r="E709" s="17"/>
      <c r="F709" s="17"/>
      <c r="G709" s="17"/>
      <c r="H709" s="17"/>
      <c r="I709" s="18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</row>
    <row r="710" spans="1:23" x14ac:dyDescent="0.25">
      <c r="A710" s="126"/>
      <c r="B710" s="17"/>
      <c r="C710" s="17"/>
      <c r="D710" s="17"/>
      <c r="E710" s="17"/>
      <c r="F710" s="17"/>
      <c r="G710" s="17"/>
      <c r="H710" s="17"/>
      <c r="I710" s="18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</row>
    <row r="711" spans="1:23" x14ac:dyDescent="0.25">
      <c r="A711" s="126"/>
      <c r="B711" s="17"/>
      <c r="C711" s="17"/>
      <c r="D711" s="17"/>
      <c r="E711" s="17"/>
      <c r="F711" s="17"/>
      <c r="G711" s="17"/>
      <c r="H711" s="17"/>
      <c r="I711" s="18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</row>
    <row r="712" spans="1:23" x14ac:dyDescent="0.25">
      <c r="A712" s="126"/>
      <c r="B712" s="17"/>
      <c r="C712" s="17"/>
      <c r="D712" s="17"/>
      <c r="E712" s="17"/>
      <c r="F712" s="17"/>
      <c r="G712" s="17"/>
      <c r="H712" s="17"/>
      <c r="I712" s="18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</row>
    <row r="713" spans="1:23" x14ac:dyDescent="0.25">
      <c r="A713" s="126"/>
      <c r="B713" s="17"/>
      <c r="C713" s="17"/>
      <c r="D713" s="17"/>
      <c r="E713" s="17"/>
      <c r="F713" s="17"/>
      <c r="G713" s="17"/>
      <c r="H713" s="17"/>
      <c r="I713" s="18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</row>
    <row r="714" spans="1:23" x14ac:dyDescent="0.25">
      <c r="A714" s="126"/>
      <c r="B714" s="17"/>
      <c r="C714" s="17"/>
      <c r="D714" s="17"/>
      <c r="E714" s="17"/>
      <c r="F714" s="17"/>
      <c r="G714" s="17"/>
      <c r="H714" s="17"/>
      <c r="I714" s="18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</row>
    <row r="715" spans="1:23" x14ac:dyDescent="0.25">
      <c r="A715" s="126"/>
      <c r="B715" s="17"/>
      <c r="C715" s="17"/>
      <c r="D715" s="17"/>
      <c r="E715" s="17"/>
      <c r="F715" s="17"/>
      <c r="G715" s="17"/>
      <c r="H715" s="17"/>
      <c r="I715" s="18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</row>
    <row r="716" spans="1:23" x14ac:dyDescent="0.25">
      <c r="A716" s="126"/>
      <c r="B716" s="17"/>
      <c r="C716" s="17"/>
      <c r="D716" s="17"/>
      <c r="E716" s="17"/>
      <c r="F716" s="17"/>
      <c r="G716" s="17"/>
      <c r="H716" s="17"/>
      <c r="I716" s="18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</row>
    <row r="717" spans="1:23" x14ac:dyDescent="0.25">
      <c r="A717" s="126"/>
      <c r="B717" s="17"/>
      <c r="C717" s="17"/>
      <c r="D717" s="17"/>
      <c r="E717" s="17"/>
      <c r="F717" s="17"/>
      <c r="G717" s="17"/>
      <c r="H717" s="17"/>
      <c r="I717" s="18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</row>
    <row r="718" spans="1:23" x14ac:dyDescent="0.25">
      <c r="A718" s="126"/>
      <c r="B718" s="17"/>
      <c r="C718" s="17"/>
      <c r="D718" s="17"/>
      <c r="E718" s="17"/>
      <c r="F718" s="17"/>
      <c r="G718" s="17"/>
      <c r="H718" s="17"/>
      <c r="I718" s="18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</row>
    <row r="719" spans="1:23" x14ac:dyDescent="0.25">
      <c r="A719" s="126"/>
      <c r="B719" s="17"/>
      <c r="C719" s="17"/>
      <c r="D719" s="17"/>
      <c r="E719" s="17"/>
      <c r="F719" s="17"/>
      <c r="G719" s="17"/>
      <c r="H719" s="17"/>
      <c r="I719" s="18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</row>
    <row r="720" spans="1:23" x14ac:dyDescent="0.25">
      <c r="A720" s="126"/>
      <c r="B720" s="17"/>
      <c r="C720" s="17"/>
      <c r="D720" s="17"/>
      <c r="E720" s="17"/>
      <c r="F720" s="17"/>
      <c r="G720" s="17"/>
      <c r="H720" s="17"/>
      <c r="I720" s="18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</row>
    <row r="721" spans="1:23" x14ac:dyDescent="0.25">
      <c r="A721" s="126"/>
      <c r="B721" s="17"/>
      <c r="C721" s="17"/>
      <c r="D721" s="17"/>
      <c r="E721" s="17"/>
      <c r="F721" s="17"/>
      <c r="G721" s="17"/>
      <c r="H721" s="17"/>
      <c r="I721" s="18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</row>
    <row r="722" spans="1:23" x14ac:dyDescent="0.25">
      <c r="A722" s="126"/>
      <c r="B722" s="17"/>
      <c r="C722" s="17"/>
      <c r="D722" s="17"/>
      <c r="E722" s="17"/>
      <c r="F722" s="17"/>
      <c r="G722" s="17"/>
      <c r="H722" s="17"/>
      <c r="I722" s="18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</row>
    <row r="723" spans="1:23" x14ac:dyDescent="0.25">
      <c r="A723" s="126"/>
      <c r="B723" s="17"/>
      <c r="C723" s="17"/>
      <c r="D723" s="17"/>
      <c r="E723" s="17"/>
      <c r="F723" s="17"/>
      <c r="G723" s="17"/>
      <c r="H723" s="17"/>
      <c r="I723" s="18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</row>
    <row r="724" spans="1:23" x14ac:dyDescent="0.25">
      <c r="A724" s="126"/>
      <c r="B724" s="17"/>
      <c r="C724" s="17"/>
      <c r="D724" s="17"/>
      <c r="E724" s="17"/>
      <c r="F724" s="17"/>
      <c r="G724" s="17"/>
      <c r="H724" s="17"/>
      <c r="I724" s="18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</row>
    <row r="725" spans="1:23" x14ac:dyDescent="0.25">
      <c r="A725" s="126"/>
      <c r="B725" s="17"/>
      <c r="C725" s="17"/>
      <c r="D725" s="17"/>
      <c r="E725" s="17"/>
      <c r="F725" s="17"/>
      <c r="G725" s="17"/>
      <c r="H725" s="17"/>
      <c r="I725" s="18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</row>
    <row r="726" spans="1:23" x14ac:dyDescent="0.25">
      <c r="A726" s="126"/>
      <c r="B726" s="17"/>
      <c r="C726" s="17"/>
      <c r="D726" s="17"/>
      <c r="E726" s="17"/>
      <c r="F726" s="17"/>
      <c r="G726" s="17"/>
      <c r="H726" s="17"/>
      <c r="I726" s="18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</row>
    <row r="727" spans="1:23" x14ac:dyDescent="0.25">
      <c r="A727" s="126"/>
      <c r="B727" s="17"/>
      <c r="C727" s="17"/>
      <c r="D727" s="17"/>
      <c r="E727" s="17"/>
      <c r="F727" s="17"/>
      <c r="G727" s="17"/>
      <c r="H727" s="17"/>
      <c r="I727" s="18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</row>
    <row r="728" spans="1:23" x14ac:dyDescent="0.25">
      <c r="A728" s="126"/>
      <c r="B728" s="17"/>
      <c r="C728" s="17"/>
      <c r="D728" s="17"/>
      <c r="E728" s="17"/>
      <c r="F728" s="17"/>
      <c r="G728" s="17"/>
      <c r="H728" s="17"/>
      <c r="I728" s="18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</row>
    <row r="729" spans="1:23" x14ac:dyDescent="0.25">
      <c r="A729" s="126"/>
      <c r="B729" s="17"/>
      <c r="C729" s="17"/>
      <c r="D729" s="17"/>
      <c r="E729" s="17"/>
      <c r="F729" s="17"/>
      <c r="G729" s="17"/>
      <c r="H729" s="17"/>
      <c r="I729" s="18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</row>
    <row r="730" spans="1:23" x14ac:dyDescent="0.25">
      <c r="A730" s="126"/>
      <c r="B730" s="17"/>
      <c r="C730" s="17"/>
      <c r="D730" s="17"/>
      <c r="E730" s="17"/>
      <c r="F730" s="17"/>
      <c r="G730" s="17"/>
      <c r="H730" s="17"/>
      <c r="I730" s="18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</row>
    <row r="731" spans="1:23" x14ac:dyDescent="0.25">
      <c r="A731" s="126"/>
      <c r="B731" s="17"/>
      <c r="C731" s="17"/>
      <c r="D731" s="17"/>
      <c r="E731" s="17"/>
      <c r="F731" s="17"/>
      <c r="G731" s="17"/>
      <c r="H731" s="17"/>
      <c r="I731" s="18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</row>
    <row r="732" spans="1:23" x14ac:dyDescent="0.25">
      <c r="A732" s="126"/>
      <c r="B732" s="17"/>
      <c r="C732" s="17"/>
      <c r="D732" s="17"/>
      <c r="E732" s="17"/>
      <c r="F732" s="17"/>
      <c r="G732" s="17"/>
      <c r="H732" s="17"/>
      <c r="I732" s="18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</row>
    <row r="733" spans="1:23" x14ac:dyDescent="0.25">
      <c r="A733" s="126"/>
      <c r="B733" s="17"/>
      <c r="C733" s="17"/>
      <c r="D733" s="17"/>
      <c r="E733" s="17"/>
      <c r="F733" s="17"/>
      <c r="G733" s="17"/>
      <c r="H733" s="17"/>
      <c r="I733" s="18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</row>
    <row r="734" spans="1:23" x14ac:dyDescent="0.25">
      <c r="A734" s="126"/>
      <c r="B734" s="17"/>
      <c r="C734" s="17"/>
      <c r="D734" s="17"/>
      <c r="E734" s="17"/>
      <c r="F734" s="17"/>
      <c r="G734" s="17"/>
      <c r="H734" s="17"/>
      <c r="I734" s="18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</row>
    <row r="735" spans="1:23" x14ac:dyDescent="0.25">
      <c r="A735" s="126"/>
      <c r="B735" s="17"/>
      <c r="C735" s="17"/>
      <c r="D735" s="17"/>
      <c r="E735" s="17"/>
      <c r="F735" s="17"/>
      <c r="G735" s="17"/>
      <c r="H735" s="17"/>
      <c r="I735" s="18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</row>
    <row r="736" spans="1:23" x14ac:dyDescent="0.25">
      <c r="A736" s="126"/>
      <c r="B736" s="17"/>
      <c r="C736" s="17"/>
      <c r="D736" s="17"/>
      <c r="E736" s="17"/>
      <c r="F736" s="17"/>
      <c r="G736" s="17"/>
      <c r="H736" s="17"/>
      <c r="I736" s="18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</row>
    <row r="737" spans="1:23" x14ac:dyDescent="0.25">
      <c r="A737" s="126"/>
      <c r="B737" s="17"/>
      <c r="C737" s="17"/>
      <c r="D737" s="17"/>
      <c r="E737" s="17"/>
      <c r="F737" s="17"/>
      <c r="G737" s="17"/>
      <c r="H737" s="17"/>
      <c r="I737" s="18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</row>
    <row r="738" spans="1:23" x14ac:dyDescent="0.25">
      <c r="A738" s="126"/>
      <c r="B738" s="17"/>
      <c r="C738" s="17"/>
      <c r="D738" s="17"/>
      <c r="E738" s="17"/>
      <c r="F738" s="17"/>
      <c r="G738" s="17"/>
      <c r="H738" s="17"/>
      <c r="I738" s="18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</row>
    <row r="739" spans="1:23" x14ac:dyDescent="0.25">
      <c r="A739" s="126"/>
      <c r="B739" s="17"/>
      <c r="C739" s="17"/>
      <c r="D739" s="17"/>
      <c r="E739" s="17"/>
      <c r="F739" s="17"/>
      <c r="G739" s="17"/>
      <c r="H739" s="17"/>
      <c r="I739" s="18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</row>
    <row r="740" spans="1:23" x14ac:dyDescent="0.25">
      <c r="A740" s="126"/>
      <c r="B740" s="17"/>
      <c r="C740" s="17"/>
      <c r="D740" s="17"/>
      <c r="E740" s="17"/>
      <c r="F740" s="17"/>
      <c r="G740" s="17"/>
      <c r="H740" s="17"/>
      <c r="I740" s="18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</row>
    <row r="741" spans="1:23" x14ac:dyDescent="0.25">
      <c r="A741" s="126"/>
      <c r="B741" s="17"/>
      <c r="C741" s="17"/>
      <c r="D741" s="17"/>
      <c r="E741" s="17"/>
      <c r="F741" s="17"/>
      <c r="G741" s="17"/>
      <c r="H741" s="17"/>
      <c r="I741" s="18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</row>
    <row r="742" spans="1:23" x14ac:dyDescent="0.25">
      <c r="A742" s="126"/>
      <c r="B742" s="17"/>
      <c r="C742" s="17"/>
      <c r="D742" s="17"/>
      <c r="E742" s="17"/>
      <c r="F742" s="17"/>
      <c r="G742" s="17"/>
      <c r="H742" s="17"/>
      <c r="I742" s="18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</row>
    <row r="743" spans="1:23" x14ac:dyDescent="0.25">
      <c r="A743" s="126"/>
      <c r="B743" s="17"/>
      <c r="C743" s="17"/>
      <c r="D743" s="17"/>
      <c r="E743" s="17"/>
      <c r="F743" s="17"/>
      <c r="G743" s="17"/>
      <c r="H743" s="17"/>
      <c r="I743" s="18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</row>
    <row r="744" spans="1:23" x14ac:dyDescent="0.25">
      <c r="A744" s="126"/>
      <c r="B744" s="17"/>
      <c r="C744" s="17"/>
      <c r="D744" s="17"/>
      <c r="E744" s="17"/>
      <c r="F744" s="17"/>
      <c r="G744" s="17"/>
      <c r="H744" s="17"/>
      <c r="I744" s="18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</row>
    <row r="745" spans="1:23" x14ac:dyDescent="0.25">
      <c r="A745" s="126"/>
      <c r="B745" s="17"/>
      <c r="C745" s="17"/>
      <c r="D745" s="17"/>
      <c r="E745" s="17"/>
      <c r="F745" s="17"/>
      <c r="G745" s="17"/>
      <c r="H745" s="17"/>
      <c r="I745" s="18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</row>
    <row r="746" spans="1:23" x14ac:dyDescent="0.25">
      <c r="A746" s="126"/>
      <c r="B746" s="17"/>
      <c r="C746" s="17"/>
      <c r="D746" s="17"/>
      <c r="E746" s="17"/>
      <c r="F746" s="17"/>
      <c r="G746" s="17"/>
      <c r="H746" s="17"/>
      <c r="I746" s="18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</row>
    <row r="747" spans="1:23" x14ac:dyDescent="0.25">
      <c r="A747" s="126"/>
      <c r="B747" s="17"/>
      <c r="C747" s="17"/>
      <c r="D747" s="17"/>
      <c r="E747" s="17"/>
      <c r="F747" s="17"/>
      <c r="G747" s="17"/>
      <c r="H747" s="17"/>
      <c r="I747" s="18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</row>
    <row r="748" spans="1:23" x14ac:dyDescent="0.25">
      <c r="A748" s="126"/>
      <c r="B748" s="17"/>
      <c r="C748" s="17"/>
      <c r="D748" s="17"/>
      <c r="E748" s="17"/>
      <c r="F748" s="17"/>
      <c r="G748" s="17"/>
      <c r="H748" s="17"/>
      <c r="I748" s="18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</row>
    <row r="749" spans="1:23" x14ac:dyDescent="0.25">
      <c r="A749" s="126"/>
      <c r="B749" s="17"/>
      <c r="C749" s="17"/>
      <c r="D749" s="17"/>
      <c r="E749" s="17"/>
      <c r="F749" s="17"/>
      <c r="G749" s="17"/>
      <c r="H749" s="17"/>
      <c r="I749" s="18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</row>
    <row r="750" spans="1:23" x14ac:dyDescent="0.25">
      <c r="A750" s="126"/>
      <c r="B750" s="17"/>
      <c r="C750" s="17"/>
      <c r="D750" s="17"/>
      <c r="E750" s="17"/>
      <c r="F750" s="17"/>
      <c r="G750" s="17"/>
      <c r="H750" s="17"/>
      <c r="I750" s="18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</row>
    <row r="751" spans="1:23" x14ac:dyDescent="0.25">
      <c r="A751" s="126"/>
      <c r="B751" s="17"/>
      <c r="C751" s="17"/>
      <c r="D751" s="17"/>
      <c r="E751" s="17"/>
      <c r="F751" s="17"/>
      <c r="G751" s="17"/>
      <c r="H751" s="17"/>
      <c r="I751" s="18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</row>
    <row r="752" spans="1:23" x14ac:dyDescent="0.25">
      <c r="A752" s="126"/>
      <c r="B752" s="17"/>
      <c r="C752" s="17"/>
      <c r="D752" s="17"/>
      <c r="E752" s="17"/>
      <c r="F752" s="17"/>
      <c r="G752" s="17"/>
      <c r="H752" s="17"/>
      <c r="I752" s="18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</row>
    <row r="753" spans="1:23" x14ac:dyDescent="0.25">
      <c r="A753" s="126"/>
      <c r="B753" s="17"/>
      <c r="C753" s="17"/>
      <c r="D753" s="17"/>
      <c r="E753" s="17"/>
      <c r="F753" s="17"/>
      <c r="G753" s="17"/>
      <c r="H753" s="17"/>
      <c r="I753" s="18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</row>
    <row r="754" spans="1:23" x14ac:dyDescent="0.25">
      <c r="A754" s="126"/>
      <c r="B754" s="17"/>
      <c r="C754" s="17"/>
      <c r="D754" s="17"/>
      <c r="E754" s="17"/>
      <c r="F754" s="17"/>
      <c r="G754" s="17"/>
      <c r="H754" s="17"/>
      <c r="I754" s="18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</row>
    <row r="755" spans="1:23" x14ac:dyDescent="0.25">
      <c r="A755" s="126"/>
      <c r="B755" s="17"/>
      <c r="C755" s="17"/>
      <c r="D755" s="17"/>
      <c r="E755" s="17"/>
      <c r="F755" s="17"/>
      <c r="G755" s="17"/>
      <c r="H755" s="17"/>
      <c r="I755" s="18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</row>
    <row r="756" spans="1:23" x14ac:dyDescent="0.25">
      <c r="A756" s="126"/>
      <c r="B756" s="17"/>
      <c r="C756" s="17"/>
      <c r="D756" s="17"/>
      <c r="E756" s="17"/>
      <c r="F756" s="17"/>
      <c r="G756" s="17"/>
      <c r="H756" s="17"/>
      <c r="I756" s="18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</row>
    <row r="757" spans="1:23" x14ac:dyDescent="0.25">
      <c r="A757" s="126"/>
      <c r="B757" s="17"/>
      <c r="C757" s="17"/>
      <c r="D757" s="17"/>
      <c r="E757" s="17"/>
      <c r="F757" s="17"/>
      <c r="G757" s="17"/>
      <c r="H757" s="17"/>
      <c r="I757" s="18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</row>
    <row r="758" spans="1:23" x14ac:dyDescent="0.25">
      <c r="A758" s="126"/>
      <c r="B758" s="17"/>
      <c r="C758" s="17"/>
      <c r="D758" s="17"/>
      <c r="E758" s="17"/>
      <c r="F758" s="17"/>
      <c r="G758" s="17"/>
      <c r="H758" s="17"/>
      <c r="I758" s="18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</row>
    <row r="759" spans="1:23" x14ac:dyDescent="0.25">
      <c r="A759" s="126"/>
      <c r="B759" s="17"/>
      <c r="C759" s="17"/>
      <c r="D759" s="17"/>
      <c r="E759" s="17"/>
      <c r="F759" s="17"/>
      <c r="G759" s="17"/>
      <c r="H759" s="17"/>
      <c r="I759" s="18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</row>
    <row r="760" spans="1:23" x14ac:dyDescent="0.25">
      <c r="A760" s="126"/>
      <c r="B760" s="17"/>
      <c r="C760" s="17"/>
      <c r="D760" s="17"/>
      <c r="E760" s="17"/>
      <c r="F760" s="17"/>
      <c r="G760" s="17"/>
      <c r="H760" s="17"/>
      <c r="I760" s="18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</row>
    <row r="761" spans="1:23" x14ac:dyDescent="0.25">
      <c r="A761" s="126"/>
      <c r="B761" s="17"/>
      <c r="C761" s="17"/>
      <c r="D761" s="17"/>
      <c r="E761" s="17"/>
      <c r="F761" s="17"/>
      <c r="G761" s="17"/>
      <c r="H761" s="17"/>
      <c r="I761" s="18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</row>
    <row r="762" spans="1:23" x14ac:dyDescent="0.25">
      <c r="A762" s="126"/>
      <c r="B762" s="17"/>
      <c r="C762" s="17"/>
      <c r="D762" s="17"/>
      <c r="E762" s="17"/>
      <c r="F762" s="17"/>
      <c r="G762" s="17"/>
      <c r="H762" s="17"/>
      <c r="I762" s="18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</row>
    <row r="763" spans="1:23" x14ac:dyDescent="0.25">
      <c r="A763" s="126"/>
      <c r="B763" s="17"/>
      <c r="C763" s="17"/>
      <c r="D763" s="17"/>
      <c r="E763" s="17"/>
      <c r="F763" s="17"/>
      <c r="G763" s="17"/>
      <c r="H763" s="17"/>
      <c r="I763" s="18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</row>
    <row r="764" spans="1:23" x14ac:dyDescent="0.25">
      <c r="A764" s="126"/>
      <c r="B764" s="17"/>
      <c r="C764" s="17"/>
      <c r="D764" s="17"/>
      <c r="E764" s="17"/>
      <c r="F764" s="17"/>
      <c r="G764" s="17"/>
      <c r="H764" s="17"/>
      <c r="I764" s="18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</row>
    <row r="765" spans="1:23" x14ac:dyDescent="0.25">
      <c r="A765" s="126"/>
      <c r="B765" s="17"/>
      <c r="C765" s="17"/>
      <c r="D765" s="17"/>
      <c r="E765" s="17"/>
      <c r="F765" s="17"/>
      <c r="G765" s="17"/>
      <c r="H765" s="17"/>
      <c r="I765" s="18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</row>
    <row r="766" spans="1:23" x14ac:dyDescent="0.25">
      <c r="A766" s="126"/>
      <c r="B766" s="17"/>
      <c r="C766" s="17"/>
      <c r="D766" s="17"/>
      <c r="E766" s="17"/>
      <c r="F766" s="17"/>
      <c r="G766" s="17"/>
      <c r="H766" s="17"/>
      <c r="I766" s="18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</row>
  </sheetData>
  <mergeCells count="243">
    <mergeCell ref="L2:W3"/>
    <mergeCell ref="C35:E35"/>
    <mergeCell ref="B2:E4"/>
    <mergeCell ref="G2:I2"/>
    <mergeCell ref="G3:G4"/>
    <mergeCell ref="H3:H4"/>
    <mergeCell ref="I3:I4"/>
    <mergeCell ref="C46:E46"/>
    <mergeCell ref="C47:E47"/>
    <mergeCell ref="F2:F4"/>
    <mergeCell ref="C50:E50"/>
    <mergeCell ref="C5:E5"/>
    <mergeCell ref="C6:E6"/>
    <mergeCell ref="C32:E32"/>
    <mergeCell ref="C33:E33"/>
    <mergeCell ref="C34:E34"/>
    <mergeCell ref="C51:E51"/>
    <mergeCell ref="C52:E52"/>
    <mergeCell ref="C53:E53"/>
    <mergeCell ref="C36:E36"/>
    <mergeCell ref="C37:E37"/>
    <mergeCell ref="C40:E40"/>
    <mergeCell ref="C41:E41"/>
    <mergeCell ref="C42:E42"/>
    <mergeCell ref="C45:E45"/>
    <mergeCell ref="C71:E71"/>
    <mergeCell ref="C72:E72"/>
    <mergeCell ref="C73:E73"/>
    <mergeCell ref="C76:E76"/>
    <mergeCell ref="D77:E77"/>
    <mergeCell ref="D78:E78"/>
    <mergeCell ref="C56:E56"/>
    <mergeCell ref="C57:E57"/>
    <mergeCell ref="C58:E58"/>
    <mergeCell ref="C59:E59"/>
    <mergeCell ref="C60:E60"/>
    <mergeCell ref="C61:E61"/>
    <mergeCell ref="C87:E87"/>
    <mergeCell ref="C90:E90"/>
    <mergeCell ref="C91:E91"/>
    <mergeCell ref="C92:E92"/>
    <mergeCell ref="C93:E93"/>
    <mergeCell ref="C96:E96"/>
    <mergeCell ref="C79:E79"/>
    <mergeCell ref="C80:E80"/>
    <mergeCell ref="C83:E83"/>
    <mergeCell ref="C84:E84"/>
    <mergeCell ref="C85:E85"/>
    <mergeCell ref="C86:E86"/>
    <mergeCell ref="C103:E103"/>
    <mergeCell ref="D104:E104"/>
    <mergeCell ref="D105:E105"/>
    <mergeCell ref="D106:E106"/>
    <mergeCell ref="C107:E107"/>
    <mergeCell ref="D108:E108"/>
    <mergeCell ref="C97:E97"/>
    <mergeCell ref="C98:E98"/>
    <mergeCell ref="C99:E99"/>
    <mergeCell ref="C100:E100"/>
    <mergeCell ref="C101:E101"/>
    <mergeCell ref="C102:E102"/>
    <mergeCell ref="D115:E115"/>
    <mergeCell ref="C116:E116"/>
    <mergeCell ref="C120:E120"/>
    <mergeCell ref="C121:E121"/>
    <mergeCell ref="D122:E122"/>
    <mergeCell ref="D123:E123"/>
    <mergeCell ref="D109:E109"/>
    <mergeCell ref="D110:E110"/>
    <mergeCell ref="D111:E111"/>
    <mergeCell ref="C112:E112"/>
    <mergeCell ref="C113:E113"/>
    <mergeCell ref="D114:E114"/>
    <mergeCell ref="D130:E130"/>
    <mergeCell ref="D131:E131"/>
    <mergeCell ref="C132:E132"/>
    <mergeCell ref="D133:E133"/>
    <mergeCell ref="D134:E134"/>
    <mergeCell ref="D135:E135"/>
    <mergeCell ref="D124:E124"/>
    <mergeCell ref="D125:E125"/>
    <mergeCell ref="D126:E126"/>
    <mergeCell ref="D127:E127"/>
    <mergeCell ref="D128:E128"/>
    <mergeCell ref="D129:E129"/>
    <mergeCell ref="D142:E142"/>
    <mergeCell ref="C143:E143"/>
    <mergeCell ref="D144:E144"/>
    <mergeCell ref="D145:E145"/>
    <mergeCell ref="D146:E146"/>
    <mergeCell ref="D147:E147"/>
    <mergeCell ref="D136:E136"/>
    <mergeCell ref="D137:E137"/>
    <mergeCell ref="D138:E138"/>
    <mergeCell ref="D139:E139"/>
    <mergeCell ref="D140:E140"/>
    <mergeCell ref="D141:E141"/>
    <mergeCell ref="C154:E154"/>
    <mergeCell ref="D155:E155"/>
    <mergeCell ref="D156:E156"/>
    <mergeCell ref="C157:E157"/>
    <mergeCell ref="D158:E158"/>
    <mergeCell ref="D159:E159"/>
    <mergeCell ref="D148:E148"/>
    <mergeCell ref="D149:E149"/>
    <mergeCell ref="D150:E150"/>
    <mergeCell ref="D151:E151"/>
    <mergeCell ref="D152:E152"/>
    <mergeCell ref="D153:E153"/>
    <mergeCell ref="D166:E166"/>
    <mergeCell ref="D167:E167"/>
    <mergeCell ref="D168:E168"/>
    <mergeCell ref="C169:E169"/>
    <mergeCell ref="C170:E170"/>
    <mergeCell ref="C171:E171"/>
    <mergeCell ref="D160:E160"/>
    <mergeCell ref="D161:E161"/>
    <mergeCell ref="D162:E162"/>
    <mergeCell ref="D163:E163"/>
    <mergeCell ref="D164:E164"/>
    <mergeCell ref="D165:E165"/>
    <mergeCell ref="D178:E178"/>
    <mergeCell ref="D179:E179"/>
    <mergeCell ref="D180:E180"/>
    <mergeCell ref="D181:E181"/>
    <mergeCell ref="D182:E182"/>
    <mergeCell ref="C183:E183"/>
    <mergeCell ref="C172:E172"/>
    <mergeCell ref="D173:E173"/>
    <mergeCell ref="D174:E174"/>
    <mergeCell ref="D175:E175"/>
    <mergeCell ref="D176:E176"/>
    <mergeCell ref="D177:E177"/>
    <mergeCell ref="C190:E190"/>
    <mergeCell ref="C193:E193"/>
    <mergeCell ref="C194:E194"/>
    <mergeCell ref="C195:E195"/>
    <mergeCell ref="C198:E198"/>
    <mergeCell ref="C199:E199"/>
    <mergeCell ref="C184:E184"/>
    <mergeCell ref="C185:E185"/>
    <mergeCell ref="C186:E186"/>
    <mergeCell ref="D187:E187"/>
    <mergeCell ref="D188:E188"/>
    <mergeCell ref="C189:E189"/>
    <mergeCell ref="D212:E212"/>
    <mergeCell ref="D213:E213"/>
    <mergeCell ref="D214:E214"/>
    <mergeCell ref="D215:E215"/>
    <mergeCell ref="D216:E216"/>
    <mergeCell ref="D217:E217"/>
    <mergeCell ref="C202:E202"/>
    <mergeCell ref="C203:E203"/>
    <mergeCell ref="C205:E205"/>
    <mergeCell ref="C209:E209"/>
    <mergeCell ref="C210:E210"/>
    <mergeCell ref="C211:E211"/>
    <mergeCell ref="D224:E224"/>
    <mergeCell ref="D225:E225"/>
    <mergeCell ref="D226:E226"/>
    <mergeCell ref="D227:E227"/>
    <mergeCell ref="D228:E228"/>
    <mergeCell ref="D229:E229"/>
    <mergeCell ref="D218:E218"/>
    <mergeCell ref="D219:E219"/>
    <mergeCell ref="D220:E220"/>
    <mergeCell ref="D221:E221"/>
    <mergeCell ref="C222:E222"/>
    <mergeCell ref="D223:E223"/>
    <mergeCell ref="D236:E236"/>
    <mergeCell ref="D237:E237"/>
    <mergeCell ref="D238:E238"/>
    <mergeCell ref="D239:E239"/>
    <mergeCell ref="D240:E240"/>
    <mergeCell ref="D241:E241"/>
    <mergeCell ref="D230:E230"/>
    <mergeCell ref="D231:E231"/>
    <mergeCell ref="D232:E232"/>
    <mergeCell ref="C233:E233"/>
    <mergeCell ref="D234:E234"/>
    <mergeCell ref="D235:E235"/>
    <mergeCell ref="D248:E248"/>
    <mergeCell ref="D249:E249"/>
    <mergeCell ref="D250:E250"/>
    <mergeCell ref="D251:E251"/>
    <mergeCell ref="D252:E252"/>
    <mergeCell ref="D253:E253"/>
    <mergeCell ref="D242:E242"/>
    <mergeCell ref="D243:E243"/>
    <mergeCell ref="C244:E244"/>
    <mergeCell ref="D245:E245"/>
    <mergeCell ref="D246:E246"/>
    <mergeCell ref="C247:E247"/>
    <mergeCell ref="C260:E260"/>
    <mergeCell ref="C261:E261"/>
    <mergeCell ref="D262:E262"/>
    <mergeCell ref="D263:E263"/>
    <mergeCell ref="D264:E264"/>
    <mergeCell ref="D265:E265"/>
    <mergeCell ref="D254:E254"/>
    <mergeCell ref="D255:E255"/>
    <mergeCell ref="D256:E256"/>
    <mergeCell ref="D257:E257"/>
    <mergeCell ref="D258:E258"/>
    <mergeCell ref="C259:E259"/>
    <mergeCell ref="D282:E282"/>
    <mergeCell ref="D283:E283"/>
    <mergeCell ref="C272:E272"/>
    <mergeCell ref="C273:E273"/>
    <mergeCell ref="C274:E274"/>
    <mergeCell ref="D275:E275"/>
    <mergeCell ref="D276:E276"/>
    <mergeCell ref="D277:E277"/>
    <mergeCell ref="D266:E266"/>
    <mergeCell ref="D267:E267"/>
    <mergeCell ref="D268:E268"/>
    <mergeCell ref="D269:E269"/>
    <mergeCell ref="D270:E270"/>
    <mergeCell ref="D271:E271"/>
    <mergeCell ref="B302:E302"/>
    <mergeCell ref="J2:K3"/>
    <mergeCell ref="C296:E296"/>
    <mergeCell ref="C297:E297"/>
    <mergeCell ref="C298:E298"/>
    <mergeCell ref="C299:E299"/>
    <mergeCell ref="C300:E300"/>
    <mergeCell ref="C301:E301"/>
    <mergeCell ref="C290:E290"/>
    <mergeCell ref="C291:E291"/>
    <mergeCell ref="D292:E292"/>
    <mergeCell ref="D293:E293"/>
    <mergeCell ref="C294:E294"/>
    <mergeCell ref="C295:E295"/>
    <mergeCell ref="D284:E284"/>
    <mergeCell ref="C285:E285"/>
    <mergeCell ref="C286:E286"/>
    <mergeCell ref="C287:E287"/>
    <mergeCell ref="C288:E288"/>
    <mergeCell ref="C289:E289"/>
    <mergeCell ref="C278:E278"/>
    <mergeCell ref="D279:E279"/>
    <mergeCell ref="D280:E280"/>
    <mergeCell ref="D281:E281"/>
  </mergeCells>
  <pageMargins left="0.25" right="0.25" top="0.75" bottom="0.75" header="0.3" footer="0.3"/>
  <pageSetup paperSize="9" scale="38" orientation="landscape" horizontalDpi="4294967293" r:id="rId1"/>
  <headerFooter>
    <oddHeader>&amp;C&amp;"Times New Roman,Félkövér"&amp;12Közművelődés Kiadások - 2018. év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733"/>
  <sheetViews>
    <sheetView view="pageLayout" zoomScaleNormal="82" workbookViewId="0">
      <selection activeCell="L24" sqref="L24"/>
    </sheetView>
  </sheetViews>
  <sheetFormatPr defaultColWidth="9.140625" defaultRowHeight="15" x14ac:dyDescent="0.25"/>
  <cols>
    <col min="1" max="1" width="7.85546875" style="124" bestFit="1" customWidth="1"/>
    <col min="2" max="2" width="6.85546875" style="16" bestFit="1" customWidth="1"/>
    <col min="3" max="4" width="3.28515625" style="12" customWidth="1"/>
    <col min="5" max="5" width="48.85546875" style="12" customWidth="1"/>
    <col min="6" max="6" width="11.42578125" style="12" customWidth="1"/>
    <col min="7" max="7" width="11" style="12" customWidth="1"/>
    <col min="8" max="8" width="9.28515625" style="12" customWidth="1"/>
    <col min="9" max="9" width="11.7109375" style="49" customWidth="1"/>
    <col min="10" max="11" width="10.42578125" style="12" customWidth="1"/>
    <col min="12" max="12" width="8.28515625" style="12" customWidth="1"/>
    <col min="13" max="13" width="9.5703125" style="12" customWidth="1"/>
    <col min="14" max="14" width="8.85546875" style="12" customWidth="1"/>
    <col min="15" max="15" width="11" style="12" customWidth="1"/>
    <col min="16" max="26" width="10.140625" style="12" bestFit="1" customWidth="1"/>
    <col min="27" max="27" width="11.28515625" style="12" bestFit="1" customWidth="1"/>
    <col min="28" max="16384" width="9.140625" style="17"/>
  </cols>
  <sheetData>
    <row r="1" spans="1:27" ht="15.75" thickBot="1" x14ac:dyDescent="0.3">
      <c r="AA1" s="11" t="s">
        <v>827</v>
      </c>
    </row>
    <row r="2" spans="1:27" ht="15" customHeight="1" x14ac:dyDescent="0.25">
      <c r="B2" s="568" t="s">
        <v>0</v>
      </c>
      <c r="C2" s="553"/>
      <c r="D2" s="553"/>
      <c r="E2" s="553"/>
      <c r="F2" s="554" t="s">
        <v>1053</v>
      </c>
      <c r="G2" s="638" t="s">
        <v>1045</v>
      </c>
      <c r="H2" s="574"/>
      <c r="I2" s="575"/>
      <c r="J2" s="574" t="s">
        <v>1050</v>
      </c>
      <c r="K2" s="574"/>
      <c r="L2" s="574"/>
      <c r="M2" s="574"/>
      <c r="N2" s="574"/>
      <c r="O2" s="575"/>
      <c r="P2" s="552" t="s">
        <v>1046</v>
      </c>
      <c r="Q2" s="553"/>
      <c r="R2" s="553"/>
      <c r="S2" s="553"/>
      <c r="T2" s="553"/>
      <c r="U2" s="553"/>
      <c r="V2" s="553"/>
      <c r="W2" s="553"/>
      <c r="X2" s="553"/>
      <c r="Y2" s="553"/>
      <c r="Z2" s="553"/>
      <c r="AA2" s="554"/>
    </row>
    <row r="3" spans="1:27" ht="22.5" customHeight="1" x14ac:dyDescent="0.25">
      <c r="B3" s="569"/>
      <c r="C3" s="570"/>
      <c r="D3" s="570"/>
      <c r="E3" s="570"/>
      <c r="F3" s="649"/>
      <c r="G3" s="639" t="s">
        <v>853</v>
      </c>
      <c r="H3" s="641" t="s">
        <v>854</v>
      </c>
      <c r="I3" s="643" t="s">
        <v>571</v>
      </c>
      <c r="J3" s="667" t="s">
        <v>974</v>
      </c>
      <c r="K3" s="656" t="s">
        <v>856</v>
      </c>
      <c r="L3" s="656" t="s">
        <v>973</v>
      </c>
      <c r="M3" s="656" t="s">
        <v>975</v>
      </c>
      <c r="N3" s="656" t="s">
        <v>1033</v>
      </c>
      <c r="O3" s="657" t="s">
        <v>976</v>
      </c>
      <c r="P3" s="555"/>
      <c r="Q3" s="556"/>
      <c r="R3" s="556"/>
      <c r="S3" s="556"/>
      <c r="T3" s="556"/>
      <c r="U3" s="556"/>
      <c r="V3" s="556"/>
      <c r="W3" s="556"/>
      <c r="X3" s="556"/>
      <c r="Y3" s="556"/>
      <c r="Z3" s="556"/>
      <c r="AA3" s="557"/>
    </row>
    <row r="4" spans="1:27" ht="58.5" customHeight="1" thickBot="1" x14ac:dyDescent="0.3">
      <c r="B4" s="571"/>
      <c r="C4" s="572"/>
      <c r="D4" s="572"/>
      <c r="E4" s="572"/>
      <c r="F4" s="650"/>
      <c r="G4" s="640"/>
      <c r="H4" s="642"/>
      <c r="I4" s="644"/>
      <c r="J4" s="668"/>
      <c r="K4" s="563"/>
      <c r="L4" s="563"/>
      <c r="M4" s="563"/>
      <c r="N4" s="563"/>
      <c r="O4" s="658"/>
      <c r="P4" s="128" t="s">
        <v>592</v>
      </c>
      <c r="Q4" s="65" t="s">
        <v>593</v>
      </c>
      <c r="R4" s="65" t="s">
        <v>594</v>
      </c>
      <c r="S4" s="65" t="s">
        <v>595</v>
      </c>
      <c r="T4" s="65" t="s">
        <v>596</v>
      </c>
      <c r="U4" s="399" t="s">
        <v>597</v>
      </c>
      <c r="V4" s="82" t="s">
        <v>598</v>
      </c>
      <c r="W4" s="260" t="s">
        <v>599</v>
      </c>
      <c r="X4" s="415" t="s">
        <v>600</v>
      </c>
      <c r="Y4" s="441" t="s">
        <v>601</v>
      </c>
      <c r="Z4" s="441" t="s">
        <v>602</v>
      </c>
      <c r="AA4" s="417" t="s">
        <v>603</v>
      </c>
    </row>
    <row r="5" spans="1:27" ht="15.75" thickBot="1" x14ac:dyDescent="0.3">
      <c r="B5" s="83" t="s">
        <v>118</v>
      </c>
      <c r="C5" s="645" t="s">
        <v>119</v>
      </c>
      <c r="D5" s="646"/>
      <c r="E5" s="646"/>
      <c r="F5" s="162">
        <v>0</v>
      </c>
      <c r="G5" s="239">
        <f>G6+G20</f>
        <v>0</v>
      </c>
      <c r="H5" s="145">
        <f t="shared" ref="H5:AA5" si="0">H6+H20</f>
        <v>0</v>
      </c>
      <c r="I5" s="162">
        <f>SUM(G5:H5)</f>
        <v>0</v>
      </c>
      <c r="J5" s="88">
        <f t="shared" ref="J5:O5" si="1">J6+J20</f>
        <v>0</v>
      </c>
      <c r="K5" s="86">
        <f t="shared" si="1"/>
        <v>0</v>
      </c>
      <c r="L5" s="86">
        <f t="shared" si="1"/>
        <v>0</v>
      </c>
      <c r="M5" s="86">
        <f t="shared" si="1"/>
        <v>0</v>
      </c>
      <c r="N5" s="86"/>
      <c r="O5" s="86">
        <f t="shared" si="1"/>
        <v>0</v>
      </c>
      <c r="P5" s="85">
        <f t="shared" si="0"/>
        <v>0</v>
      </c>
      <c r="Q5" s="86">
        <f t="shared" si="0"/>
        <v>0</v>
      </c>
      <c r="R5" s="86">
        <f t="shared" si="0"/>
        <v>0</v>
      </c>
      <c r="S5" s="86">
        <f t="shared" si="0"/>
        <v>0</v>
      </c>
      <c r="T5" s="86">
        <f t="shared" si="0"/>
        <v>0</v>
      </c>
      <c r="U5" s="89">
        <f t="shared" si="0"/>
        <v>0</v>
      </c>
      <c r="V5" s="86">
        <f t="shared" si="0"/>
        <v>0</v>
      </c>
      <c r="W5" s="88">
        <f t="shared" si="0"/>
        <v>0</v>
      </c>
      <c r="X5" s="351">
        <f t="shared" si="0"/>
        <v>0</v>
      </c>
      <c r="Y5" s="89">
        <f t="shared" si="0"/>
        <v>0</v>
      </c>
      <c r="Z5" s="89">
        <f t="shared" si="0"/>
        <v>0</v>
      </c>
      <c r="AA5" s="90">
        <f t="shared" si="0"/>
        <v>0</v>
      </c>
    </row>
    <row r="6" spans="1:27" ht="15.75" hidden="1" customHeight="1" thickBot="1" x14ac:dyDescent="0.3">
      <c r="B6" s="121" t="s">
        <v>608</v>
      </c>
      <c r="C6" s="580" t="s">
        <v>120</v>
      </c>
      <c r="D6" s="581"/>
      <c r="E6" s="581"/>
      <c r="F6" s="163">
        <v>0</v>
      </c>
      <c r="G6" s="240">
        <f>G7+G8+G9+G10+G11+G12+G13+G14+G15+G16+G17+G18+G19</f>
        <v>0</v>
      </c>
      <c r="H6" s="146">
        <f t="shared" ref="H6:AA6" si="2">H7+H8+H9+H10+H11+H12+H13+H14+H15+H16+H17+H18+H19</f>
        <v>0</v>
      </c>
      <c r="I6" s="163">
        <f t="shared" ref="I6:I69" si="3">SUM(G6:H6)</f>
        <v>0</v>
      </c>
      <c r="J6" s="118">
        <f t="shared" ref="J6:O6" si="4">J7+J8+J9+J10+J11+J12+J13+J14+J15+J16+J17+J18+J19</f>
        <v>0</v>
      </c>
      <c r="K6" s="116">
        <f t="shared" si="4"/>
        <v>0</v>
      </c>
      <c r="L6" s="116">
        <f t="shared" si="4"/>
        <v>0</v>
      </c>
      <c r="M6" s="116">
        <f t="shared" si="4"/>
        <v>0</v>
      </c>
      <c r="N6" s="116"/>
      <c r="O6" s="116">
        <f t="shared" si="4"/>
        <v>0</v>
      </c>
      <c r="P6" s="115">
        <f t="shared" si="2"/>
        <v>0</v>
      </c>
      <c r="Q6" s="116">
        <f t="shared" si="2"/>
        <v>0</v>
      </c>
      <c r="R6" s="116">
        <f t="shared" si="2"/>
        <v>0</v>
      </c>
      <c r="S6" s="116">
        <f t="shared" si="2"/>
        <v>0</v>
      </c>
      <c r="T6" s="116">
        <f t="shared" si="2"/>
        <v>0</v>
      </c>
      <c r="U6" s="119">
        <f t="shared" si="2"/>
        <v>0</v>
      </c>
      <c r="V6" s="116">
        <f t="shared" si="2"/>
        <v>0</v>
      </c>
      <c r="W6" s="118">
        <f t="shared" si="2"/>
        <v>0</v>
      </c>
      <c r="X6" s="352">
        <f t="shared" si="2"/>
        <v>0</v>
      </c>
      <c r="Y6" s="119">
        <f t="shared" si="2"/>
        <v>0</v>
      </c>
      <c r="Z6" s="119">
        <f t="shared" si="2"/>
        <v>0</v>
      </c>
      <c r="AA6" s="120">
        <f t="shared" si="2"/>
        <v>0</v>
      </c>
    </row>
    <row r="7" spans="1:27" s="206" customFormat="1" ht="15.75" hidden="1" customHeight="1" thickBot="1" x14ac:dyDescent="0.3">
      <c r="A7" s="124" t="s">
        <v>121</v>
      </c>
      <c r="B7" s="187" t="s">
        <v>609</v>
      </c>
      <c r="C7" s="200"/>
      <c r="D7" s="256" t="s">
        <v>122</v>
      </c>
      <c r="E7" s="256"/>
      <c r="F7" s="189">
        <v>0</v>
      </c>
      <c r="G7" s="261">
        <f>SUM(P7:AA7)</f>
        <v>0</v>
      </c>
      <c r="H7" s="188"/>
      <c r="I7" s="189">
        <f t="shared" si="3"/>
        <v>0</v>
      </c>
      <c r="J7" s="190"/>
      <c r="K7" s="191"/>
      <c r="L7" s="191"/>
      <c r="M7" s="191"/>
      <c r="N7" s="191"/>
      <c r="O7" s="191"/>
      <c r="P7" s="197"/>
      <c r="Q7" s="191"/>
      <c r="R7" s="191"/>
      <c r="S7" s="191"/>
      <c r="T7" s="191"/>
      <c r="U7" s="192"/>
      <c r="V7" s="191"/>
      <c r="W7" s="190"/>
      <c r="X7" s="353"/>
      <c r="Y7" s="192"/>
      <c r="Z7" s="192"/>
      <c r="AA7" s="193"/>
    </row>
    <row r="8" spans="1:27" s="206" customFormat="1" ht="15.75" hidden="1" customHeight="1" thickBot="1" x14ac:dyDescent="0.3">
      <c r="A8" s="124" t="s">
        <v>123</v>
      </c>
      <c r="B8" s="187" t="s">
        <v>610</v>
      </c>
      <c r="C8" s="200"/>
      <c r="D8" s="256" t="s">
        <v>124</v>
      </c>
      <c r="E8" s="256"/>
      <c r="F8" s="189">
        <v>0</v>
      </c>
      <c r="G8" s="261">
        <f t="shared" ref="G8:G19" si="5">SUM(P8:AA8)</f>
        <v>0</v>
      </c>
      <c r="H8" s="188"/>
      <c r="I8" s="189">
        <f t="shared" si="3"/>
        <v>0</v>
      </c>
      <c r="J8" s="190"/>
      <c r="K8" s="191"/>
      <c r="L8" s="191"/>
      <c r="M8" s="191"/>
      <c r="N8" s="191"/>
      <c r="O8" s="191"/>
      <c r="P8" s="197"/>
      <c r="Q8" s="191"/>
      <c r="R8" s="191"/>
      <c r="S8" s="191"/>
      <c r="T8" s="191"/>
      <c r="U8" s="192"/>
      <c r="V8" s="191"/>
      <c r="W8" s="190"/>
      <c r="X8" s="353"/>
      <c r="Y8" s="192"/>
      <c r="Z8" s="192"/>
      <c r="AA8" s="193"/>
    </row>
    <row r="9" spans="1:27" s="206" customFormat="1" ht="15.75" hidden="1" customHeight="1" thickBot="1" x14ac:dyDescent="0.3">
      <c r="A9" s="124" t="s">
        <v>125</v>
      </c>
      <c r="B9" s="187" t="s">
        <v>611</v>
      </c>
      <c r="C9" s="200"/>
      <c r="D9" s="256" t="s">
        <v>126</v>
      </c>
      <c r="E9" s="256"/>
      <c r="F9" s="189">
        <v>0</v>
      </c>
      <c r="G9" s="261">
        <f t="shared" si="5"/>
        <v>0</v>
      </c>
      <c r="H9" s="188"/>
      <c r="I9" s="189">
        <f t="shared" si="3"/>
        <v>0</v>
      </c>
      <c r="J9" s="190"/>
      <c r="K9" s="191"/>
      <c r="L9" s="191"/>
      <c r="M9" s="191"/>
      <c r="N9" s="191"/>
      <c r="O9" s="191"/>
      <c r="P9" s="197"/>
      <c r="Q9" s="191"/>
      <c r="R9" s="191"/>
      <c r="S9" s="191"/>
      <c r="T9" s="191"/>
      <c r="U9" s="192"/>
      <c r="V9" s="191"/>
      <c r="W9" s="190"/>
      <c r="X9" s="353"/>
      <c r="Y9" s="192"/>
      <c r="Z9" s="192"/>
      <c r="AA9" s="193"/>
    </row>
    <row r="10" spans="1:27" s="206" customFormat="1" ht="15.75" hidden="1" customHeight="1" thickBot="1" x14ac:dyDescent="0.3">
      <c r="A10" s="124" t="s">
        <v>127</v>
      </c>
      <c r="B10" s="187" t="s">
        <v>612</v>
      </c>
      <c r="C10" s="200"/>
      <c r="D10" s="256" t="s">
        <v>351</v>
      </c>
      <c r="E10" s="256"/>
      <c r="F10" s="189">
        <v>0</v>
      </c>
      <c r="G10" s="261">
        <f t="shared" si="5"/>
        <v>0</v>
      </c>
      <c r="H10" s="188"/>
      <c r="I10" s="189">
        <f t="shared" si="3"/>
        <v>0</v>
      </c>
      <c r="J10" s="190"/>
      <c r="K10" s="191"/>
      <c r="L10" s="191"/>
      <c r="M10" s="191"/>
      <c r="N10" s="191"/>
      <c r="O10" s="191"/>
      <c r="P10" s="197"/>
      <c r="Q10" s="191"/>
      <c r="R10" s="191"/>
      <c r="S10" s="191"/>
      <c r="T10" s="191"/>
      <c r="U10" s="192"/>
      <c r="V10" s="191"/>
      <c r="W10" s="190"/>
      <c r="X10" s="353"/>
      <c r="Y10" s="192"/>
      <c r="Z10" s="192"/>
      <c r="AA10" s="193"/>
    </row>
    <row r="11" spans="1:27" s="206" customFormat="1" ht="15.75" hidden="1" customHeight="1" thickBot="1" x14ac:dyDescent="0.3">
      <c r="A11" s="124" t="s">
        <v>128</v>
      </c>
      <c r="B11" s="187" t="s">
        <v>613</v>
      </c>
      <c r="C11" s="200"/>
      <c r="D11" s="256" t="s">
        <v>129</v>
      </c>
      <c r="E11" s="256"/>
      <c r="F11" s="189">
        <v>0</v>
      </c>
      <c r="G11" s="261">
        <f t="shared" si="5"/>
        <v>0</v>
      </c>
      <c r="H11" s="188"/>
      <c r="I11" s="189">
        <f t="shared" si="3"/>
        <v>0</v>
      </c>
      <c r="J11" s="190"/>
      <c r="K11" s="191"/>
      <c r="L11" s="191"/>
      <c r="M11" s="191"/>
      <c r="N11" s="191"/>
      <c r="O11" s="191"/>
      <c r="P11" s="197"/>
      <c r="Q11" s="191"/>
      <c r="R11" s="191"/>
      <c r="S11" s="191"/>
      <c r="T11" s="191"/>
      <c r="U11" s="192"/>
      <c r="V11" s="191"/>
      <c r="W11" s="190"/>
      <c r="X11" s="353"/>
      <c r="Y11" s="192"/>
      <c r="Z11" s="192"/>
      <c r="AA11" s="193"/>
    </row>
    <row r="12" spans="1:27" s="206" customFormat="1" ht="15.75" hidden="1" customHeight="1" thickBot="1" x14ac:dyDescent="0.3">
      <c r="A12" s="124" t="s">
        <v>130</v>
      </c>
      <c r="B12" s="187" t="s">
        <v>614</v>
      </c>
      <c r="C12" s="200"/>
      <c r="D12" s="256" t="s">
        <v>131</v>
      </c>
      <c r="E12" s="256"/>
      <c r="F12" s="189">
        <v>0</v>
      </c>
      <c r="G12" s="261">
        <f t="shared" si="5"/>
        <v>0</v>
      </c>
      <c r="H12" s="188"/>
      <c r="I12" s="189">
        <f t="shared" si="3"/>
        <v>0</v>
      </c>
      <c r="J12" s="190"/>
      <c r="K12" s="191"/>
      <c r="L12" s="191"/>
      <c r="M12" s="191"/>
      <c r="N12" s="191"/>
      <c r="O12" s="191"/>
      <c r="P12" s="197"/>
      <c r="Q12" s="191"/>
      <c r="R12" s="191"/>
      <c r="S12" s="191"/>
      <c r="T12" s="191"/>
      <c r="U12" s="192"/>
      <c r="V12" s="191"/>
      <c r="W12" s="190"/>
      <c r="X12" s="353"/>
      <c r="Y12" s="192"/>
      <c r="Z12" s="192"/>
      <c r="AA12" s="193"/>
    </row>
    <row r="13" spans="1:27" s="206" customFormat="1" ht="15.75" hidden="1" customHeight="1" thickBot="1" x14ac:dyDescent="0.3">
      <c r="A13" s="124" t="s">
        <v>132</v>
      </c>
      <c r="B13" s="187" t="s">
        <v>615</v>
      </c>
      <c r="C13" s="200"/>
      <c r="D13" s="256" t="s">
        <v>133</v>
      </c>
      <c r="E13" s="256"/>
      <c r="F13" s="189">
        <v>0</v>
      </c>
      <c r="G13" s="261">
        <f t="shared" si="5"/>
        <v>0</v>
      </c>
      <c r="H13" s="188"/>
      <c r="I13" s="189">
        <f t="shared" si="3"/>
        <v>0</v>
      </c>
      <c r="J13" s="190"/>
      <c r="K13" s="191"/>
      <c r="L13" s="191"/>
      <c r="M13" s="191"/>
      <c r="N13" s="191"/>
      <c r="O13" s="191"/>
      <c r="P13" s="197"/>
      <c r="Q13" s="191"/>
      <c r="R13" s="191"/>
      <c r="S13" s="191"/>
      <c r="T13" s="191"/>
      <c r="U13" s="192"/>
      <c r="V13" s="191"/>
      <c r="W13" s="190"/>
      <c r="X13" s="353"/>
      <c r="Y13" s="192"/>
      <c r="Z13" s="192"/>
      <c r="AA13" s="193"/>
    </row>
    <row r="14" spans="1:27" s="206" customFormat="1" ht="15.75" hidden="1" customHeight="1" thickBot="1" x14ac:dyDescent="0.3">
      <c r="A14" s="124" t="s">
        <v>134</v>
      </c>
      <c r="B14" s="187" t="s">
        <v>616</v>
      </c>
      <c r="C14" s="200"/>
      <c r="D14" s="256" t="s">
        <v>135</v>
      </c>
      <c r="E14" s="256"/>
      <c r="F14" s="189">
        <v>0</v>
      </c>
      <c r="G14" s="261">
        <f t="shared" si="5"/>
        <v>0</v>
      </c>
      <c r="H14" s="188"/>
      <c r="I14" s="189">
        <f t="shared" si="3"/>
        <v>0</v>
      </c>
      <c r="J14" s="190"/>
      <c r="K14" s="191"/>
      <c r="L14" s="191"/>
      <c r="M14" s="191"/>
      <c r="N14" s="191"/>
      <c r="O14" s="191"/>
      <c r="P14" s="197"/>
      <c r="Q14" s="191"/>
      <c r="R14" s="191"/>
      <c r="S14" s="191"/>
      <c r="T14" s="191"/>
      <c r="U14" s="192"/>
      <c r="V14" s="191"/>
      <c r="W14" s="190"/>
      <c r="X14" s="353"/>
      <c r="Y14" s="192"/>
      <c r="Z14" s="192"/>
      <c r="AA14" s="193"/>
    </row>
    <row r="15" spans="1:27" s="206" customFormat="1" ht="15.75" hidden="1" customHeight="1" thickBot="1" x14ac:dyDescent="0.3">
      <c r="A15" s="124" t="s">
        <v>136</v>
      </c>
      <c r="B15" s="187" t="s">
        <v>617</v>
      </c>
      <c r="C15" s="200"/>
      <c r="D15" s="256" t="s">
        <v>137</v>
      </c>
      <c r="E15" s="256"/>
      <c r="F15" s="189">
        <v>0</v>
      </c>
      <c r="G15" s="261">
        <f t="shared" si="5"/>
        <v>0</v>
      </c>
      <c r="H15" s="188"/>
      <c r="I15" s="189">
        <f t="shared" si="3"/>
        <v>0</v>
      </c>
      <c r="J15" s="190"/>
      <c r="K15" s="191"/>
      <c r="L15" s="191"/>
      <c r="M15" s="191"/>
      <c r="N15" s="191"/>
      <c r="O15" s="191"/>
      <c r="P15" s="197"/>
      <c r="Q15" s="191"/>
      <c r="R15" s="191"/>
      <c r="S15" s="191"/>
      <c r="T15" s="191"/>
      <c r="U15" s="192"/>
      <c r="V15" s="191"/>
      <c r="W15" s="190"/>
      <c r="X15" s="353"/>
      <c r="Y15" s="192"/>
      <c r="Z15" s="192"/>
      <c r="AA15" s="193"/>
    </row>
    <row r="16" spans="1:27" s="206" customFormat="1" ht="15.75" hidden="1" customHeight="1" thickBot="1" x14ac:dyDescent="0.3">
      <c r="A16" s="124" t="s">
        <v>138</v>
      </c>
      <c r="B16" s="187" t="s">
        <v>618</v>
      </c>
      <c r="C16" s="200"/>
      <c r="D16" s="256" t="s">
        <v>139</v>
      </c>
      <c r="E16" s="256"/>
      <c r="F16" s="189">
        <v>0</v>
      </c>
      <c r="G16" s="261">
        <f t="shared" si="5"/>
        <v>0</v>
      </c>
      <c r="H16" s="188"/>
      <c r="I16" s="189">
        <f t="shared" si="3"/>
        <v>0</v>
      </c>
      <c r="J16" s="190"/>
      <c r="K16" s="191"/>
      <c r="L16" s="191"/>
      <c r="M16" s="191"/>
      <c r="N16" s="191"/>
      <c r="O16" s="191"/>
      <c r="P16" s="197"/>
      <c r="Q16" s="191"/>
      <c r="R16" s="191"/>
      <c r="S16" s="191"/>
      <c r="T16" s="191"/>
      <c r="U16" s="192"/>
      <c r="V16" s="191"/>
      <c r="W16" s="190"/>
      <c r="X16" s="353"/>
      <c r="Y16" s="192"/>
      <c r="Z16" s="192"/>
      <c r="AA16" s="193"/>
    </row>
    <row r="17" spans="1:27" s="206" customFormat="1" ht="15.75" hidden="1" customHeight="1" thickBot="1" x14ac:dyDescent="0.3">
      <c r="A17" s="124" t="s">
        <v>140</v>
      </c>
      <c r="B17" s="187" t="s">
        <v>619</v>
      </c>
      <c r="C17" s="200"/>
      <c r="D17" s="256" t="s">
        <v>141</v>
      </c>
      <c r="E17" s="256"/>
      <c r="F17" s="189">
        <v>0</v>
      </c>
      <c r="G17" s="261">
        <f t="shared" si="5"/>
        <v>0</v>
      </c>
      <c r="H17" s="188"/>
      <c r="I17" s="189">
        <f t="shared" si="3"/>
        <v>0</v>
      </c>
      <c r="J17" s="190"/>
      <c r="K17" s="191"/>
      <c r="L17" s="191"/>
      <c r="M17" s="191"/>
      <c r="N17" s="191"/>
      <c r="O17" s="191"/>
      <c r="P17" s="197"/>
      <c r="Q17" s="191"/>
      <c r="R17" s="191"/>
      <c r="S17" s="191"/>
      <c r="T17" s="191"/>
      <c r="U17" s="192"/>
      <c r="V17" s="191"/>
      <c r="W17" s="190"/>
      <c r="X17" s="353"/>
      <c r="Y17" s="192"/>
      <c r="Z17" s="192"/>
      <c r="AA17" s="193"/>
    </row>
    <row r="18" spans="1:27" s="206" customFormat="1" ht="15.75" hidden="1" customHeight="1" thickBot="1" x14ac:dyDescent="0.3">
      <c r="A18" s="124" t="s">
        <v>142</v>
      </c>
      <c r="B18" s="187" t="s">
        <v>620</v>
      </c>
      <c r="C18" s="200"/>
      <c r="D18" s="256" t="s">
        <v>143</v>
      </c>
      <c r="E18" s="256"/>
      <c r="F18" s="189">
        <v>0</v>
      </c>
      <c r="G18" s="261">
        <f t="shared" si="5"/>
        <v>0</v>
      </c>
      <c r="H18" s="188"/>
      <c r="I18" s="189">
        <f t="shared" si="3"/>
        <v>0</v>
      </c>
      <c r="J18" s="190"/>
      <c r="K18" s="191"/>
      <c r="L18" s="191"/>
      <c r="M18" s="191"/>
      <c r="N18" s="191"/>
      <c r="O18" s="191"/>
      <c r="P18" s="197"/>
      <c r="Q18" s="191"/>
      <c r="R18" s="191"/>
      <c r="S18" s="191"/>
      <c r="T18" s="191"/>
      <c r="U18" s="192"/>
      <c r="V18" s="191"/>
      <c r="W18" s="190"/>
      <c r="X18" s="353"/>
      <c r="Y18" s="192"/>
      <c r="Z18" s="192"/>
      <c r="AA18" s="193"/>
    </row>
    <row r="19" spans="1:27" s="206" customFormat="1" ht="15.75" hidden="1" customHeight="1" thickBot="1" x14ac:dyDescent="0.3">
      <c r="A19" s="124" t="s">
        <v>144</v>
      </c>
      <c r="B19" s="187" t="s">
        <v>621</v>
      </c>
      <c r="C19" s="200"/>
      <c r="D19" s="256" t="s">
        <v>145</v>
      </c>
      <c r="E19" s="256"/>
      <c r="F19" s="189">
        <v>0</v>
      </c>
      <c r="G19" s="261">
        <f t="shared" si="5"/>
        <v>0</v>
      </c>
      <c r="H19" s="188"/>
      <c r="I19" s="189">
        <f t="shared" si="3"/>
        <v>0</v>
      </c>
      <c r="J19" s="190"/>
      <c r="K19" s="191"/>
      <c r="L19" s="191"/>
      <c r="M19" s="191"/>
      <c r="N19" s="191"/>
      <c r="O19" s="191"/>
      <c r="P19" s="197"/>
      <c r="Q19" s="191"/>
      <c r="R19" s="191"/>
      <c r="S19" s="191"/>
      <c r="T19" s="191"/>
      <c r="U19" s="192"/>
      <c r="V19" s="191"/>
      <c r="W19" s="190"/>
      <c r="X19" s="353"/>
      <c r="Y19" s="192"/>
      <c r="Z19" s="192"/>
      <c r="AA19" s="193"/>
    </row>
    <row r="20" spans="1:27" ht="15.75" hidden="1" customHeight="1" thickBot="1" x14ac:dyDescent="0.3">
      <c r="B20" s="91" t="s">
        <v>622</v>
      </c>
      <c r="C20" s="582" t="s">
        <v>146</v>
      </c>
      <c r="D20" s="583"/>
      <c r="E20" s="583"/>
      <c r="F20" s="164">
        <v>0</v>
      </c>
      <c r="G20" s="242">
        <f>G21+G22+G23</f>
        <v>0</v>
      </c>
      <c r="H20" s="148">
        <f t="shared" ref="H20:AA20" si="6">H21+H22+H23</f>
        <v>0</v>
      </c>
      <c r="I20" s="164">
        <f t="shared" si="3"/>
        <v>0</v>
      </c>
      <c r="J20" s="96">
        <f t="shared" ref="J20:O20" si="7">J21+J22+J23</f>
        <v>0</v>
      </c>
      <c r="K20" s="94">
        <f t="shared" si="7"/>
        <v>0</v>
      </c>
      <c r="L20" s="94">
        <f t="shared" si="7"/>
        <v>0</v>
      </c>
      <c r="M20" s="94">
        <f t="shared" si="7"/>
        <v>0</v>
      </c>
      <c r="N20" s="94"/>
      <c r="O20" s="94">
        <f t="shared" si="7"/>
        <v>0</v>
      </c>
      <c r="P20" s="93">
        <f t="shared" si="6"/>
        <v>0</v>
      </c>
      <c r="Q20" s="94">
        <f t="shared" si="6"/>
        <v>0</v>
      </c>
      <c r="R20" s="94">
        <f t="shared" si="6"/>
        <v>0</v>
      </c>
      <c r="S20" s="94">
        <f t="shared" si="6"/>
        <v>0</v>
      </c>
      <c r="T20" s="94">
        <f t="shared" si="6"/>
        <v>0</v>
      </c>
      <c r="U20" s="97">
        <f t="shared" si="6"/>
        <v>0</v>
      </c>
      <c r="V20" s="94">
        <f t="shared" si="6"/>
        <v>0</v>
      </c>
      <c r="W20" s="96">
        <f t="shared" si="6"/>
        <v>0</v>
      </c>
      <c r="X20" s="354">
        <f t="shared" si="6"/>
        <v>0</v>
      </c>
      <c r="Y20" s="97">
        <f t="shared" si="6"/>
        <v>0</v>
      </c>
      <c r="Z20" s="97">
        <f t="shared" si="6"/>
        <v>0</v>
      </c>
      <c r="AA20" s="98">
        <f t="shared" si="6"/>
        <v>0</v>
      </c>
    </row>
    <row r="21" spans="1:27" s="41" customFormat="1" ht="15.75" hidden="1" customHeight="1" thickBot="1" x14ac:dyDescent="0.3">
      <c r="A21" s="124" t="s">
        <v>147</v>
      </c>
      <c r="B21" s="53" t="s">
        <v>623</v>
      </c>
      <c r="C21" s="605" t="s">
        <v>148</v>
      </c>
      <c r="D21" s="606"/>
      <c r="E21" s="606"/>
      <c r="F21" s="166">
        <v>0</v>
      </c>
      <c r="G21" s="248">
        <f>SUM(P21:AA21)</f>
        <v>0</v>
      </c>
      <c r="H21" s="154"/>
      <c r="I21" s="166">
        <f t="shared" si="3"/>
        <v>0</v>
      </c>
      <c r="J21" s="43"/>
      <c r="K21" s="13"/>
      <c r="L21" s="13"/>
      <c r="M21" s="13"/>
      <c r="N21" s="13"/>
      <c r="O21" s="13"/>
      <c r="P21" s="76"/>
      <c r="Q21" s="13"/>
      <c r="R21" s="13"/>
      <c r="S21" s="13"/>
      <c r="T21" s="13"/>
      <c r="U21" s="81"/>
      <c r="V21" s="13"/>
      <c r="W21" s="43"/>
      <c r="X21" s="355"/>
      <c r="Y21" s="81"/>
      <c r="Z21" s="81"/>
      <c r="AA21" s="45"/>
    </row>
    <row r="22" spans="1:27" s="41" customFormat="1" ht="25.5" hidden="1" customHeight="1" x14ac:dyDescent="0.25">
      <c r="A22" s="124" t="s">
        <v>149</v>
      </c>
      <c r="B22" s="53" t="s">
        <v>624</v>
      </c>
      <c r="C22" s="607" t="s">
        <v>875</v>
      </c>
      <c r="D22" s="608"/>
      <c r="E22" s="608"/>
      <c r="F22" s="166">
        <v>0</v>
      </c>
      <c r="G22" s="248">
        <f>SUM(P22:AA22)</f>
        <v>0</v>
      </c>
      <c r="H22" s="154"/>
      <c r="I22" s="166">
        <f t="shared" si="3"/>
        <v>0</v>
      </c>
      <c r="J22" s="43"/>
      <c r="K22" s="13"/>
      <c r="L22" s="13"/>
      <c r="M22" s="13"/>
      <c r="N22" s="13"/>
      <c r="O22" s="13"/>
      <c r="P22" s="76"/>
      <c r="Q22" s="13"/>
      <c r="R22" s="13"/>
      <c r="S22" s="13"/>
      <c r="T22" s="13"/>
      <c r="U22" s="81"/>
      <c r="V22" s="13"/>
      <c r="W22" s="43"/>
      <c r="X22" s="355"/>
      <c r="Y22" s="81"/>
      <c r="Z22" s="81"/>
      <c r="AA22" s="45"/>
    </row>
    <row r="23" spans="1:27" s="41" customFormat="1" ht="15.75" hidden="1" customHeight="1" thickBot="1" x14ac:dyDescent="0.3">
      <c r="A23" s="124" t="s">
        <v>150</v>
      </c>
      <c r="B23" s="194" t="s">
        <v>625</v>
      </c>
      <c r="C23" s="647" t="s">
        <v>151</v>
      </c>
      <c r="D23" s="648"/>
      <c r="E23" s="648"/>
      <c r="F23" s="166">
        <v>0</v>
      </c>
      <c r="G23" s="262">
        <f>SUM(P23:AA23)</f>
        <v>0</v>
      </c>
      <c r="H23" s="195"/>
      <c r="I23" s="166">
        <f t="shared" si="3"/>
        <v>0</v>
      </c>
      <c r="J23" s="43"/>
      <c r="K23" s="13"/>
      <c r="L23" s="13"/>
      <c r="M23" s="13"/>
      <c r="N23" s="13"/>
      <c r="O23" s="13"/>
      <c r="P23" s="76"/>
      <c r="Q23" s="13"/>
      <c r="R23" s="13"/>
      <c r="S23" s="13"/>
      <c r="T23" s="13"/>
      <c r="U23" s="81"/>
      <c r="V23" s="13"/>
      <c r="W23" s="43"/>
      <c r="X23" s="355"/>
      <c r="Y23" s="81"/>
      <c r="Z23" s="81"/>
      <c r="AA23" s="45"/>
    </row>
    <row r="24" spans="1:27" ht="15.75" thickBot="1" x14ac:dyDescent="0.3">
      <c r="A24" s="124" t="s">
        <v>964</v>
      </c>
      <c r="B24" s="83" t="s">
        <v>152</v>
      </c>
      <c r="C24" s="578" t="s">
        <v>802</v>
      </c>
      <c r="D24" s="578"/>
      <c r="E24" s="579"/>
      <c r="F24" s="162">
        <v>0</v>
      </c>
      <c r="G24" s="244">
        <f>G25+G26+G27+G28+G29+G30+G31</f>
        <v>0</v>
      </c>
      <c r="H24" s="150">
        <f t="shared" ref="H24:AA24" si="8">H25+H26+H27+H28+H29+H30+H31</f>
        <v>0</v>
      </c>
      <c r="I24" s="162">
        <f t="shared" si="3"/>
        <v>0</v>
      </c>
      <c r="J24" s="88">
        <f t="shared" ref="J24:O24" si="9">J25+J26+J27+J28+J29+J30+J31</f>
        <v>0</v>
      </c>
      <c r="K24" s="86">
        <f t="shared" si="9"/>
        <v>0</v>
      </c>
      <c r="L24" s="86">
        <f t="shared" si="9"/>
        <v>0</v>
      </c>
      <c r="M24" s="86">
        <f t="shared" si="9"/>
        <v>0</v>
      </c>
      <c r="N24" s="86"/>
      <c r="O24" s="86">
        <f t="shared" si="9"/>
        <v>0</v>
      </c>
      <c r="P24" s="85">
        <f t="shared" si="8"/>
        <v>0</v>
      </c>
      <c r="Q24" s="86">
        <f t="shared" si="8"/>
        <v>0</v>
      </c>
      <c r="R24" s="86">
        <f t="shared" si="8"/>
        <v>0</v>
      </c>
      <c r="S24" s="86">
        <f t="shared" si="8"/>
        <v>0</v>
      </c>
      <c r="T24" s="86">
        <f t="shared" si="8"/>
        <v>0</v>
      </c>
      <c r="U24" s="89">
        <f t="shared" si="8"/>
        <v>0</v>
      </c>
      <c r="V24" s="86">
        <f t="shared" si="8"/>
        <v>0</v>
      </c>
      <c r="W24" s="88">
        <f t="shared" si="8"/>
        <v>0</v>
      </c>
      <c r="X24" s="351">
        <f t="shared" si="8"/>
        <v>0</v>
      </c>
      <c r="Y24" s="89">
        <f t="shared" si="8"/>
        <v>0</v>
      </c>
      <c r="Z24" s="89">
        <f t="shared" si="8"/>
        <v>0</v>
      </c>
      <c r="AA24" s="90">
        <f t="shared" si="8"/>
        <v>0</v>
      </c>
    </row>
    <row r="25" spans="1:27" ht="15.75" hidden="1" customHeight="1" thickBot="1" x14ac:dyDescent="0.3">
      <c r="B25" s="61"/>
      <c r="C25" s="632" t="s">
        <v>154</v>
      </c>
      <c r="D25" s="633"/>
      <c r="E25" s="633"/>
      <c r="F25" s="165">
        <v>0</v>
      </c>
      <c r="G25" s="245">
        <f t="shared" ref="G25:G31" si="10">SUM(P25:AA25)</f>
        <v>0</v>
      </c>
      <c r="H25" s="151"/>
      <c r="I25" s="165">
        <f t="shared" si="3"/>
        <v>0</v>
      </c>
      <c r="J25" s="42"/>
      <c r="K25" s="1"/>
      <c r="L25" s="1"/>
      <c r="M25" s="1"/>
      <c r="N25" s="1"/>
      <c r="O25" s="1"/>
      <c r="P25" s="74"/>
      <c r="Q25" s="1"/>
      <c r="R25" s="1"/>
      <c r="S25" s="1"/>
      <c r="T25" s="1"/>
      <c r="U25" s="80"/>
      <c r="V25" s="1"/>
      <c r="W25" s="42"/>
      <c r="X25" s="356"/>
      <c r="Y25" s="80"/>
      <c r="Z25" s="80"/>
      <c r="AA25" s="44"/>
    </row>
    <row r="26" spans="1:27" ht="15.75" hidden="1" customHeight="1" thickBot="1" x14ac:dyDescent="0.3">
      <c r="B26" s="62"/>
      <c r="C26" s="634" t="s">
        <v>155</v>
      </c>
      <c r="D26" s="635"/>
      <c r="E26" s="635"/>
      <c r="F26" s="165">
        <v>0</v>
      </c>
      <c r="G26" s="246">
        <f t="shared" si="10"/>
        <v>0</v>
      </c>
      <c r="H26" s="152"/>
      <c r="I26" s="165">
        <f t="shared" si="3"/>
        <v>0</v>
      </c>
      <c r="J26" s="42"/>
      <c r="K26" s="1"/>
      <c r="L26" s="1"/>
      <c r="M26" s="1"/>
      <c r="N26" s="1"/>
      <c r="O26" s="1"/>
      <c r="P26" s="74"/>
      <c r="Q26" s="1"/>
      <c r="R26" s="1"/>
      <c r="S26" s="1"/>
      <c r="T26" s="1"/>
      <c r="U26" s="80"/>
      <c r="V26" s="1"/>
      <c r="W26" s="42"/>
      <c r="X26" s="356"/>
      <c r="Y26" s="80"/>
      <c r="Z26" s="80"/>
      <c r="AA26" s="44"/>
    </row>
    <row r="27" spans="1:27" ht="15.75" hidden="1" customHeight="1" thickBot="1" x14ac:dyDescent="0.3">
      <c r="B27" s="62"/>
      <c r="C27" s="634" t="s">
        <v>156</v>
      </c>
      <c r="D27" s="635"/>
      <c r="E27" s="635"/>
      <c r="F27" s="165">
        <v>0</v>
      </c>
      <c r="G27" s="246">
        <f t="shared" si="10"/>
        <v>0</v>
      </c>
      <c r="H27" s="152"/>
      <c r="I27" s="165">
        <f t="shared" si="3"/>
        <v>0</v>
      </c>
      <c r="J27" s="42"/>
      <c r="K27" s="1"/>
      <c r="L27" s="1"/>
      <c r="M27" s="1"/>
      <c r="N27" s="1"/>
      <c r="O27" s="1"/>
      <c r="P27" s="74"/>
      <c r="Q27" s="1"/>
      <c r="R27" s="1"/>
      <c r="S27" s="1"/>
      <c r="T27" s="1"/>
      <c r="U27" s="80"/>
      <c r="V27" s="1"/>
      <c r="W27" s="42"/>
      <c r="X27" s="356"/>
      <c r="Y27" s="80"/>
      <c r="Z27" s="80"/>
      <c r="AA27" s="44"/>
    </row>
    <row r="28" spans="1:27" ht="15.75" hidden="1" customHeight="1" thickBot="1" x14ac:dyDescent="0.3">
      <c r="B28" s="62"/>
      <c r="C28" s="634" t="s">
        <v>157</v>
      </c>
      <c r="D28" s="635"/>
      <c r="E28" s="635"/>
      <c r="F28" s="165">
        <v>0</v>
      </c>
      <c r="G28" s="246">
        <f t="shared" si="10"/>
        <v>0</v>
      </c>
      <c r="H28" s="152"/>
      <c r="I28" s="165">
        <f t="shared" si="3"/>
        <v>0</v>
      </c>
      <c r="J28" s="42"/>
      <c r="K28" s="1"/>
      <c r="L28" s="1"/>
      <c r="M28" s="1"/>
      <c r="N28" s="1"/>
      <c r="O28" s="1"/>
      <c r="P28" s="74"/>
      <c r="Q28" s="1"/>
      <c r="R28" s="1"/>
      <c r="S28" s="1"/>
      <c r="T28" s="1"/>
      <c r="U28" s="80"/>
      <c r="V28" s="1"/>
      <c r="W28" s="42"/>
      <c r="X28" s="356"/>
      <c r="Y28" s="80"/>
      <c r="Z28" s="80"/>
      <c r="AA28" s="44"/>
    </row>
    <row r="29" spans="1:27" ht="15.75" hidden="1" customHeight="1" thickBot="1" x14ac:dyDescent="0.3">
      <c r="B29" s="62"/>
      <c r="C29" s="634" t="s">
        <v>158</v>
      </c>
      <c r="D29" s="635"/>
      <c r="E29" s="635"/>
      <c r="F29" s="165">
        <v>0</v>
      </c>
      <c r="G29" s="246">
        <f t="shared" si="10"/>
        <v>0</v>
      </c>
      <c r="H29" s="152"/>
      <c r="I29" s="165">
        <f t="shared" si="3"/>
        <v>0</v>
      </c>
      <c r="J29" s="42"/>
      <c r="K29" s="1"/>
      <c r="L29" s="1"/>
      <c r="M29" s="1"/>
      <c r="N29" s="1"/>
      <c r="O29" s="1"/>
      <c r="P29" s="74"/>
      <c r="Q29" s="1"/>
      <c r="R29" s="1"/>
      <c r="S29" s="1"/>
      <c r="T29" s="1"/>
      <c r="U29" s="80"/>
      <c r="V29" s="1"/>
      <c r="W29" s="42"/>
      <c r="X29" s="356"/>
      <c r="Y29" s="80"/>
      <c r="Z29" s="80"/>
      <c r="AA29" s="44"/>
    </row>
    <row r="30" spans="1:27" ht="15.75" hidden="1" customHeight="1" thickBot="1" x14ac:dyDescent="0.3">
      <c r="B30" s="62"/>
      <c r="C30" s="634" t="s">
        <v>159</v>
      </c>
      <c r="D30" s="635"/>
      <c r="E30" s="635"/>
      <c r="F30" s="165">
        <v>0</v>
      </c>
      <c r="G30" s="246">
        <f t="shared" si="10"/>
        <v>0</v>
      </c>
      <c r="H30" s="152"/>
      <c r="I30" s="165">
        <f t="shared" si="3"/>
        <v>0</v>
      </c>
      <c r="J30" s="42"/>
      <c r="K30" s="1"/>
      <c r="L30" s="1"/>
      <c r="M30" s="1"/>
      <c r="N30" s="1"/>
      <c r="O30" s="1"/>
      <c r="P30" s="74"/>
      <c r="Q30" s="1"/>
      <c r="R30" s="1"/>
      <c r="S30" s="1"/>
      <c r="T30" s="1"/>
      <c r="U30" s="80"/>
      <c r="V30" s="1"/>
      <c r="W30" s="42"/>
      <c r="X30" s="356"/>
      <c r="Y30" s="80"/>
      <c r="Z30" s="80"/>
      <c r="AA30" s="44"/>
    </row>
    <row r="31" spans="1:27" ht="15.75" hidden="1" customHeight="1" thickBot="1" x14ac:dyDescent="0.3">
      <c r="B31" s="63"/>
      <c r="C31" s="636" t="s">
        <v>160</v>
      </c>
      <c r="D31" s="637"/>
      <c r="E31" s="637"/>
      <c r="F31" s="165">
        <v>0</v>
      </c>
      <c r="G31" s="247">
        <f t="shared" si="10"/>
        <v>0</v>
      </c>
      <c r="H31" s="153"/>
      <c r="I31" s="165">
        <f t="shared" si="3"/>
        <v>0</v>
      </c>
      <c r="J31" s="42"/>
      <c r="K31" s="1"/>
      <c r="L31" s="1"/>
      <c r="M31" s="1"/>
      <c r="N31" s="1"/>
      <c r="O31" s="1"/>
      <c r="P31" s="74"/>
      <c r="Q31" s="1"/>
      <c r="R31" s="1"/>
      <c r="S31" s="1"/>
      <c r="T31" s="1"/>
      <c r="U31" s="80"/>
      <c r="V31" s="1"/>
      <c r="W31" s="42"/>
      <c r="X31" s="356"/>
      <c r="Y31" s="80"/>
      <c r="Z31" s="80"/>
      <c r="AA31" s="44"/>
    </row>
    <row r="32" spans="1:27" ht="15.75" thickBot="1" x14ac:dyDescent="0.3">
      <c r="B32" s="83" t="s">
        <v>161</v>
      </c>
      <c r="C32" s="579" t="s">
        <v>162</v>
      </c>
      <c r="D32" s="589"/>
      <c r="E32" s="589"/>
      <c r="F32" s="162">
        <v>288248</v>
      </c>
      <c r="G32" s="244">
        <f>G33+G37+G40+G50+G53</f>
        <v>288248</v>
      </c>
      <c r="H32" s="150">
        <f t="shared" ref="H32:AA32" si="11">H33+H37+H40+H50+H53</f>
        <v>0</v>
      </c>
      <c r="I32" s="162">
        <f t="shared" si="3"/>
        <v>288248</v>
      </c>
      <c r="J32" s="88">
        <f t="shared" ref="J32:O32" si="12">J33+J37+J40+J50+J53</f>
        <v>0</v>
      </c>
      <c r="K32" s="86">
        <f t="shared" si="12"/>
        <v>0</v>
      </c>
      <c r="L32" s="86">
        <f t="shared" si="12"/>
        <v>0</v>
      </c>
      <c r="M32" s="86">
        <f t="shared" si="12"/>
        <v>288248</v>
      </c>
      <c r="N32" s="86"/>
      <c r="O32" s="86">
        <f t="shared" si="12"/>
        <v>0</v>
      </c>
      <c r="P32" s="85">
        <f t="shared" si="11"/>
        <v>0</v>
      </c>
      <c r="Q32" s="86">
        <f t="shared" si="11"/>
        <v>0</v>
      </c>
      <c r="R32" s="86">
        <f t="shared" si="11"/>
        <v>0</v>
      </c>
      <c r="S32" s="86">
        <f t="shared" si="11"/>
        <v>0</v>
      </c>
      <c r="T32" s="86">
        <f t="shared" si="11"/>
        <v>0</v>
      </c>
      <c r="U32" s="89">
        <f t="shared" si="11"/>
        <v>0</v>
      </c>
      <c r="V32" s="86">
        <f t="shared" si="11"/>
        <v>118845</v>
      </c>
      <c r="W32" s="88">
        <f t="shared" si="11"/>
        <v>0</v>
      </c>
      <c r="X32" s="351">
        <f t="shared" si="11"/>
        <v>71307</v>
      </c>
      <c r="Y32" s="89">
        <f t="shared" si="11"/>
        <v>0</v>
      </c>
      <c r="Z32" s="89">
        <f t="shared" si="11"/>
        <v>0</v>
      </c>
      <c r="AA32" s="90">
        <f t="shared" si="11"/>
        <v>98096</v>
      </c>
    </row>
    <row r="33" spans="1:27" ht="15" hidden="1" customHeight="1" x14ac:dyDescent="0.25">
      <c r="B33" s="121" t="s">
        <v>626</v>
      </c>
      <c r="C33" s="580" t="s">
        <v>163</v>
      </c>
      <c r="D33" s="581"/>
      <c r="E33" s="581"/>
      <c r="F33" s="163">
        <v>0</v>
      </c>
      <c r="G33" s="240">
        <f>G34+G35+G36</f>
        <v>0</v>
      </c>
      <c r="H33" s="146">
        <f t="shared" ref="H33:AA33" si="13">H34+H35+H36</f>
        <v>0</v>
      </c>
      <c r="I33" s="163">
        <f t="shared" si="3"/>
        <v>0</v>
      </c>
      <c r="J33" s="118">
        <f t="shared" ref="J33:O33" si="14">J34+J35+J36</f>
        <v>0</v>
      </c>
      <c r="K33" s="116">
        <f t="shared" si="14"/>
        <v>0</v>
      </c>
      <c r="L33" s="116">
        <f t="shared" si="14"/>
        <v>0</v>
      </c>
      <c r="M33" s="116">
        <f t="shared" si="14"/>
        <v>0</v>
      </c>
      <c r="N33" s="116"/>
      <c r="O33" s="116">
        <f t="shared" si="14"/>
        <v>0</v>
      </c>
      <c r="P33" s="115">
        <f t="shared" si="13"/>
        <v>0</v>
      </c>
      <c r="Q33" s="116">
        <f t="shared" si="13"/>
        <v>0</v>
      </c>
      <c r="R33" s="116">
        <f t="shared" si="13"/>
        <v>0</v>
      </c>
      <c r="S33" s="116">
        <f t="shared" si="13"/>
        <v>0</v>
      </c>
      <c r="T33" s="116">
        <f t="shared" si="13"/>
        <v>0</v>
      </c>
      <c r="U33" s="119">
        <f t="shared" si="13"/>
        <v>0</v>
      </c>
      <c r="V33" s="116">
        <f t="shared" si="13"/>
        <v>0</v>
      </c>
      <c r="W33" s="118">
        <f t="shared" si="13"/>
        <v>0</v>
      </c>
      <c r="X33" s="352">
        <f t="shared" si="13"/>
        <v>0</v>
      </c>
      <c r="Y33" s="119">
        <f t="shared" si="13"/>
        <v>0</v>
      </c>
      <c r="Z33" s="119">
        <f t="shared" si="13"/>
        <v>0</v>
      </c>
      <c r="AA33" s="120">
        <f t="shared" si="13"/>
        <v>0</v>
      </c>
    </row>
    <row r="34" spans="1:27" s="41" customFormat="1" ht="15" hidden="1" customHeight="1" x14ac:dyDescent="0.25">
      <c r="A34" s="124" t="s">
        <v>164</v>
      </c>
      <c r="B34" s="53" t="s">
        <v>627</v>
      </c>
      <c r="C34" s="605" t="s">
        <v>165</v>
      </c>
      <c r="D34" s="606"/>
      <c r="E34" s="606"/>
      <c r="F34" s="166">
        <v>0</v>
      </c>
      <c r="G34" s="248">
        <f>SUM(P34:AA34)</f>
        <v>0</v>
      </c>
      <c r="H34" s="154"/>
      <c r="I34" s="166">
        <f t="shared" si="3"/>
        <v>0</v>
      </c>
      <c r="J34" s="43"/>
      <c r="K34" s="13"/>
      <c r="L34" s="13"/>
      <c r="M34" s="13"/>
      <c r="N34" s="13"/>
      <c r="O34" s="13"/>
      <c r="P34" s="76"/>
      <c r="Q34" s="13"/>
      <c r="R34" s="13"/>
      <c r="S34" s="13"/>
      <c r="T34" s="13"/>
      <c r="U34" s="81"/>
      <c r="V34" s="13"/>
      <c r="W34" s="43"/>
      <c r="X34" s="355"/>
      <c r="Y34" s="81"/>
      <c r="Z34" s="81"/>
      <c r="AA34" s="45"/>
    </row>
    <row r="35" spans="1:27" s="41" customFormat="1" ht="15" hidden="1" customHeight="1" x14ac:dyDescent="0.25">
      <c r="A35" s="124" t="s">
        <v>166</v>
      </c>
      <c r="B35" s="53" t="s">
        <v>628</v>
      </c>
      <c r="C35" s="605" t="s">
        <v>167</v>
      </c>
      <c r="D35" s="606"/>
      <c r="E35" s="606"/>
      <c r="F35" s="166">
        <v>0</v>
      </c>
      <c r="G35" s="248">
        <f>SUM(P35:AA35)</f>
        <v>0</v>
      </c>
      <c r="H35" s="154"/>
      <c r="I35" s="166">
        <f t="shared" si="3"/>
        <v>0</v>
      </c>
      <c r="J35" s="43"/>
      <c r="K35" s="13"/>
      <c r="L35" s="13"/>
      <c r="M35" s="13"/>
      <c r="N35" s="13"/>
      <c r="O35" s="13"/>
      <c r="P35" s="76"/>
      <c r="Q35" s="13"/>
      <c r="R35" s="13"/>
      <c r="S35" s="13"/>
      <c r="T35" s="13"/>
      <c r="U35" s="81"/>
      <c r="V35" s="13"/>
      <c r="W35" s="43"/>
      <c r="X35" s="355"/>
      <c r="Y35" s="81"/>
      <c r="Z35" s="81"/>
      <c r="AA35" s="45"/>
    </row>
    <row r="36" spans="1:27" s="41" customFormat="1" ht="15" hidden="1" customHeight="1" x14ac:dyDescent="0.25">
      <c r="A36" s="124" t="s">
        <v>168</v>
      </c>
      <c r="B36" s="53" t="s">
        <v>629</v>
      </c>
      <c r="C36" s="605" t="s">
        <v>169</v>
      </c>
      <c r="D36" s="606"/>
      <c r="E36" s="606"/>
      <c r="F36" s="166">
        <v>0</v>
      </c>
      <c r="G36" s="248">
        <f>SUM(P36:AA36)</f>
        <v>0</v>
      </c>
      <c r="H36" s="154"/>
      <c r="I36" s="166">
        <f t="shared" si="3"/>
        <v>0</v>
      </c>
      <c r="J36" s="43"/>
      <c r="K36" s="13"/>
      <c r="L36" s="13"/>
      <c r="M36" s="13"/>
      <c r="N36" s="13"/>
      <c r="O36" s="13"/>
      <c r="P36" s="76"/>
      <c r="Q36" s="13"/>
      <c r="R36" s="13"/>
      <c r="S36" s="13"/>
      <c r="T36" s="13"/>
      <c r="U36" s="81"/>
      <c r="V36" s="13"/>
      <c r="W36" s="43"/>
      <c r="X36" s="355"/>
      <c r="Y36" s="81"/>
      <c r="Z36" s="81"/>
      <c r="AA36" s="45"/>
    </row>
    <row r="37" spans="1:27" ht="15" hidden="1" customHeight="1" x14ac:dyDescent="0.25">
      <c r="B37" s="91" t="s">
        <v>630</v>
      </c>
      <c r="C37" s="582" t="s">
        <v>170</v>
      </c>
      <c r="D37" s="583"/>
      <c r="E37" s="583"/>
      <c r="F37" s="164">
        <v>0</v>
      </c>
      <c r="G37" s="242">
        <f>G38+G39</f>
        <v>0</v>
      </c>
      <c r="H37" s="148">
        <f t="shared" ref="H37:AA37" si="15">H38+H39</f>
        <v>0</v>
      </c>
      <c r="I37" s="164">
        <f t="shared" si="3"/>
        <v>0</v>
      </c>
      <c r="J37" s="96">
        <f t="shared" ref="J37:O37" si="16">J38+J39</f>
        <v>0</v>
      </c>
      <c r="K37" s="94">
        <f t="shared" si="16"/>
        <v>0</v>
      </c>
      <c r="L37" s="94">
        <f t="shared" si="16"/>
        <v>0</v>
      </c>
      <c r="M37" s="94">
        <f t="shared" si="16"/>
        <v>0</v>
      </c>
      <c r="N37" s="94"/>
      <c r="O37" s="94">
        <f t="shared" si="16"/>
        <v>0</v>
      </c>
      <c r="P37" s="93">
        <f t="shared" si="15"/>
        <v>0</v>
      </c>
      <c r="Q37" s="94">
        <f t="shared" si="15"/>
        <v>0</v>
      </c>
      <c r="R37" s="94">
        <f t="shared" si="15"/>
        <v>0</v>
      </c>
      <c r="S37" s="94">
        <f t="shared" si="15"/>
        <v>0</v>
      </c>
      <c r="T37" s="94">
        <f t="shared" si="15"/>
        <v>0</v>
      </c>
      <c r="U37" s="97">
        <f t="shared" si="15"/>
        <v>0</v>
      </c>
      <c r="V37" s="94">
        <f t="shared" si="15"/>
        <v>0</v>
      </c>
      <c r="W37" s="96">
        <f t="shared" si="15"/>
        <v>0</v>
      </c>
      <c r="X37" s="354">
        <f t="shared" si="15"/>
        <v>0</v>
      </c>
      <c r="Y37" s="97">
        <f t="shared" si="15"/>
        <v>0</v>
      </c>
      <c r="Z37" s="97">
        <f t="shared" si="15"/>
        <v>0</v>
      </c>
      <c r="AA37" s="98">
        <f t="shared" si="15"/>
        <v>0</v>
      </c>
    </row>
    <row r="38" spans="1:27" s="41" customFormat="1" ht="15" hidden="1" customHeight="1" x14ac:dyDescent="0.25">
      <c r="A38" s="124" t="s">
        <v>171</v>
      </c>
      <c r="B38" s="53" t="s">
        <v>631</v>
      </c>
      <c r="C38" s="605" t="s">
        <v>172</v>
      </c>
      <c r="D38" s="606"/>
      <c r="E38" s="606"/>
      <c r="F38" s="166">
        <v>0</v>
      </c>
      <c r="G38" s="248">
        <f>SUM(P38:AA38)</f>
        <v>0</v>
      </c>
      <c r="H38" s="154"/>
      <c r="I38" s="166">
        <f t="shared" si="3"/>
        <v>0</v>
      </c>
      <c r="J38" s="43"/>
      <c r="K38" s="13"/>
      <c r="L38" s="13"/>
      <c r="M38" s="13"/>
      <c r="N38" s="13"/>
      <c r="O38" s="13"/>
      <c r="P38" s="76"/>
      <c r="Q38" s="13"/>
      <c r="R38" s="13"/>
      <c r="S38" s="13"/>
      <c r="T38" s="13"/>
      <c r="U38" s="81"/>
      <c r="V38" s="13"/>
      <c r="W38" s="43"/>
      <c r="X38" s="355"/>
      <c r="Y38" s="81"/>
      <c r="Z38" s="81"/>
      <c r="AA38" s="45"/>
    </row>
    <row r="39" spans="1:27" s="41" customFormat="1" ht="15" hidden="1" customHeight="1" x14ac:dyDescent="0.25">
      <c r="A39" s="124" t="s">
        <v>173</v>
      </c>
      <c r="B39" s="53" t="s">
        <v>632</v>
      </c>
      <c r="C39" s="605" t="s">
        <v>174</v>
      </c>
      <c r="D39" s="606"/>
      <c r="E39" s="606"/>
      <c r="F39" s="166">
        <v>0</v>
      </c>
      <c r="G39" s="248">
        <f>SUM(P39:AA39)</f>
        <v>0</v>
      </c>
      <c r="H39" s="154"/>
      <c r="I39" s="166">
        <f t="shared" si="3"/>
        <v>0</v>
      </c>
      <c r="J39" s="43"/>
      <c r="K39" s="13"/>
      <c r="L39" s="13"/>
      <c r="M39" s="13"/>
      <c r="N39" s="13"/>
      <c r="O39" s="13"/>
      <c r="P39" s="76"/>
      <c r="Q39" s="13"/>
      <c r="R39" s="13"/>
      <c r="S39" s="13"/>
      <c r="T39" s="13"/>
      <c r="U39" s="81"/>
      <c r="V39" s="13"/>
      <c r="W39" s="43"/>
      <c r="X39" s="355"/>
      <c r="Y39" s="81"/>
      <c r="Z39" s="81"/>
      <c r="AA39" s="45"/>
    </row>
    <row r="40" spans="1:27" ht="15" hidden="1" customHeight="1" x14ac:dyDescent="0.25">
      <c r="B40" s="91" t="s">
        <v>633</v>
      </c>
      <c r="C40" s="582" t="s">
        <v>175</v>
      </c>
      <c r="D40" s="583"/>
      <c r="E40" s="583"/>
      <c r="F40" s="164">
        <v>288248</v>
      </c>
      <c r="G40" s="242">
        <f>G41+G42+G43+G44+G45+G48+G49</f>
        <v>288248</v>
      </c>
      <c r="H40" s="148">
        <f t="shared" ref="H40:AA40" si="17">H41+H42+H43+H44+H45+H48+H49</f>
        <v>0</v>
      </c>
      <c r="I40" s="164">
        <f t="shared" si="3"/>
        <v>288248</v>
      </c>
      <c r="J40" s="96">
        <f t="shared" ref="J40:O40" si="18">J41+J42+J43+J44+J45+J48+J49</f>
        <v>0</v>
      </c>
      <c r="K40" s="94">
        <f t="shared" si="18"/>
        <v>0</v>
      </c>
      <c r="L40" s="94">
        <f t="shared" si="18"/>
        <v>0</v>
      </c>
      <c r="M40" s="94">
        <f t="shared" si="18"/>
        <v>288248</v>
      </c>
      <c r="N40" s="94"/>
      <c r="O40" s="94">
        <f t="shared" si="18"/>
        <v>0</v>
      </c>
      <c r="P40" s="93">
        <f t="shared" si="17"/>
        <v>0</v>
      </c>
      <c r="Q40" s="94">
        <f t="shared" si="17"/>
        <v>0</v>
      </c>
      <c r="R40" s="94">
        <f t="shared" si="17"/>
        <v>0</v>
      </c>
      <c r="S40" s="94">
        <f t="shared" si="17"/>
        <v>0</v>
      </c>
      <c r="T40" s="94">
        <f t="shared" si="17"/>
        <v>0</v>
      </c>
      <c r="U40" s="97">
        <f t="shared" si="17"/>
        <v>0</v>
      </c>
      <c r="V40" s="94">
        <f t="shared" si="17"/>
        <v>118845</v>
      </c>
      <c r="W40" s="96">
        <f t="shared" si="17"/>
        <v>0</v>
      </c>
      <c r="X40" s="354">
        <f t="shared" si="17"/>
        <v>71307</v>
      </c>
      <c r="Y40" s="97">
        <f t="shared" si="17"/>
        <v>0</v>
      </c>
      <c r="Z40" s="97">
        <f t="shared" si="17"/>
        <v>0</v>
      </c>
      <c r="AA40" s="98">
        <f t="shared" si="17"/>
        <v>98096</v>
      </c>
    </row>
    <row r="41" spans="1:27" s="41" customFormat="1" ht="15" hidden="1" customHeight="1" x14ac:dyDescent="0.25">
      <c r="A41" s="124" t="s">
        <v>176</v>
      </c>
      <c r="B41" s="53" t="s">
        <v>634</v>
      </c>
      <c r="C41" s="605" t="s">
        <v>177</v>
      </c>
      <c r="D41" s="606"/>
      <c r="E41" s="606"/>
      <c r="F41" s="166">
        <v>0</v>
      </c>
      <c r="G41" s="248">
        <f>SUM(P41:AA41)</f>
        <v>0</v>
      </c>
      <c r="H41" s="154"/>
      <c r="I41" s="166">
        <f t="shared" si="3"/>
        <v>0</v>
      </c>
      <c r="J41" s="43"/>
      <c r="K41" s="13"/>
      <c r="L41" s="13"/>
      <c r="M41" s="13"/>
      <c r="N41" s="13"/>
      <c r="O41" s="13"/>
      <c r="P41" s="76"/>
      <c r="Q41" s="13"/>
      <c r="R41" s="13"/>
      <c r="S41" s="13"/>
      <c r="T41" s="13"/>
      <c r="U41" s="81"/>
      <c r="V41" s="13"/>
      <c r="W41" s="43"/>
      <c r="X41" s="355"/>
      <c r="Y41" s="81"/>
      <c r="Z41" s="81"/>
      <c r="AA41" s="45"/>
    </row>
    <row r="42" spans="1:27" s="41" customFormat="1" ht="15" hidden="1" customHeight="1" x14ac:dyDescent="0.25">
      <c r="A42" s="124" t="s">
        <v>178</v>
      </c>
      <c r="B42" s="53" t="s">
        <v>635</v>
      </c>
      <c r="C42" s="605" t="s">
        <v>179</v>
      </c>
      <c r="D42" s="606"/>
      <c r="E42" s="606"/>
      <c r="F42" s="166">
        <v>0</v>
      </c>
      <c r="G42" s="248">
        <f>SUM(P42:AA42)</f>
        <v>0</v>
      </c>
      <c r="H42" s="154"/>
      <c r="I42" s="166">
        <f t="shared" si="3"/>
        <v>0</v>
      </c>
      <c r="J42" s="43"/>
      <c r="K42" s="13"/>
      <c r="L42" s="13"/>
      <c r="M42" s="13"/>
      <c r="N42" s="13"/>
      <c r="O42" s="13"/>
      <c r="P42" s="76"/>
      <c r="Q42" s="13"/>
      <c r="R42" s="13"/>
      <c r="S42" s="13"/>
      <c r="T42" s="13"/>
      <c r="U42" s="81"/>
      <c r="V42" s="13"/>
      <c r="W42" s="43"/>
      <c r="X42" s="355"/>
      <c r="Y42" s="81"/>
      <c r="Z42" s="81"/>
      <c r="AA42" s="45"/>
    </row>
    <row r="43" spans="1:27" s="41" customFormat="1" ht="15" hidden="1" customHeight="1" x14ac:dyDescent="0.25">
      <c r="A43" s="124" t="s">
        <v>180</v>
      </c>
      <c r="B43" s="53" t="s">
        <v>636</v>
      </c>
      <c r="C43" s="605" t="s">
        <v>181</v>
      </c>
      <c r="D43" s="606"/>
      <c r="E43" s="606"/>
      <c r="F43" s="166">
        <v>0</v>
      </c>
      <c r="G43" s="248">
        <f>SUM(P43:AA43)</f>
        <v>0</v>
      </c>
      <c r="H43" s="154"/>
      <c r="I43" s="166">
        <f t="shared" si="3"/>
        <v>0</v>
      </c>
      <c r="J43" s="43"/>
      <c r="K43" s="13"/>
      <c r="L43" s="13"/>
      <c r="M43" s="13"/>
      <c r="N43" s="13"/>
      <c r="O43" s="13"/>
      <c r="P43" s="76"/>
      <c r="Q43" s="13"/>
      <c r="R43" s="13"/>
      <c r="S43" s="13"/>
      <c r="T43" s="13"/>
      <c r="U43" s="81"/>
      <c r="V43" s="13"/>
      <c r="W43" s="43"/>
      <c r="X43" s="355"/>
      <c r="Y43" s="81"/>
      <c r="Z43" s="81"/>
      <c r="AA43" s="45"/>
    </row>
    <row r="44" spans="1:27" s="41" customFormat="1" ht="15" hidden="1" customHeight="1" x14ac:dyDescent="0.25">
      <c r="A44" s="124" t="s">
        <v>182</v>
      </c>
      <c r="B44" s="53" t="s">
        <v>637</v>
      </c>
      <c r="C44" s="605" t="s">
        <v>183</v>
      </c>
      <c r="D44" s="606"/>
      <c r="E44" s="606"/>
      <c r="F44" s="166">
        <v>0</v>
      </c>
      <c r="G44" s="248">
        <f>SUM(P44:AA44)</f>
        <v>0</v>
      </c>
      <c r="H44" s="154"/>
      <c r="I44" s="166">
        <f t="shared" si="3"/>
        <v>0</v>
      </c>
      <c r="J44" s="43"/>
      <c r="K44" s="13"/>
      <c r="L44" s="13"/>
      <c r="M44" s="13"/>
      <c r="N44" s="13"/>
      <c r="O44" s="13"/>
      <c r="P44" s="76"/>
      <c r="Q44" s="13"/>
      <c r="R44" s="13"/>
      <c r="S44" s="13"/>
      <c r="T44" s="13"/>
      <c r="U44" s="81"/>
      <c r="V44" s="13"/>
      <c r="W44" s="43"/>
      <c r="X44" s="355"/>
      <c r="Y44" s="81"/>
      <c r="Z44" s="81"/>
      <c r="AA44" s="45"/>
    </row>
    <row r="45" spans="1:27" s="18" customFormat="1" x14ac:dyDescent="0.25">
      <c r="A45" s="124" t="s">
        <v>184</v>
      </c>
      <c r="B45" s="53" t="s">
        <v>638</v>
      </c>
      <c r="C45" s="605" t="s">
        <v>185</v>
      </c>
      <c r="D45" s="606"/>
      <c r="E45" s="606"/>
      <c r="F45" s="166">
        <v>288248</v>
      </c>
      <c r="G45" s="248">
        <f>G46+G47</f>
        <v>288248</v>
      </c>
      <c r="H45" s="154">
        <f t="shared" ref="H45:AA45" si="19">H46+H47</f>
        <v>0</v>
      </c>
      <c r="I45" s="166">
        <f t="shared" si="3"/>
        <v>288248</v>
      </c>
      <c r="J45" s="43">
        <f t="shared" ref="J45:O45" si="20">J46+J47</f>
        <v>0</v>
      </c>
      <c r="K45" s="13">
        <f t="shared" si="20"/>
        <v>0</v>
      </c>
      <c r="L45" s="13">
        <f t="shared" si="20"/>
        <v>0</v>
      </c>
      <c r="M45" s="13">
        <f t="shared" si="20"/>
        <v>288248</v>
      </c>
      <c r="N45" s="13"/>
      <c r="O45" s="13">
        <f t="shared" si="20"/>
        <v>0</v>
      </c>
      <c r="P45" s="76">
        <f t="shared" si="19"/>
        <v>0</v>
      </c>
      <c r="Q45" s="13">
        <f t="shared" si="19"/>
        <v>0</v>
      </c>
      <c r="R45" s="13">
        <f t="shared" si="19"/>
        <v>0</v>
      </c>
      <c r="S45" s="13">
        <f t="shared" si="19"/>
        <v>0</v>
      </c>
      <c r="T45" s="13">
        <f t="shared" si="19"/>
        <v>0</v>
      </c>
      <c r="U45" s="81">
        <f t="shared" si="19"/>
        <v>0</v>
      </c>
      <c r="V45" s="13">
        <f t="shared" si="19"/>
        <v>118845</v>
      </c>
      <c r="W45" s="43">
        <f t="shared" si="19"/>
        <v>0</v>
      </c>
      <c r="X45" s="355">
        <f t="shared" si="19"/>
        <v>71307</v>
      </c>
      <c r="Y45" s="81">
        <f t="shared" si="19"/>
        <v>0</v>
      </c>
      <c r="Z45" s="81">
        <f t="shared" si="19"/>
        <v>0</v>
      </c>
      <c r="AA45" s="45">
        <f t="shared" si="19"/>
        <v>98096</v>
      </c>
    </row>
    <row r="46" spans="1:27" ht="15.75" thickBot="1" x14ac:dyDescent="0.3">
      <c r="B46" s="55"/>
      <c r="C46" s="259"/>
      <c r="D46" s="550" t="s">
        <v>1021</v>
      </c>
      <c r="E46" s="550"/>
      <c r="F46" s="165">
        <v>288248</v>
      </c>
      <c r="G46" s="241">
        <f>SUM(P46:AA46)</f>
        <v>288248</v>
      </c>
      <c r="H46" s="147"/>
      <c r="I46" s="165">
        <f t="shared" si="3"/>
        <v>288248</v>
      </c>
      <c r="J46" s="42"/>
      <c r="K46" s="1"/>
      <c r="L46" s="1"/>
      <c r="M46" s="1">
        <f>I46</f>
        <v>288248</v>
      </c>
      <c r="N46" s="1"/>
      <c r="O46" s="1"/>
      <c r="P46" s="74"/>
      <c r="Q46" s="1"/>
      <c r="R46" s="1"/>
      <c r="S46" s="1"/>
      <c r="T46" s="1"/>
      <c r="U46" s="80"/>
      <c r="V46" s="1">
        <v>118845</v>
      </c>
      <c r="W46" s="42"/>
      <c r="X46" s="356">
        <v>71307</v>
      </c>
      <c r="Y46" s="80"/>
      <c r="Z46" s="80"/>
      <c r="AA46" s="1">
        <f>71307+23769+3020</f>
        <v>98096</v>
      </c>
    </row>
    <row r="47" spans="1:27" ht="15.75" hidden="1" customHeight="1" thickBot="1" x14ac:dyDescent="0.3">
      <c r="B47" s="55"/>
      <c r="C47" s="259"/>
      <c r="D47" s="550" t="s">
        <v>187</v>
      </c>
      <c r="E47" s="550"/>
      <c r="F47" s="165">
        <v>0</v>
      </c>
      <c r="G47" s="241">
        <f>SUM(P47:AA47)</f>
        <v>0</v>
      </c>
      <c r="H47" s="147"/>
      <c r="I47" s="165">
        <f t="shared" si="3"/>
        <v>0</v>
      </c>
      <c r="J47" s="42"/>
      <c r="K47" s="1"/>
      <c r="L47" s="1"/>
      <c r="M47" s="1"/>
      <c r="N47" s="1"/>
      <c r="O47" s="1"/>
      <c r="P47" s="74"/>
      <c r="Q47" s="1"/>
      <c r="R47" s="1"/>
      <c r="S47" s="1"/>
      <c r="T47" s="1"/>
      <c r="U47" s="80"/>
      <c r="V47" s="1"/>
      <c r="W47" s="42"/>
      <c r="X47" s="356"/>
      <c r="Y47" s="80"/>
      <c r="Z47" s="80"/>
      <c r="AA47" s="44"/>
    </row>
    <row r="48" spans="1:27" s="41" customFormat="1" ht="15.75" hidden="1" customHeight="1" thickBot="1" x14ac:dyDescent="0.3">
      <c r="A48" s="124" t="s">
        <v>188</v>
      </c>
      <c r="B48" s="53" t="s">
        <v>639</v>
      </c>
      <c r="C48" s="609" t="s">
        <v>189</v>
      </c>
      <c r="D48" s="610"/>
      <c r="E48" s="610"/>
      <c r="F48" s="166">
        <v>0</v>
      </c>
      <c r="G48" s="248">
        <f>SUM(P48:AA48)</f>
        <v>0</v>
      </c>
      <c r="H48" s="154"/>
      <c r="I48" s="166">
        <f t="shared" si="3"/>
        <v>0</v>
      </c>
      <c r="J48" s="43"/>
      <c r="K48" s="13"/>
      <c r="L48" s="13"/>
      <c r="M48" s="13"/>
      <c r="N48" s="13"/>
      <c r="O48" s="13"/>
      <c r="P48" s="76"/>
      <c r="Q48" s="13"/>
      <c r="R48" s="13"/>
      <c r="S48" s="13"/>
      <c r="T48" s="13"/>
      <c r="U48" s="81"/>
      <c r="V48" s="13"/>
      <c r="W48" s="43"/>
      <c r="X48" s="355"/>
      <c r="Y48" s="81"/>
      <c r="Z48" s="81"/>
      <c r="AA48" s="45"/>
    </row>
    <row r="49" spans="1:27" s="41" customFormat="1" ht="15.75" hidden="1" customHeight="1" thickBot="1" x14ac:dyDescent="0.3">
      <c r="A49" s="124" t="s">
        <v>190</v>
      </c>
      <c r="B49" s="53" t="s">
        <v>640</v>
      </c>
      <c r="C49" s="609" t="s">
        <v>191</v>
      </c>
      <c r="D49" s="610"/>
      <c r="E49" s="610"/>
      <c r="F49" s="166">
        <v>0</v>
      </c>
      <c r="G49" s="248">
        <f>SUM(P49:AA49)</f>
        <v>0</v>
      </c>
      <c r="H49" s="154"/>
      <c r="I49" s="166">
        <f t="shared" si="3"/>
        <v>0</v>
      </c>
      <c r="J49" s="43"/>
      <c r="K49" s="13"/>
      <c r="L49" s="13"/>
      <c r="M49" s="13"/>
      <c r="N49" s="13"/>
      <c r="O49" s="13"/>
      <c r="P49" s="76"/>
      <c r="Q49" s="13"/>
      <c r="R49" s="13"/>
      <c r="S49" s="13"/>
      <c r="T49" s="13"/>
      <c r="U49" s="81"/>
      <c r="V49" s="13"/>
      <c r="W49" s="43"/>
      <c r="X49" s="355"/>
      <c r="Y49" s="81"/>
      <c r="Z49" s="81"/>
      <c r="AA49" s="45"/>
    </row>
    <row r="50" spans="1:27" ht="15.75" hidden="1" customHeight="1" thickBot="1" x14ac:dyDescent="0.3">
      <c r="B50" s="91" t="s">
        <v>641</v>
      </c>
      <c r="C50" s="587" t="s">
        <v>192</v>
      </c>
      <c r="D50" s="588"/>
      <c r="E50" s="588"/>
      <c r="F50" s="164">
        <v>0</v>
      </c>
      <c r="G50" s="242">
        <f>G51+G52</f>
        <v>0</v>
      </c>
      <c r="H50" s="148">
        <f t="shared" ref="H50:AA50" si="21">H51+H52</f>
        <v>0</v>
      </c>
      <c r="I50" s="164">
        <f t="shared" si="3"/>
        <v>0</v>
      </c>
      <c r="J50" s="96">
        <f t="shared" ref="J50:O50" si="22">J51+J52</f>
        <v>0</v>
      </c>
      <c r="K50" s="94">
        <f t="shared" si="22"/>
        <v>0</v>
      </c>
      <c r="L50" s="94">
        <f t="shared" si="22"/>
        <v>0</v>
      </c>
      <c r="M50" s="94">
        <f t="shared" si="22"/>
        <v>0</v>
      </c>
      <c r="N50" s="94"/>
      <c r="O50" s="94">
        <f t="shared" si="22"/>
        <v>0</v>
      </c>
      <c r="P50" s="93">
        <f t="shared" si="21"/>
        <v>0</v>
      </c>
      <c r="Q50" s="94">
        <f t="shared" si="21"/>
        <v>0</v>
      </c>
      <c r="R50" s="94">
        <f t="shared" si="21"/>
        <v>0</v>
      </c>
      <c r="S50" s="94">
        <f t="shared" si="21"/>
        <v>0</v>
      </c>
      <c r="T50" s="94">
        <f t="shared" si="21"/>
        <v>0</v>
      </c>
      <c r="U50" s="97">
        <f t="shared" si="21"/>
        <v>0</v>
      </c>
      <c r="V50" s="94">
        <f t="shared" si="21"/>
        <v>0</v>
      </c>
      <c r="W50" s="96">
        <f t="shared" si="21"/>
        <v>0</v>
      </c>
      <c r="X50" s="354">
        <f t="shared" si="21"/>
        <v>0</v>
      </c>
      <c r="Y50" s="97">
        <f t="shared" si="21"/>
        <v>0</v>
      </c>
      <c r="Z50" s="97">
        <f t="shared" si="21"/>
        <v>0</v>
      </c>
      <c r="AA50" s="98">
        <f t="shared" si="21"/>
        <v>0</v>
      </c>
    </row>
    <row r="51" spans="1:27" s="41" customFormat="1" ht="15.75" hidden="1" customHeight="1" thickBot="1" x14ac:dyDescent="0.3">
      <c r="A51" s="124" t="s">
        <v>193</v>
      </c>
      <c r="B51" s="53" t="s">
        <v>642</v>
      </c>
      <c r="C51" s="609" t="s">
        <v>194</v>
      </c>
      <c r="D51" s="610"/>
      <c r="E51" s="610"/>
      <c r="F51" s="166">
        <v>0</v>
      </c>
      <c r="G51" s="248">
        <f>SUM(P51:AA51)</f>
        <v>0</v>
      </c>
      <c r="H51" s="154"/>
      <c r="I51" s="166">
        <f t="shared" si="3"/>
        <v>0</v>
      </c>
      <c r="J51" s="43"/>
      <c r="K51" s="13"/>
      <c r="L51" s="13"/>
      <c r="M51" s="13"/>
      <c r="N51" s="13"/>
      <c r="O51" s="13"/>
      <c r="P51" s="76"/>
      <c r="Q51" s="13"/>
      <c r="R51" s="13"/>
      <c r="S51" s="13"/>
      <c r="T51" s="13"/>
      <c r="U51" s="81"/>
      <c r="V51" s="13"/>
      <c r="W51" s="43"/>
      <c r="X51" s="355"/>
      <c r="Y51" s="81"/>
      <c r="Z51" s="81"/>
      <c r="AA51" s="45"/>
    </row>
    <row r="52" spans="1:27" s="41" customFormat="1" ht="15.75" hidden="1" customHeight="1" thickBot="1" x14ac:dyDescent="0.3">
      <c r="A52" s="124" t="s">
        <v>195</v>
      </c>
      <c r="B52" s="53" t="s">
        <v>643</v>
      </c>
      <c r="C52" s="609" t="s">
        <v>196</v>
      </c>
      <c r="D52" s="610"/>
      <c r="E52" s="610"/>
      <c r="F52" s="166">
        <v>0</v>
      </c>
      <c r="G52" s="248">
        <f>SUM(P52:AA52)</f>
        <v>0</v>
      </c>
      <c r="H52" s="154"/>
      <c r="I52" s="166">
        <f t="shared" si="3"/>
        <v>0</v>
      </c>
      <c r="J52" s="43"/>
      <c r="K52" s="13"/>
      <c r="L52" s="13"/>
      <c r="M52" s="13"/>
      <c r="N52" s="13"/>
      <c r="O52" s="13"/>
      <c r="P52" s="76"/>
      <c r="Q52" s="13"/>
      <c r="R52" s="13"/>
      <c r="S52" s="13"/>
      <c r="T52" s="13"/>
      <c r="U52" s="81"/>
      <c r="V52" s="13"/>
      <c r="W52" s="43"/>
      <c r="X52" s="355"/>
      <c r="Y52" s="81"/>
      <c r="Z52" s="81"/>
      <c r="AA52" s="45"/>
    </row>
    <row r="53" spans="1:27" ht="15.75" hidden="1" customHeight="1" thickBot="1" x14ac:dyDescent="0.3">
      <c r="B53" s="91" t="s">
        <v>644</v>
      </c>
      <c r="C53" s="587" t="s">
        <v>197</v>
      </c>
      <c r="D53" s="588"/>
      <c r="E53" s="588"/>
      <c r="F53" s="164">
        <v>0</v>
      </c>
      <c r="G53" s="242">
        <f>G54+G55+G56+G57+G58</f>
        <v>0</v>
      </c>
      <c r="H53" s="148">
        <f t="shared" ref="H53:AA53" si="23">H54+H55+H56+H57+H58</f>
        <v>0</v>
      </c>
      <c r="I53" s="164">
        <f t="shared" si="3"/>
        <v>0</v>
      </c>
      <c r="J53" s="96">
        <f t="shared" ref="J53:O53" si="24">J54+J55+J56+J57+J58</f>
        <v>0</v>
      </c>
      <c r="K53" s="94">
        <f t="shared" si="24"/>
        <v>0</v>
      </c>
      <c r="L53" s="94">
        <f t="shared" si="24"/>
        <v>0</v>
      </c>
      <c r="M53" s="94">
        <f t="shared" si="24"/>
        <v>0</v>
      </c>
      <c r="N53" s="94"/>
      <c r="O53" s="94">
        <f t="shared" si="24"/>
        <v>0</v>
      </c>
      <c r="P53" s="93">
        <f t="shared" si="23"/>
        <v>0</v>
      </c>
      <c r="Q53" s="94">
        <f t="shared" si="23"/>
        <v>0</v>
      </c>
      <c r="R53" s="94">
        <f t="shared" si="23"/>
        <v>0</v>
      </c>
      <c r="S53" s="94">
        <f t="shared" si="23"/>
        <v>0</v>
      </c>
      <c r="T53" s="94">
        <f t="shared" si="23"/>
        <v>0</v>
      </c>
      <c r="U53" s="97">
        <f t="shared" si="23"/>
        <v>0</v>
      </c>
      <c r="V53" s="94">
        <f t="shared" si="23"/>
        <v>0</v>
      </c>
      <c r="W53" s="96">
        <f t="shared" si="23"/>
        <v>0</v>
      </c>
      <c r="X53" s="354">
        <f t="shared" si="23"/>
        <v>0</v>
      </c>
      <c r="Y53" s="97">
        <f t="shared" si="23"/>
        <v>0</v>
      </c>
      <c r="Z53" s="97">
        <f t="shared" si="23"/>
        <v>0</v>
      </c>
      <c r="AA53" s="98">
        <f t="shared" si="23"/>
        <v>0</v>
      </c>
    </row>
    <row r="54" spans="1:27" s="41" customFormat="1" ht="15.75" hidden="1" customHeight="1" thickBot="1" x14ac:dyDescent="0.3">
      <c r="A54" s="124" t="s">
        <v>198</v>
      </c>
      <c r="B54" s="53" t="s">
        <v>645</v>
      </c>
      <c r="C54" s="609" t="s">
        <v>876</v>
      </c>
      <c r="D54" s="610"/>
      <c r="E54" s="610"/>
      <c r="F54" s="166">
        <v>0</v>
      </c>
      <c r="G54" s="248">
        <f>SUM(P54:AA54)</f>
        <v>0</v>
      </c>
      <c r="H54" s="154"/>
      <c r="I54" s="166">
        <f t="shared" si="3"/>
        <v>0</v>
      </c>
      <c r="J54" s="43"/>
      <c r="K54" s="13"/>
      <c r="L54" s="13"/>
      <c r="M54" s="13"/>
      <c r="N54" s="13"/>
      <c r="O54" s="13"/>
      <c r="P54" s="76"/>
      <c r="Q54" s="13"/>
      <c r="R54" s="13"/>
      <c r="S54" s="13"/>
      <c r="T54" s="13"/>
      <c r="U54" s="81"/>
      <c r="V54" s="13"/>
      <c r="W54" s="43"/>
      <c r="X54" s="355"/>
      <c r="Y54" s="81"/>
      <c r="Z54" s="81"/>
      <c r="AA54" s="45"/>
    </row>
    <row r="55" spans="1:27" s="41" customFormat="1" ht="15.75" hidden="1" customHeight="1" thickBot="1" x14ac:dyDescent="0.3">
      <c r="A55" s="124" t="s">
        <v>199</v>
      </c>
      <c r="B55" s="53" t="s">
        <v>646</v>
      </c>
      <c r="C55" s="609" t="s">
        <v>200</v>
      </c>
      <c r="D55" s="610"/>
      <c r="E55" s="610"/>
      <c r="F55" s="166">
        <v>0</v>
      </c>
      <c r="G55" s="248">
        <f>SUM(P55:AA55)</f>
        <v>0</v>
      </c>
      <c r="H55" s="154"/>
      <c r="I55" s="166">
        <f t="shared" si="3"/>
        <v>0</v>
      </c>
      <c r="J55" s="43"/>
      <c r="K55" s="13"/>
      <c r="L55" s="13"/>
      <c r="M55" s="13"/>
      <c r="N55" s="13"/>
      <c r="O55" s="13"/>
      <c r="P55" s="76"/>
      <c r="Q55" s="13"/>
      <c r="R55" s="13"/>
      <c r="S55" s="13"/>
      <c r="T55" s="13"/>
      <c r="U55" s="81"/>
      <c r="V55" s="13"/>
      <c r="W55" s="43"/>
      <c r="X55" s="355"/>
      <c r="Y55" s="81"/>
      <c r="Z55" s="81"/>
      <c r="AA55" s="45"/>
    </row>
    <row r="56" spans="1:27" s="41" customFormat="1" ht="15.75" hidden="1" customHeight="1" thickBot="1" x14ac:dyDescent="0.3">
      <c r="A56" s="124" t="s">
        <v>201</v>
      </c>
      <c r="B56" s="53" t="s">
        <v>647</v>
      </c>
      <c r="C56" s="609" t="s">
        <v>202</v>
      </c>
      <c r="D56" s="610"/>
      <c r="E56" s="610"/>
      <c r="F56" s="166">
        <v>0</v>
      </c>
      <c r="G56" s="248">
        <f>SUM(P56:AA56)</f>
        <v>0</v>
      </c>
      <c r="H56" s="154"/>
      <c r="I56" s="166">
        <f t="shared" si="3"/>
        <v>0</v>
      </c>
      <c r="J56" s="43"/>
      <c r="K56" s="13"/>
      <c r="L56" s="13"/>
      <c r="M56" s="13"/>
      <c r="N56" s="13"/>
      <c r="O56" s="13"/>
      <c r="P56" s="76"/>
      <c r="Q56" s="13"/>
      <c r="R56" s="13"/>
      <c r="S56" s="13"/>
      <c r="T56" s="13"/>
      <c r="U56" s="81"/>
      <c r="V56" s="13"/>
      <c r="W56" s="43"/>
      <c r="X56" s="355"/>
      <c r="Y56" s="81"/>
      <c r="Z56" s="81"/>
      <c r="AA56" s="45"/>
    </row>
    <row r="57" spans="1:27" s="41" customFormat="1" ht="15.75" hidden="1" customHeight="1" thickBot="1" x14ac:dyDescent="0.3">
      <c r="A57" s="124" t="s">
        <v>203</v>
      </c>
      <c r="B57" s="53" t="s">
        <v>648</v>
      </c>
      <c r="C57" s="609" t="s">
        <v>204</v>
      </c>
      <c r="D57" s="610"/>
      <c r="E57" s="610"/>
      <c r="F57" s="166">
        <v>0</v>
      </c>
      <c r="G57" s="248">
        <f>SUM(P57:AA57)</f>
        <v>0</v>
      </c>
      <c r="H57" s="154"/>
      <c r="I57" s="166">
        <f t="shared" si="3"/>
        <v>0</v>
      </c>
      <c r="J57" s="43"/>
      <c r="K57" s="13"/>
      <c r="L57" s="13"/>
      <c r="M57" s="13"/>
      <c r="N57" s="13"/>
      <c r="O57" s="13"/>
      <c r="P57" s="76"/>
      <c r="Q57" s="13"/>
      <c r="R57" s="13"/>
      <c r="S57" s="13"/>
      <c r="T57" s="13"/>
      <c r="U57" s="81"/>
      <c r="V57" s="13"/>
      <c r="W57" s="43"/>
      <c r="X57" s="355"/>
      <c r="Y57" s="81"/>
      <c r="Z57" s="81"/>
      <c r="AA57" s="45"/>
    </row>
    <row r="58" spans="1:27" s="41" customFormat="1" ht="15.75" hidden="1" customHeight="1" thickBot="1" x14ac:dyDescent="0.3">
      <c r="A58" s="124" t="s">
        <v>205</v>
      </c>
      <c r="B58" s="194" t="s">
        <v>649</v>
      </c>
      <c r="C58" s="614" t="s">
        <v>206</v>
      </c>
      <c r="D58" s="615"/>
      <c r="E58" s="615"/>
      <c r="F58" s="166">
        <v>0</v>
      </c>
      <c r="G58" s="262">
        <f>SUM(P58:AA58)</f>
        <v>0</v>
      </c>
      <c r="H58" s="195"/>
      <c r="I58" s="166">
        <f t="shared" si="3"/>
        <v>0</v>
      </c>
      <c r="J58" s="43"/>
      <c r="K58" s="13"/>
      <c r="L58" s="13"/>
      <c r="M58" s="13"/>
      <c r="N58" s="13"/>
      <c r="O58" s="13"/>
      <c r="P58" s="76"/>
      <c r="Q58" s="13"/>
      <c r="R58" s="13"/>
      <c r="S58" s="13"/>
      <c r="T58" s="13"/>
      <c r="U58" s="81"/>
      <c r="V58" s="13"/>
      <c r="W58" s="43"/>
      <c r="X58" s="355"/>
      <c r="Y58" s="81"/>
      <c r="Z58" s="81"/>
      <c r="AA58" s="45"/>
    </row>
    <row r="59" spans="1:27" ht="15.75" thickBot="1" x14ac:dyDescent="0.3">
      <c r="B59" s="83" t="s">
        <v>207</v>
      </c>
      <c r="C59" s="591" t="s">
        <v>208</v>
      </c>
      <c r="D59" s="592"/>
      <c r="E59" s="592"/>
      <c r="F59" s="162">
        <v>1800000</v>
      </c>
      <c r="G59" s="244">
        <f>G60+G61+G62+G63+G64+G65+G66+G70</f>
        <v>1800000</v>
      </c>
      <c r="H59" s="150">
        <f t="shared" ref="H59:AA59" si="25">H60+H61+H62+H63+H64+H65+H66+H70</f>
        <v>0</v>
      </c>
      <c r="I59" s="162">
        <f t="shared" si="3"/>
        <v>1800000</v>
      </c>
      <c r="J59" s="88">
        <f t="shared" ref="J59:O59" si="26">J60+J61+J62+J63+J64+J65+J66+J70</f>
        <v>0</v>
      </c>
      <c r="K59" s="86">
        <f t="shared" si="26"/>
        <v>0</v>
      </c>
      <c r="L59" s="86">
        <f t="shared" si="26"/>
        <v>0</v>
      </c>
      <c r="M59" s="86">
        <f t="shared" si="26"/>
        <v>0</v>
      </c>
      <c r="N59" s="86"/>
      <c r="O59" s="86">
        <f t="shared" si="26"/>
        <v>1800000</v>
      </c>
      <c r="P59" s="85">
        <f t="shared" si="25"/>
        <v>102730</v>
      </c>
      <c r="Q59" s="86">
        <f t="shared" si="25"/>
        <v>10000</v>
      </c>
      <c r="R59" s="86">
        <f t="shared" si="25"/>
        <v>13300</v>
      </c>
      <c r="S59" s="86">
        <f t="shared" si="25"/>
        <v>19835</v>
      </c>
      <c r="T59" s="86">
        <f t="shared" si="25"/>
        <v>232740</v>
      </c>
      <c r="U59" s="89">
        <f t="shared" si="25"/>
        <v>33000</v>
      </c>
      <c r="V59" s="86">
        <f t="shared" si="25"/>
        <v>19000</v>
      </c>
      <c r="W59" s="88">
        <f t="shared" si="25"/>
        <v>96000</v>
      </c>
      <c r="X59" s="351">
        <f t="shared" si="25"/>
        <v>127000</v>
      </c>
      <c r="Y59" s="89">
        <f t="shared" si="25"/>
        <v>72000</v>
      </c>
      <c r="Z59" s="89">
        <f t="shared" si="25"/>
        <v>83000</v>
      </c>
      <c r="AA59" s="90">
        <f t="shared" si="25"/>
        <v>991395</v>
      </c>
    </row>
    <row r="60" spans="1:27" s="18" customFormat="1" ht="15" hidden="1" customHeight="1" x14ac:dyDescent="0.25">
      <c r="A60" s="124" t="s">
        <v>877</v>
      </c>
      <c r="B60" s="113" t="s">
        <v>878</v>
      </c>
      <c r="C60" s="611" t="s">
        <v>879</v>
      </c>
      <c r="D60" s="612"/>
      <c r="E60" s="612"/>
      <c r="F60" s="164">
        <v>0</v>
      </c>
      <c r="G60" s="240">
        <f t="shared" ref="G60:G65" si="27">SUM(P60:AA60)</f>
        <v>0</v>
      </c>
      <c r="H60" s="146"/>
      <c r="I60" s="164">
        <f t="shared" si="3"/>
        <v>0</v>
      </c>
      <c r="J60" s="96"/>
      <c r="K60" s="94"/>
      <c r="L60" s="94"/>
      <c r="M60" s="94"/>
      <c r="N60" s="94"/>
      <c r="O60" s="94"/>
      <c r="P60" s="93"/>
      <c r="Q60" s="94"/>
      <c r="R60" s="94"/>
      <c r="S60" s="94"/>
      <c r="T60" s="94"/>
      <c r="U60" s="97"/>
      <c r="V60" s="94"/>
      <c r="W60" s="96"/>
      <c r="X60" s="354"/>
      <c r="Y60" s="97"/>
      <c r="Z60" s="97"/>
      <c r="AA60" s="98"/>
    </row>
    <row r="61" spans="1:27" s="18" customFormat="1" ht="15" hidden="1" customHeight="1" x14ac:dyDescent="0.25">
      <c r="A61" s="124" t="s">
        <v>209</v>
      </c>
      <c r="B61" s="113" t="s">
        <v>650</v>
      </c>
      <c r="C61" s="611" t="s">
        <v>210</v>
      </c>
      <c r="D61" s="612"/>
      <c r="E61" s="612"/>
      <c r="F61" s="164">
        <v>0</v>
      </c>
      <c r="G61" s="240">
        <f t="shared" si="27"/>
        <v>0</v>
      </c>
      <c r="H61" s="146"/>
      <c r="I61" s="164">
        <f t="shared" si="3"/>
        <v>0</v>
      </c>
      <c r="J61" s="96"/>
      <c r="K61" s="94"/>
      <c r="L61" s="94"/>
      <c r="M61" s="94"/>
      <c r="N61" s="94"/>
      <c r="O61" s="94"/>
      <c r="P61" s="93"/>
      <c r="Q61" s="94"/>
      <c r="R61" s="94"/>
      <c r="S61" s="94"/>
      <c r="T61" s="94"/>
      <c r="U61" s="97"/>
      <c r="V61" s="94"/>
      <c r="W61" s="96"/>
      <c r="X61" s="354"/>
      <c r="Y61" s="97"/>
      <c r="Z61" s="97"/>
      <c r="AA61" s="98"/>
    </row>
    <row r="62" spans="1:27" s="18" customFormat="1" ht="15" hidden="1" customHeight="1" x14ac:dyDescent="0.25">
      <c r="A62" s="124" t="s">
        <v>211</v>
      </c>
      <c r="B62" s="91" t="s">
        <v>651</v>
      </c>
      <c r="C62" s="587" t="s">
        <v>352</v>
      </c>
      <c r="D62" s="588"/>
      <c r="E62" s="588"/>
      <c r="F62" s="164">
        <v>0</v>
      </c>
      <c r="G62" s="242">
        <f t="shared" si="27"/>
        <v>0</v>
      </c>
      <c r="H62" s="148"/>
      <c r="I62" s="164">
        <f t="shared" si="3"/>
        <v>0</v>
      </c>
      <c r="J62" s="96"/>
      <c r="K62" s="94"/>
      <c r="L62" s="94"/>
      <c r="M62" s="94"/>
      <c r="N62" s="94"/>
      <c r="O62" s="94"/>
      <c r="P62" s="93"/>
      <c r="Q62" s="94"/>
      <c r="R62" s="94"/>
      <c r="S62" s="94"/>
      <c r="T62" s="94"/>
      <c r="U62" s="97"/>
      <c r="V62" s="94"/>
      <c r="W62" s="96"/>
      <c r="X62" s="354"/>
      <c r="Y62" s="97"/>
      <c r="Z62" s="97"/>
      <c r="AA62" s="98"/>
    </row>
    <row r="63" spans="1:27" s="18" customFormat="1" ht="15" hidden="1" customHeight="1" x14ac:dyDescent="0.25">
      <c r="A63" s="124" t="s">
        <v>212</v>
      </c>
      <c r="B63" s="113" t="s">
        <v>652</v>
      </c>
      <c r="C63" s="587" t="s">
        <v>880</v>
      </c>
      <c r="D63" s="588"/>
      <c r="E63" s="588"/>
      <c r="F63" s="164">
        <v>0</v>
      </c>
      <c r="G63" s="242">
        <f t="shared" si="27"/>
        <v>0</v>
      </c>
      <c r="H63" s="148"/>
      <c r="I63" s="164">
        <f t="shared" si="3"/>
        <v>0</v>
      </c>
      <c r="J63" s="96"/>
      <c r="K63" s="94"/>
      <c r="L63" s="94"/>
      <c r="M63" s="94"/>
      <c r="N63" s="94"/>
      <c r="O63" s="94"/>
      <c r="P63" s="93"/>
      <c r="Q63" s="94"/>
      <c r="R63" s="94"/>
      <c r="S63" s="94"/>
      <c r="T63" s="94"/>
      <c r="U63" s="97"/>
      <c r="V63" s="94"/>
      <c r="W63" s="96"/>
      <c r="X63" s="354"/>
      <c r="Y63" s="97"/>
      <c r="Z63" s="97"/>
      <c r="AA63" s="98"/>
    </row>
    <row r="64" spans="1:27" s="18" customFormat="1" ht="15" hidden="1" customHeight="1" x14ac:dyDescent="0.25">
      <c r="A64" s="124" t="s">
        <v>213</v>
      </c>
      <c r="B64" s="91" t="s">
        <v>653</v>
      </c>
      <c r="C64" s="587" t="s">
        <v>881</v>
      </c>
      <c r="D64" s="588"/>
      <c r="E64" s="588"/>
      <c r="F64" s="164">
        <v>0</v>
      </c>
      <c r="G64" s="242">
        <f t="shared" si="27"/>
        <v>0</v>
      </c>
      <c r="H64" s="148"/>
      <c r="I64" s="164">
        <f t="shared" si="3"/>
        <v>0</v>
      </c>
      <c r="J64" s="96"/>
      <c r="K64" s="94"/>
      <c r="L64" s="94"/>
      <c r="M64" s="94"/>
      <c r="N64" s="94"/>
      <c r="O64" s="94"/>
      <c r="P64" s="93"/>
      <c r="Q64" s="94"/>
      <c r="R64" s="94"/>
      <c r="S64" s="94"/>
      <c r="T64" s="94"/>
      <c r="U64" s="97"/>
      <c r="V64" s="94"/>
      <c r="W64" s="96"/>
      <c r="X64" s="354"/>
      <c r="Y64" s="97"/>
      <c r="Z64" s="97"/>
      <c r="AA64" s="98"/>
    </row>
    <row r="65" spans="1:28" s="18" customFormat="1" x14ac:dyDescent="0.25">
      <c r="A65" s="124" t="s">
        <v>214</v>
      </c>
      <c r="B65" s="113" t="s">
        <v>654</v>
      </c>
      <c r="C65" s="587" t="s">
        <v>215</v>
      </c>
      <c r="D65" s="588"/>
      <c r="E65" s="588"/>
      <c r="F65" s="164">
        <v>0</v>
      </c>
      <c r="G65" s="242">
        <f t="shared" si="27"/>
        <v>0</v>
      </c>
      <c r="H65" s="148"/>
      <c r="I65" s="164">
        <f t="shared" si="3"/>
        <v>0</v>
      </c>
      <c r="J65" s="96"/>
      <c r="K65" s="94"/>
      <c r="L65" s="94"/>
      <c r="M65" s="94"/>
      <c r="N65" s="94"/>
      <c r="O65" s="94"/>
      <c r="P65" s="93"/>
      <c r="Q65" s="94"/>
      <c r="R65" s="94"/>
      <c r="S65" s="94"/>
      <c r="T65" s="94"/>
      <c r="U65" s="97"/>
      <c r="V65" s="94"/>
      <c r="W65" s="96"/>
      <c r="X65" s="354"/>
      <c r="Y65" s="97"/>
      <c r="Z65" s="97"/>
      <c r="AA65" s="98"/>
    </row>
    <row r="66" spans="1:28" s="18" customFormat="1" x14ac:dyDescent="0.25">
      <c r="A66" s="124" t="s">
        <v>216</v>
      </c>
      <c r="B66" s="91" t="s">
        <v>655</v>
      </c>
      <c r="C66" s="587" t="s">
        <v>217</v>
      </c>
      <c r="D66" s="588"/>
      <c r="E66" s="588"/>
      <c r="F66" s="164">
        <v>100000</v>
      </c>
      <c r="G66" s="242">
        <f>G67+G68+G69</f>
        <v>100000</v>
      </c>
      <c r="H66" s="148">
        <f t="shared" ref="H66:AA66" si="28">H67+H68+H69</f>
        <v>0</v>
      </c>
      <c r="I66" s="164">
        <f t="shared" si="3"/>
        <v>100000</v>
      </c>
      <c r="J66" s="96">
        <f t="shared" ref="J66:O66" si="29">J67+J68+J69</f>
        <v>0</v>
      </c>
      <c r="K66" s="94">
        <f t="shared" si="29"/>
        <v>0</v>
      </c>
      <c r="L66" s="94">
        <f t="shared" si="29"/>
        <v>0</v>
      </c>
      <c r="M66" s="94">
        <f t="shared" si="29"/>
        <v>0</v>
      </c>
      <c r="N66" s="94"/>
      <c r="O66" s="94">
        <f t="shared" si="29"/>
        <v>100000</v>
      </c>
      <c r="P66" s="93">
        <f t="shared" si="28"/>
        <v>50000</v>
      </c>
      <c r="Q66" s="94">
        <f t="shared" si="28"/>
        <v>0</v>
      </c>
      <c r="R66" s="94">
        <f t="shared" si="28"/>
        <v>0</v>
      </c>
      <c r="S66" s="94">
        <f t="shared" si="28"/>
        <v>0</v>
      </c>
      <c r="T66" s="94">
        <f t="shared" si="28"/>
        <v>0</v>
      </c>
      <c r="U66" s="97">
        <f t="shared" si="28"/>
        <v>0</v>
      </c>
      <c r="V66" s="94">
        <f t="shared" si="28"/>
        <v>0</v>
      </c>
      <c r="W66" s="96">
        <f t="shared" si="28"/>
        <v>50000</v>
      </c>
      <c r="X66" s="354">
        <f t="shared" si="28"/>
        <v>0</v>
      </c>
      <c r="Y66" s="97">
        <f t="shared" si="28"/>
        <v>0</v>
      </c>
      <c r="Z66" s="97">
        <f t="shared" si="28"/>
        <v>0</v>
      </c>
      <c r="AA66" s="98">
        <f t="shared" si="28"/>
        <v>0</v>
      </c>
    </row>
    <row r="67" spans="1:28" ht="15" hidden="1" customHeight="1" x14ac:dyDescent="0.25">
      <c r="B67" s="55"/>
      <c r="C67" s="2"/>
      <c r="D67" s="550" t="s">
        <v>343</v>
      </c>
      <c r="E67" s="550"/>
      <c r="F67" s="165">
        <v>0</v>
      </c>
      <c r="G67" s="241">
        <f>SUM(P67:AA67)</f>
        <v>0</v>
      </c>
      <c r="H67" s="147"/>
      <c r="I67" s="165">
        <f t="shared" si="3"/>
        <v>0</v>
      </c>
      <c r="J67" s="42"/>
      <c r="K67" s="1"/>
      <c r="L67" s="1"/>
      <c r="M67" s="1"/>
      <c r="N67" s="1"/>
      <c r="O67" s="1"/>
      <c r="P67" s="74"/>
      <c r="Q67" s="1"/>
      <c r="R67" s="1"/>
      <c r="S67" s="1"/>
      <c r="T67" s="1"/>
      <c r="U67" s="80"/>
      <c r="V67" s="1"/>
      <c r="W67" s="42"/>
      <c r="X67" s="356"/>
      <c r="Y67" s="80"/>
      <c r="Z67" s="80"/>
      <c r="AA67" s="44"/>
      <c r="AB67" s="21"/>
    </row>
    <row r="68" spans="1:28" s="206" customFormat="1" x14ac:dyDescent="0.25">
      <c r="A68" s="290"/>
      <c r="B68" s="187"/>
      <c r="C68" s="196"/>
      <c r="D68" s="597" t="s">
        <v>344</v>
      </c>
      <c r="E68" s="597"/>
      <c r="F68" s="189">
        <v>100000</v>
      </c>
      <c r="G68" s="261">
        <f>SUM(P68:AA68)</f>
        <v>100000</v>
      </c>
      <c r="H68" s="188"/>
      <c r="I68" s="189">
        <f t="shared" si="3"/>
        <v>100000</v>
      </c>
      <c r="J68" s="190"/>
      <c r="K68" s="191"/>
      <c r="L68" s="191"/>
      <c r="M68" s="191"/>
      <c r="N68" s="191"/>
      <c r="O68" s="191">
        <f>I68</f>
        <v>100000</v>
      </c>
      <c r="P68" s="197">
        <v>50000</v>
      </c>
      <c r="Q68" s="191"/>
      <c r="R68" s="191"/>
      <c r="S68" s="191"/>
      <c r="T68" s="191"/>
      <c r="U68" s="192"/>
      <c r="V68" s="191"/>
      <c r="W68" s="190">
        <v>50000</v>
      </c>
      <c r="X68" s="353"/>
      <c r="Y68" s="192"/>
      <c r="Z68" s="192"/>
      <c r="AA68" s="193"/>
    </row>
    <row r="69" spans="1:28" ht="15" hidden="1" customHeight="1" x14ac:dyDescent="0.25">
      <c r="B69" s="55"/>
      <c r="C69" s="2"/>
      <c r="D69" s="550" t="s">
        <v>345</v>
      </c>
      <c r="E69" s="550"/>
      <c r="F69" s="165">
        <v>0</v>
      </c>
      <c r="G69" s="241">
        <f>SUM(P69:AA69)</f>
        <v>0</v>
      </c>
      <c r="H69" s="147"/>
      <c r="I69" s="165">
        <f t="shared" si="3"/>
        <v>0</v>
      </c>
      <c r="J69" s="42"/>
      <c r="K69" s="1"/>
      <c r="L69" s="1"/>
      <c r="M69" s="1"/>
      <c r="N69" s="1"/>
      <c r="O69" s="1"/>
      <c r="P69" s="74"/>
      <c r="Q69" s="1"/>
      <c r="R69" s="1"/>
      <c r="S69" s="1"/>
      <c r="T69" s="1"/>
      <c r="U69" s="80"/>
      <c r="V69" s="1"/>
      <c r="W69" s="42"/>
      <c r="X69" s="356"/>
      <c r="Y69" s="80"/>
      <c r="Z69" s="80"/>
      <c r="AA69" s="44"/>
    </row>
    <row r="70" spans="1:28" s="18" customFormat="1" x14ac:dyDescent="0.25">
      <c r="A70" s="124" t="s">
        <v>218</v>
      </c>
      <c r="B70" s="91" t="s">
        <v>656</v>
      </c>
      <c r="C70" s="587" t="s">
        <v>219</v>
      </c>
      <c r="D70" s="588"/>
      <c r="E70" s="588"/>
      <c r="F70" s="164">
        <v>1700000</v>
      </c>
      <c r="G70" s="242">
        <f>G71+G74+G75+G76</f>
        <v>1700000</v>
      </c>
      <c r="H70" s="148">
        <f t="shared" ref="H70:AA70" si="30">H71+H74+H75+H76</f>
        <v>0</v>
      </c>
      <c r="I70" s="164">
        <f t="shared" ref="I70:I144" si="31">SUM(G70:H70)</f>
        <v>1700000</v>
      </c>
      <c r="J70" s="96">
        <f t="shared" ref="J70:O70" si="32">J71+J74+J75+J76</f>
        <v>0</v>
      </c>
      <c r="K70" s="94">
        <f t="shared" si="32"/>
        <v>0</v>
      </c>
      <c r="L70" s="94">
        <f t="shared" si="32"/>
        <v>0</v>
      </c>
      <c r="M70" s="94">
        <f t="shared" si="32"/>
        <v>0</v>
      </c>
      <c r="N70" s="94"/>
      <c r="O70" s="94">
        <f t="shared" si="32"/>
        <v>1700000</v>
      </c>
      <c r="P70" s="93">
        <f t="shared" si="30"/>
        <v>52730</v>
      </c>
      <c r="Q70" s="94">
        <f t="shared" si="30"/>
        <v>10000</v>
      </c>
      <c r="R70" s="94">
        <f t="shared" si="30"/>
        <v>13300</v>
      </c>
      <c r="S70" s="94">
        <f t="shared" si="30"/>
        <v>19835</v>
      </c>
      <c r="T70" s="94">
        <f t="shared" si="30"/>
        <v>232740</v>
      </c>
      <c r="U70" s="97">
        <f t="shared" si="30"/>
        <v>33000</v>
      </c>
      <c r="V70" s="94">
        <f t="shared" si="30"/>
        <v>19000</v>
      </c>
      <c r="W70" s="96">
        <f t="shared" si="30"/>
        <v>46000</v>
      </c>
      <c r="X70" s="354">
        <f t="shared" si="30"/>
        <v>127000</v>
      </c>
      <c r="Y70" s="97">
        <f t="shared" si="30"/>
        <v>72000</v>
      </c>
      <c r="Z70" s="97">
        <f t="shared" si="30"/>
        <v>83000</v>
      </c>
      <c r="AA70" s="98">
        <f t="shared" si="30"/>
        <v>991395</v>
      </c>
    </row>
    <row r="71" spans="1:28" s="206" customFormat="1" x14ac:dyDescent="0.25">
      <c r="A71" s="290"/>
      <c r="B71" s="187"/>
      <c r="C71" s="196"/>
      <c r="D71" s="597" t="s">
        <v>835</v>
      </c>
      <c r="E71" s="597"/>
      <c r="F71" s="189">
        <v>400000</v>
      </c>
      <c r="G71" s="261">
        <f>SUM(G72:G73)</f>
        <v>400000</v>
      </c>
      <c r="H71" s="188">
        <f>SUM(H72:H73)</f>
        <v>0</v>
      </c>
      <c r="I71" s="189">
        <f t="shared" si="31"/>
        <v>400000</v>
      </c>
      <c r="J71" s="190">
        <f t="shared" ref="J71:AA71" si="33">SUM(J72:J73)</f>
        <v>0</v>
      </c>
      <c r="K71" s="191">
        <f t="shared" si="33"/>
        <v>0</v>
      </c>
      <c r="L71" s="191">
        <f t="shared" si="33"/>
        <v>0</v>
      </c>
      <c r="M71" s="191">
        <f t="shared" si="33"/>
        <v>0</v>
      </c>
      <c r="N71" s="191"/>
      <c r="O71" s="191">
        <f t="shared" si="33"/>
        <v>400000</v>
      </c>
      <c r="P71" s="197">
        <f t="shared" si="33"/>
        <v>0</v>
      </c>
      <c r="Q71" s="191">
        <f t="shared" si="33"/>
        <v>0</v>
      </c>
      <c r="R71" s="191">
        <f t="shared" si="33"/>
        <v>0</v>
      </c>
      <c r="S71" s="191">
        <f t="shared" si="33"/>
        <v>0</v>
      </c>
      <c r="T71" s="191">
        <f t="shared" si="33"/>
        <v>0</v>
      </c>
      <c r="U71" s="192">
        <f t="shared" si="33"/>
        <v>0</v>
      </c>
      <c r="V71" s="191">
        <f t="shared" si="33"/>
        <v>0</v>
      </c>
      <c r="W71" s="190">
        <f t="shared" si="33"/>
        <v>0</v>
      </c>
      <c r="X71" s="353">
        <f t="shared" si="33"/>
        <v>0</v>
      </c>
      <c r="Y71" s="192">
        <f t="shared" si="33"/>
        <v>0</v>
      </c>
      <c r="Z71" s="192">
        <f t="shared" si="33"/>
        <v>0</v>
      </c>
      <c r="AA71" s="193">
        <f t="shared" si="33"/>
        <v>400000</v>
      </c>
    </row>
    <row r="72" spans="1:28" x14ac:dyDescent="0.25">
      <c r="B72" s="55"/>
      <c r="C72" s="2"/>
      <c r="D72" s="338"/>
      <c r="E72" s="338" t="s">
        <v>1024</v>
      </c>
      <c r="F72" s="165">
        <v>300000</v>
      </c>
      <c r="G72" s="241">
        <f>SUM(P72:AA72)</f>
        <v>300000</v>
      </c>
      <c r="H72" s="147"/>
      <c r="I72" s="165">
        <f>SUM(G72:H72)</f>
        <v>300000</v>
      </c>
      <c r="J72" s="42"/>
      <c r="K72" s="1"/>
      <c r="L72" s="1"/>
      <c r="M72" s="1"/>
      <c r="N72" s="1"/>
      <c r="O72" s="1">
        <f>I72</f>
        <v>300000</v>
      </c>
      <c r="P72" s="74"/>
      <c r="Q72" s="1"/>
      <c r="R72" s="1"/>
      <c r="S72" s="1"/>
      <c r="T72" s="1"/>
      <c r="U72" s="80"/>
      <c r="V72" s="1"/>
      <c r="W72" s="42"/>
      <c r="X72" s="356"/>
      <c r="Y72" s="80"/>
      <c r="Z72" s="80"/>
      <c r="AA72" s="44">
        <v>300000</v>
      </c>
    </row>
    <row r="73" spans="1:28" x14ac:dyDescent="0.25">
      <c r="B73" s="55"/>
      <c r="C73" s="2"/>
      <c r="D73" s="338"/>
      <c r="E73" s="338" t="s">
        <v>1025</v>
      </c>
      <c r="F73" s="165">
        <v>100000</v>
      </c>
      <c r="G73" s="241">
        <f>SUM(P73:AA73)</f>
        <v>100000</v>
      </c>
      <c r="H73" s="147"/>
      <c r="I73" s="165">
        <f>SUM(G73:H73)</f>
        <v>100000</v>
      </c>
      <c r="J73" s="42"/>
      <c r="K73" s="1"/>
      <c r="L73" s="1"/>
      <c r="M73" s="1"/>
      <c r="N73" s="1"/>
      <c r="O73" s="1">
        <f>I73</f>
        <v>100000</v>
      </c>
      <c r="P73" s="74"/>
      <c r="Q73" s="1"/>
      <c r="R73" s="1"/>
      <c r="S73" s="1"/>
      <c r="T73" s="1"/>
      <c r="U73" s="80"/>
      <c r="V73" s="1"/>
      <c r="W73" s="42"/>
      <c r="X73" s="356"/>
      <c r="Y73" s="80"/>
      <c r="Z73" s="80"/>
      <c r="AA73" s="44">
        <v>100000</v>
      </c>
    </row>
    <row r="74" spans="1:28" s="206" customFormat="1" x14ac:dyDescent="0.25">
      <c r="A74" s="290"/>
      <c r="B74" s="187"/>
      <c r="C74" s="196"/>
      <c r="D74" s="597" t="s">
        <v>346</v>
      </c>
      <c r="E74" s="597"/>
      <c r="F74" s="189">
        <v>0</v>
      </c>
      <c r="G74" s="261">
        <f>SUM(P74:AA74)</f>
        <v>0</v>
      </c>
      <c r="H74" s="188"/>
      <c r="I74" s="189">
        <f t="shared" si="31"/>
        <v>0</v>
      </c>
      <c r="J74" s="190"/>
      <c r="K74" s="191"/>
      <c r="L74" s="191"/>
      <c r="M74" s="191"/>
      <c r="N74" s="191"/>
      <c r="O74" s="191">
        <f>I74</f>
        <v>0</v>
      </c>
      <c r="P74" s="197"/>
      <c r="Q74" s="191"/>
      <c r="R74" s="191"/>
      <c r="S74" s="191"/>
      <c r="T74" s="191"/>
      <c r="U74" s="192"/>
      <c r="V74" s="191"/>
      <c r="W74" s="190"/>
      <c r="X74" s="353"/>
      <c r="Y74" s="192"/>
      <c r="Z74" s="192"/>
      <c r="AA74" s="193"/>
    </row>
    <row r="75" spans="1:28" s="206" customFormat="1" x14ac:dyDescent="0.25">
      <c r="A75" s="290"/>
      <c r="B75" s="187"/>
      <c r="C75" s="196"/>
      <c r="D75" s="597" t="s">
        <v>836</v>
      </c>
      <c r="E75" s="597"/>
      <c r="F75" s="189">
        <v>1300000</v>
      </c>
      <c r="G75" s="261">
        <f>SUM(P75:AA75)</f>
        <v>1300000</v>
      </c>
      <c r="H75" s="188"/>
      <c r="I75" s="189">
        <f>SUM(G75:H75)</f>
        <v>1300000</v>
      </c>
      <c r="J75" s="190"/>
      <c r="K75" s="191"/>
      <c r="L75" s="191"/>
      <c r="M75" s="191"/>
      <c r="N75" s="191"/>
      <c r="O75" s="191">
        <f>I75</f>
        <v>1300000</v>
      </c>
      <c r="P75" s="197">
        <f>2170+50560</f>
        <v>52730</v>
      </c>
      <c r="Q75" s="191">
        <v>10000</v>
      </c>
      <c r="R75" s="191">
        <f>10000+3300</f>
        <v>13300</v>
      </c>
      <c r="S75" s="191">
        <v>19835</v>
      </c>
      <c r="T75" s="191">
        <f>32740+200000</f>
        <v>232740</v>
      </c>
      <c r="U75" s="192">
        <v>33000</v>
      </c>
      <c r="V75" s="191">
        <v>19000</v>
      </c>
      <c r="W75" s="190">
        <f>20000+26000</f>
        <v>46000</v>
      </c>
      <c r="X75" s="353">
        <f>22000+20000+5000+80000</f>
        <v>127000</v>
      </c>
      <c r="Y75" s="192">
        <f>15000+5000+20000+32000</f>
        <v>72000</v>
      </c>
      <c r="Z75" s="192">
        <f>42000+20000+21000</f>
        <v>83000</v>
      </c>
      <c r="AA75" s="193">
        <f>74000+24000+100000+2000+350000+41395</f>
        <v>591395</v>
      </c>
    </row>
    <row r="76" spans="1:28" s="206" customFormat="1" ht="15.75" thickBot="1" x14ac:dyDescent="0.3">
      <c r="A76" s="290"/>
      <c r="B76" s="187"/>
      <c r="C76" s="196"/>
      <c r="D76" s="597" t="s">
        <v>834</v>
      </c>
      <c r="E76" s="597"/>
      <c r="F76" s="189">
        <v>0</v>
      </c>
      <c r="G76" s="261">
        <f>SUM(P76:AA76)</f>
        <v>0</v>
      </c>
      <c r="H76" s="188"/>
      <c r="I76" s="189">
        <f>SUM(G76:H76)</f>
        <v>0</v>
      </c>
      <c r="J76" s="190"/>
      <c r="K76" s="191"/>
      <c r="L76" s="191"/>
      <c r="M76" s="191"/>
      <c r="N76" s="191"/>
      <c r="O76" s="191">
        <f>I76</f>
        <v>0</v>
      </c>
      <c r="P76" s="197"/>
      <c r="Q76" s="191"/>
      <c r="R76" s="191"/>
      <c r="S76" s="191"/>
      <c r="T76" s="191"/>
      <c r="U76" s="192"/>
      <c r="V76" s="191"/>
      <c r="W76" s="190"/>
      <c r="X76" s="353"/>
      <c r="Y76" s="192"/>
      <c r="Z76" s="192"/>
      <c r="AA76" s="193"/>
    </row>
    <row r="77" spans="1:28" ht="15.75" thickBot="1" x14ac:dyDescent="0.3">
      <c r="B77" s="99" t="s">
        <v>220</v>
      </c>
      <c r="C77" s="591" t="s">
        <v>221</v>
      </c>
      <c r="D77" s="592"/>
      <c r="E77" s="592"/>
      <c r="F77" s="162">
        <v>3344299</v>
      </c>
      <c r="G77" s="244">
        <f>G78+G81+G85+G86+G97+G108+G128+G131+G143+G144+G145+G146+G160</f>
        <v>3345049</v>
      </c>
      <c r="H77" s="150">
        <f>H78+H81+H85+H86+H97+H108+H128+H131+H143+H144+H145+H146+H160</f>
        <v>0</v>
      </c>
      <c r="I77" s="162">
        <f t="shared" si="31"/>
        <v>3345049</v>
      </c>
      <c r="J77" s="88">
        <f t="shared" ref="J77:AA77" si="34">J78+J81+J85+J86+J97+J108+J128+J131+J143+J144+J145+J146+J160</f>
        <v>0</v>
      </c>
      <c r="K77" s="86">
        <f>K78+K81+K85+K86+K97+K108+K128+K131+K143+K144+K145+K146+K160</f>
        <v>2618218</v>
      </c>
      <c r="L77" s="86">
        <f t="shared" si="34"/>
        <v>726831</v>
      </c>
      <c r="M77" s="86">
        <f t="shared" si="34"/>
        <v>0</v>
      </c>
      <c r="N77" s="86"/>
      <c r="O77" s="86">
        <f t="shared" si="34"/>
        <v>0</v>
      </c>
      <c r="P77" s="85">
        <f t="shared" si="34"/>
        <v>206039</v>
      </c>
      <c r="Q77" s="86">
        <f t="shared" si="34"/>
        <v>216789</v>
      </c>
      <c r="R77" s="86">
        <f t="shared" si="34"/>
        <v>236039</v>
      </c>
      <c r="S77" s="86">
        <f t="shared" si="34"/>
        <v>216039</v>
      </c>
      <c r="T77" s="86">
        <f t="shared" si="34"/>
        <v>356039</v>
      </c>
      <c r="U77" s="89">
        <f t="shared" si="34"/>
        <v>621039</v>
      </c>
      <c r="V77" s="86">
        <f t="shared" si="34"/>
        <v>236039</v>
      </c>
      <c r="W77" s="88">
        <f t="shared" si="34"/>
        <v>206039</v>
      </c>
      <c r="X77" s="351">
        <f t="shared" si="34"/>
        <v>432870</v>
      </c>
      <c r="Y77" s="89">
        <f t="shared" si="34"/>
        <v>206039</v>
      </c>
      <c r="Z77" s="89">
        <f t="shared" si="34"/>
        <v>206039</v>
      </c>
      <c r="AA77" s="90">
        <f t="shared" si="34"/>
        <v>206039</v>
      </c>
    </row>
    <row r="78" spans="1:28" s="41" customFormat="1" ht="13.5" hidden="1" customHeight="1" x14ac:dyDescent="0.25">
      <c r="A78" s="124" t="s">
        <v>222</v>
      </c>
      <c r="B78" s="122" t="s">
        <v>657</v>
      </c>
      <c r="C78" s="593" t="s">
        <v>223</v>
      </c>
      <c r="D78" s="594"/>
      <c r="E78" s="594"/>
      <c r="F78" s="167">
        <v>0</v>
      </c>
      <c r="G78" s="249">
        <f>G79+G80</f>
        <v>0</v>
      </c>
      <c r="H78" s="155">
        <f t="shared" ref="H78:AA78" si="35">H79+H80</f>
        <v>0</v>
      </c>
      <c r="I78" s="167">
        <f t="shared" si="31"/>
        <v>0</v>
      </c>
      <c r="J78" s="129">
        <f t="shared" ref="J78:O78" si="36">J79+J80</f>
        <v>0</v>
      </c>
      <c r="K78" s="130">
        <f t="shared" si="36"/>
        <v>0</v>
      </c>
      <c r="L78" s="130">
        <f t="shared" si="36"/>
        <v>0</v>
      </c>
      <c r="M78" s="130">
        <f t="shared" si="36"/>
        <v>0</v>
      </c>
      <c r="N78" s="130"/>
      <c r="O78" s="130">
        <f t="shared" si="36"/>
        <v>0</v>
      </c>
      <c r="P78" s="169">
        <f t="shared" si="35"/>
        <v>0</v>
      </c>
      <c r="Q78" s="130">
        <f t="shared" si="35"/>
        <v>0</v>
      </c>
      <c r="R78" s="130">
        <f t="shared" si="35"/>
        <v>0</v>
      </c>
      <c r="S78" s="130">
        <f t="shared" si="35"/>
        <v>0</v>
      </c>
      <c r="T78" s="130">
        <f t="shared" si="35"/>
        <v>0</v>
      </c>
      <c r="U78" s="131">
        <f t="shared" si="35"/>
        <v>0</v>
      </c>
      <c r="V78" s="130">
        <f t="shared" si="35"/>
        <v>0</v>
      </c>
      <c r="W78" s="129">
        <f t="shared" si="35"/>
        <v>0</v>
      </c>
      <c r="X78" s="357">
        <f t="shared" si="35"/>
        <v>0</v>
      </c>
      <c r="Y78" s="131">
        <f t="shared" si="35"/>
        <v>0</v>
      </c>
      <c r="Z78" s="131">
        <f t="shared" si="35"/>
        <v>0</v>
      </c>
      <c r="AA78" s="132">
        <f t="shared" si="35"/>
        <v>0</v>
      </c>
    </row>
    <row r="79" spans="1:28" ht="13.5" hidden="1" customHeight="1" x14ac:dyDescent="0.25">
      <c r="B79" s="55"/>
      <c r="C79" s="2"/>
      <c r="D79" s="550" t="s">
        <v>347</v>
      </c>
      <c r="E79" s="550"/>
      <c r="F79" s="165">
        <v>0</v>
      </c>
      <c r="G79" s="241">
        <f>SUM(P79:AA79)</f>
        <v>0</v>
      </c>
      <c r="H79" s="147"/>
      <c r="I79" s="165">
        <f t="shared" si="31"/>
        <v>0</v>
      </c>
      <c r="J79" s="42"/>
      <c r="K79" s="1"/>
      <c r="L79" s="1"/>
      <c r="M79" s="1"/>
      <c r="N79" s="1"/>
      <c r="O79" s="1"/>
      <c r="P79" s="74"/>
      <c r="Q79" s="1"/>
      <c r="R79" s="1"/>
      <c r="S79" s="1"/>
      <c r="T79" s="1"/>
      <c r="U79" s="80"/>
      <c r="V79" s="1"/>
      <c r="W79" s="42"/>
      <c r="X79" s="356"/>
      <c r="Y79" s="80"/>
      <c r="Z79" s="80"/>
      <c r="AA79" s="44"/>
    </row>
    <row r="80" spans="1:28" ht="13.5" hidden="1" customHeight="1" x14ac:dyDescent="0.25">
      <c r="B80" s="55"/>
      <c r="C80" s="2"/>
      <c r="D80" s="550" t="s">
        <v>348</v>
      </c>
      <c r="E80" s="550"/>
      <c r="F80" s="165">
        <v>0</v>
      </c>
      <c r="G80" s="241">
        <f>SUM(P80:AA80)</f>
        <v>0</v>
      </c>
      <c r="H80" s="147"/>
      <c r="I80" s="165">
        <f t="shared" si="31"/>
        <v>0</v>
      </c>
      <c r="J80" s="42"/>
      <c r="K80" s="1"/>
      <c r="L80" s="1"/>
      <c r="M80" s="1"/>
      <c r="N80" s="1"/>
      <c r="O80" s="1"/>
      <c r="P80" s="74"/>
      <c r="Q80" s="1"/>
      <c r="R80" s="1"/>
      <c r="S80" s="1"/>
      <c r="T80" s="1"/>
      <c r="U80" s="80"/>
      <c r="V80" s="1"/>
      <c r="W80" s="42"/>
      <c r="X80" s="356"/>
      <c r="Y80" s="80"/>
      <c r="Z80" s="80"/>
      <c r="AA80" s="44"/>
    </row>
    <row r="81" spans="1:27" ht="13.5" customHeight="1" x14ac:dyDescent="0.25">
      <c r="B81" s="122" t="s">
        <v>837</v>
      </c>
      <c r="C81" s="593" t="s">
        <v>838</v>
      </c>
      <c r="D81" s="594"/>
      <c r="E81" s="594"/>
      <c r="F81" s="167">
        <v>0</v>
      </c>
      <c r="G81" s="249">
        <f>G82+G83+G84</f>
        <v>0</v>
      </c>
      <c r="H81" s="155">
        <f t="shared" ref="H81:AA81" si="37">H82+H83+H84</f>
        <v>0</v>
      </c>
      <c r="I81" s="167">
        <f t="shared" si="31"/>
        <v>0</v>
      </c>
      <c r="J81" s="129">
        <f t="shared" ref="J81:O81" si="38">J82+J83+J84</f>
        <v>0</v>
      </c>
      <c r="K81" s="130">
        <f t="shared" si="38"/>
        <v>0</v>
      </c>
      <c r="L81" s="130">
        <f t="shared" si="38"/>
        <v>0</v>
      </c>
      <c r="M81" s="130">
        <f t="shared" si="38"/>
        <v>0</v>
      </c>
      <c r="N81" s="130"/>
      <c r="O81" s="130">
        <f t="shared" si="38"/>
        <v>0</v>
      </c>
      <c r="P81" s="169">
        <f t="shared" si="37"/>
        <v>0</v>
      </c>
      <c r="Q81" s="130">
        <f t="shared" si="37"/>
        <v>0</v>
      </c>
      <c r="R81" s="130">
        <f t="shared" si="37"/>
        <v>0</v>
      </c>
      <c r="S81" s="130">
        <f t="shared" si="37"/>
        <v>0</v>
      </c>
      <c r="T81" s="130">
        <f t="shared" si="37"/>
        <v>0</v>
      </c>
      <c r="U81" s="131">
        <f t="shared" si="37"/>
        <v>0</v>
      </c>
      <c r="V81" s="130">
        <f t="shared" si="37"/>
        <v>0</v>
      </c>
      <c r="W81" s="129">
        <f t="shared" si="37"/>
        <v>0</v>
      </c>
      <c r="X81" s="357">
        <f t="shared" si="37"/>
        <v>0</v>
      </c>
      <c r="Y81" s="131">
        <f t="shared" si="37"/>
        <v>0</v>
      </c>
      <c r="Z81" s="131">
        <f t="shared" si="37"/>
        <v>0</v>
      </c>
      <c r="AA81" s="132">
        <f t="shared" si="37"/>
        <v>0</v>
      </c>
    </row>
    <row r="82" spans="1:27" s="206" customFormat="1" ht="13.5" customHeight="1" x14ac:dyDescent="0.25">
      <c r="A82" s="124" t="s">
        <v>882</v>
      </c>
      <c r="B82" s="187" t="s">
        <v>883</v>
      </c>
      <c r="C82" s="200"/>
      <c r="D82" s="256" t="s">
        <v>969</v>
      </c>
      <c r="E82" s="256"/>
      <c r="F82" s="189">
        <v>0</v>
      </c>
      <c r="G82" s="261">
        <f>SUM(P82:AA82)</f>
        <v>0</v>
      </c>
      <c r="H82" s="188"/>
      <c r="I82" s="189">
        <f>SUM(G82:H82)</f>
        <v>0</v>
      </c>
      <c r="J82" s="190">
        <f>I82</f>
        <v>0</v>
      </c>
      <c r="K82" s="191"/>
      <c r="L82" s="191"/>
      <c r="M82" s="191"/>
      <c r="N82" s="191"/>
      <c r="O82" s="191"/>
      <c r="P82" s="197"/>
      <c r="Q82" s="191"/>
      <c r="R82" s="191"/>
      <c r="S82" s="191"/>
      <c r="T82" s="191"/>
      <c r="U82" s="192"/>
      <c r="V82" s="191"/>
      <c r="W82" s="190"/>
      <c r="X82" s="353"/>
      <c r="Y82" s="192"/>
      <c r="Z82" s="192"/>
      <c r="AA82" s="193"/>
    </row>
    <row r="83" spans="1:27" s="206" customFormat="1" ht="13.5" hidden="1" customHeight="1" x14ac:dyDescent="0.25">
      <c r="A83" s="124" t="s">
        <v>224</v>
      </c>
      <c r="B83" s="187" t="s">
        <v>658</v>
      </c>
      <c r="C83" s="200"/>
      <c r="D83" s="256" t="s">
        <v>225</v>
      </c>
      <c r="E83" s="256"/>
      <c r="F83" s="189">
        <v>0</v>
      </c>
      <c r="G83" s="261">
        <f>SUM(P83:AA83)</f>
        <v>0</v>
      </c>
      <c r="H83" s="188"/>
      <c r="I83" s="189">
        <f t="shared" si="31"/>
        <v>0</v>
      </c>
      <c r="J83" s="190"/>
      <c r="K83" s="191"/>
      <c r="L83" s="191"/>
      <c r="M83" s="191"/>
      <c r="N83" s="191"/>
      <c r="O83" s="191"/>
      <c r="P83" s="197"/>
      <c r="Q83" s="191"/>
      <c r="R83" s="191"/>
      <c r="S83" s="191"/>
      <c r="T83" s="191"/>
      <c r="U83" s="192"/>
      <c r="V83" s="191"/>
      <c r="W83" s="190"/>
      <c r="X83" s="353"/>
      <c r="Y83" s="192"/>
      <c r="Z83" s="192"/>
      <c r="AA83" s="193"/>
    </row>
    <row r="84" spans="1:27" s="206" customFormat="1" ht="13.5" hidden="1" customHeight="1" x14ac:dyDescent="0.25">
      <c r="A84" s="124" t="s">
        <v>226</v>
      </c>
      <c r="B84" s="187" t="s">
        <v>659</v>
      </c>
      <c r="C84" s="200"/>
      <c r="D84" s="256" t="s">
        <v>227</v>
      </c>
      <c r="E84" s="256"/>
      <c r="F84" s="189">
        <v>0</v>
      </c>
      <c r="G84" s="261">
        <f>SUM(P84:AA84)</f>
        <v>0</v>
      </c>
      <c r="H84" s="188"/>
      <c r="I84" s="189">
        <f t="shared" si="31"/>
        <v>0</v>
      </c>
      <c r="J84" s="190"/>
      <c r="K84" s="191"/>
      <c r="L84" s="191"/>
      <c r="M84" s="191"/>
      <c r="N84" s="191"/>
      <c r="O84" s="191"/>
      <c r="P84" s="197"/>
      <c r="Q84" s="191"/>
      <c r="R84" s="191"/>
      <c r="S84" s="191"/>
      <c r="T84" s="191"/>
      <c r="U84" s="192"/>
      <c r="V84" s="191"/>
      <c r="W84" s="190"/>
      <c r="X84" s="353"/>
      <c r="Y84" s="192"/>
      <c r="Z84" s="192"/>
      <c r="AA84" s="193"/>
    </row>
    <row r="85" spans="1:27" s="41" customFormat="1" ht="13.5" hidden="1" customHeight="1" x14ac:dyDescent="0.25">
      <c r="A85" s="124" t="s">
        <v>228</v>
      </c>
      <c r="B85" s="105" t="s">
        <v>660</v>
      </c>
      <c r="C85" s="630" t="s">
        <v>353</v>
      </c>
      <c r="D85" s="631"/>
      <c r="E85" s="631"/>
      <c r="F85" s="168">
        <v>0</v>
      </c>
      <c r="G85" s="250">
        <f>SUM(P85:AA85)</f>
        <v>0</v>
      </c>
      <c r="H85" s="156"/>
      <c r="I85" s="168">
        <f t="shared" si="31"/>
        <v>0</v>
      </c>
      <c r="J85" s="110"/>
      <c r="K85" s="108"/>
      <c r="L85" s="108"/>
      <c r="M85" s="108"/>
      <c r="N85" s="108"/>
      <c r="O85" s="108"/>
      <c r="P85" s="107"/>
      <c r="Q85" s="108"/>
      <c r="R85" s="108"/>
      <c r="S85" s="108"/>
      <c r="T85" s="108"/>
      <c r="U85" s="111"/>
      <c r="V85" s="108"/>
      <c r="W85" s="110"/>
      <c r="X85" s="358"/>
      <c r="Y85" s="111"/>
      <c r="Z85" s="111"/>
      <c r="AA85" s="112"/>
    </row>
    <row r="86" spans="1:27" s="41" customFormat="1" ht="13.5" hidden="1" customHeight="1" x14ac:dyDescent="0.25">
      <c r="A86" s="124" t="s">
        <v>229</v>
      </c>
      <c r="B86" s="105" t="s">
        <v>661</v>
      </c>
      <c r="C86" s="630" t="s">
        <v>803</v>
      </c>
      <c r="D86" s="631"/>
      <c r="E86" s="631"/>
      <c r="F86" s="168">
        <v>0</v>
      </c>
      <c r="G86" s="250">
        <f>G87+G88+G89+G90+G91+G92+G93+G94+G95+G96</f>
        <v>0</v>
      </c>
      <c r="H86" s="156">
        <f t="shared" ref="H86:AA86" si="39">H87+H88+H89+H90+H91+H92+H93+H94+H95+H96</f>
        <v>0</v>
      </c>
      <c r="I86" s="168">
        <f t="shared" si="31"/>
        <v>0</v>
      </c>
      <c r="J86" s="110">
        <f t="shared" ref="J86:O86" si="40">J87+J88+J89+J90+J91+J92+J93+J94+J95+J96</f>
        <v>0</v>
      </c>
      <c r="K86" s="108">
        <f t="shared" si="40"/>
        <v>0</v>
      </c>
      <c r="L86" s="108">
        <f t="shared" si="40"/>
        <v>0</v>
      </c>
      <c r="M86" s="108">
        <f t="shared" si="40"/>
        <v>0</v>
      </c>
      <c r="N86" s="108"/>
      <c r="O86" s="108">
        <f t="shared" si="40"/>
        <v>0</v>
      </c>
      <c r="P86" s="107">
        <f t="shared" si="39"/>
        <v>0</v>
      </c>
      <c r="Q86" s="108">
        <f t="shared" si="39"/>
        <v>0</v>
      </c>
      <c r="R86" s="108">
        <f t="shared" si="39"/>
        <v>0</v>
      </c>
      <c r="S86" s="108">
        <f t="shared" si="39"/>
        <v>0</v>
      </c>
      <c r="T86" s="108">
        <f t="shared" si="39"/>
        <v>0</v>
      </c>
      <c r="U86" s="111">
        <f t="shared" si="39"/>
        <v>0</v>
      </c>
      <c r="V86" s="108">
        <f t="shared" si="39"/>
        <v>0</v>
      </c>
      <c r="W86" s="110">
        <f t="shared" si="39"/>
        <v>0</v>
      </c>
      <c r="X86" s="358">
        <f t="shared" si="39"/>
        <v>0</v>
      </c>
      <c r="Y86" s="111">
        <f t="shared" si="39"/>
        <v>0</v>
      </c>
      <c r="Z86" s="111">
        <f t="shared" si="39"/>
        <v>0</v>
      </c>
      <c r="AA86" s="112">
        <f t="shared" si="39"/>
        <v>0</v>
      </c>
    </row>
    <row r="87" spans="1:27" ht="13.5" hidden="1" customHeight="1" x14ac:dyDescent="0.25">
      <c r="B87" s="55"/>
      <c r="C87" s="2"/>
      <c r="D87" s="550" t="s">
        <v>370</v>
      </c>
      <c r="E87" s="550"/>
      <c r="F87" s="165">
        <v>0</v>
      </c>
      <c r="G87" s="241">
        <f t="shared" ref="G87:G96" si="41">SUM(P87:AA87)</f>
        <v>0</v>
      </c>
      <c r="H87" s="147"/>
      <c r="I87" s="165">
        <f t="shared" si="31"/>
        <v>0</v>
      </c>
      <c r="J87" s="42"/>
      <c r="K87" s="1"/>
      <c r="L87" s="1"/>
      <c r="M87" s="1"/>
      <c r="N87" s="1"/>
      <c r="O87" s="1"/>
      <c r="P87" s="74"/>
      <c r="Q87" s="1"/>
      <c r="R87" s="1"/>
      <c r="S87" s="1"/>
      <c r="T87" s="1"/>
      <c r="U87" s="80"/>
      <c r="V87" s="1"/>
      <c r="W87" s="42"/>
      <c r="X87" s="356"/>
      <c r="Y87" s="80"/>
      <c r="Z87" s="80"/>
      <c r="AA87" s="44"/>
    </row>
    <row r="88" spans="1:27" ht="13.5" hidden="1" customHeight="1" x14ac:dyDescent="0.25">
      <c r="B88" s="55"/>
      <c r="C88" s="2"/>
      <c r="D88" s="550" t="s">
        <v>506</v>
      </c>
      <c r="E88" s="550"/>
      <c r="F88" s="165">
        <v>0</v>
      </c>
      <c r="G88" s="241">
        <f t="shared" si="41"/>
        <v>0</v>
      </c>
      <c r="H88" s="147"/>
      <c r="I88" s="165">
        <f t="shared" si="31"/>
        <v>0</v>
      </c>
      <c r="J88" s="42"/>
      <c r="K88" s="1"/>
      <c r="L88" s="1"/>
      <c r="M88" s="1"/>
      <c r="N88" s="1"/>
      <c r="O88" s="1"/>
      <c r="P88" s="74"/>
      <c r="Q88" s="1"/>
      <c r="R88" s="1"/>
      <c r="S88" s="1"/>
      <c r="T88" s="1"/>
      <c r="U88" s="80"/>
      <c r="V88" s="1"/>
      <c r="W88" s="42"/>
      <c r="X88" s="356"/>
      <c r="Y88" s="80"/>
      <c r="Z88" s="80"/>
      <c r="AA88" s="44"/>
    </row>
    <row r="89" spans="1:27" ht="13.5" hidden="1" customHeight="1" x14ac:dyDescent="0.25">
      <c r="B89" s="55"/>
      <c r="C89" s="2"/>
      <c r="D89" s="550" t="s">
        <v>507</v>
      </c>
      <c r="E89" s="550"/>
      <c r="F89" s="165">
        <v>0</v>
      </c>
      <c r="G89" s="241">
        <f t="shared" si="41"/>
        <v>0</v>
      </c>
      <c r="H89" s="147"/>
      <c r="I89" s="165">
        <f t="shared" si="31"/>
        <v>0</v>
      </c>
      <c r="J89" s="42"/>
      <c r="K89" s="1"/>
      <c r="L89" s="1"/>
      <c r="M89" s="1"/>
      <c r="N89" s="1"/>
      <c r="O89" s="1"/>
      <c r="P89" s="74"/>
      <c r="Q89" s="1"/>
      <c r="R89" s="1"/>
      <c r="S89" s="1"/>
      <c r="T89" s="1"/>
      <c r="U89" s="80"/>
      <c r="V89" s="1"/>
      <c r="W89" s="42"/>
      <c r="X89" s="356"/>
      <c r="Y89" s="80"/>
      <c r="Z89" s="80"/>
      <c r="AA89" s="44"/>
    </row>
    <row r="90" spans="1:27" ht="13.5" hidden="1" customHeight="1" x14ac:dyDescent="0.25">
      <c r="B90" s="55"/>
      <c r="C90" s="2"/>
      <c r="D90" s="550" t="s">
        <v>508</v>
      </c>
      <c r="E90" s="550"/>
      <c r="F90" s="165">
        <v>0</v>
      </c>
      <c r="G90" s="241">
        <f t="shared" si="41"/>
        <v>0</v>
      </c>
      <c r="H90" s="147"/>
      <c r="I90" s="165">
        <f t="shared" si="31"/>
        <v>0</v>
      </c>
      <c r="J90" s="42"/>
      <c r="K90" s="1"/>
      <c r="L90" s="1"/>
      <c r="M90" s="1"/>
      <c r="N90" s="1"/>
      <c r="O90" s="1"/>
      <c r="P90" s="74"/>
      <c r="Q90" s="1"/>
      <c r="R90" s="1"/>
      <c r="S90" s="1"/>
      <c r="T90" s="1"/>
      <c r="U90" s="80"/>
      <c r="V90" s="1"/>
      <c r="W90" s="42"/>
      <c r="X90" s="356"/>
      <c r="Y90" s="80"/>
      <c r="Z90" s="80"/>
      <c r="AA90" s="44"/>
    </row>
    <row r="91" spans="1:27" ht="15" hidden="1" customHeight="1" x14ac:dyDescent="0.25">
      <c r="B91" s="55"/>
      <c r="C91" s="2"/>
      <c r="D91" s="550" t="s">
        <v>509</v>
      </c>
      <c r="E91" s="550"/>
      <c r="F91" s="165">
        <v>0</v>
      </c>
      <c r="G91" s="241">
        <f t="shared" si="41"/>
        <v>0</v>
      </c>
      <c r="H91" s="147"/>
      <c r="I91" s="165">
        <f t="shared" si="31"/>
        <v>0</v>
      </c>
      <c r="J91" s="42"/>
      <c r="K91" s="1"/>
      <c r="L91" s="1"/>
      <c r="M91" s="1"/>
      <c r="N91" s="1"/>
      <c r="O91" s="1"/>
      <c r="P91" s="74"/>
      <c r="Q91" s="1"/>
      <c r="R91" s="1"/>
      <c r="S91" s="1"/>
      <c r="T91" s="1"/>
      <c r="U91" s="80"/>
      <c r="V91" s="1"/>
      <c r="W91" s="42"/>
      <c r="X91" s="356"/>
      <c r="Y91" s="80"/>
      <c r="Z91" s="80"/>
      <c r="AA91" s="44"/>
    </row>
    <row r="92" spans="1:27" ht="15" hidden="1" customHeight="1" x14ac:dyDescent="0.25">
      <c r="B92" s="55"/>
      <c r="C92" s="2"/>
      <c r="D92" s="550" t="s">
        <v>510</v>
      </c>
      <c r="E92" s="550"/>
      <c r="F92" s="165">
        <v>0</v>
      </c>
      <c r="G92" s="241">
        <f t="shared" si="41"/>
        <v>0</v>
      </c>
      <c r="H92" s="147"/>
      <c r="I92" s="165">
        <f t="shared" si="31"/>
        <v>0</v>
      </c>
      <c r="J92" s="42"/>
      <c r="K92" s="1"/>
      <c r="L92" s="1"/>
      <c r="M92" s="1"/>
      <c r="N92" s="1"/>
      <c r="O92" s="1"/>
      <c r="P92" s="74"/>
      <c r="Q92" s="1"/>
      <c r="R92" s="1"/>
      <c r="S92" s="1"/>
      <c r="T92" s="1"/>
      <c r="U92" s="80"/>
      <c r="V92" s="1"/>
      <c r="W92" s="42"/>
      <c r="X92" s="356"/>
      <c r="Y92" s="80"/>
      <c r="Z92" s="80"/>
      <c r="AA92" s="44"/>
    </row>
    <row r="93" spans="1:27" ht="25.5" hidden="1" customHeight="1" x14ac:dyDescent="0.25">
      <c r="B93" s="55"/>
      <c r="C93" s="2"/>
      <c r="D93" s="551" t="s">
        <v>511</v>
      </c>
      <c r="E93" s="551"/>
      <c r="F93" s="165">
        <v>0</v>
      </c>
      <c r="G93" s="251">
        <f t="shared" si="41"/>
        <v>0</v>
      </c>
      <c r="H93" s="157"/>
      <c r="I93" s="165">
        <f t="shared" si="31"/>
        <v>0</v>
      </c>
      <c r="J93" s="42"/>
      <c r="K93" s="1"/>
      <c r="L93" s="1"/>
      <c r="M93" s="1"/>
      <c r="N93" s="1"/>
      <c r="O93" s="1"/>
      <c r="P93" s="74"/>
      <c r="Q93" s="1"/>
      <c r="R93" s="1"/>
      <c r="S93" s="1"/>
      <c r="T93" s="1"/>
      <c r="U93" s="80"/>
      <c r="V93" s="1"/>
      <c r="W93" s="42"/>
      <c r="X93" s="356"/>
      <c r="Y93" s="80"/>
      <c r="Z93" s="80"/>
      <c r="AA93" s="44"/>
    </row>
    <row r="94" spans="1:27" ht="15" hidden="1" customHeight="1" x14ac:dyDescent="0.25">
      <c r="B94" s="55"/>
      <c r="C94" s="2"/>
      <c r="D94" s="550" t="s">
        <v>804</v>
      </c>
      <c r="E94" s="550"/>
      <c r="F94" s="165">
        <v>0</v>
      </c>
      <c r="G94" s="241">
        <f t="shared" si="41"/>
        <v>0</v>
      </c>
      <c r="H94" s="147"/>
      <c r="I94" s="165">
        <f t="shared" si="31"/>
        <v>0</v>
      </c>
      <c r="J94" s="42"/>
      <c r="K94" s="1"/>
      <c r="L94" s="1"/>
      <c r="M94" s="1"/>
      <c r="N94" s="1"/>
      <c r="O94" s="1"/>
      <c r="P94" s="74"/>
      <c r="Q94" s="1"/>
      <c r="R94" s="1"/>
      <c r="S94" s="1"/>
      <c r="T94" s="1"/>
      <c r="U94" s="80"/>
      <c r="V94" s="1"/>
      <c r="W94" s="42"/>
      <c r="X94" s="356"/>
      <c r="Y94" s="80"/>
      <c r="Z94" s="80"/>
      <c r="AA94" s="44"/>
    </row>
    <row r="95" spans="1:27" ht="25.5" hidden="1" customHeight="1" x14ac:dyDescent="0.25">
      <c r="B95" s="55"/>
      <c r="C95" s="2"/>
      <c r="D95" s="551" t="s">
        <v>512</v>
      </c>
      <c r="E95" s="551"/>
      <c r="F95" s="165">
        <v>0</v>
      </c>
      <c r="G95" s="251">
        <f t="shared" si="41"/>
        <v>0</v>
      </c>
      <c r="H95" s="157"/>
      <c r="I95" s="165">
        <f t="shared" si="31"/>
        <v>0</v>
      </c>
      <c r="J95" s="42"/>
      <c r="K95" s="1"/>
      <c r="L95" s="1"/>
      <c r="M95" s="1"/>
      <c r="N95" s="1"/>
      <c r="O95" s="1"/>
      <c r="P95" s="74"/>
      <c r="Q95" s="1"/>
      <c r="R95" s="1"/>
      <c r="S95" s="1"/>
      <c r="T95" s="1"/>
      <c r="U95" s="80"/>
      <c r="V95" s="1"/>
      <c r="W95" s="42"/>
      <c r="X95" s="356"/>
      <c r="Y95" s="80"/>
      <c r="Z95" s="80"/>
      <c r="AA95" s="44"/>
    </row>
    <row r="96" spans="1:27" ht="25.5" hidden="1" customHeight="1" x14ac:dyDescent="0.25">
      <c r="B96" s="55"/>
      <c r="C96" s="2"/>
      <c r="D96" s="551" t="s">
        <v>513</v>
      </c>
      <c r="E96" s="551"/>
      <c r="F96" s="165">
        <v>0</v>
      </c>
      <c r="G96" s="251">
        <f t="shared" si="41"/>
        <v>0</v>
      </c>
      <c r="H96" s="157"/>
      <c r="I96" s="165">
        <f t="shared" si="31"/>
        <v>0</v>
      </c>
      <c r="J96" s="42"/>
      <c r="K96" s="1"/>
      <c r="L96" s="1"/>
      <c r="M96" s="1"/>
      <c r="N96" s="1"/>
      <c r="O96" s="1"/>
      <c r="P96" s="74"/>
      <c r="Q96" s="1"/>
      <c r="R96" s="1"/>
      <c r="S96" s="1"/>
      <c r="T96" s="1"/>
      <c r="U96" s="80"/>
      <c r="V96" s="1"/>
      <c r="W96" s="42"/>
      <c r="X96" s="356"/>
      <c r="Y96" s="80"/>
      <c r="Z96" s="80"/>
      <c r="AA96" s="44"/>
    </row>
    <row r="97" spans="1:27" s="41" customFormat="1" ht="15" hidden="1" customHeight="1" x14ac:dyDescent="0.25">
      <c r="A97" s="124" t="s">
        <v>230</v>
      </c>
      <c r="B97" s="105" t="s">
        <v>662</v>
      </c>
      <c r="C97" s="630" t="s">
        <v>805</v>
      </c>
      <c r="D97" s="631"/>
      <c r="E97" s="631"/>
      <c r="F97" s="168">
        <v>0</v>
      </c>
      <c r="G97" s="250">
        <f>G98+G99+G100+G101+G102+G103+G104+G105+G106+G107</f>
        <v>0</v>
      </c>
      <c r="H97" s="156">
        <f t="shared" ref="H97:AA97" si="42">H98+H99+H100+H101+H102+H103+H104+H105+H106+H107</f>
        <v>0</v>
      </c>
      <c r="I97" s="168">
        <f t="shared" si="31"/>
        <v>0</v>
      </c>
      <c r="J97" s="110">
        <f t="shared" ref="J97:O97" si="43">J98+J99+J100+J101+J102+J103+J104+J105+J106+J107</f>
        <v>0</v>
      </c>
      <c r="K97" s="108">
        <f t="shared" si="43"/>
        <v>0</v>
      </c>
      <c r="L97" s="108">
        <f t="shared" si="43"/>
        <v>0</v>
      </c>
      <c r="M97" s="108">
        <f t="shared" si="43"/>
        <v>0</v>
      </c>
      <c r="N97" s="108"/>
      <c r="O97" s="108">
        <f t="shared" si="43"/>
        <v>0</v>
      </c>
      <c r="P97" s="107">
        <f t="shared" si="42"/>
        <v>0</v>
      </c>
      <c r="Q97" s="108">
        <f t="shared" si="42"/>
        <v>0</v>
      </c>
      <c r="R97" s="108">
        <f t="shared" si="42"/>
        <v>0</v>
      </c>
      <c r="S97" s="108">
        <f t="shared" si="42"/>
        <v>0</v>
      </c>
      <c r="T97" s="108">
        <f t="shared" si="42"/>
        <v>0</v>
      </c>
      <c r="U97" s="111">
        <f t="shared" si="42"/>
        <v>0</v>
      </c>
      <c r="V97" s="108">
        <f t="shared" si="42"/>
        <v>0</v>
      </c>
      <c r="W97" s="110">
        <f t="shared" si="42"/>
        <v>0</v>
      </c>
      <c r="X97" s="358">
        <f t="shared" si="42"/>
        <v>0</v>
      </c>
      <c r="Y97" s="111">
        <f t="shared" si="42"/>
        <v>0</v>
      </c>
      <c r="Z97" s="111">
        <f t="shared" si="42"/>
        <v>0</v>
      </c>
      <c r="AA97" s="112">
        <f t="shared" si="42"/>
        <v>0</v>
      </c>
    </row>
    <row r="98" spans="1:27" ht="15" hidden="1" customHeight="1" x14ac:dyDescent="0.25">
      <c r="B98" s="55"/>
      <c r="C98" s="2"/>
      <c r="D98" s="550" t="s">
        <v>369</v>
      </c>
      <c r="E98" s="550"/>
      <c r="F98" s="165">
        <v>0</v>
      </c>
      <c r="G98" s="241">
        <f t="shared" ref="G98:G107" si="44">SUM(P98:AA98)</f>
        <v>0</v>
      </c>
      <c r="H98" s="147"/>
      <c r="I98" s="165">
        <f t="shared" si="31"/>
        <v>0</v>
      </c>
      <c r="J98" s="42"/>
      <c r="K98" s="1"/>
      <c r="L98" s="1"/>
      <c r="M98" s="1"/>
      <c r="N98" s="1"/>
      <c r="O98" s="1"/>
      <c r="P98" s="74"/>
      <c r="Q98" s="1"/>
      <c r="R98" s="1"/>
      <c r="S98" s="1"/>
      <c r="T98" s="1"/>
      <c r="U98" s="80"/>
      <c r="V98" s="1"/>
      <c r="W98" s="42"/>
      <c r="X98" s="356"/>
      <c r="Y98" s="80"/>
      <c r="Z98" s="80"/>
      <c r="AA98" s="44"/>
    </row>
    <row r="99" spans="1:27" ht="15" hidden="1" customHeight="1" x14ac:dyDescent="0.25">
      <c r="B99" s="55"/>
      <c r="C99" s="2"/>
      <c r="D99" s="550" t="s">
        <v>514</v>
      </c>
      <c r="E99" s="550"/>
      <c r="F99" s="165">
        <v>0</v>
      </c>
      <c r="G99" s="241">
        <f t="shared" si="44"/>
        <v>0</v>
      </c>
      <c r="H99" s="147"/>
      <c r="I99" s="165">
        <f t="shared" si="31"/>
        <v>0</v>
      </c>
      <c r="J99" s="42"/>
      <c r="K99" s="1"/>
      <c r="L99" s="1"/>
      <c r="M99" s="1"/>
      <c r="N99" s="1"/>
      <c r="O99" s="1"/>
      <c r="P99" s="74"/>
      <c r="Q99" s="1"/>
      <c r="R99" s="1"/>
      <c r="S99" s="1"/>
      <c r="T99" s="1"/>
      <c r="U99" s="80"/>
      <c r="V99" s="1"/>
      <c r="W99" s="42"/>
      <c r="X99" s="356"/>
      <c r="Y99" s="80"/>
      <c r="Z99" s="80"/>
      <c r="AA99" s="44"/>
    </row>
    <row r="100" spans="1:27" ht="15" hidden="1" customHeight="1" x14ac:dyDescent="0.25">
      <c r="B100" s="55"/>
      <c r="C100" s="2"/>
      <c r="D100" s="550" t="s">
        <v>516</v>
      </c>
      <c r="E100" s="550"/>
      <c r="F100" s="165">
        <v>0</v>
      </c>
      <c r="G100" s="241">
        <f t="shared" si="44"/>
        <v>0</v>
      </c>
      <c r="H100" s="147"/>
      <c r="I100" s="165">
        <f t="shared" si="31"/>
        <v>0</v>
      </c>
      <c r="J100" s="42"/>
      <c r="K100" s="1"/>
      <c r="L100" s="1"/>
      <c r="M100" s="1"/>
      <c r="N100" s="1"/>
      <c r="O100" s="1"/>
      <c r="P100" s="74"/>
      <c r="Q100" s="1"/>
      <c r="R100" s="1"/>
      <c r="S100" s="1"/>
      <c r="T100" s="1"/>
      <c r="U100" s="80"/>
      <c r="V100" s="1"/>
      <c r="W100" s="42"/>
      <c r="X100" s="356"/>
      <c r="Y100" s="80"/>
      <c r="Z100" s="80"/>
      <c r="AA100" s="44"/>
    </row>
    <row r="101" spans="1:27" ht="15" hidden="1" customHeight="1" x14ac:dyDescent="0.25">
      <c r="B101" s="55"/>
      <c r="C101" s="2"/>
      <c r="D101" s="550" t="s">
        <v>807</v>
      </c>
      <c r="E101" s="550"/>
      <c r="F101" s="165">
        <v>0</v>
      </c>
      <c r="G101" s="241">
        <f t="shared" si="44"/>
        <v>0</v>
      </c>
      <c r="H101" s="147"/>
      <c r="I101" s="165">
        <f t="shared" si="31"/>
        <v>0</v>
      </c>
      <c r="J101" s="42"/>
      <c r="K101" s="1"/>
      <c r="L101" s="1"/>
      <c r="M101" s="1"/>
      <c r="N101" s="1"/>
      <c r="O101" s="1"/>
      <c r="P101" s="74"/>
      <c r="Q101" s="1"/>
      <c r="R101" s="1"/>
      <c r="S101" s="1"/>
      <c r="T101" s="1"/>
      <c r="U101" s="80"/>
      <c r="V101" s="1"/>
      <c r="W101" s="42"/>
      <c r="X101" s="356"/>
      <c r="Y101" s="80"/>
      <c r="Z101" s="80"/>
      <c r="AA101" s="44"/>
    </row>
    <row r="102" spans="1:27" ht="15" hidden="1" customHeight="1" x14ac:dyDescent="0.25">
      <c r="B102" s="55"/>
      <c r="C102" s="2"/>
      <c r="D102" s="550" t="s">
        <v>521</v>
      </c>
      <c r="E102" s="550"/>
      <c r="F102" s="165">
        <v>0</v>
      </c>
      <c r="G102" s="241">
        <f t="shared" si="44"/>
        <v>0</v>
      </c>
      <c r="H102" s="147"/>
      <c r="I102" s="165">
        <f t="shared" si="31"/>
        <v>0</v>
      </c>
      <c r="J102" s="42"/>
      <c r="K102" s="1"/>
      <c r="L102" s="1"/>
      <c r="M102" s="1"/>
      <c r="N102" s="1"/>
      <c r="O102" s="1"/>
      <c r="P102" s="74"/>
      <c r="Q102" s="1"/>
      <c r="R102" s="1"/>
      <c r="S102" s="1"/>
      <c r="T102" s="1"/>
      <c r="U102" s="80"/>
      <c r="V102" s="1"/>
      <c r="W102" s="42"/>
      <c r="X102" s="356"/>
      <c r="Y102" s="80"/>
      <c r="Z102" s="80"/>
      <c r="AA102" s="44"/>
    </row>
    <row r="103" spans="1:27" ht="15" hidden="1" customHeight="1" x14ac:dyDescent="0.25">
      <c r="B103" s="55"/>
      <c r="C103" s="2"/>
      <c r="D103" s="550" t="s">
        <v>519</v>
      </c>
      <c r="E103" s="550"/>
      <c r="F103" s="165">
        <v>0</v>
      </c>
      <c r="G103" s="241">
        <f t="shared" si="44"/>
        <v>0</v>
      </c>
      <c r="H103" s="147"/>
      <c r="I103" s="165">
        <f t="shared" si="31"/>
        <v>0</v>
      </c>
      <c r="J103" s="42"/>
      <c r="K103" s="1"/>
      <c r="L103" s="1"/>
      <c r="M103" s="1"/>
      <c r="N103" s="1"/>
      <c r="O103" s="1"/>
      <c r="P103" s="74"/>
      <c r="Q103" s="1"/>
      <c r="R103" s="1"/>
      <c r="S103" s="1"/>
      <c r="T103" s="1"/>
      <c r="U103" s="80"/>
      <c r="V103" s="1"/>
      <c r="W103" s="42"/>
      <c r="X103" s="356"/>
      <c r="Y103" s="80"/>
      <c r="Z103" s="80"/>
      <c r="AA103" s="44"/>
    </row>
    <row r="104" spans="1:27" ht="25.5" hidden="1" customHeight="1" x14ac:dyDescent="0.25">
      <c r="B104" s="55"/>
      <c r="C104" s="2"/>
      <c r="D104" s="551" t="s">
        <v>523</v>
      </c>
      <c r="E104" s="551"/>
      <c r="F104" s="165">
        <v>0</v>
      </c>
      <c r="G104" s="251">
        <f t="shared" si="44"/>
        <v>0</v>
      </c>
      <c r="H104" s="157"/>
      <c r="I104" s="165">
        <f t="shared" si="31"/>
        <v>0</v>
      </c>
      <c r="J104" s="42"/>
      <c r="K104" s="1"/>
      <c r="L104" s="1"/>
      <c r="M104" s="1"/>
      <c r="N104" s="1"/>
      <c r="O104" s="1"/>
      <c r="P104" s="74"/>
      <c r="Q104" s="1"/>
      <c r="R104" s="1"/>
      <c r="S104" s="1"/>
      <c r="T104" s="1"/>
      <c r="U104" s="80"/>
      <c r="V104" s="1"/>
      <c r="W104" s="42"/>
      <c r="X104" s="356"/>
      <c r="Y104" s="80"/>
      <c r="Z104" s="80"/>
      <c r="AA104" s="44"/>
    </row>
    <row r="105" spans="1:27" ht="15" hidden="1" customHeight="1" x14ac:dyDescent="0.25">
      <c r="B105" s="55"/>
      <c r="C105" s="2"/>
      <c r="D105" s="550" t="s">
        <v>806</v>
      </c>
      <c r="E105" s="550"/>
      <c r="F105" s="165">
        <v>0</v>
      </c>
      <c r="G105" s="241">
        <f t="shared" si="44"/>
        <v>0</v>
      </c>
      <c r="H105" s="147"/>
      <c r="I105" s="165">
        <f t="shared" si="31"/>
        <v>0</v>
      </c>
      <c r="J105" s="42"/>
      <c r="K105" s="1"/>
      <c r="L105" s="1"/>
      <c r="M105" s="1"/>
      <c r="N105" s="1"/>
      <c r="O105" s="1"/>
      <c r="P105" s="74"/>
      <c r="Q105" s="1"/>
      <c r="R105" s="1"/>
      <c r="S105" s="1"/>
      <c r="T105" s="1"/>
      <c r="U105" s="80"/>
      <c r="V105" s="1"/>
      <c r="W105" s="42"/>
      <c r="X105" s="356"/>
      <c r="Y105" s="80"/>
      <c r="Z105" s="80"/>
      <c r="AA105" s="44"/>
    </row>
    <row r="106" spans="1:27" ht="25.5" hidden="1" customHeight="1" x14ac:dyDescent="0.25">
      <c r="B106" s="55"/>
      <c r="C106" s="2"/>
      <c r="D106" s="551" t="s">
        <v>526</v>
      </c>
      <c r="E106" s="551"/>
      <c r="F106" s="165">
        <v>0</v>
      </c>
      <c r="G106" s="251">
        <f t="shared" si="44"/>
        <v>0</v>
      </c>
      <c r="H106" s="157"/>
      <c r="I106" s="165">
        <f t="shared" si="31"/>
        <v>0</v>
      </c>
      <c r="J106" s="42"/>
      <c r="K106" s="1"/>
      <c r="L106" s="1"/>
      <c r="M106" s="1"/>
      <c r="N106" s="1"/>
      <c r="O106" s="1"/>
      <c r="P106" s="74"/>
      <c r="Q106" s="1"/>
      <c r="R106" s="1"/>
      <c r="S106" s="1"/>
      <c r="T106" s="1"/>
      <c r="U106" s="80"/>
      <c r="V106" s="1"/>
      <c r="W106" s="42"/>
      <c r="X106" s="356"/>
      <c r="Y106" s="80"/>
      <c r="Z106" s="80"/>
      <c r="AA106" s="44"/>
    </row>
    <row r="107" spans="1:27" ht="25.5" hidden="1" customHeight="1" x14ac:dyDescent="0.25">
      <c r="B107" s="55"/>
      <c r="C107" s="2"/>
      <c r="D107" s="551" t="s">
        <v>528</v>
      </c>
      <c r="E107" s="551"/>
      <c r="F107" s="165">
        <v>0</v>
      </c>
      <c r="G107" s="251">
        <f t="shared" si="44"/>
        <v>0</v>
      </c>
      <c r="H107" s="157"/>
      <c r="I107" s="165">
        <f t="shared" si="31"/>
        <v>0</v>
      </c>
      <c r="J107" s="42"/>
      <c r="K107" s="1"/>
      <c r="L107" s="1"/>
      <c r="M107" s="1"/>
      <c r="N107" s="1"/>
      <c r="O107" s="1"/>
      <c r="P107" s="74"/>
      <c r="Q107" s="1"/>
      <c r="R107" s="1"/>
      <c r="S107" s="1"/>
      <c r="T107" s="1"/>
      <c r="U107" s="80"/>
      <c r="V107" s="1"/>
      <c r="W107" s="42"/>
      <c r="X107" s="356"/>
      <c r="Y107" s="80"/>
      <c r="Z107" s="80"/>
      <c r="AA107" s="44"/>
    </row>
    <row r="108" spans="1:27" s="41" customFormat="1" x14ac:dyDescent="0.25">
      <c r="A108" s="124" t="s">
        <v>231</v>
      </c>
      <c r="B108" s="105" t="s">
        <v>663</v>
      </c>
      <c r="C108" s="595" t="s">
        <v>232</v>
      </c>
      <c r="D108" s="596"/>
      <c r="E108" s="596"/>
      <c r="F108" s="168">
        <v>2617468</v>
      </c>
      <c r="G108" s="252">
        <f>G109+G110+G111+G112+G113+G114+G115+G120+G126+G127</f>
        <v>2618218</v>
      </c>
      <c r="H108" s="158">
        <f t="shared" ref="H108:AA108" si="45">H109+H110+H111+H112+H113+H114+H115+H120+H126+H127</f>
        <v>0</v>
      </c>
      <c r="I108" s="168">
        <f>SUM(G108:H108)</f>
        <v>2618218</v>
      </c>
      <c r="J108" s="110">
        <f t="shared" ref="J108:O108" si="46">J109+J110+J111+J112+J113+J114+J115+J120+J126+J127</f>
        <v>0</v>
      </c>
      <c r="K108" s="108">
        <f>K109+K110+K111+K112+K113+K114+K115+K120+K126+K127</f>
        <v>2618218</v>
      </c>
      <c r="L108" s="108">
        <f t="shared" si="46"/>
        <v>0</v>
      </c>
      <c r="M108" s="108">
        <f t="shared" si="46"/>
        <v>0</v>
      </c>
      <c r="N108" s="108"/>
      <c r="O108" s="108">
        <f t="shared" si="46"/>
        <v>0</v>
      </c>
      <c r="P108" s="107">
        <f t="shared" si="45"/>
        <v>206039</v>
      </c>
      <c r="Q108" s="108">
        <f t="shared" si="45"/>
        <v>216789</v>
      </c>
      <c r="R108" s="108">
        <f t="shared" si="45"/>
        <v>236039</v>
      </c>
      <c r="S108" s="108">
        <f t="shared" si="45"/>
        <v>216039</v>
      </c>
      <c r="T108" s="108">
        <f t="shared" si="45"/>
        <v>206039</v>
      </c>
      <c r="U108" s="111">
        <f t="shared" si="45"/>
        <v>271039</v>
      </c>
      <c r="V108" s="108">
        <f t="shared" si="45"/>
        <v>236039</v>
      </c>
      <c r="W108" s="110">
        <f t="shared" si="45"/>
        <v>206039</v>
      </c>
      <c r="X108" s="358">
        <f t="shared" si="45"/>
        <v>206039</v>
      </c>
      <c r="Y108" s="111">
        <f t="shared" si="45"/>
        <v>206039</v>
      </c>
      <c r="Z108" s="111">
        <f t="shared" si="45"/>
        <v>206039</v>
      </c>
      <c r="AA108" s="112">
        <f t="shared" si="45"/>
        <v>206039</v>
      </c>
    </row>
    <row r="109" spans="1:27" ht="15" hidden="1" customHeight="1" x14ac:dyDescent="0.25">
      <c r="B109" s="55"/>
      <c r="C109" s="2"/>
      <c r="D109" s="550" t="s">
        <v>368</v>
      </c>
      <c r="E109" s="550"/>
      <c r="F109" s="165">
        <v>0</v>
      </c>
      <c r="G109" s="241">
        <f t="shared" ref="G109:G114" si="47">SUM(P109:AA109)</f>
        <v>0</v>
      </c>
      <c r="H109" s="147"/>
      <c r="I109" s="165">
        <f t="shared" si="31"/>
        <v>0</v>
      </c>
      <c r="J109" s="42"/>
      <c r="K109" s="1"/>
      <c r="L109" s="1"/>
      <c r="M109" s="1"/>
      <c r="N109" s="1"/>
      <c r="O109" s="1"/>
      <c r="P109" s="74"/>
      <c r="Q109" s="1"/>
      <c r="R109" s="1"/>
      <c r="S109" s="1"/>
      <c r="T109" s="1"/>
      <c r="U109" s="80"/>
      <c r="V109" s="1"/>
      <c r="W109" s="42"/>
      <c r="X109" s="356"/>
      <c r="Y109" s="80"/>
      <c r="Z109" s="80"/>
      <c r="AA109" s="44"/>
    </row>
    <row r="110" spans="1:27" ht="15" hidden="1" customHeight="1" x14ac:dyDescent="0.25">
      <c r="B110" s="55"/>
      <c r="C110" s="2"/>
      <c r="D110" s="550" t="s">
        <v>515</v>
      </c>
      <c r="E110" s="550"/>
      <c r="F110" s="165">
        <v>0</v>
      </c>
      <c r="G110" s="241">
        <f t="shared" si="47"/>
        <v>0</v>
      </c>
      <c r="H110" s="147"/>
      <c r="I110" s="165">
        <f t="shared" si="31"/>
        <v>0</v>
      </c>
      <c r="J110" s="42"/>
      <c r="K110" s="1"/>
      <c r="L110" s="1"/>
      <c r="M110" s="1"/>
      <c r="N110" s="1"/>
      <c r="O110" s="1"/>
      <c r="P110" s="74"/>
      <c r="Q110" s="1"/>
      <c r="R110" s="1"/>
      <c r="S110" s="1"/>
      <c r="T110" s="1"/>
      <c r="U110" s="80"/>
      <c r="V110" s="1"/>
      <c r="W110" s="42"/>
      <c r="X110" s="356"/>
      <c r="Y110" s="80"/>
      <c r="Z110" s="80"/>
      <c r="AA110" s="44"/>
    </row>
    <row r="111" spans="1:27" ht="15" hidden="1" customHeight="1" x14ac:dyDescent="0.25">
      <c r="B111" s="55"/>
      <c r="C111" s="2"/>
      <c r="D111" s="550" t="s">
        <v>517</v>
      </c>
      <c r="E111" s="550"/>
      <c r="F111" s="165">
        <v>0</v>
      </c>
      <c r="G111" s="241">
        <f t="shared" si="47"/>
        <v>0</v>
      </c>
      <c r="H111" s="147"/>
      <c r="I111" s="165">
        <f t="shared" si="31"/>
        <v>0</v>
      </c>
      <c r="J111" s="42"/>
      <c r="K111" s="1"/>
      <c r="L111" s="1"/>
      <c r="M111" s="1"/>
      <c r="N111" s="1"/>
      <c r="O111" s="1"/>
      <c r="P111" s="74"/>
      <c r="Q111" s="1"/>
      <c r="R111" s="1"/>
      <c r="S111" s="1"/>
      <c r="T111" s="1"/>
      <c r="U111" s="80"/>
      <c r="V111" s="1"/>
      <c r="W111" s="42"/>
      <c r="X111" s="356"/>
      <c r="Y111" s="80"/>
      <c r="Z111" s="80"/>
      <c r="AA111" s="44"/>
    </row>
    <row r="112" spans="1:27" ht="15" hidden="1" customHeight="1" x14ac:dyDescent="0.25">
      <c r="B112" s="55"/>
      <c r="C112" s="2"/>
      <c r="D112" s="550" t="s">
        <v>518</v>
      </c>
      <c r="E112" s="550"/>
      <c r="F112" s="165">
        <v>0</v>
      </c>
      <c r="G112" s="241">
        <f t="shared" si="47"/>
        <v>0</v>
      </c>
      <c r="H112" s="147"/>
      <c r="I112" s="165">
        <f t="shared" si="31"/>
        <v>0</v>
      </c>
      <c r="J112" s="42"/>
      <c r="K112" s="1"/>
      <c r="L112" s="1"/>
      <c r="M112" s="1"/>
      <c r="N112" s="1"/>
      <c r="O112" s="1"/>
      <c r="P112" s="74"/>
      <c r="Q112" s="1"/>
      <c r="R112" s="1"/>
      <c r="S112" s="1"/>
      <c r="T112" s="1"/>
      <c r="U112" s="80"/>
      <c r="V112" s="1"/>
      <c r="W112" s="42"/>
      <c r="X112" s="356"/>
      <c r="Y112" s="80"/>
      <c r="Z112" s="80"/>
      <c r="AA112" s="44"/>
    </row>
    <row r="113" spans="1:27" ht="15" hidden="1" customHeight="1" x14ac:dyDescent="0.25">
      <c r="B113" s="55"/>
      <c r="C113" s="2"/>
      <c r="D113" s="550" t="s">
        <v>522</v>
      </c>
      <c r="E113" s="550"/>
      <c r="F113" s="165">
        <v>0</v>
      </c>
      <c r="G113" s="241">
        <f t="shared" si="47"/>
        <v>0</v>
      </c>
      <c r="H113" s="147"/>
      <c r="I113" s="165">
        <f t="shared" si="31"/>
        <v>0</v>
      </c>
      <c r="J113" s="42"/>
      <c r="K113" s="1"/>
      <c r="L113" s="1"/>
      <c r="M113" s="1"/>
      <c r="N113" s="1"/>
      <c r="O113" s="1"/>
      <c r="P113" s="74"/>
      <c r="Q113" s="1"/>
      <c r="R113" s="1"/>
      <c r="S113" s="1"/>
      <c r="T113" s="1"/>
      <c r="U113" s="80"/>
      <c r="V113" s="1"/>
      <c r="W113" s="42"/>
      <c r="X113" s="356"/>
      <c r="Y113" s="80"/>
      <c r="Z113" s="80"/>
      <c r="AA113" s="44"/>
    </row>
    <row r="114" spans="1:27" ht="15" hidden="1" customHeight="1" x14ac:dyDescent="0.25">
      <c r="B114" s="55"/>
      <c r="C114" s="2"/>
      <c r="D114" s="550" t="s">
        <v>520</v>
      </c>
      <c r="E114" s="550"/>
      <c r="F114" s="165">
        <v>0</v>
      </c>
      <c r="G114" s="241">
        <f t="shared" si="47"/>
        <v>0</v>
      </c>
      <c r="H114" s="147"/>
      <c r="I114" s="165">
        <f t="shared" si="31"/>
        <v>0</v>
      </c>
      <c r="J114" s="42"/>
      <c r="K114" s="1"/>
      <c r="L114" s="1"/>
      <c r="M114" s="1"/>
      <c r="N114" s="1"/>
      <c r="O114" s="1"/>
      <c r="P114" s="74"/>
      <c r="Q114" s="1"/>
      <c r="R114" s="1"/>
      <c r="S114" s="1"/>
      <c r="T114" s="1"/>
      <c r="U114" s="80"/>
      <c r="V114" s="1"/>
      <c r="W114" s="42"/>
      <c r="X114" s="356"/>
      <c r="Y114" s="80"/>
      <c r="Z114" s="80"/>
      <c r="AA114" s="44"/>
    </row>
    <row r="115" spans="1:27" s="206" customFormat="1" ht="25.5" customHeight="1" x14ac:dyDescent="0.25">
      <c r="A115" s="290"/>
      <c r="B115" s="187"/>
      <c r="C115" s="196"/>
      <c r="D115" s="669" t="s">
        <v>524</v>
      </c>
      <c r="E115" s="669"/>
      <c r="F115" s="189">
        <v>2567468</v>
      </c>
      <c r="G115" s="331">
        <f>SUM(G116:G119)</f>
        <v>2567468</v>
      </c>
      <c r="H115" s="332">
        <f>SUM(H116:H118)</f>
        <v>0</v>
      </c>
      <c r="I115" s="189">
        <f>SUM(G115:H115)</f>
        <v>2567468</v>
      </c>
      <c r="J115" s="190">
        <f t="shared" ref="J115:Z115" si="48">SUM(J116:J118)</f>
        <v>0</v>
      </c>
      <c r="K115" s="191">
        <f>SUM(K116:K119)</f>
        <v>2567468</v>
      </c>
      <c r="L115" s="191">
        <f t="shared" si="48"/>
        <v>0</v>
      </c>
      <c r="M115" s="191">
        <f t="shared" si="48"/>
        <v>0</v>
      </c>
      <c r="N115" s="191"/>
      <c r="O115" s="191">
        <f t="shared" si="48"/>
        <v>0</v>
      </c>
      <c r="P115" s="197">
        <f t="shared" si="48"/>
        <v>206039</v>
      </c>
      <c r="Q115" s="191">
        <f t="shared" si="48"/>
        <v>206039</v>
      </c>
      <c r="R115" s="191">
        <f t="shared" si="48"/>
        <v>206039</v>
      </c>
      <c r="S115" s="191">
        <f t="shared" si="48"/>
        <v>206039</v>
      </c>
      <c r="T115" s="191">
        <f t="shared" si="48"/>
        <v>206039</v>
      </c>
      <c r="U115" s="192">
        <f t="shared" si="48"/>
        <v>271039</v>
      </c>
      <c r="V115" s="191">
        <f>SUM(V116:V119)</f>
        <v>236039</v>
      </c>
      <c r="W115" s="190">
        <f t="shared" si="48"/>
        <v>206039</v>
      </c>
      <c r="X115" s="353">
        <f t="shared" si="48"/>
        <v>206039</v>
      </c>
      <c r="Y115" s="192">
        <f t="shared" si="48"/>
        <v>206039</v>
      </c>
      <c r="Z115" s="192">
        <f t="shared" si="48"/>
        <v>206039</v>
      </c>
      <c r="AA115" s="193">
        <f>SUM(AA116:AA118)</f>
        <v>206039</v>
      </c>
    </row>
    <row r="116" spans="1:27" x14ac:dyDescent="0.25">
      <c r="B116" s="55"/>
      <c r="C116" s="2"/>
      <c r="D116" s="283"/>
      <c r="E116" s="283" t="s">
        <v>1012</v>
      </c>
      <c r="F116" s="165">
        <v>65000</v>
      </c>
      <c r="G116" s="251">
        <f>SUM(P116:AA116)</f>
        <v>65000</v>
      </c>
      <c r="H116" s="157"/>
      <c r="I116" s="165">
        <f t="shared" ref="I116:I123" si="49">SUM(G116:H116)</f>
        <v>65000</v>
      </c>
      <c r="J116" s="42"/>
      <c r="K116" s="1">
        <f>I116</f>
        <v>65000</v>
      </c>
      <c r="L116" s="1"/>
      <c r="M116" s="1"/>
      <c r="N116" s="1"/>
      <c r="O116" s="1"/>
      <c r="P116" s="74"/>
      <c r="Q116" s="1"/>
      <c r="R116" s="1"/>
      <c r="S116" s="1"/>
      <c r="T116" s="1"/>
      <c r="U116" s="80">
        <v>65000</v>
      </c>
      <c r="V116" s="1"/>
      <c r="W116" s="42"/>
      <c r="X116" s="356"/>
      <c r="Y116" s="80"/>
      <c r="Z116" s="80"/>
      <c r="AA116" s="44"/>
    </row>
    <row r="117" spans="1:27" x14ac:dyDescent="0.25">
      <c r="B117" s="55"/>
      <c r="C117" s="2"/>
      <c r="D117" s="283"/>
      <c r="E117" s="283" t="s">
        <v>1013</v>
      </c>
      <c r="F117" s="165">
        <v>567000</v>
      </c>
      <c r="G117" s="251">
        <f>SUM(P117:AA117)</f>
        <v>567000</v>
      </c>
      <c r="H117" s="157"/>
      <c r="I117" s="165">
        <f t="shared" si="49"/>
        <v>567000</v>
      </c>
      <c r="J117" s="42"/>
      <c r="K117" s="1">
        <f>I117</f>
        <v>567000</v>
      </c>
      <c r="L117" s="1"/>
      <c r="M117" s="1"/>
      <c r="N117" s="1"/>
      <c r="O117" s="80"/>
      <c r="P117" s="74">
        <f>36613+10637</f>
        <v>47250</v>
      </c>
      <c r="Q117" s="1">
        <f>36613+10637</f>
        <v>47250</v>
      </c>
      <c r="R117" s="1">
        <f t="shared" ref="R117:AA117" si="50">36613+10637</f>
        <v>47250</v>
      </c>
      <c r="S117" s="1">
        <f t="shared" si="50"/>
        <v>47250</v>
      </c>
      <c r="T117" s="1">
        <f t="shared" si="50"/>
        <v>47250</v>
      </c>
      <c r="U117" s="1">
        <f t="shared" si="50"/>
        <v>47250</v>
      </c>
      <c r="V117" s="1">
        <f t="shared" si="50"/>
        <v>47250</v>
      </c>
      <c r="W117" s="1">
        <f t="shared" si="50"/>
        <v>47250</v>
      </c>
      <c r="X117" s="1">
        <f t="shared" si="50"/>
        <v>47250</v>
      </c>
      <c r="Y117" s="1">
        <f t="shared" si="50"/>
        <v>47250</v>
      </c>
      <c r="Z117" s="1">
        <f t="shared" si="50"/>
        <v>47250</v>
      </c>
      <c r="AA117" s="44">
        <f t="shared" si="50"/>
        <v>47250</v>
      </c>
    </row>
    <row r="118" spans="1:27" x14ac:dyDescent="0.25">
      <c r="B118" s="55"/>
      <c r="C118" s="2"/>
      <c r="D118" s="283"/>
      <c r="E118" s="335" t="s">
        <v>1014</v>
      </c>
      <c r="F118" s="165">
        <v>1905468</v>
      </c>
      <c r="G118" s="251">
        <f>SUM(P118:AA118)</f>
        <v>1905468</v>
      </c>
      <c r="H118" s="157"/>
      <c r="I118" s="165">
        <f t="shared" si="49"/>
        <v>1905468</v>
      </c>
      <c r="J118" s="42"/>
      <c r="K118" s="1">
        <f>I118</f>
        <v>1905468</v>
      </c>
      <c r="L118" s="1"/>
      <c r="M118" s="1"/>
      <c r="N118" s="1"/>
      <c r="O118" s="80"/>
      <c r="P118" s="74">
        <f>133028+25761</f>
        <v>158789</v>
      </c>
      <c r="Q118" s="1">
        <f>133028+25761</f>
        <v>158789</v>
      </c>
      <c r="R118" s="1">
        <f t="shared" ref="R118:AA118" si="51">133028+25761</f>
        <v>158789</v>
      </c>
      <c r="S118" s="1">
        <f t="shared" si="51"/>
        <v>158789</v>
      </c>
      <c r="T118" s="1">
        <f t="shared" si="51"/>
        <v>158789</v>
      </c>
      <c r="U118" s="1">
        <f t="shared" si="51"/>
        <v>158789</v>
      </c>
      <c r="V118" s="1">
        <f t="shared" si="51"/>
        <v>158789</v>
      </c>
      <c r="W118" s="1">
        <f t="shared" si="51"/>
        <v>158789</v>
      </c>
      <c r="X118" s="1">
        <f t="shared" si="51"/>
        <v>158789</v>
      </c>
      <c r="Y118" s="1">
        <f t="shared" si="51"/>
        <v>158789</v>
      </c>
      <c r="Z118" s="1">
        <f t="shared" si="51"/>
        <v>158789</v>
      </c>
      <c r="AA118" s="44">
        <f t="shared" si="51"/>
        <v>158789</v>
      </c>
    </row>
    <row r="119" spans="1:27" x14ac:dyDescent="0.25">
      <c r="B119" s="55"/>
      <c r="C119" s="2"/>
      <c r="D119" s="344"/>
      <c r="E119" s="460" t="s">
        <v>1039</v>
      </c>
      <c r="F119" s="165">
        <v>30000</v>
      </c>
      <c r="G119" s="251">
        <f>SUM(P119:AA119)</f>
        <v>30000</v>
      </c>
      <c r="H119" s="157"/>
      <c r="I119" s="165">
        <f t="shared" si="49"/>
        <v>30000</v>
      </c>
      <c r="J119" s="42"/>
      <c r="K119" s="1">
        <f>G119</f>
        <v>30000</v>
      </c>
      <c r="L119" s="1"/>
      <c r="M119" s="1"/>
      <c r="N119" s="1"/>
      <c r="O119" s="80"/>
      <c r="P119" s="74"/>
      <c r="Q119" s="1"/>
      <c r="R119" s="1"/>
      <c r="S119" s="42"/>
      <c r="T119" s="1"/>
      <c r="U119" s="80"/>
      <c r="V119" s="1">
        <v>30000</v>
      </c>
      <c r="W119" s="42"/>
      <c r="X119" s="356"/>
      <c r="Y119" s="80"/>
      <c r="Z119" s="80"/>
      <c r="AA119" s="44"/>
    </row>
    <row r="120" spans="1:27" s="206" customFormat="1" x14ac:dyDescent="0.25">
      <c r="A120" s="290"/>
      <c r="B120" s="187"/>
      <c r="C120" s="196"/>
      <c r="D120" s="597" t="s">
        <v>525</v>
      </c>
      <c r="E120" s="597"/>
      <c r="F120" s="189">
        <v>50000</v>
      </c>
      <c r="G120" s="331">
        <f>SUM(G121:G125)</f>
        <v>50750</v>
      </c>
      <c r="H120" s="332">
        <f>SUM(H121:H124)</f>
        <v>0</v>
      </c>
      <c r="I120" s="189">
        <f t="shared" si="49"/>
        <v>50750</v>
      </c>
      <c r="J120" s="190">
        <f t="shared" ref="J120:AA120" si="52">SUM(J121:J124)</f>
        <v>0</v>
      </c>
      <c r="K120" s="191">
        <f>SUM(K121:K125)</f>
        <v>50750</v>
      </c>
      <c r="L120" s="191">
        <f t="shared" si="52"/>
        <v>0</v>
      </c>
      <c r="M120" s="191">
        <f t="shared" si="52"/>
        <v>0</v>
      </c>
      <c r="N120" s="191"/>
      <c r="O120" s="191">
        <f t="shared" si="52"/>
        <v>0</v>
      </c>
      <c r="P120" s="197">
        <f t="shared" si="52"/>
        <v>0</v>
      </c>
      <c r="Q120" s="191">
        <f t="shared" si="52"/>
        <v>10750</v>
      </c>
      <c r="R120" s="191">
        <f t="shared" si="52"/>
        <v>30000</v>
      </c>
      <c r="S120" s="191">
        <f t="shared" si="52"/>
        <v>10000</v>
      </c>
      <c r="T120" s="191">
        <f t="shared" si="52"/>
        <v>0</v>
      </c>
      <c r="U120" s="192">
        <f t="shared" si="52"/>
        <v>0</v>
      </c>
      <c r="V120" s="191">
        <f t="shared" si="52"/>
        <v>0</v>
      </c>
      <c r="W120" s="190">
        <f t="shared" si="52"/>
        <v>0</v>
      </c>
      <c r="X120" s="191">
        <f t="shared" si="52"/>
        <v>0</v>
      </c>
      <c r="Y120" s="353">
        <f>SUM(Y121:Y145)</f>
        <v>0</v>
      </c>
      <c r="Z120" s="192">
        <f t="shared" si="52"/>
        <v>0</v>
      </c>
      <c r="AA120" s="193">
        <f t="shared" si="52"/>
        <v>0</v>
      </c>
    </row>
    <row r="121" spans="1:27" x14ac:dyDescent="0.25">
      <c r="B121" s="55"/>
      <c r="C121" s="2"/>
      <c r="D121" s="336"/>
      <c r="E121" s="336" t="s">
        <v>1022</v>
      </c>
      <c r="F121" s="165">
        <v>0</v>
      </c>
      <c r="G121" s="251">
        <f t="shared" ref="G121:G127" si="53">SUM(P121:AA121)</f>
        <v>0</v>
      </c>
      <c r="H121" s="157"/>
      <c r="I121" s="165">
        <f t="shared" si="49"/>
        <v>0</v>
      </c>
      <c r="J121" s="42"/>
      <c r="K121" s="1">
        <f>I121</f>
        <v>0</v>
      </c>
      <c r="L121" s="1"/>
      <c r="M121" s="1"/>
      <c r="N121" s="1"/>
      <c r="O121" s="1"/>
      <c r="P121" s="74"/>
      <c r="Q121" s="1"/>
      <c r="R121" s="1"/>
      <c r="S121" s="1"/>
      <c r="T121" s="1"/>
      <c r="U121" s="80"/>
      <c r="V121" s="1"/>
      <c r="W121" s="42"/>
      <c r="X121" s="356"/>
      <c r="Y121" s="80"/>
      <c r="Z121" s="80"/>
      <c r="AA121" s="44"/>
    </row>
    <row r="122" spans="1:27" x14ac:dyDescent="0.25">
      <c r="B122" s="55"/>
      <c r="C122" s="2"/>
      <c r="D122" s="284"/>
      <c r="E122" s="284" t="s">
        <v>1015</v>
      </c>
      <c r="F122" s="165">
        <v>10000</v>
      </c>
      <c r="G122" s="251">
        <f t="shared" si="53"/>
        <v>10000</v>
      </c>
      <c r="H122" s="157"/>
      <c r="I122" s="165">
        <f t="shared" si="49"/>
        <v>10000</v>
      </c>
      <c r="J122" s="42"/>
      <c r="K122" s="1">
        <f>I122</f>
        <v>10000</v>
      </c>
      <c r="L122" s="1"/>
      <c r="M122" s="1"/>
      <c r="N122" s="1"/>
      <c r="O122" s="1"/>
      <c r="P122" s="74"/>
      <c r="Q122" s="1"/>
      <c r="R122" s="1"/>
      <c r="S122" s="1">
        <v>10000</v>
      </c>
      <c r="T122" s="1"/>
      <c r="U122" s="80"/>
      <c r="V122" s="1"/>
      <c r="W122" s="42"/>
      <c r="X122" s="356"/>
      <c r="Y122" s="80"/>
      <c r="Z122" s="80"/>
      <c r="AA122" s="44"/>
    </row>
    <row r="123" spans="1:27" x14ac:dyDescent="0.25">
      <c r="B123" s="55"/>
      <c r="C123" s="2"/>
      <c r="D123" s="284"/>
      <c r="E123" s="284" t="s">
        <v>1016</v>
      </c>
      <c r="F123" s="165">
        <v>10000</v>
      </c>
      <c r="G123" s="251">
        <f t="shared" si="53"/>
        <v>10750</v>
      </c>
      <c r="H123" s="157"/>
      <c r="I123" s="165">
        <f t="shared" si="49"/>
        <v>10750</v>
      </c>
      <c r="J123" s="42"/>
      <c r="K123" s="1">
        <f>I123</f>
        <v>10750</v>
      </c>
      <c r="L123" s="1"/>
      <c r="M123" s="1"/>
      <c r="N123" s="1"/>
      <c r="O123" s="1"/>
      <c r="P123" s="74"/>
      <c r="Q123" s="1">
        <v>10750</v>
      </c>
      <c r="R123" s="1"/>
      <c r="S123" s="1"/>
      <c r="T123" s="1"/>
      <c r="U123" s="80"/>
      <c r="V123" s="1"/>
      <c r="W123" s="42"/>
      <c r="X123" s="356"/>
      <c r="Y123" s="80"/>
      <c r="Z123" s="80"/>
      <c r="AA123" s="44"/>
    </row>
    <row r="124" spans="1:27" x14ac:dyDescent="0.25">
      <c r="B124" s="55"/>
      <c r="C124" s="2"/>
      <c r="D124" s="284"/>
      <c r="E124" s="284" t="s">
        <v>1017</v>
      </c>
      <c r="F124" s="165">
        <v>30000</v>
      </c>
      <c r="G124" s="251">
        <f>SUM(P124:AA124)</f>
        <v>30000</v>
      </c>
      <c r="H124" s="157"/>
      <c r="I124" s="165">
        <f>SUM(G124:H124)</f>
        <v>30000</v>
      </c>
      <c r="J124" s="42"/>
      <c r="K124" s="1">
        <f>I124</f>
        <v>30000</v>
      </c>
      <c r="L124" s="1"/>
      <c r="M124" s="1"/>
      <c r="N124" s="1"/>
      <c r="O124" s="1"/>
      <c r="P124" s="74"/>
      <c r="Q124" s="1"/>
      <c r="R124" s="1">
        <v>30000</v>
      </c>
      <c r="S124" s="1"/>
      <c r="T124" s="1"/>
      <c r="U124" s="80"/>
      <c r="V124" s="1"/>
      <c r="W124" s="42"/>
      <c r="X124" s="356"/>
      <c r="Y124" s="80"/>
      <c r="Z124" s="80"/>
      <c r="AA124" s="44"/>
    </row>
    <row r="125" spans="1:27" x14ac:dyDescent="0.25">
      <c r="B125" s="55"/>
      <c r="C125" s="2"/>
      <c r="D125" s="395"/>
      <c r="E125" s="395"/>
      <c r="F125" s="165">
        <v>0</v>
      </c>
      <c r="G125" s="251">
        <f>SUM(P125:AA125)</f>
        <v>0</v>
      </c>
      <c r="H125" s="157"/>
      <c r="I125" s="165">
        <f>SUM(G125:H125)</f>
        <v>0</v>
      </c>
      <c r="J125" s="42"/>
      <c r="K125" s="1">
        <f>I125</f>
        <v>0</v>
      </c>
      <c r="L125" s="1"/>
      <c r="M125" s="1"/>
      <c r="N125" s="1"/>
      <c r="O125" s="1"/>
      <c r="P125" s="74"/>
      <c r="Q125" s="1"/>
      <c r="R125" s="1"/>
      <c r="S125" s="1"/>
      <c r="T125" s="1"/>
      <c r="U125" s="80"/>
      <c r="V125" s="1"/>
      <c r="W125" s="42"/>
      <c r="X125" s="356"/>
      <c r="Y125" s="80"/>
      <c r="Z125" s="80"/>
      <c r="AA125" s="44"/>
    </row>
    <row r="126" spans="1:27" ht="25.5" hidden="1" customHeight="1" x14ac:dyDescent="0.25">
      <c r="B126" s="55"/>
      <c r="C126" s="2"/>
      <c r="D126" s="551" t="s">
        <v>527</v>
      </c>
      <c r="E126" s="551"/>
      <c r="F126" s="165">
        <v>0</v>
      </c>
      <c r="G126" s="251">
        <f t="shared" si="53"/>
        <v>0</v>
      </c>
      <c r="H126" s="157"/>
      <c r="I126" s="165">
        <f t="shared" si="31"/>
        <v>0</v>
      </c>
      <c r="J126" s="42"/>
      <c r="K126" s="1"/>
      <c r="L126" s="1"/>
      <c r="M126" s="1"/>
      <c r="N126" s="1"/>
      <c r="O126" s="1"/>
      <c r="P126" s="74"/>
      <c r="Q126" s="1"/>
      <c r="R126" s="1"/>
      <c r="S126" s="1"/>
      <c r="T126" s="1"/>
      <c r="U126" s="80"/>
      <c r="V126" s="1"/>
      <c r="W126" s="42"/>
      <c r="X126" s="356"/>
      <c r="Y126" s="80"/>
      <c r="Z126" s="80"/>
      <c r="AA126" s="44"/>
    </row>
    <row r="127" spans="1:27" ht="25.5" hidden="1" customHeight="1" x14ac:dyDescent="0.25">
      <c r="B127" s="55"/>
      <c r="C127" s="2"/>
      <c r="D127" s="551" t="s">
        <v>529</v>
      </c>
      <c r="E127" s="551"/>
      <c r="F127" s="165">
        <v>0</v>
      </c>
      <c r="G127" s="251">
        <f t="shared" si="53"/>
        <v>0</v>
      </c>
      <c r="H127" s="157"/>
      <c r="I127" s="165">
        <f t="shared" si="31"/>
        <v>0</v>
      </c>
      <c r="J127" s="42"/>
      <c r="K127" s="1"/>
      <c r="L127" s="1"/>
      <c r="M127" s="1"/>
      <c r="N127" s="1"/>
      <c r="O127" s="1"/>
      <c r="P127" s="74"/>
      <c r="Q127" s="1"/>
      <c r="R127" s="1"/>
      <c r="S127" s="1"/>
      <c r="T127" s="1"/>
      <c r="U127" s="80"/>
      <c r="V127" s="1"/>
      <c r="W127" s="42"/>
      <c r="X127" s="356"/>
      <c r="Y127" s="80"/>
      <c r="Z127" s="80"/>
      <c r="AA127" s="44"/>
    </row>
    <row r="128" spans="1:27" s="41" customFormat="1" ht="27.75" hidden="1" customHeight="1" x14ac:dyDescent="0.25">
      <c r="A128" s="124" t="s">
        <v>233</v>
      </c>
      <c r="B128" s="105" t="s">
        <v>664</v>
      </c>
      <c r="C128" s="630" t="s">
        <v>808</v>
      </c>
      <c r="D128" s="631"/>
      <c r="E128" s="631"/>
      <c r="F128" s="168">
        <v>0</v>
      </c>
      <c r="G128" s="250">
        <f>G129+G130</f>
        <v>0</v>
      </c>
      <c r="H128" s="156">
        <f t="shared" ref="H128:AA128" si="54">H129+H130</f>
        <v>0</v>
      </c>
      <c r="I128" s="168">
        <f t="shared" si="31"/>
        <v>0</v>
      </c>
      <c r="J128" s="110">
        <f t="shared" ref="J128:O128" si="55">J129+J130</f>
        <v>0</v>
      </c>
      <c r="K128" s="108">
        <f t="shared" si="55"/>
        <v>0</v>
      </c>
      <c r="L128" s="108">
        <f t="shared" si="55"/>
        <v>0</v>
      </c>
      <c r="M128" s="108">
        <f t="shared" si="55"/>
        <v>0</v>
      </c>
      <c r="N128" s="108"/>
      <c r="O128" s="108">
        <f t="shared" si="55"/>
        <v>0</v>
      </c>
      <c r="P128" s="107">
        <f t="shared" si="54"/>
        <v>0</v>
      </c>
      <c r="Q128" s="108">
        <f t="shared" si="54"/>
        <v>0</v>
      </c>
      <c r="R128" s="108">
        <f t="shared" si="54"/>
        <v>0</v>
      </c>
      <c r="S128" s="108">
        <f t="shared" si="54"/>
        <v>0</v>
      </c>
      <c r="T128" s="108">
        <f t="shared" si="54"/>
        <v>0</v>
      </c>
      <c r="U128" s="111">
        <f t="shared" si="54"/>
        <v>0</v>
      </c>
      <c r="V128" s="108">
        <f t="shared" si="54"/>
        <v>0</v>
      </c>
      <c r="W128" s="110">
        <f t="shared" si="54"/>
        <v>0</v>
      </c>
      <c r="X128" s="358">
        <f t="shared" si="54"/>
        <v>0</v>
      </c>
      <c r="Y128" s="111">
        <f t="shared" si="54"/>
        <v>0</v>
      </c>
      <c r="Z128" s="111">
        <f t="shared" si="54"/>
        <v>0</v>
      </c>
      <c r="AA128" s="112">
        <f t="shared" si="54"/>
        <v>0</v>
      </c>
    </row>
    <row r="129" spans="1:27" ht="15" hidden="1" customHeight="1" x14ac:dyDescent="0.25">
      <c r="B129" s="55"/>
      <c r="C129" s="2"/>
      <c r="D129" s="550" t="s">
        <v>531</v>
      </c>
      <c r="E129" s="550"/>
      <c r="F129" s="165">
        <v>0</v>
      </c>
      <c r="G129" s="241">
        <f>SUM(P129:AA129)</f>
        <v>0</v>
      </c>
      <c r="H129" s="147"/>
      <c r="I129" s="165">
        <f t="shared" si="31"/>
        <v>0</v>
      </c>
      <c r="J129" s="42"/>
      <c r="K129" s="1"/>
      <c r="L129" s="1"/>
      <c r="M129" s="1"/>
      <c r="N129" s="1"/>
      <c r="O129" s="1"/>
      <c r="P129" s="74"/>
      <c r="Q129" s="1"/>
      <c r="R129" s="1"/>
      <c r="S129" s="1"/>
      <c r="T129" s="1"/>
      <c r="U129" s="80"/>
      <c r="V129" s="1"/>
      <c r="W129" s="42"/>
      <c r="X129" s="356"/>
      <c r="Y129" s="80"/>
      <c r="Z129" s="80"/>
      <c r="AA129" s="44"/>
    </row>
    <row r="130" spans="1:27" ht="25.5" hidden="1" customHeight="1" x14ac:dyDescent="0.25">
      <c r="B130" s="55"/>
      <c r="C130" s="2"/>
      <c r="D130" s="551" t="s">
        <v>530</v>
      </c>
      <c r="E130" s="551"/>
      <c r="F130" s="165">
        <v>0</v>
      </c>
      <c r="G130" s="251">
        <f>SUM(P130:AA130)</f>
        <v>0</v>
      </c>
      <c r="H130" s="157"/>
      <c r="I130" s="165">
        <f t="shared" si="31"/>
        <v>0</v>
      </c>
      <c r="J130" s="42"/>
      <c r="K130" s="1"/>
      <c r="L130" s="1"/>
      <c r="M130" s="1"/>
      <c r="N130" s="1"/>
      <c r="O130" s="1"/>
      <c r="P130" s="74"/>
      <c r="Q130" s="1"/>
      <c r="R130" s="1"/>
      <c r="S130" s="1"/>
      <c r="T130" s="1"/>
      <c r="U130" s="80"/>
      <c r="V130" s="1"/>
      <c r="W130" s="42"/>
      <c r="X130" s="356"/>
      <c r="Y130" s="80"/>
      <c r="Z130" s="80"/>
      <c r="AA130" s="44"/>
    </row>
    <row r="131" spans="1:27" s="41" customFormat="1" ht="15" hidden="1" customHeight="1" x14ac:dyDescent="0.25">
      <c r="A131" s="124" t="s">
        <v>234</v>
      </c>
      <c r="B131" s="105" t="s">
        <v>666</v>
      </c>
      <c r="C131" s="630" t="s">
        <v>809</v>
      </c>
      <c r="D131" s="631"/>
      <c r="E131" s="631"/>
      <c r="F131" s="168">
        <v>0</v>
      </c>
      <c r="G131" s="250">
        <f>G132+G133+G134+G135+G136+G137+G138+G139+G140+G141+G142</f>
        <v>0</v>
      </c>
      <c r="H131" s="156">
        <f t="shared" ref="H131:AA131" si="56">H132+H133+H134+H135+H136+H137+H138+H139+H140+H141+H142</f>
        <v>0</v>
      </c>
      <c r="I131" s="168">
        <f t="shared" si="31"/>
        <v>0</v>
      </c>
      <c r="J131" s="110">
        <f t="shared" ref="J131:O131" si="57">J132+J133+J134+J135+J136+J137+J138+J139+J140+J141+J142</f>
        <v>0</v>
      </c>
      <c r="K131" s="108">
        <f t="shared" si="57"/>
        <v>0</v>
      </c>
      <c r="L131" s="108">
        <f t="shared" si="57"/>
        <v>0</v>
      </c>
      <c r="M131" s="108">
        <f t="shared" si="57"/>
        <v>0</v>
      </c>
      <c r="N131" s="108"/>
      <c r="O131" s="108">
        <f t="shared" si="57"/>
        <v>0</v>
      </c>
      <c r="P131" s="107">
        <f t="shared" si="56"/>
        <v>0</v>
      </c>
      <c r="Q131" s="108">
        <f t="shared" si="56"/>
        <v>0</v>
      </c>
      <c r="R131" s="108">
        <f t="shared" si="56"/>
        <v>0</v>
      </c>
      <c r="S131" s="108">
        <f t="shared" si="56"/>
        <v>0</v>
      </c>
      <c r="T131" s="108">
        <f t="shared" si="56"/>
        <v>0</v>
      </c>
      <c r="U131" s="111">
        <f t="shared" si="56"/>
        <v>0</v>
      </c>
      <c r="V131" s="108">
        <f t="shared" si="56"/>
        <v>0</v>
      </c>
      <c r="W131" s="110">
        <f t="shared" si="56"/>
        <v>0</v>
      </c>
      <c r="X131" s="358">
        <f t="shared" si="56"/>
        <v>0</v>
      </c>
      <c r="Y131" s="111">
        <f t="shared" si="56"/>
        <v>0</v>
      </c>
      <c r="Z131" s="111">
        <f t="shared" si="56"/>
        <v>0</v>
      </c>
      <c r="AA131" s="112">
        <f t="shared" si="56"/>
        <v>0</v>
      </c>
    </row>
    <row r="132" spans="1:27" ht="15" hidden="1" customHeight="1" x14ac:dyDescent="0.25">
      <c r="B132" s="55"/>
      <c r="C132" s="2"/>
      <c r="D132" s="550" t="s">
        <v>354</v>
      </c>
      <c r="E132" s="550"/>
      <c r="F132" s="165">
        <v>0</v>
      </c>
      <c r="G132" s="241">
        <f t="shared" ref="G132:G145" si="58">SUM(P132:AA132)</f>
        <v>0</v>
      </c>
      <c r="H132" s="147"/>
      <c r="I132" s="165">
        <f t="shared" si="31"/>
        <v>0</v>
      </c>
      <c r="J132" s="42"/>
      <c r="K132" s="1"/>
      <c r="L132" s="1"/>
      <c r="M132" s="1"/>
      <c r="N132" s="1"/>
      <c r="O132" s="1"/>
      <c r="P132" s="74"/>
      <c r="Q132" s="1"/>
      <c r="R132" s="1"/>
      <c r="S132" s="1"/>
      <c r="T132" s="1"/>
      <c r="U132" s="80"/>
      <c r="V132" s="1"/>
      <c r="W132" s="42"/>
      <c r="X132" s="356"/>
      <c r="Y132" s="80"/>
      <c r="Z132" s="80"/>
      <c r="AA132" s="44"/>
    </row>
    <row r="133" spans="1:27" ht="15" hidden="1" customHeight="1" x14ac:dyDescent="0.25">
      <c r="B133" s="55"/>
      <c r="C133" s="2"/>
      <c r="D133" s="550" t="s">
        <v>357</v>
      </c>
      <c r="E133" s="550"/>
      <c r="F133" s="165">
        <v>0</v>
      </c>
      <c r="G133" s="241">
        <f t="shared" si="58"/>
        <v>0</v>
      </c>
      <c r="H133" s="147"/>
      <c r="I133" s="165">
        <f t="shared" si="31"/>
        <v>0</v>
      </c>
      <c r="J133" s="42"/>
      <c r="K133" s="1"/>
      <c r="L133" s="1"/>
      <c r="M133" s="1"/>
      <c r="N133" s="1"/>
      <c r="O133" s="1"/>
      <c r="P133" s="74"/>
      <c r="Q133" s="1"/>
      <c r="R133" s="1"/>
      <c r="S133" s="1"/>
      <c r="T133" s="1"/>
      <c r="U133" s="80"/>
      <c r="V133" s="1"/>
      <c r="W133" s="42"/>
      <c r="X133" s="356"/>
      <c r="Y133" s="80"/>
      <c r="Z133" s="80"/>
      <c r="AA133" s="44"/>
    </row>
    <row r="134" spans="1:27" ht="15" hidden="1" customHeight="1" x14ac:dyDescent="0.25">
      <c r="B134" s="55"/>
      <c r="C134" s="2"/>
      <c r="D134" s="550" t="s">
        <v>358</v>
      </c>
      <c r="E134" s="550"/>
      <c r="F134" s="165">
        <v>0</v>
      </c>
      <c r="G134" s="241">
        <f t="shared" si="58"/>
        <v>0</v>
      </c>
      <c r="H134" s="147"/>
      <c r="I134" s="165">
        <f t="shared" si="31"/>
        <v>0</v>
      </c>
      <c r="J134" s="42"/>
      <c r="K134" s="1"/>
      <c r="L134" s="1"/>
      <c r="M134" s="1"/>
      <c r="N134" s="1"/>
      <c r="O134" s="1"/>
      <c r="P134" s="74"/>
      <c r="Q134" s="1"/>
      <c r="R134" s="1"/>
      <c r="S134" s="1"/>
      <c r="T134" s="1"/>
      <c r="U134" s="80"/>
      <c r="V134" s="1"/>
      <c r="W134" s="42"/>
      <c r="X134" s="356"/>
      <c r="Y134" s="80"/>
      <c r="Z134" s="80"/>
      <c r="AA134" s="44"/>
    </row>
    <row r="135" spans="1:27" ht="15" hidden="1" customHeight="1" x14ac:dyDescent="0.25">
      <c r="B135" s="55"/>
      <c r="C135" s="2"/>
      <c r="D135" s="550" t="s">
        <v>355</v>
      </c>
      <c r="E135" s="550"/>
      <c r="F135" s="165">
        <v>0</v>
      </c>
      <c r="G135" s="241">
        <f t="shared" si="58"/>
        <v>0</v>
      </c>
      <c r="H135" s="147"/>
      <c r="I135" s="165">
        <f t="shared" si="31"/>
        <v>0</v>
      </c>
      <c r="J135" s="42"/>
      <c r="K135" s="1"/>
      <c r="L135" s="1"/>
      <c r="M135" s="1"/>
      <c r="N135" s="1"/>
      <c r="O135" s="1"/>
      <c r="P135" s="74"/>
      <c r="Q135" s="1"/>
      <c r="R135" s="1"/>
      <c r="S135" s="1"/>
      <c r="T135" s="1"/>
      <c r="U135" s="80"/>
      <c r="V135" s="1"/>
      <c r="W135" s="42"/>
      <c r="X135" s="356"/>
      <c r="Y135" s="80"/>
      <c r="Z135" s="80"/>
      <c r="AA135" s="44"/>
    </row>
    <row r="136" spans="1:27" ht="15" hidden="1" customHeight="1" x14ac:dyDescent="0.25">
      <c r="B136" s="55"/>
      <c r="C136" s="2"/>
      <c r="D136" s="550" t="s">
        <v>810</v>
      </c>
      <c r="E136" s="550"/>
      <c r="F136" s="165">
        <v>0</v>
      </c>
      <c r="G136" s="241">
        <f t="shared" si="58"/>
        <v>0</v>
      </c>
      <c r="H136" s="147"/>
      <c r="I136" s="165">
        <f t="shared" si="31"/>
        <v>0</v>
      </c>
      <c r="J136" s="42"/>
      <c r="K136" s="1"/>
      <c r="L136" s="1"/>
      <c r="M136" s="1"/>
      <c r="N136" s="1"/>
      <c r="O136" s="1"/>
      <c r="P136" s="74"/>
      <c r="Q136" s="1"/>
      <c r="R136" s="1"/>
      <c r="S136" s="1"/>
      <c r="T136" s="1"/>
      <c r="U136" s="80"/>
      <c r="V136" s="1"/>
      <c r="W136" s="42"/>
      <c r="X136" s="356"/>
      <c r="Y136" s="80"/>
      <c r="Z136" s="80"/>
      <c r="AA136" s="44"/>
    </row>
    <row r="137" spans="1:27" ht="25.5" hidden="1" customHeight="1" x14ac:dyDescent="0.25">
      <c r="B137" s="55"/>
      <c r="C137" s="2"/>
      <c r="D137" s="551" t="s">
        <v>532</v>
      </c>
      <c r="E137" s="551"/>
      <c r="F137" s="165">
        <v>0</v>
      </c>
      <c r="G137" s="251">
        <f t="shared" si="58"/>
        <v>0</v>
      </c>
      <c r="H137" s="157"/>
      <c r="I137" s="165">
        <f t="shared" si="31"/>
        <v>0</v>
      </c>
      <c r="J137" s="42"/>
      <c r="K137" s="1"/>
      <c r="L137" s="1"/>
      <c r="M137" s="1"/>
      <c r="N137" s="1"/>
      <c r="O137" s="1"/>
      <c r="P137" s="74"/>
      <c r="Q137" s="1"/>
      <c r="R137" s="1"/>
      <c r="S137" s="1"/>
      <c r="T137" s="1"/>
      <c r="U137" s="80"/>
      <c r="V137" s="1"/>
      <c r="W137" s="42"/>
      <c r="X137" s="356"/>
      <c r="Y137" s="80"/>
      <c r="Z137" s="80"/>
      <c r="AA137" s="44"/>
    </row>
    <row r="138" spans="1:27" ht="25.5" hidden="1" customHeight="1" x14ac:dyDescent="0.25">
      <c r="B138" s="55"/>
      <c r="C138" s="2"/>
      <c r="D138" s="551" t="s">
        <v>533</v>
      </c>
      <c r="E138" s="551"/>
      <c r="F138" s="165">
        <v>0</v>
      </c>
      <c r="G138" s="251">
        <f t="shared" si="58"/>
        <v>0</v>
      </c>
      <c r="H138" s="157"/>
      <c r="I138" s="165">
        <f t="shared" si="31"/>
        <v>0</v>
      </c>
      <c r="J138" s="42"/>
      <c r="K138" s="1"/>
      <c r="L138" s="1"/>
      <c r="M138" s="1"/>
      <c r="N138" s="1"/>
      <c r="O138" s="1"/>
      <c r="P138" s="74"/>
      <c r="Q138" s="1"/>
      <c r="R138" s="1"/>
      <c r="S138" s="1"/>
      <c r="T138" s="1"/>
      <c r="U138" s="80"/>
      <c r="V138" s="1"/>
      <c r="W138" s="42"/>
      <c r="X138" s="356"/>
      <c r="Y138" s="80"/>
      <c r="Z138" s="80"/>
      <c r="AA138" s="44"/>
    </row>
    <row r="139" spans="1:27" ht="15" hidden="1" customHeight="1" x14ac:dyDescent="0.25">
      <c r="B139" s="55"/>
      <c r="C139" s="2"/>
      <c r="D139" s="550" t="s">
        <v>364</v>
      </c>
      <c r="E139" s="550"/>
      <c r="F139" s="165">
        <v>0</v>
      </c>
      <c r="G139" s="241">
        <f t="shared" si="58"/>
        <v>0</v>
      </c>
      <c r="H139" s="147"/>
      <c r="I139" s="165">
        <f t="shared" si="31"/>
        <v>0</v>
      </c>
      <c r="J139" s="42"/>
      <c r="K139" s="1"/>
      <c r="L139" s="1"/>
      <c r="M139" s="1"/>
      <c r="N139" s="1"/>
      <c r="O139" s="1"/>
      <c r="P139" s="74"/>
      <c r="Q139" s="1"/>
      <c r="R139" s="1"/>
      <c r="S139" s="1"/>
      <c r="T139" s="1"/>
      <c r="U139" s="80"/>
      <c r="V139" s="1"/>
      <c r="W139" s="42"/>
      <c r="X139" s="356"/>
      <c r="Y139" s="80"/>
      <c r="Z139" s="80"/>
      <c r="AA139" s="44"/>
    </row>
    <row r="140" spans="1:27" ht="15" hidden="1" customHeight="1" x14ac:dyDescent="0.25">
      <c r="B140" s="55"/>
      <c r="C140" s="2"/>
      <c r="D140" s="550" t="s">
        <v>356</v>
      </c>
      <c r="E140" s="550"/>
      <c r="F140" s="165">
        <v>0</v>
      </c>
      <c r="G140" s="241">
        <f t="shared" si="58"/>
        <v>0</v>
      </c>
      <c r="H140" s="147"/>
      <c r="I140" s="165">
        <f t="shared" si="31"/>
        <v>0</v>
      </c>
      <c r="J140" s="42"/>
      <c r="K140" s="1"/>
      <c r="L140" s="1"/>
      <c r="M140" s="1"/>
      <c r="N140" s="1"/>
      <c r="O140" s="1"/>
      <c r="P140" s="74"/>
      <c r="Q140" s="1"/>
      <c r="R140" s="1"/>
      <c r="S140" s="1"/>
      <c r="T140" s="1"/>
      <c r="U140" s="80"/>
      <c r="V140" s="1"/>
      <c r="W140" s="42"/>
      <c r="X140" s="356"/>
      <c r="Y140" s="80"/>
      <c r="Z140" s="80"/>
      <c r="AA140" s="44"/>
    </row>
    <row r="141" spans="1:27" ht="25.5" hidden="1" customHeight="1" x14ac:dyDescent="0.25">
      <c r="B141" s="55"/>
      <c r="C141" s="2"/>
      <c r="D141" s="551" t="s">
        <v>534</v>
      </c>
      <c r="E141" s="551"/>
      <c r="F141" s="165">
        <v>0</v>
      </c>
      <c r="G141" s="251">
        <f t="shared" si="58"/>
        <v>0</v>
      </c>
      <c r="H141" s="157"/>
      <c r="I141" s="165">
        <f t="shared" si="31"/>
        <v>0</v>
      </c>
      <c r="J141" s="42"/>
      <c r="K141" s="1"/>
      <c r="L141" s="1"/>
      <c r="M141" s="1"/>
      <c r="N141" s="1"/>
      <c r="O141" s="1"/>
      <c r="P141" s="74"/>
      <c r="Q141" s="1"/>
      <c r="R141" s="1"/>
      <c r="S141" s="1"/>
      <c r="T141" s="1"/>
      <c r="U141" s="80"/>
      <c r="V141" s="1"/>
      <c r="W141" s="42"/>
      <c r="X141" s="356"/>
      <c r="Y141" s="80"/>
      <c r="Z141" s="80"/>
      <c r="AA141" s="44"/>
    </row>
    <row r="142" spans="1:27" ht="15" hidden="1" customHeight="1" x14ac:dyDescent="0.25">
      <c r="B142" s="55"/>
      <c r="C142" s="2"/>
      <c r="D142" s="550" t="s">
        <v>535</v>
      </c>
      <c r="E142" s="550"/>
      <c r="F142" s="165">
        <v>0</v>
      </c>
      <c r="G142" s="241">
        <f t="shared" si="58"/>
        <v>0</v>
      </c>
      <c r="H142" s="147"/>
      <c r="I142" s="165">
        <f t="shared" si="31"/>
        <v>0</v>
      </c>
      <c r="J142" s="42"/>
      <c r="K142" s="1"/>
      <c r="L142" s="1"/>
      <c r="M142" s="1"/>
      <c r="N142" s="1"/>
      <c r="O142" s="1"/>
      <c r="P142" s="74"/>
      <c r="Q142" s="1"/>
      <c r="R142" s="1"/>
      <c r="S142" s="1"/>
      <c r="T142" s="1"/>
      <c r="U142" s="80"/>
      <c r="V142" s="1"/>
      <c r="W142" s="42"/>
      <c r="X142" s="356"/>
      <c r="Y142" s="80"/>
      <c r="Z142" s="80"/>
      <c r="AA142" s="44"/>
    </row>
    <row r="143" spans="1:27" s="41" customFormat="1" ht="15" hidden="1" customHeight="1" x14ac:dyDescent="0.25">
      <c r="A143" s="124" t="s">
        <v>235</v>
      </c>
      <c r="B143" s="105" t="s">
        <v>665</v>
      </c>
      <c r="C143" s="595" t="s">
        <v>236</v>
      </c>
      <c r="D143" s="596"/>
      <c r="E143" s="596"/>
      <c r="F143" s="168">
        <v>0</v>
      </c>
      <c r="G143" s="252">
        <f t="shared" si="58"/>
        <v>0</v>
      </c>
      <c r="H143" s="158"/>
      <c r="I143" s="168">
        <f t="shared" si="31"/>
        <v>0</v>
      </c>
      <c r="J143" s="110"/>
      <c r="K143" s="108"/>
      <c r="L143" s="108"/>
      <c r="M143" s="108"/>
      <c r="N143" s="108"/>
      <c r="O143" s="108"/>
      <c r="P143" s="107"/>
      <c r="Q143" s="108"/>
      <c r="R143" s="108"/>
      <c r="S143" s="108"/>
      <c r="T143" s="108"/>
      <c r="U143" s="111"/>
      <c r="V143" s="108"/>
      <c r="W143" s="110"/>
      <c r="X143" s="358"/>
      <c r="Y143" s="111"/>
      <c r="Z143" s="111"/>
      <c r="AA143" s="112"/>
    </row>
    <row r="144" spans="1:27" s="41" customFormat="1" ht="15" hidden="1" customHeight="1" x14ac:dyDescent="0.25">
      <c r="A144" s="124" t="s">
        <v>237</v>
      </c>
      <c r="B144" s="105" t="s">
        <v>667</v>
      </c>
      <c r="C144" s="595" t="s">
        <v>238</v>
      </c>
      <c r="D144" s="596"/>
      <c r="E144" s="596"/>
      <c r="F144" s="168">
        <v>0</v>
      </c>
      <c r="G144" s="252">
        <f t="shared" si="58"/>
        <v>0</v>
      </c>
      <c r="H144" s="158"/>
      <c r="I144" s="168">
        <f t="shared" si="31"/>
        <v>0</v>
      </c>
      <c r="J144" s="110"/>
      <c r="K144" s="108"/>
      <c r="L144" s="108"/>
      <c r="M144" s="108"/>
      <c r="N144" s="108"/>
      <c r="O144" s="108"/>
      <c r="P144" s="107"/>
      <c r="Q144" s="108"/>
      <c r="R144" s="108"/>
      <c r="S144" s="108"/>
      <c r="T144" s="108"/>
      <c r="U144" s="111"/>
      <c r="V144" s="108"/>
      <c r="W144" s="110"/>
      <c r="X144" s="358"/>
      <c r="Y144" s="111"/>
      <c r="Z144" s="111"/>
      <c r="AA144" s="112"/>
    </row>
    <row r="145" spans="1:27" s="41" customFormat="1" ht="15" hidden="1" customHeight="1" x14ac:dyDescent="0.25">
      <c r="A145" s="124" t="s">
        <v>239</v>
      </c>
      <c r="B145" s="105" t="s">
        <v>668</v>
      </c>
      <c r="C145" s="595" t="s">
        <v>240</v>
      </c>
      <c r="D145" s="596"/>
      <c r="E145" s="596"/>
      <c r="F145" s="168">
        <v>0</v>
      </c>
      <c r="G145" s="252">
        <f t="shared" si="58"/>
        <v>0</v>
      </c>
      <c r="H145" s="158"/>
      <c r="I145" s="168">
        <f t="shared" ref="I145:I211" si="59">SUM(G145:H145)</f>
        <v>0</v>
      </c>
      <c r="J145" s="110"/>
      <c r="K145" s="108"/>
      <c r="L145" s="108"/>
      <c r="M145" s="108"/>
      <c r="N145" s="108"/>
      <c r="O145" s="108"/>
      <c r="P145" s="107"/>
      <c r="Q145" s="108"/>
      <c r="R145" s="108"/>
      <c r="S145" s="108"/>
      <c r="T145" s="108"/>
      <c r="U145" s="111"/>
      <c r="V145" s="108"/>
      <c r="W145" s="110"/>
      <c r="X145" s="358"/>
      <c r="Y145" s="111"/>
      <c r="Z145" s="111"/>
      <c r="AA145" s="112"/>
    </row>
    <row r="146" spans="1:27" s="41" customFormat="1" x14ac:dyDescent="0.25">
      <c r="A146" s="124" t="s">
        <v>241</v>
      </c>
      <c r="B146" s="105" t="s">
        <v>669</v>
      </c>
      <c r="C146" s="595" t="s">
        <v>242</v>
      </c>
      <c r="D146" s="596"/>
      <c r="E146" s="596"/>
      <c r="F146" s="168">
        <v>726831</v>
      </c>
      <c r="G146" s="252">
        <f>G147+G148+G149+G153+G154+G155+G156+G157+G158+G159</f>
        <v>726831</v>
      </c>
      <c r="H146" s="158">
        <f>H147+H148+H149+H153+H154+H155+H156+H157+H158+H159</f>
        <v>0</v>
      </c>
      <c r="I146" s="168">
        <f t="shared" si="59"/>
        <v>726831</v>
      </c>
      <c r="J146" s="110">
        <f t="shared" ref="J146:AA146" si="60">J147+J148+J149+J153+J154+J155+J156+J157+J158+J159</f>
        <v>0</v>
      </c>
      <c r="K146" s="108">
        <f t="shared" si="60"/>
        <v>0</v>
      </c>
      <c r="L146" s="108">
        <f t="shared" si="60"/>
        <v>726831</v>
      </c>
      <c r="M146" s="108">
        <f t="shared" si="60"/>
        <v>0</v>
      </c>
      <c r="N146" s="108"/>
      <c r="O146" s="108">
        <f t="shared" si="60"/>
        <v>0</v>
      </c>
      <c r="P146" s="107">
        <f t="shared" si="60"/>
        <v>0</v>
      </c>
      <c r="Q146" s="108">
        <f t="shared" si="60"/>
        <v>0</v>
      </c>
      <c r="R146" s="108">
        <f t="shared" si="60"/>
        <v>0</v>
      </c>
      <c r="S146" s="108">
        <f t="shared" si="60"/>
        <v>0</v>
      </c>
      <c r="T146" s="108">
        <f t="shared" si="60"/>
        <v>150000</v>
      </c>
      <c r="U146" s="111">
        <f t="shared" si="60"/>
        <v>350000</v>
      </c>
      <c r="V146" s="108">
        <f t="shared" si="60"/>
        <v>0</v>
      </c>
      <c r="W146" s="110">
        <f t="shared" si="60"/>
        <v>0</v>
      </c>
      <c r="X146" s="358">
        <f t="shared" si="60"/>
        <v>226831</v>
      </c>
      <c r="Y146" s="111">
        <f t="shared" si="60"/>
        <v>0</v>
      </c>
      <c r="Z146" s="111">
        <f t="shared" si="60"/>
        <v>0</v>
      </c>
      <c r="AA146" s="112">
        <f t="shared" si="60"/>
        <v>0</v>
      </c>
    </row>
    <row r="147" spans="1:27" ht="15" hidden="1" customHeight="1" x14ac:dyDescent="0.25">
      <c r="B147" s="55"/>
      <c r="C147" s="2"/>
      <c r="D147" s="550" t="s">
        <v>359</v>
      </c>
      <c r="E147" s="550"/>
      <c r="F147" s="165">
        <v>0</v>
      </c>
      <c r="G147" s="241">
        <f t="shared" ref="G147:G159" si="61">SUM(P147:AA147)</f>
        <v>0</v>
      </c>
      <c r="H147" s="147"/>
      <c r="I147" s="165">
        <f t="shared" si="59"/>
        <v>0</v>
      </c>
      <c r="J147" s="42"/>
      <c r="K147" s="1"/>
      <c r="L147" s="1"/>
      <c r="M147" s="1"/>
      <c r="N147" s="1"/>
      <c r="O147" s="1"/>
      <c r="P147" s="74"/>
      <c r="Q147" s="1"/>
      <c r="R147" s="1"/>
      <c r="S147" s="1"/>
      <c r="T147" s="1"/>
      <c r="U147" s="80"/>
      <c r="V147" s="1"/>
      <c r="W147" s="42"/>
      <c r="X147" s="356"/>
      <c r="Y147" s="80"/>
      <c r="Z147" s="80"/>
      <c r="AA147" s="44"/>
    </row>
    <row r="148" spans="1:27" ht="15" hidden="1" customHeight="1" x14ac:dyDescent="0.25">
      <c r="B148" s="55"/>
      <c r="C148" s="2"/>
      <c r="D148" s="550" t="s">
        <v>360</v>
      </c>
      <c r="E148" s="550"/>
      <c r="F148" s="165">
        <v>0</v>
      </c>
      <c r="G148" s="241">
        <f t="shared" si="61"/>
        <v>0</v>
      </c>
      <c r="H148" s="147"/>
      <c r="I148" s="165">
        <f t="shared" si="59"/>
        <v>0</v>
      </c>
      <c r="J148" s="42"/>
      <c r="K148" s="1"/>
      <c r="L148" s="1"/>
      <c r="M148" s="1"/>
      <c r="N148" s="1"/>
      <c r="O148" s="1"/>
      <c r="P148" s="74"/>
      <c r="Q148" s="1"/>
      <c r="R148" s="1"/>
      <c r="S148" s="1"/>
      <c r="T148" s="1"/>
      <c r="U148" s="80"/>
      <c r="V148" s="1"/>
      <c r="W148" s="42"/>
      <c r="X148" s="356"/>
      <c r="Y148" s="80"/>
      <c r="Z148" s="80"/>
      <c r="AA148" s="44"/>
    </row>
    <row r="149" spans="1:27" s="206" customFormat="1" x14ac:dyDescent="0.25">
      <c r="A149" s="290"/>
      <c r="B149" s="187"/>
      <c r="C149" s="196"/>
      <c r="D149" s="597" t="s">
        <v>361</v>
      </c>
      <c r="E149" s="597"/>
      <c r="F149" s="189">
        <v>726831</v>
      </c>
      <c r="G149" s="261">
        <f>SUM(G150:G152)</f>
        <v>726831</v>
      </c>
      <c r="H149" s="188">
        <f>SUM(H150:H152)</f>
        <v>0</v>
      </c>
      <c r="I149" s="189">
        <f t="shared" si="59"/>
        <v>726831</v>
      </c>
      <c r="J149" s="190">
        <f t="shared" ref="J149:AA149" si="62">SUM(J150:J152)</f>
        <v>0</v>
      </c>
      <c r="K149" s="191">
        <f t="shared" si="62"/>
        <v>0</v>
      </c>
      <c r="L149" s="191">
        <f t="shared" si="62"/>
        <v>726831</v>
      </c>
      <c r="M149" s="191">
        <f t="shared" si="62"/>
        <v>0</v>
      </c>
      <c r="N149" s="191"/>
      <c r="O149" s="191">
        <f t="shared" si="62"/>
        <v>0</v>
      </c>
      <c r="P149" s="197">
        <f t="shared" si="62"/>
        <v>0</v>
      </c>
      <c r="Q149" s="191">
        <f t="shared" si="62"/>
        <v>0</v>
      </c>
      <c r="R149" s="191">
        <f t="shared" si="62"/>
        <v>0</v>
      </c>
      <c r="S149" s="191">
        <f t="shared" si="62"/>
        <v>0</v>
      </c>
      <c r="T149" s="191">
        <f t="shared" si="62"/>
        <v>150000</v>
      </c>
      <c r="U149" s="192">
        <f t="shared" si="62"/>
        <v>350000</v>
      </c>
      <c r="V149" s="191">
        <f t="shared" si="62"/>
        <v>0</v>
      </c>
      <c r="W149" s="190">
        <f t="shared" si="62"/>
        <v>0</v>
      </c>
      <c r="X149" s="353">
        <f t="shared" si="62"/>
        <v>226831</v>
      </c>
      <c r="Y149" s="192">
        <f t="shared" si="62"/>
        <v>0</v>
      </c>
      <c r="Z149" s="192">
        <f t="shared" si="62"/>
        <v>0</v>
      </c>
      <c r="AA149" s="193">
        <f t="shared" si="62"/>
        <v>0</v>
      </c>
    </row>
    <row r="150" spans="1:27" x14ac:dyDescent="0.25">
      <c r="B150" s="55"/>
      <c r="C150" s="2"/>
      <c r="D150" s="333"/>
      <c r="E150" s="333" t="s">
        <v>1018</v>
      </c>
      <c r="F150" s="165">
        <v>150000</v>
      </c>
      <c r="G150" s="241">
        <f>SUM(P150:AA150)</f>
        <v>150000</v>
      </c>
      <c r="H150" s="147"/>
      <c r="I150" s="165">
        <f t="shared" si="59"/>
        <v>150000</v>
      </c>
      <c r="J150" s="42"/>
      <c r="K150" s="1"/>
      <c r="L150" s="1">
        <f>I150</f>
        <v>150000</v>
      </c>
      <c r="M150" s="1"/>
      <c r="N150" s="1"/>
      <c r="O150" s="1"/>
      <c r="P150" s="74"/>
      <c r="Q150" s="1"/>
      <c r="R150" s="1"/>
      <c r="S150" s="1"/>
      <c r="T150" s="1">
        <v>150000</v>
      </c>
      <c r="U150" s="80"/>
      <c r="V150" s="1"/>
      <c r="W150" s="42"/>
      <c r="X150" s="356"/>
      <c r="Y150" s="80"/>
      <c r="Z150" s="80"/>
      <c r="AA150" s="44"/>
    </row>
    <row r="151" spans="1:27" x14ac:dyDescent="0.25">
      <c r="B151" s="55"/>
      <c r="C151" s="2"/>
      <c r="D151" s="333"/>
      <c r="E151" s="333" t="s">
        <v>1019</v>
      </c>
      <c r="F151" s="165">
        <v>100000</v>
      </c>
      <c r="G151" s="241">
        <f>SUM(P151:AA151)</f>
        <v>100000</v>
      </c>
      <c r="H151" s="147"/>
      <c r="I151" s="165">
        <f t="shared" si="59"/>
        <v>100000</v>
      </c>
      <c r="J151" s="42"/>
      <c r="K151" s="1"/>
      <c r="L151" s="1">
        <f>I151</f>
        <v>100000</v>
      </c>
      <c r="M151" s="1"/>
      <c r="N151" s="1"/>
      <c r="O151" s="1"/>
      <c r="P151" s="74"/>
      <c r="Q151" s="1"/>
      <c r="R151" s="1"/>
      <c r="S151" s="1"/>
      <c r="T151" s="1"/>
      <c r="U151" s="1">
        <v>100000</v>
      </c>
      <c r="V151" s="1"/>
      <c r="W151" s="42"/>
      <c r="X151" s="356"/>
      <c r="Y151" s="80"/>
      <c r="Z151" s="80"/>
      <c r="AA151" s="44"/>
    </row>
    <row r="152" spans="1:27" x14ac:dyDescent="0.25">
      <c r="B152" s="55"/>
      <c r="C152" s="2"/>
      <c r="D152" s="288"/>
      <c r="E152" s="333" t="s">
        <v>1020</v>
      </c>
      <c r="F152" s="165">
        <v>476831</v>
      </c>
      <c r="G152" s="241">
        <f>SUM(P152:AA152)</f>
        <v>476831</v>
      </c>
      <c r="H152" s="147"/>
      <c r="I152" s="165">
        <f>SUM(G152:H152)</f>
        <v>476831</v>
      </c>
      <c r="J152" s="42"/>
      <c r="K152" s="1"/>
      <c r="L152" s="1">
        <f>I152</f>
        <v>476831</v>
      </c>
      <c r="M152" s="1"/>
      <c r="N152" s="1"/>
      <c r="O152" s="1"/>
      <c r="P152" s="74"/>
      <c r="Q152" s="1"/>
      <c r="R152" s="1"/>
      <c r="S152" s="1"/>
      <c r="T152" s="1"/>
      <c r="U152" s="1">
        <v>250000</v>
      </c>
      <c r="V152" s="1"/>
      <c r="W152" s="42"/>
      <c r="X152" s="356">
        <f>250000-23169</f>
        <v>226831</v>
      </c>
      <c r="Y152" s="80"/>
      <c r="Z152" s="80"/>
      <c r="AA152" s="44"/>
    </row>
    <row r="153" spans="1:27" ht="15" hidden="1" customHeight="1" x14ac:dyDescent="0.25">
      <c r="B153" s="55"/>
      <c r="C153" s="2"/>
      <c r="D153" s="550" t="s">
        <v>362</v>
      </c>
      <c r="E153" s="550"/>
      <c r="F153" s="165">
        <v>0</v>
      </c>
      <c r="G153" s="241">
        <f t="shared" si="61"/>
        <v>0</v>
      </c>
      <c r="H153" s="147"/>
      <c r="I153" s="165">
        <f t="shared" si="59"/>
        <v>0</v>
      </c>
      <c r="J153" s="42"/>
      <c r="K153" s="1"/>
      <c r="L153" s="1"/>
      <c r="M153" s="1"/>
      <c r="N153" s="1"/>
      <c r="O153" s="1"/>
      <c r="P153" s="74"/>
      <c r="Q153" s="1"/>
      <c r="R153" s="1"/>
      <c r="S153" s="1"/>
      <c r="T153" s="1"/>
      <c r="U153" s="80"/>
      <c r="V153" s="1"/>
      <c r="W153" s="42"/>
      <c r="X153" s="356"/>
      <c r="Y153" s="80"/>
      <c r="Z153" s="80"/>
      <c r="AA153" s="44"/>
    </row>
    <row r="154" spans="1:27" ht="15" hidden="1" customHeight="1" x14ac:dyDescent="0.25">
      <c r="B154" s="55"/>
      <c r="C154" s="2"/>
      <c r="D154" s="550" t="s">
        <v>363</v>
      </c>
      <c r="E154" s="550"/>
      <c r="F154" s="165">
        <v>0</v>
      </c>
      <c r="G154" s="241">
        <f t="shared" si="61"/>
        <v>0</v>
      </c>
      <c r="H154" s="147"/>
      <c r="I154" s="165">
        <f t="shared" si="59"/>
        <v>0</v>
      </c>
      <c r="J154" s="42"/>
      <c r="K154" s="1"/>
      <c r="L154" s="1"/>
      <c r="M154" s="1"/>
      <c r="N154" s="1"/>
      <c r="O154" s="1"/>
      <c r="P154" s="74"/>
      <c r="Q154" s="1"/>
      <c r="R154" s="1"/>
      <c r="S154" s="1"/>
      <c r="T154" s="1"/>
      <c r="U154" s="80"/>
      <c r="V154" s="1"/>
      <c r="W154" s="42"/>
      <c r="X154" s="356"/>
      <c r="Y154" s="80"/>
      <c r="Z154" s="80"/>
      <c r="AA154" s="44"/>
    </row>
    <row r="155" spans="1:27" ht="25.5" hidden="1" customHeight="1" x14ac:dyDescent="0.25">
      <c r="B155" s="55"/>
      <c r="C155" s="2"/>
      <c r="D155" s="551" t="s">
        <v>536</v>
      </c>
      <c r="E155" s="551"/>
      <c r="F155" s="165">
        <v>0</v>
      </c>
      <c r="G155" s="251">
        <f t="shared" si="61"/>
        <v>0</v>
      </c>
      <c r="H155" s="157"/>
      <c r="I155" s="165">
        <f t="shared" si="59"/>
        <v>0</v>
      </c>
      <c r="J155" s="42"/>
      <c r="K155" s="1"/>
      <c r="L155" s="1"/>
      <c r="M155" s="1"/>
      <c r="N155" s="1"/>
      <c r="O155" s="1"/>
      <c r="P155" s="74"/>
      <c r="Q155" s="1"/>
      <c r="R155" s="1"/>
      <c r="S155" s="1"/>
      <c r="T155" s="1"/>
      <c r="U155" s="80"/>
      <c r="V155" s="1"/>
      <c r="W155" s="42"/>
      <c r="X155" s="356"/>
      <c r="Y155" s="80"/>
      <c r="Z155" s="80"/>
      <c r="AA155" s="44"/>
    </row>
    <row r="156" spans="1:27" ht="25.5" hidden="1" customHeight="1" x14ac:dyDescent="0.25">
      <c r="B156" s="55"/>
      <c r="C156" s="2"/>
      <c r="D156" s="551" t="s">
        <v>539</v>
      </c>
      <c r="E156" s="551"/>
      <c r="F156" s="165">
        <v>0</v>
      </c>
      <c r="G156" s="251">
        <f t="shared" si="61"/>
        <v>0</v>
      </c>
      <c r="H156" s="157"/>
      <c r="I156" s="165">
        <f t="shared" si="59"/>
        <v>0</v>
      </c>
      <c r="J156" s="42"/>
      <c r="K156" s="1"/>
      <c r="L156" s="1"/>
      <c r="M156" s="1"/>
      <c r="N156" s="1"/>
      <c r="O156" s="1"/>
      <c r="P156" s="74"/>
      <c r="Q156" s="1"/>
      <c r="R156" s="1"/>
      <c r="S156" s="1"/>
      <c r="T156" s="1"/>
      <c r="U156" s="80"/>
      <c r="V156" s="1"/>
      <c r="W156" s="42"/>
      <c r="X156" s="356"/>
      <c r="Y156" s="80"/>
      <c r="Z156" s="80"/>
      <c r="AA156" s="44"/>
    </row>
    <row r="157" spans="1:27" ht="15" hidden="1" customHeight="1" x14ac:dyDescent="0.25">
      <c r="B157" s="55"/>
      <c r="C157" s="2"/>
      <c r="D157" s="550" t="s">
        <v>365</v>
      </c>
      <c r="E157" s="550"/>
      <c r="F157" s="165">
        <v>0</v>
      </c>
      <c r="G157" s="241">
        <f t="shared" si="61"/>
        <v>0</v>
      </c>
      <c r="H157" s="147"/>
      <c r="I157" s="165">
        <f t="shared" si="59"/>
        <v>0</v>
      </c>
      <c r="J157" s="42"/>
      <c r="K157" s="1"/>
      <c r="L157" s="1"/>
      <c r="M157" s="1"/>
      <c r="N157" s="1"/>
      <c r="O157" s="1"/>
      <c r="P157" s="74"/>
      <c r="Q157" s="1"/>
      <c r="R157" s="1"/>
      <c r="S157" s="1"/>
      <c r="T157" s="1"/>
      <c r="U157" s="80"/>
      <c r="V157" s="1"/>
      <c r="W157" s="42"/>
      <c r="X157" s="356"/>
      <c r="Y157" s="80"/>
      <c r="Z157" s="80"/>
      <c r="AA157" s="44"/>
    </row>
    <row r="158" spans="1:27" ht="25.5" hidden="1" customHeight="1" x14ac:dyDescent="0.25">
      <c r="B158" s="55"/>
      <c r="C158" s="2"/>
      <c r="D158" s="551" t="s">
        <v>542</v>
      </c>
      <c r="E158" s="551"/>
      <c r="F158" s="165">
        <v>0</v>
      </c>
      <c r="G158" s="251">
        <f t="shared" si="61"/>
        <v>0</v>
      </c>
      <c r="H158" s="157"/>
      <c r="I158" s="165">
        <f t="shared" si="59"/>
        <v>0</v>
      </c>
      <c r="J158" s="42"/>
      <c r="K158" s="1"/>
      <c r="L158" s="1"/>
      <c r="M158" s="1"/>
      <c r="N158" s="1"/>
      <c r="O158" s="1"/>
      <c r="P158" s="74"/>
      <c r="Q158" s="1"/>
      <c r="R158" s="1"/>
      <c r="S158" s="1"/>
      <c r="T158" s="1"/>
      <c r="U158" s="80"/>
      <c r="V158" s="1"/>
      <c r="W158" s="42"/>
      <c r="X158" s="356"/>
      <c r="Y158" s="80"/>
      <c r="Z158" s="80"/>
      <c r="AA158" s="44"/>
    </row>
    <row r="159" spans="1:27" ht="15" hidden="1" customHeight="1" x14ac:dyDescent="0.25">
      <c r="B159" s="55"/>
      <c r="C159" s="2"/>
      <c r="D159" s="550" t="s">
        <v>543</v>
      </c>
      <c r="E159" s="550"/>
      <c r="F159" s="165">
        <v>0</v>
      </c>
      <c r="G159" s="241">
        <f t="shared" si="61"/>
        <v>0</v>
      </c>
      <c r="H159" s="147"/>
      <c r="I159" s="165">
        <f t="shared" si="59"/>
        <v>0</v>
      </c>
      <c r="J159" s="42"/>
      <c r="K159" s="1"/>
      <c r="L159" s="1"/>
      <c r="M159" s="1"/>
      <c r="N159" s="1"/>
      <c r="O159" s="1"/>
      <c r="P159" s="74"/>
      <c r="Q159" s="1"/>
      <c r="R159" s="1"/>
      <c r="S159" s="1"/>
      <c r="T159" s="1"/>
      <c r="U159" s="80"/>
      <c r="V159" s="1"/>
      <c r="W159" s="42"/>
      <c r="X159" s="356"/>
      <c r="Y159" s="80"/>
      <c r="Z159" s="80"/>
      <c r="AA159" s="44"/>
    </row>
    <row r="160" spans="1:27" s="41" customFormat="1" ht="15.75" thickBot="1" x14ac:dyDescent="0.3">
      <c r="A160" s="124" t="s">
        <v>243</v>
      </c>
      <c r="B160" s="133" t="s">
        <v>670</v>
      </c>
      <c r="C160" s="628" t="s">
        <v>244</v>
      </c>
      <c r="D160" s="629"/>
      <c r="E160" s="629"/>
      <c r="F160" s="168">
        <v>0</v>
      </c>
      <c r="G160" s="253">
        <f>SUM(P160:AA160)</f>
        <v>0</v>
      </c>
      <c r="H160" s="159"/>
      <c r="I160" s="168">
        <f>SUM(G160:H160)</f>
        <v>0</v>
      </c>
      <c r="J160" s="110"/>
      <c r="K160" s="108"/>
      <c r="L160" s="108"/>
      <c r="M160" s="108"/>
      <c r="N160" s="108"/>
      <c r="O160" s="108">
        <f>I160</f>
        <v>0</v>
      </c>
      <c r="P160" s="107"/>
      <c r="Q160" s="108"/>
      <c r="R160" s="108"/>
      <c r="S160" s="108"/>
      <c r="T160" s="108"/>
      <c r="U160" s="111"/>
      <c r="V160" s="108"/>
      <c r="W160" s="110"/>
      <c r="X160" s="358"/>
      <c r="Y160" s="111"/>
      <c r="Z160" s="111"/>
      <c r="AA160" s="112"/>
    </row>
    <row r="161" spans="1:27" ht="15.75" thickBot="1" x14ac:dyDescent="0.3">
      <c r="B161" s="99" t="s">
        <v>245</v>
      </c>
      <c r="C161" s="591" t="s">
        <v>246</v>
      </c>
      <c r="D161" s="592"/>
      <c r="E161" s="592"/>
      <c r="F161" s="162">
        <v>0</v>
      </c>
      <c r="G161" s="244">
        <f>G162+G163+G166+G167+G168+G169+G170</f>
        <v>0</v>
      </c>
      <c r="H161" s="150">
        <f t="shared" ref="H161:Z161" si="63">H162+H163+H166+H167+H168+H169+H170</f>
        <v>0</v>
      </c>
      <c r="I161" s="162">
        <f t="shared" si="59"/>
        <v>0</v>
      </c>
      <c r="J161" s="88">
        <f t="shared" ref="J161:O161" si="64">J162+J163+J166+J167+J168+J169+J170</f>
        <v>0</v>
      </c>
      <c r="K161" s="86">
        <f t="shared" si="64"/>
        <v>0</v>
      </c>
      <c r="L161" s="86">
        <f t="shared" si="64"/>
        <v>0</v>
      </c>
      <c r="M161" s="86">
        <f t="shared" si="64"/>
        <v>0</v>
      </c>
      <c r="N161" s="86">
        <f>N162+N163+N166+N167+N168+N169+N170</f>
        <v>0</v>
      </c>
      <c r="O161" s="86">
        <f t="shared" si="64"/>
        <v>0</v>
      </c>
      <c r="P161" s="85">
        <f t="shared" si="63"/>
        <v>0</v>
      </c>
      <c r="Q161" s="86">
        <f t="shared" si="63"/>
        <v>0</v>
      </c>
      <c r="R161" s="86">
        <f t="shared" si="63"/>
        <v>0</v>
      </c>
      <c r="S161" s="86">
        <f t="shared" si="63"/>
        <v>0</v>
      </c>
      <c r="T161" s="86">
        <f t="shared" si="63"/>
        <v>0</v>
      </c>
      <c r="U161" s="89">
        <f t="shared" si="63"/>
        <v>0</v>
      </c>
      <c r="V161" s="86">
        <f t="shared" si="63"/>
        <v>0</v>
      </c>
      <c r="W161" s="88">
        <f t="shared" si="63"/>
        <v>0</v>
      </c>
      <c r="X161" s="351">
        <f t="shared" si="63"/>
        <v>0</v>
      </c>
      <c r="Y161" s="89">
        <f t="shared" si="63"/>
        <v>0</v>
      </c>
      <c r="Z161" s="89">
        <f t="shared" si="63"/>
        <v>0</v>
      </c>
      <c r="AA161" s="90">
        <f>AA162+AA163+AA166+AA167+AA168+AA169+AA170</f>
        <v>0</v>
      </c>
    </row>
    <row r="162" spans="1:27" s="18" customFormat="1" x14ac:dyDescent="0.25">
      <c r="A162" s="124" t="s">
        <v>247</v>
      </c>
      <c r="B162" s="113" t="s">
        <v>671</v>
      </c>
      <c r="C162" s="611" t="s">
        <v>248</v>
      </c>
      <c r="D162" s="612"/>
      <c r="E162" s="612"/>
      <c r="F162" s="164">
        <v>0</v>
      </c>
      <c r="G162" s="240">
        <f>SUM(P162:AA162)</f>
        <v>0</v>
      </c>
      <c r="H162" s="146"/>
      <c r="I162" s="164">
        <f t="shared" si="59"/>
        <v>0</v>
      </c>
      <c r="J162" s="96"/>
      <c r="K162" s="94"/>
      <c r="L162" s="94"/>
      <c r="M162" s="94"/>
      <c r="N162" s="94"/>
      <c r="O162" s="94"/>
      <c r="P162" s="93"/>
      <c r="Q162" s="94"/>
      <c r="R162" s="94"/>
      <c r="S162" s="94"/>
      <c r="T162" s="94"/>
      <c r="U162" s="97"/>
      <c r="V162" s="94"/>
      <c r="W162" s="96"/>
      <c r="X162" s="354"/>
      <c r="Y162" s="97"/>
      <c r="Z162" s="97"/>
      <c r="AA162" s="98"/>
    </row>
    <row r="163" spans="1:27" s="18" customFormat="1" x14ac:dyDescent="0.25">
      <c r="A163" s="124" t="s">
        <v>249</v>
      </c>
      <c r="B163" s="91" t="s">
        <v>672</v>
      </c>
      <c r="C163" s="587" t="s">
        <v>250</v>
      </c>
      <c r="D163" s="588"/>
      <c r="E163" s="588"/>
      <c r="F163" s="164">
        <v>0</v>
      </c>
      <c r="G163" s="242">
        <f>G164+G165</f>
        <v>0</v>
      </c>
      <c r="H163" s="148">
        <f t="shared" ref="H163:Z163" si="65">H164+H165</f>
        <v>0</v>
      </c>
      <c r="I163" s="164">
        <f t="shared" si="59"/>
        <v>0</v>
      </c>
      <c r="J163" s="96">
        <f t="shared" ref="J163:O163" si="66">J164+J165</f>
        <v>0</v>
      </c>
      <c r="K163" s="94">
        <f t="shared" si="66"/>
        <v>0</v>
      </c>
      <c r="L163" s="94">
        <f t="shared" si="66"/>
        <v>0</v>
      </c>
      <c r="M163" s="94">
        <f t="shared" si="66"/>
        <v>0</v>
      </c>
      <c r="N163" s="94">
        <f>N164+N165</f>
        <v>0</v>
      </c>
      <c r="O163" s="94">
        <f t="shared" si="66"/>
        <v>0</v>
      </c>
      <c r="P163" s="93">
        <f t="shared" si="65"/>
        <v>0</v>
      </c>
      <c r="Q163" s="94">
        <f t="shared" si="65"/>
        <v>0</v>
      </c>
      <c r="R163" s="94">
        <f t="shared" si="65"/>
        <v>0</v>
      </c>
      <c r="S163" s="94">
        <f t="shared" si="65"/>
        <v>0</v>
      </c>
      <c r="T163" s="94">
        <f t="shared" si="65"/>
        <v>0</v>
      </c>
      <c r="U163" s="97">
        <f t="shared" si="65"/>
        <v>0</v>
      </c>
      <c r="V163" s="94">
        <f t="shared" si="65"/>
        <v>0</v>
      </c>
      <c r="W163" s="96">
        <f t="shared" si="65"/>
        <v>0</v>
      </c>
      <c r="X163" s="354">
        <f t="shared" si="65"/>
        <v>0</v>
      </c>
      <c r="Y163" s="97">
        <f t="shared" si="65"/>
        <v>0</v>
      </c>
      <c r="Z163" s="97">
        <f t="shared" si="65"/>
        <v>0</v>
      </c>
      <c r="AA163" s="98">
        <f>AA164+AA165</f>
        <v>0</v>
      </c>
    </row>
    <row r="164" spans="1:27" x14ac:dyDescent="0.25">
      <c r="B164" s="55"/>
      <c r="C164" s="2"/>
      <c r="D164" s="550" t="s">
        <v>250</v>
      </c>
      <c r="E164" s="550"/>
      <c r="F164" s="165">
        <v>0</v>
      </c>
      <c r="G164" s="241">
        <f>SUM(P164:AA164)</f>
        <v>0</v>
      </c>
      <c r="H164" s="147"/>
      <c r="I164" s="165">
        <f>SUM(G164:H164)</f>
        <v>0</v>
      </c>
      <c r="J164" s="42"/>
      <c r="K164" s="1"/>
      <c r="L164" s="1"/>
      <c r="M164" s="1"/>
      <c r="N164" s="1">
        <f>I164</f>
        <v>0</v>
      </c>
      <c r="O164" s="1"/>
      <c r="P164" s="74"/>
      <c r="Q164" s="1"/>
      <c r="R164" s="1"/>
      <c r="S164" s="1"/>
      <c r="T164" s="1"/>
      <c r="U164" s="80"/>
      <c r="V164" s="1"/>
      <c r="W164" s="42"/>
      <c r="X164" s="356"/>
      <c r="Y164" s="80"/>
      <c r="Z164" s="80"/>
      <c r="AA164" s="44"/>
    </row>
    <row r="165" spans="1:27" ht="15" hidden="1" customHeight="1" x14ac:dyDescent="0.25">
      <c r="B165" s="55"/>
      <c r="C165" s="2"/>
      <c r="D165" s="550" t="s">
        <v>349</v>
      </c>
      <c r="E165" s="550"/>
      <c r="F165" s="165">
        <v>0</v>
      </c>
      <c r="G165" s="241">
        <f t="shared" ref="G165:G170" si="67">SUM(P165:AA165)</f>
        <v>0</v>
      </c>
      <c r="H165" s="147"/>
      <c r="I165" s="165">
        <f t="shared" si="59"/>
        <v>0</v>
      </c>
      <c r="J165" s="42"/>
      <c r="K165" s="1"/>
      <c r="L165" s="1"/>
      <c r="M165" s="1"/>
      <c r="N165" s="1">
        <f t="shared" ref="N165:N170" si="68">I165</f>
        <v>0</v>
      </c>
      <c r="O165" s="1"/>
      <c r="P165" s="74"/>
      <c r="Q165" s="1"/>
      <c r="R165" s="1"/>
      <c r="S165" s="1"/>
      <c r="T165" s="1"/>
      <c r="U165" s="80"/>
      <c r="V165" s="1"/>
      <c r="W165" s="42"/>
      <c r="X165" s="356"/>
      <c r="Y165" s="80"/>
      <c r="Z165" s="80"/>
      <c r="AA165" s="44"/>
    </row>
    <row r="166" spans="1:27" s="18" customFormat="1" ht="15" hidden="1" customHeight="1" x14ac:dyDescent="0.25">
      <c r="A166" s="124" t="s">
        <v>251</v>
      </c>
      <c r="B166" s="91" t="s">
        <v>673</v>
      </c>
      <c r="C166" s="587" t="s">
        <v>252</v>
      </c>
      <c r="D166" s="588"/>
      <c r="E166" s="588"/>
      <c r="F166" s="164">
        <v>0</v>
      </c>
      <c r="G166" s="242">
        <f t="shared" si="67"/>
        <v>0</v>
      </c>
      <c r="H166" s="148"/>
      <c r="I166" s="164">
        <f t="shared" si="59"/>
        <v>0</v>
      </c>
      <c r="J166" s="96"/>
      <c r="K166" s="94"/>
      <c r="L166" s="94"/>
      <c r="M166" s="94"/>
      <c r="N166" s="1">
        <f t="shared" si="68"/>
        <v>0</v>
      </c>
      <c r="O166" s="94"/>
      <c r="P166" s="93"/>
      <c r="Q166" s="94"/>
      <c r="R166" s="94"/>
      <c r="S166" s="94"/>
      <c r="T166" s="94"/>
      <c r="U166" s="97"/>
      <c r="V166" s="94"/>
      <c r="W166" s="96"/>
      <c r="X166" s="354"/>
      <c r="Y166" s="97"/>
      <c r="Z166" s="97"/>
      <c r="AA166" s="98"/>
    </row>
    <row r="167" spans="1:27" s="18" customFormat="1" ht="15" hidden="1" customHeight="1" x14ac:dyDescent="0.25">
      <c r="A167" s="124" t="s">
        <v>253</v>
      </c>
      <c r="B167" s="91" t="s">
        <v>674</v>
      </c>
      <c r="C167" s="587" t="s">
        <v>254</v>
      </c>
      <c r="D167" s="588"/>
      <c r="E167" s="588"/>
      <c r="F167" s="164">
        <v>0</v>
      </c>
      <c r="G167" s="242">
        <f t="shared" si="67"/>
        <v>0</v>
      </c>
      <c r="H167" s="148"/>
      <c r="I167" s="164">
        <f t="shared" si="59"/>
        <v>0</v>
      </c>
      <c r="J167" s="96"/>
      <c r="K167" s="94"/>
      <c r="L167" s="94"/>
      <c r="M167" s="94"/>
      <c r="N167" s="1">
        <f t="shared" si="68"/>
        <v>0</v>
      </c>
      <c r="O167" s="94"/>
      <c r="P167" s="93"/>
      <c r="Q167" s="94"/>
      <c r="R167" s="94"/>
      <c r="S167" s="94"/>
      <c r="T167" s="94"/>
      <c r="U167" s="97"/>
      <c r="V167" s="94"/>
      <c r="W167" s="96"/>
      <c r="X167" s="354"/>
      <c r="Y167" s="97"/>
      <c r="Z167" s="97"/>
      <c r="AA167" s="98"/>
    </row>
    <row r="168" spans="1:27" s="18" customFormat="1" ht="15" hidden="1" customHeight="1" x14ac:dyDescent="0.25">
      <c r="A168" s="124" t="s">
        <v>255</v>
      </c>
      <c r="B168" s="91" t="s">
        <v>675</v>
      </c>
      <c r="C168" s="587" t="s">
        <v>256</v>
      </c>
      <c r="D168" s="588"/>
      <c r="E168" s="588"/>
      <c r="F168" s="164">
        <v>0</v>
      </c>
      <c r="G168" s="242">
        <f t="shared" si="67"/>
        <v>0</v>
      </c>
      <c r="H168" s="148"/>
      <c r="I168" s="164">
        <f t="shared" si="59"/>
        <v>0</v>
      </c>
      <c r="J168" s="96"/>
      <c r="K168" s="94"/>
      <c r="L168" s="94"/>
      <c r="M168" s="94"/>
      <c r="N168" s="1">
        <f t="shared" si="68"/>
        <v>0</v>
      </c>
      <c r="O168" s="94"/>
      <c r="P168" s="93"/>
      <c r="Q168" s="94"/>
      <c r="R168" s="94"/>
      <c r="S168" s="94"/>
      <c r="T168" s="94"/>
      <c r="U168" s="97"/>
      <c r="V168" s="94"/>
      <c r="W168" s="96"/>
      <c r="X168" s="354"/>
      <c r="Y168" s="97"/>
      <c r="Z168" s="97"/>
      <c r="AA168" s="98"/>
    </row>
    <row r="169" spans="1:27" s="18" customFormat="1" ht="15" hidden="1" customHeight="1" x14ac:dyDescent="0.25">
      <c r="A169" s="124" t="s">
        <v>257</v>
      </c>
      <c r="B169" s="91" t="s">
        <v>676</v>
      </c>
      <c r="C169" s="587" t="s">
        <v>258</v>
      </c>
      <c r="D169" s="588"/>
      <c r="E169" s="588"/>
      <c r="F169" s="164">
        <v>0</v>
      </c>
      <c r="G169" s="242">
        <f t="shared" si="67"/>
        <v>0</v>
      </c>
      <c r="H169" s="148"/>
      <c r="I169" s="164">
        <f t="shared" si="59"/>
        <v>0</v>
      </c>
      <c r="J169" s="96"/>
      <c r="K169" s="94"/>
      <c r="L169" s="94"/>
      <c r="M169" s="94"/>
      <c r="N169" s="1">
        <f t="shared" si="68"/>
        <v>0</v>
      </c>
      <c r="O169" s="94"/>
      <c r="P169" s="93"/>
      <c r="Q169" s="94"/>
      <c r="R169" s="94"/>
      <c r="S169" s="94"/>
      <c r="T169" s="94"/>
      <c r="U169" s="97"/>
      <c r="V169" s="94"/>
      <c r="W169" s="96"/>
      <c r="X169" s="354"/>
      <c r="Y169" s="97"/>
      <c r="Z169" s="97"/>
      <c r="AA169" s="98"/>
    </row>
    <row r="170" spans="1:27" s="18" customFormat="1" ht="15.75" thickBot="1" x14ac:dyDescent="0.3">
      <c r="A170" s="124" t="s">
        <v>259</v>
      </c>
      <c r="B170" s="123" t="s">
        <v>677</v>
      </c>
      <c r="C170" s="624" t="s">
        <v>260</v>
      </c>
      <c r="D170" s="625"/>
      <c r="E170" s="625"/>
      <c r="F170" s="164">
        <v>0</v>
      </c>
      <c r="G170" s="254">
        <f t="shared" si="67"/>
        <v>0</v>
      </c>
      <c r="H170" s="160"/>
      <c r="I170" s="164">
        <f t="shared" si="59"/>
        <v>0</v>
      </c>
      <c r="J170" s="96"/>
      <c r="K170" s="94"/>
      <c r="L170" s="94"/>
      <c r="M170" s="94"/>
      <c r="N170" s="455">
        <f t="shared" si="68"/>
        <v>0</v>
      </c>
      <c r="O170" s="94"/>
      <c r="P170" s="93"/>
      <c r="Q170" s="94"/>
      <c r="R170" s="94"/>
      <c r="S170" s="94"/>
      <c r="T170" s="94"/>
      <c r="U170" s="97"/>
      <c r="V170" s="94"/>
      <c r="W170" s="96"/>
      <c r="X170" s="354"/>
      <c r="Y170" s="97"/>
      <c r="Z170" s="97"/>
      <c r="AA170" s="98"/>
    </row>
    <row r="171" spans="1:27" ht="15.75" thickBot="1" x14ac:dyDescent="0.3">
      <c r="B171" s="99" t="s">
        <v>261</v>
      </c>
      <c r="C171" s="591" t="s">
        <v>262</v>
      </c>
      <c r="D171" s="592"/>
      <c r="E171" s="592"/>
      <c r="F171" s="162">
        <v>0</v>
      </c>
      <c r="G171" s="244">
        <f>G172+G173+G174+G175</f>
        <v>0</v>
      </c>
      <c r="H171" s="150">
        <f t="shared" ref="H171:AA171" si="69">H172+H173+H174+H175</f>
        <v>0</v>
      </c>
      <c r="I171" s="162">
        <f t="shared" si="59"/>
        <v>0</v>
      </c>
      <c r="J171" s="88">
        <f t="shared" ref="J171:O171" si="70">J172+J173+J174+J175</f>
        <v>0</v>
      </c>
      <c r="K171" s="86">
        <f t="shared" si="70"/>
        <v>0</v>
      </c>
      <c r="L171" s="86">
        <f t="shared" si="70"/>
        <v>0</v>
      </c>
      <c r="M171" s="86">
        <f t="shared" si="70"/>
        <v>0</v>
      </c>
      <c r="N171" s="86"/>
      <c r="O171" s="86">
        <f t="shared" si="70"/>
        <v>0</v>
      </c>
      <c r="P171" s="85">
        <f t="shared" si="69"/>
        <v>0</v>
      </c>
      <c r="Q171" s="86">
        <f t="shared" si="69"/>
        <v>0</v>
      </c>
      <c r="R171" s="86">
        <f t="shared" si="69"/>
        <v>0</v>
      </c>
      <c r="S171" s="86">
        <f t="shared" si="69"/>
        <v>0</v>
      </c>
      <c r="T171" s="86">
        <f t="shared" si="69"/>
        <v>0</v>
      </c>
      <c r="U171" s="89">
        <f t="shared" si="69"/>
        <v>0</v>
      </c>
      <c r="V171" s="86">
        <f t="shared" si="69"/>
        <v>0</v>
      </c>
      <c r="W171" s="88">
        <f t="shared" si="69"/>
        <v>0</v>
      </c>
      <c r="X171" s="351">
        <f t="shared" si="69"/>
        <v>0</v>
      </c>
      <c r="Y171" s="89">
        <f t="shared" si="69"/>
        <v>0</v>
      </c>
      <c r="Z171" s="89">
        <f t="shared" si="69"/>
        <v>0</v>
      </c>
      <c r="AA171" s="90">
        <f t="shared" si="69"/>
        <v>0</v>
      </c>
    </row>
    <row r="172" spans="1:27" s="18" customFormat="1" ht="15.75" hidden="1" customHeight="1" thickBot="1" x14ac:dyDescent="0.3">
      <c r="A172" s="124" t="s">
        <v>263</v>
      </c>
      <c r="B172" s="263" t="s">
        <v>678</v>
      </c>
      <c r="C172" s="626" t="s">
        <v>264</v>
      </c>
      <c r="D172" s="627"/>
      <c r="E172" s="627"/>
      <c r="F172" s="266">
        <v>0</v>
      </c>
      <c r="G172" s="264">
        <f>SUM(P172:AA172)</f>
        <v>0</v>
      </c>
      <c r="H172" s="265"/>
      <c r="I172" s="266">
        <f t="shared" si="59"/>
        <v>0</v>
      </c>
      <c r="J172" s="270"/>
      <c r="K172" s="268"/>
      <c r="L172" s="268"/>
      <c r="M172" s="268"/>
      <c r="N172" s="268"/>
      <c r="O172" s="268"/>
      <c r="P172" s="267"/>
      <c r="Q172" s="268"/>
      <c r="R172" s="268"/>
      <c r="S172" s="268"/>
      <c r="T172" s="268"/>
      <c r="U172" s="269"/>
      <c r="V172" s="268"/>
      <c r="W172" s="270"/>
      <c r="X172" s="359"/>
      <c r="Y172" s="269"/>
      <c r="Z172" s="269"/>
      <c r="AA172" s="271"/>
    </row>
    <row r="173" spans="1:27" s="18" customFormat="1" ht="15.75" hidden="1" customHeight="1" thickBot="1" x14ac:dyDescent="0.3">
      <c r="A173" s="124" t="s">
        <v>265</v>
      </c>
      <c r="B173" s="272" t="s">
        <v>679</v>
      </c>
      <c r="C173" s="620" t="s">
        <v>884</v>
      </c>
      <c r="D173" s="621"/>
      <c r="E173" s="621"/>
      <c r="F173" s="266">
        <v>0</v>
      </c>
      <c r="G173" s="273">
        <f>SUM(P173:AA173)</f>
        <v>0</v>
      </c>
      <c r="H173" s="274"/>
      <c r="I173" s="266">
        <f t="shared" si="59"/>
        <v>0</v>
      </c>
      <c r="J173" s="270"/>
      <c r="K173" s="268"/>
      <c r="L173" s="268"/>
      <c r="M173" s="268"/>
      <c r="N173" s="268"/>
      <c r="O173" s="268"/>
      <c r="P173" s="267"/>
      <c r="Q173" s="268"/>
      <c r="R173" s="268"/>
      <c r="S173" s="268"/>
      <c r="T173" s="268"/>
      <c r="U173" s="269"/>
      <c r="V173" s="268"/>
      <c r="W173" s="270"/>
      <c r="X173" s="359"/>
      <c r="Y173" s="269"/>
      <c r="Z173" s="269"/>
      <c r="AA173" s="271"/>
    </row>
    <row r="174" spans="1:27" s="18" customFormat="1" ht="15.75" hidden="1" customHeight="1" thickBot="1" x14ac:dyDescent="0.3">
      <c r="A174" s="124" t="s">
        <v>266</v>
      </c>
      <c r="B174" s="272" t="s">
        <v>680</v>
      </c>
      <c r="C174" s="620" t="s">
        <v>267</v>
      </c>
      <c r="D174" s="621"/>
      <c r="E174" s="621"/>
      <c r="F174" s="266">
        <v>0</v>
      </c>
      <c r="G174" s="273">
        <f>SUM(P174:AA174)</f>
        <v>0</v>
      </c>
      <c r="H174" s="274"/>
      <c r="I174" s="266">
        <f t="shared" si="59"/>
        <v>0</v>
      </c>
      <c r="J174" s="270"/>
      <c r="K174" s="268"/>
      <c r="L174" s="268"/>
      <c r="M174" s="268"/>
      <c r="N174" s="268"/>
      <c r="O174" s="268"/>
      <c r="P174" s="267"/>
      <c r="Q174" s="268"/>
      <c r="R174" s="268"/>
      <c r="S174" s="268"/>
      <c r="T174" s="268"/>
      <c r="U174" s="269"/>
      <c r="V174" s="268"/>
      <c r="W174" s="270"/>
      <c r="X174" s="359"/>
      <c r="Y174" s="269"/>
      <c r="Z174" s="269"/>
      <c r="AA174" s="271"/>
    </row>
    <row r="175" spans="1:27" s="18" customFormat="1" ht="15.75" hidden="1" customHeight="1" thickBot="1" x14ac:dyDescent="0.3">
      <c r="A175" s="124" t="s">
        <v>268</v>
      </c>
      <c r="B175" s="275" t="s">
        <v>681</v>
      </c>
      <c r="C175" s="622" t="s">
        <v>366</v>
      </c>
      <c r="D175" s="623"/>
      <c r="E175" s="623"/>
      <c r="F175" s="266">
        <v>0</v>
      </c>
      <c r="G175" s="276">
        <f>SUM(P175:AA175)</f>
        <v>0</v>
      </c>
      <c r="H175" s="277"/>
      <c r="I175" s="266">
        <f t="shared" si="59"/>
        <v>0</v>
      </c>
      <c r="J175" s="270"/>
      <c r="K175" s="268"/>
      <c r="L175" s="268"/>
      <c r="M175" s="268"/>
      <c r="N175" s="268"/>
      <c r="O175" s="268"/>
      <c r="P175" s="267"/>
      <c r="Q175" s="268"/>
      <c r="R175" s="268"/>
      <c r="S175" s="268"/>
      <c r="T175" s="268"/>
      <c r="U175" s="269"/>
      <c r="V175" s="268"/>
      <c r="W175" s="270"/>
      <c r="X175" s="359"/>
      <c r="Y175" s="269"/>
      <c r="Z175" s="269"/>
      <c r="AA175" s="271"/>
    </row>
    <row r="176" spans="1:27" ht="15.75" thickBot="1" x14ac:dyDescent="0.3">
      <c r="B176" s="99" t="s">
        <v>269</v>
      </c>
      <c r="C176" s="591" t="s">
        <v>270</v>
      </c>
      <c r="D176" s="592"/>
      <c r="E176" s="592"/>
      <c r="F176" s="162">
        <v>50000</v>
      </c>
      <c r="G176" s="244">
        <f>G177+G178+G189+G200+G211+G214+G226+G227+G228</f>
        <v>50000</v>
      </c>
      <c r="H176" s="150">
        <f t="shared" ref="H176:AA176" si="71">H177+H178+H189+H200+H211+H214+H226+H227+H228</f>
        <v>0</v>
      </c>
      <c r="I176" s="162">
        <f t="shared" si="59"/>
        <v>50000</v>
      </c>
      <c r="J176" s="88">
        <f t="shared" ref="J176:O176" si="72">J177+J178+J189+J200+J211+J214+J226+J227+J228</f>
        <v>0</v>
      </c>
      <c r="K176" s="86">
        <f t="shared" si="72"/>
        <v>50000</v>
      </c>
      <c r="L176" s="86">
        <f t="shared" si="72"/>
        <v>0</v>
      </c>
      <c r="M176" s="86">
        <f t="shared" si="72"/>
        <v>0</v>
      </c>
      <c r="N176" s="86"/>
      <c r="O176" s="86">
        <f t="shared" si="72"/>
        <v>0</v>
      </c>
      <c r="P176" s="85">
        <f t="shared" si="71"/>
        <v>0</v>
      </c>
      <c r="Q176" s="86">
        <f t="shared" si="71"/>
        <v>0</v>
      </c>
      <c r="R176" s="86">
        <f t="shared" si="71"/>
        <v>0</v>
      </c>
      <c r="S176" s="86">
        <f t="shared" si="71"/>
        <v>0</v>
      </c>
      <c r="T176" s="86">
        <f t="shared" si="71"/>
        <v>0</v>
      </c>
      <c r="U176" s="89">
        <f t="shared" si="71"/>
        <v>0</v>
      </c>
      <c r="V176" s="86">
        <f t="shared" si="71"/>
        <v>0</v>
      </c>
      <c r="W176" s="88">
        <f t="shared" si="71"/>
        <v>0</v>
      </c>
      <c r="X176" s="351">
        <f t="shared" si="71"/>
        <v>0</v>
      </c>
      <c r="Y176" s="89">
        <f t="shared" si="71"/>
        <v>50000</v>
      </c>
      <c r="Z176" s="89">
        <f t="shared" si="71"/>
        <v>0</v>
      </c>
      <c r="AA176" s="90">
        <f t="shared" si="71"/>
        <v>0</v>
      </c>
    </row>
    <row r="177" spans="1:27" s="18" customFormat="1" ht="25.5" hidden="1" customHeight="1" x14ac:dyDescent="0.25">
      <c r="A177" s="124" t="s">
        <v>271</v>
      </c>
      <c r="B177" s="91" t="s">
        <v>682</v>
      </c>
      <c r="C177" s="584" t="s">
        <v>367</v>
      </c>
      <c r="D177" s="585"/>
      <c r="E177" s="585"/>
      <c r="F177" s="164">
        <v>0</v>
      </c>
      <c r="G177" s="255">
        <f>SUM(P177:AA177)</f>
        <v>0</v>
      </c>
      <c r="H177" s="161"/>
      <c r="I177" s="164">
        <f t="shared" si="59"/>
        <v>0</v>
      </c>
      <c r="J177" s="96"/>
      <c r="K177" s="94"/>
      <c r="L177" s="94"/>
      <c r="M177" s="94"/>
      <c r="N177" s="94"/>
      <c r="O177" s="94"/>
      <c r="P177" s="93"/>
      <c r="Q177" s="94"/>
      <c r="R177" s="94"/>
      <c r="S177" s="94"/>
      <c r="T177" s="94"/>
      <c r="U177" s="97"/>
      <c r="V177" s="94"/>
      <c r="W177" s="96"/>
      <c r="X177" s="354"/>
      <c r="Y177" s="97"/>
      <c r="Z177" s="97"/>
      <c r="AA177" s="98"/>
    </row>
    <row r="178" spans="1:27" s="18" customFormat="1" ht="16.350000000000001" hidden="1" customHeight="1" x14ac:dyDescent="0.25">
      <c r="A178" s="124" t="s">
        <v>272</v>
      </c>
      <c r="B178" s="91" t="s">
        <v>683</v>
      </c>
      <c r="C178" s="618" t="s">
        <v>811</v>
      </c>
      <c r="D178" s="619"/>
      <c r="E178" s="619"/>
      <c r="F178" s="164">
        <v>0</v>
      </c>
      <c r="G178" s="255">
        <f>G179+G180+G181+G182+G183+G184+G185+G186+G187+G188</f>
        <v>0</v>
      </c>
      <c r="H178" s="161">
        <f t="shared" ref="H178:AA178" si="73">H179+H180+H181+H182+H183+H184+H185+H186+H187+H188</f>
        <v>0</v>
      </c>
      <c r="I178" s="164">
        <f t="shared" si="59"/>
        <v>0</v>
      </c>
      <c r="J178" s="96">
        <f t="shared" ref="J178:O178" si="74">J179+J180+J181+J182+J183+J184+J185+J186+J187+J188</f>
        <v>0</v>
      </c>
      <c r="K178" s="94">
        <f t="shared" si="74"/>
        <v>0</v>
      </c>
      <c r="L178" s="94">
        <f t="shared" si="74"/>
        <v>0</v>
      </c>
      <c r="M178" s="94">
        <f t="shared" si="74"/>
        <v>0</v>
      </c>
      <c r="N178" s="94"/>
      <c r="O178" s="94">
        <f t="shared" si="74"/>
        <v>0</v>
      </c>
      <c r="P178" s="93">
        <f t="shared" si="73"/>
        <v>0</v>
      </c>
      <c r="Q178" s="94">
        <f t="shared" si="73"/>
        <v>0</v>
      </c>
      <c r="R178" s="94">
        <f t="shared" si="73"/>
        <v>0</v>
      </c>
      <c r="S178" s="94">
        <f t="shared" si="73"/>
        <v>0</v>
      </c>
      <c r="T178" s="94">
        <f t="shared" si="73"/>
        <v>0</v>
      </c>
      <c r="U178" s="97">
        <f t="shared" si="73"/>
        <v>0</v>
      </c>
      <c r="V178" s="94">
        <f t="shared" si="73"/>
        <v>0</v>
      </c>
      <c r="W178" s="96">
        <f t="shared" si="73"/>
        <v>0</v>
      </c>
      <c r="X178" s="354">
        <f t="shared" si="73"/>
        <v>0</v>
      </c>
      <c r="Y178" s="97">
        <f t="shared" si="73"/>
        <v>0</v>
      </c>
      <c r="Z178" s="97">
        <f t="shared" si="73"/>
        <v>0</v>
      </c>
      <c r="AA178" s="98">
        <f t="shared" si="73"/>
        <v>0</v>
      </c>
    </row>
    <row r="179" spans="1:27" ht="15" hidden="1" customHeight="1" x14ac:dyDescent="0.25">
      <c r="B179" s="55"/>
      <c r="C179" s="2"/>
      <c r="D179" s="550" t="s">
        <v>812</v>
      </c>
      <c r="E179" s="550"/>
      <c r="F179" s="165">
        <v>0</v>
      </c>
      <c r="G179" s="241">
        <f t="shared" ref="G179:G188" si="75">SUM(P179:AA179)</f>
        <v>0</v>
      </c>
      <c r="H179" s="147"/>
      <c r="I179" s="165">
        <f t="shared" si="59"/>
        <v>0</v>
      </c>
      <c r="J179" s="42"/>
      <c r="K179" s="1"/>
      <c r="L179" s="1"/>
      <c r="M179" s="1"/>
      <c r="N179" s="1"/>
      <c r="O179" s="1"/>
      <c r="P179" s="74"/>
      <c r="Q179" s="1"/>
      <c r="R179" s="1"/>
      <c r="S179" s="1"/>
      <c r="T179" s="1"/>
      <c r="U179" s="80"/>
      <c r="V179" s="1"/>
      <c r="W179" s="42"/>
      <c r="X179" s="356"/>
      <c r="Y179" s="80"/>
      <c r="Z179" s="80"/>
      <c r="AA179" s="44"/>
    </row>
    <row r="180" spans="1:27" ht="15" hidden="1" customHeight="1" x14ac:dyDescent="0.25">
      <c r="B180" s="55"/>
      <c r="C180" s="2"/>
      <c r="D180" s="550" t="s">
        <v>813</v>
      </c>
      <c r="E180" s="550"/>
      <c r="F180" s="165">
        <v>0</v>
      </c>
      <c r="G180" s="241">
        <f t="shared" si="75"/>
        <v>0</v>
      </c>
      <c r="H180" s="147"/>
      <c r="I180" s="165">
        <f t="shared" si="59"/>
        <v>0</v>
      </c>
      <c r="J180" s="42"/>
      <c r="K180" s="1"/>
      <c r="L180" s="1"/>
      <c r="M180" s="1"/>
      <c r="N180" s="1"/>
      <c r="O180" s="1"/>
      <c r="P180" s="74"/>
      <c r="Q180" s="1"/>
      <c r="R180" s="1"/>
      <c r="S180" s="1"/>
      <c r="T180" s="1"/>
      <c r="U180" s="80"/>
      <c r="V180" s="1"/>
      <c r="W180" s="42"/>
      <c r="X180" s="356"/>
      <c r="Y180" s="80"/>
      <c r="Z180" s="80"/>
      <c r="AA180" s="44"/>
    </row>
    <row r="181" spans="1:27" ht="15" hidden="1" customHeight="1" x14ac:dyDescent="0.25">
      <c r="B181" s="55"/>
      <c r="C181" s="2"/>
      <c r="D181" s="550" t="s">
        <v>545</v>
      </c>
      <c r="E181" s="550"/>
      <c r="F181" s="165">
        <v>0</v>
      </c>
      <c r="G181" s="241">
        <f t="shared" si="75"/>
        <v>0</v>
      </c>
      <c r="H181" s="147"/>
      <c r="I181" s="165">
        <f t="shared" si="59"/>
        <v>0</v>
      </c>
      <c r="J181" s="42"/>
      <c r="K181" s="1"/>
      <c r="L181" s="1"/>
      <c r="M181" s="1"/>
      <c r="N181" s="1"/>
      <c r="O181" s="1"/>
      <c r="P181" s="74"/>
      <c r="Q181" s="1"/>
      <c r="R181" s="1"/>
      <c r="S181" s="1"/>
      <c r="T181" s="1"/>
      <c r="U181" s="80"/>
      <c r="V181" s="1"/>
      <c r="W181" s="42"/>
      <c r="X181" s="356"/>
      <c r="Y181" s="80"/>
      <c r="Z181" s="80"/>
      <c r="AA181" s="44"/>
    </row>
    <row r="182" spans="1:27" ht="25.5" hidden="1" customHeight="1" x14ac:dyDescent="0.25">
      <c r="B182" s="55"/>
      <c r="C182" s="2"/>
      <c r="D182" s="551" t="s">
        <v>548</v>
      </c>
      <c r="E182" s="551"/>
      <c r="F182" s="165">
        <v>0</v>
      </c>
      <c r="G182" s="251">
        <f t="shared" si="75"/>
        <v>0</v>
      </c>
      <c r="H182" s="157"/>
      <c r="I182" s="165">
        <f t="shared" si="59"/>
        <v>0</v>
      </c>
      <c r="J182" s="42"/>
      <c r="K182" s="1"/>
      <c r="L182" s="1"/>
      <c r="M182" s="1"/>
      <c r="N182" s="1"/>
      <c r="O182" s="1"/>
      <c r="P182" s="74"/>
      <c r="Q182" s="1"/>
      <c r="R182" s="1"/>
      <c r="S182" s="1"/>
      <c r="T182" s="1"/>
      <c r="U182" s="80"/>
      <c r="V182" s="1"/>
      <c r="W182" s="42"/>
      <c r="X182" s="356"/>
      <c r="Y182" s="80"/>
      <c r="Z182" s="80"/>
      <c r="AA182" s="44"/>
    </row>
    <row r="183" spans="1:27" ht="15" hidden="1" customHeight="1" x14ac:dyDescent="0.25">
      <c r="B183" s="55"/>
      <c r="C183" s="2"/>
      <c r="D183" s="550" t="s">
        <v>550</v>
      </c>
      <c r="E183" s="550"/>
      <c r="F183" s="165">
        <v>0</v>
      </c>
      <c r="G183" s="241">
        <f t="shared" si="75"/>
        <v>0</v>
      </c>
      <c r="H183" s="147"/>
      <c r="I183" s="165">
        <f t="shared" si="59"/>
        <v>0</v>
      </c>
      <c r="J183" s="42"/>
      <c r="K183" s="1"/>
      <c r="L183" s="1"/>
      <c r="M183" s="1"/>
      <c r="N183" s="1"/>
      <c r="O183" s="1"/>
      <c r="P183" s="74"/>
      <c r="Q183" s="1"/>
      <c r="R183" s="1"/>
      <c r="S183" s="1"/>
      <c r="T183" s="1"/>
      <c r="U183" s="80"/>
      <c r="V183" s="1"/>
      <c r="W183" s="42"/>
      <c r="X183" s="356"/>
      <c r="Y183" s="80"/>
      <c r="Z183" s="80"/>
      <c r="AA183" s="44"/>
    </row>
    <row r="184" spans="1:27" ht="15" hidden="1" customHeight="1" x14ac:dyDescent="0.25">
      <c r="B184" s="55"/>
      <c r="C184" s="2"/>
      <c r="D184" s="550" t="s">
        <v>551</v>
      </c>
      <c r="E184" s="550"/>
      <c r="F184" s="165">
        <v>0</v>
      </c>
      <c r="G184" s="241">
        <f t="shared" si="75"/>
        <v>0</v>
      </c>
      <c r="H184" s="147"/>
      <c r="I184" s="165">
        <f t="shared" si="59"/>
        <v>0</v>
      </c>
      <c r="J184" s="42"/>
      <c r="K184" s="1"/>
      <c r="L184" s="1"/>
      <c r="M184" s="1"/>
      <c r="N184" s="1"/>
      <c r="O184" s="1"/>
      <c r="P184" s="74"/>
      <c r="Q184" s="1"/>
      <c r="R184" s="1"/>
      <c r="S184" s="1"/>
      <c r="T184" s="1"/>
      <c r="U184" s="80"/>
      <c r="V184" s="1"/>
      <c r="W184" s="42"/>
      <c r="X184" s="356"/>
      <c r="Y184" s="80"/>
      <c r="Z184" s="80"/>
      <c r="AA184" s="44"/>
    </row>
    <row r="185" spans="1:27" ht="25.5" hidden="1" customHeight="1" x14ac:dyDescent="0.25">
      <c r="B185" s="55"/>
      <c r="C185" s="2"/>
      <c r="D185" s="551" t="s">
        <v>555</v>
      </c>
      <c r="E185" s="551"/>
      <c r="F185" s="165">
        <v>0</v>
      </c>
      <c r="G185" s="251">
        <f t="shared" si="75"/>
        <v>0</v>
      </c>
      <c r="H185" s="157"/>
      <c r="I185" s="165">
        <f t="shared" si="59"/>
        <v>0</v>
      </c>
      <c r="J185" s="42"/>
      <c r="K185" s="1"/>
      <c r="L185" s="1"/>
      <c r="M185" s="1"/>
      <c r="N185" s="1"/>
      <c r="O185" s="1"/>
      <c r="P185" s="74"/>
      <c r="Q185" s="1"/>
      <c r="R185" s="1"/>
      <c r="S185" s="1"/>
      <c r="T185" s="1"/>
      <c r="U185" s="80"/>
      <c r="V185" s="1"/>
      <c r="W185" s="42"/>
      <c r="X185" s="356"/>
      <c r="Y185" s="80"/>
      <c r="Z185" s="80"/>
      <c r="AA185" s="44"/>
    </row>
    <row r="186" spans="1:27" ht="25.5" hidden="1" customHeight="1" x14ac:dyDescent="0.25">
      <c r="B186" s="55"/>
      <c r="C186" s="2"/>
      <c r="D186" s="551" t="s">
        <v>558</v>
      </c>
      <c r="E186" s="551"/>
      <c r="F186" s="165">
        <v>0</v>
      </c>
      <c r="G186" s="251">
        <f t="shared" si="75"/>
        <v>0</v>
      </c>
      <c r="H186" s="157"/>
      <c r="I186" s="165">
        <f t="shared" si="59"/>
        <v>0</v>
      </c>
      <c r="J186" s="42"/>
      <c r="K186" s="1"/>
      <c r="L186" s="1"/>
      <c r="M186" s="1"/>
      <c r="N186" s="1"/>
      <c r="O186" s="1"/>
      <c r="P186" s="74"/>
      <c r="Q186" s="1"/>
      <c r="R186" s="1"/>
      <c r="S186" s="1"/>
      <c r="T186" s="1"/>
      <c r="U186" s="80"/>
      <c r="V186" s="1"/>
      <c r="W186" s="42"/>
      <c r="X186" s="356"/>
      <c r="Y186" s="80"/>
      <c r="Z186" s="80"/>
      <c r="AA186" s="44"/>
    </row>
    <row r="187" spans="1:27" ht="25.5" hidden="1" customHeight="1" x14ac:dyDescent="0.25">
      <c r="B187" s="55"/>
      <c r="C187" s="2"/>
      <c r="D187" s="551" t="s">
        <v>560</v>
      </c>
      <c r="E187" s="551"/>
      <c r="F187" s="165">
        <v>0</v>
      </c>
      <c r="G187" s="251">
        <f t="shared" si="75"/>
        <v>0</v>
      </c>
      <c r="H187" s="157"/>
      <c r="I187" s="165">
        <f t="shared" si="59"/>
        <v>0</v>
      </c>
      <c r="J187" s="42"/>
      <c r="K187" s="1"/>
      <c r="L187" s="1"/>
      <c r="M187" s="1"/>
      <c r="N187" s="1"/>
      <c r="O187" s="1"/>
      <c r="P187" s="74"/>
      <c r="Q187" s="1"/>
      <c r="R187" s="1"/>
      <c r="S187" s="1"/>
      <c r="T187" s="1"/>
      <c r="U187" s="80"/>
      <c r="V187" s="1"/>
      <c r="W187" s="42"/>
      <c r="X187" s="356"/>
      <c r="Y187" s="80"/>
      <c r="Z187" s="80"/>
      <c r="AA187" s="44"/>
    </row>
    <row r="188" spans="1:27" ht="25.5" hidden="1" customHeight="1" x14ac:dyDescent="0.25">
      <c r="B188" s="55"/>
      <c r="C188" s="2"/>
      <c r="D188" s="551" t="s">
        <v>563</v>
      </c>
      <c r="E188" s="551"/>
      <c r="F188" s="165">
        <v>0</v>
      </c>
      <c r="G188" s="251">
        <f t="shared" si="75"/>
        <v>0</v>
      </c>
      <c r="H188" s="157"/>
      <c r="I188" s="165">
        <f t="shared" si="59"/>
        <v>0</v>
      </c>
      <c r="J188" s="42"/>
      <c r="K188" s="1"/>
      <c r="L188" s="1"/>
      <c r="M188" s="1"/>
      <c r="N188" s="1"/>
      <c r="O188" s="1"/>
      <c r="P188" s="74"/>
      <c r="Q188" s="1"/>
      <c r="R188" s="1"/>
      <c r="S188" s="1"/>
      <c r="T188" s="1"/>
      <c r="U188" s="80"/>
      <c r="V188" s="1"/>
      <c r="W188" s="42"/>
      <c r="X188" s="356"/>
      <c r="Y188" s="80"/>
      <c r="Z188" s="80"/>
      <c r="AA188" s="44"/>
    </row>
    <row r="189" spans="1:27" s="18" customFormat="1" ht="25.5" hidden="1" customHeight="1" x14ac:dyDescent="0.25">
      <c r="A189" s="127" t="s">
        <v>273</v>
      </c>
      <c r="B189" s="91" t="s">
        <v>684</v>
      </c>
      <c r="C189" s="618" t="s">
        <v>605</v>
      </c>
      <c r="D189" s="619"/>
      <c r="E189" s="619"/>
      <c r="F189" s="164">
        <v>0</v>
      </c>
      <c r="G189" s="255">
        <f>G190+G191+G192+G193+G194+G195+G196+G197+G198+G199</f>
        <v>0</v>
      </c>
      <c r="H189" s="161">
        <f t="shared" ref="H189:AA189" si="76">H190+H191+H192+H193+H194+H195+H196+H197+H198+H199</f>
        <v>0</v>
      </c>
      <c r="I189" s="164">
        <f t="shared" si="59"/>
        <v>0</v>
      </c>
      <c r="J189" s="96">
        <f t="shared" ref="J189:O189" si="77">J190+J191+J192+J193+J194+J195+J196+J197+J198+J199</f>
        <v>0</v>
      </c>
      <c r="K189" s="94">
        <f t="shared" si="77"/>
        <v>0</v>
      </c>
      <c r="L189" s="94">
        <f t="shared" si="77"/>
        <v>0</v>
      </c>
      <c r="M189" s="94">
        <f t="shared" si="77"/>
        <v>0</v>
      </c>
      <c r="N189" s="94"/>
      <c r="O189" s="94">
        <f t="shared" si="77"/>
        <v>0</v>
      </c>
      <c r="P189" s="93">
        <f t="shared" si="76"/>
        <v>0</v>
      </c>
      <c r="Q189" s="94">
        <f t="shared" si="76"/>
        <v>0</v>
      </c>
      <c r="R189" s="94">
        <f t="shared" si="76"/>
        <v>0</v>
      </c>
      <c r="S189" s="94">
        <f t="shared" si="76"/>
        <v>0</v>
      </c>
      <c r="T189" s="94">
        <f t="shared" si="76"/>
        <v>0</v>
      </c>
      <c r="U189" s="97">
        <f t="shared" si="76"/>
        <v>0</v>
      </c>
      <c r="V189" s="94">
        <f t="shared" si="76"/>
        <v>0</v>
      </c>
      <c r="W189" s="96">
        <f t="shared" si="76"/>
        <v>0</v>
      </c>
      <c r="X189" s="354">
        <f t="shared" si="76"/>
        <v>0</v>
      </c>
      <c r="Y189" s="97">
        <f t="shared" si="76"/>
        <v>0</v>
      </c>
      <c r="Z189" s="97">
        <f t="shared" si="76"/>
        <v>0</v>
      </c>
      <c r="AA189" s="98">
        <f t="shared" si="76"/>
        <v>0</v>
      </c>
    </row>
    <row r="190" spans="1:27" ht="15" hidden="1" customHeight="1" x14ac:dyDescent="0.25">
      <c r="B190" s="55"/>
      <c r="C190" s="2"/>
      <c r="D190" s="550" t="s">
        <v>814</v>
      </c>
      <c r="E190" s="550"/>
      <c r="F190" s="165">
        <v>0</v>
      </c>
      <c r="G190" s="241">
        <f t="shared" ref="G190:G199" si="78">SUM(P190:AA190)</f>
        <v>0</v>
      </c>
      <c r="H190" s="147"/>
      <c r="I190" s="165">
        <f t="shared" si="59"/>
        <v>0</v>
      </c>
      <c r="J190" s="42"/>
      <c r="K190" s="1"/>
      <c r="L190" s="1"/>
      <c r="M190" s="1"/>
      <c r="N190" s="1"/>
      <c r="O190" s="1"/>
      <c r="P190" s="74"/>
      <c r="Q190" s="1"/>
      <c r="R190" s="1"/>
      <c r="S190" s="1"/>
      <c r="T190" s="1"/>
      <c r="U190" s="80"/>
      <c r="V190" s="1"/>
      <c r="W190" s="42"/>
      <c r="X190" s="356"/>
      <c r="Y190" s="80"/>
      <c r="Z190" s="80"/>
      <c r="AA190" s="44"/>
    </row>
    <row r="191" spans="1:27" ht="15" hidden="1" customHeight="1" x14ac:dyDescent="0.25">
      <c r="B191" s="55"/>
      <c r="C191" s="2"/>
      <c r="D191" s="550" t="s">
        <v>815</v>
      </c>
      <c r="E191" s="550"/>
      <c r="F191" s="165">
        <v>0</v>
      </c>
      <c r="G191" s="241">
        <f t="shared" si="78"/>
        <v>0</v>
      </c>
      <c r="H191" s="147"/>
      <c r="I191" s="165">
        <f t="shared" si="59"/>
        <v>0</v>
      </c>
      <c r="J191" s="42"/>
      <c r="K191" s="1"/>
      <c r="L191" s="1"/>
      <c r="M191" s="1"/>
      <c r="N191" s="1"/>
      <c r="O191" s="1"/>
      <c r="P191" s="74"/>
      <c r="Q191" s="1"/>
      <c r="R191" s="1"/>
      <c r="S191" s="1"/>
      <c r="T191" s="1"/>
      <c r="U191" s="80"/>
      <c r="V191" s="1"/>
      <c r="W191" s="42"/>
      <c r="X191" s="356"/>
      <c r="Y191" s="80"/>
      <c r="Z191" s="80"/>
      <c r="AA191" s="44"/>
    </row>
    <row r="192" spans="1:27" ht="15" hidden="1" customHeight="1" x14ac:dyDescent="0.25">
      <c r="B192" s="55"/>
      <c r="C192" s="2"/>
      <c r="D192" s="550" t="s">
        <v>546</v>
      </c>
      <c r="E192" s="550"/>
      <c r="F192" s="165">
        <v>0</v>
      </c>
      <c r="G192" s="241">
        <f t="shared" si="78"/>
        <v>0</v>
      </c>
      <c r="H192" s="147"/>
      <c r="I192" s="165">
        <f t="shared" si="59"/>
        <v>0</v>
      </c>
      <c r="J192" s="42"/>
      <c r="K192" s="1"/>
      <c r="L192" s="1"/>
      <c r="M192" s="1"/>
      <c r="N192" s="1"/>
      <c r="O192" s="1"/>
      <c r="P192" s="74"/>
      <c r="Q192" s="1"/>
      <c r="R192" s="1"/>
      <c r="S192" s="1"/>
      <c r="T192" s="1"/>
      <c r="U192" s="80"/>
      <c r="V192" s="1"/>
      <c r="W192" s="42"/>
      <c r="X192" s="356"/>
      <c r="Y192" s="80"/>
      <c r="Z192" s="80"/>
      <c r="AA192" s="44"/>
    </row>
    <row r="193" spans="1:27" ht="25.5" hidden="1" customHeight="1" x14ac:dyDescent="0.25">
      <c r="B193" s="55"/>
      <c r="C193" s="2"/>
      <c r="D193" s="551" t="s">
        <v>549</v>
      </c>
      <c r="E193" s="551"/>
      <c r="F193" s="165">
        <v>0</v>
      </c>
      <c r="G193" s="251">
        <f t="shared" si="78"/>
        <v>0</v>
      </c>
      <c r="H193" s="157"/>
      <c r="I193" s="165">
        <f t="shared" si="59"/>
        <v>0</v>
      </c>
      <c r="J193" s="42"/>
      <c r="K193" s="1"/>
      <c r="L193" s="1"/>
      <c r="M193" s="1"/>
      <c r="N193" s="1"/>
      <c r="O193" s="1"/>
      <c r="P193" s="74"/>
      <c r="Q193" s="1"/>
      <c r="R193" s="1"/>
      <c r="S193" s="1"/>
      <c r="T193" s="1"/>
      <c r="U193" s="80"/>
      <c r="V193" s="1"/>
      <c r="W193" s="42"/>
      <c r="X193" s="356"/>
      <c r="Y193" s="80"/>
      <c r="Z193" s="80"/>
      <c r="AA193" s="44"/>
    </row>
    <row r="194" spans="1:27" ht="15" hidden="1" customHeight="1" x14ac:dyDescent="0.25">
      <c r="B194" s="55"/>
      <c r="C194" s="2"/>
      <c r="D194" s="550" t="s">
        <v>552</v>
      </c>
      <c r="E194" s="550"/>
      <c r="F194" s="165">
        <v>0</v>
      </c>
      <c r="G194" s="241">
        <f t="shared" si="78"/>
        <v>0</v>
      </c>
      <c r="H194" s="147"/>
      <c r="I194" s="165">
        <f t="shared" si="59"/>
        <v>0</v>
      </c>
      <c r="J194" s="42"/>
      <c r="K194" s="1"/>
      <c r="L194" s="1"/>
      <c r="M194" s="1"/>
      <c r="N194" s="1"/>
      <c r="O194" s="1"/>
      <c r="P194" s="74"/>
      <c r="Q194" s="1"/>
      <c r="R194" s="1"/>
      <c r="S194" s="1"/>
      <c r="T194" s="1"/>
      <c r="U194" s="80"/>
      <c r="V194" s="1"/>
      <c r="W194" s="42"/>
      <c r="X194" s="356"/>
      <c r="Y194" s="80"/>
      <c r="Z194" s="80"/>
      <c r="AA194" s="44"/>
    </row>
    <row r="195" spans="1:27" ht="15" hidden="1" customHeight="1" x14ac:dyDescent="0.25">
      <c r="B195" s="55"/>
      <c r="C195" s="2"/>
      <c r="D195" s="550" t="s">
        <v>816</v>
      </c>
      <c r="E195" s="550"/>
      <c r="F195" s="165">
        <v>0</v>
      </c>
      <c r="G195" s="241">
        <f t="shared" si="78"/>
        <v>0</v>
      </c>
      <c r="H195" s="147"/>
      <c r="I195" s="165">
        <f t="shared" si="59"/>
        <v>0</v>
      </c>
      <c r="J195" s="42"/>
      <c r="K195" s="1"/>
      <c r="L195" s="1"/>
      <c r="M195" s="1"/>
      <c r="N195" s="1"/>
      <c r="O195" s="1"/>
      <c r="P195" s="74"/>
      <c r="Q195" s="1"/>
      <c r="R195" s="1"/>
      <c r="S195" s="1"/>
      <c r="T195" s="1"/>
      <c r="U195" s="80"/>
      <c r="V195" s="1"/>
      <c r="W195" s="42"/>
      <c r="X195" s="356"/>
      <c r="Y195" s="80"/>
      <c r="Z195" s="80"/>
      <c r="AA195" s="44"/>
    </row>
    <row r="196" spans="1:27" ht="25.5" hidden="1" customHeight="1" x14ac:dyDescent="0.25">
      <c r="B196" s="55"/>
      <c r="C196" s="2"/>
      <c r="D196" s="551" t="s">
        <v>556</v>
      </c>
      <c r="E196" s="551"/>
      <c r="F196" s="165">
        <v>0</v>
      </c>
      <c r="G196" s="251">
        <f t="shared" si="78"/>
        <v>0</v>
      </c>
      <c r="H196" s="157"/>
      <c r="I196" s="165">
        <f t="shared" si="59"/>
        <v>0</v>
      </c>
      <c r="J196" s="42"/>
      <c r="K196" s="1"/>
      <c r="L196" s="1"/>
      <c r="M196" s="1"/>
      <c r="N196" s="1"/>
      <c r="O196" s="1"/>
      <c r="P196" s="74"/>
      <c r="Q196" s="1"/>
      <c r="R196" s="1"/>
      <c r="S196" s="1"/>
      <c r="T196" s="1"/>
      <c r="U196" s="80"/>
      <c r="V196" s="1"/>
      <c r="W196" s="42"/>
      <c r="X196" s="356"/>
      <c r="Y196" s="80"/>
      <c r="Z196" s="80"/>
      <c r="AA196" s="44"/>
    </row>
    <row r="197" spans="1:27" ht="25.5" hidden="1" customHeight="1" x14ac:dyDescent="0.25">
      <c r="B197" s="55"/>
      <c r="C197" s="2"/>
      <c r="D197" s="551" t="s">
        <v>559</v>
      </c>
      <c r="E197" s="551"/>
      <c r="F197" s="165">
        <v>0</v>
      </c>
      <c r="G197" s="251">
        <f t="shared" si="78"/>
        <v>0</v>
      </c>
      <c r="H197" s="157"/>
      <c r="I197" s="165">
        <f t="shared" si="59"/>
        <v>0</v>
      </c>
      <c r="J197" s="42"/>
      <c r="K197" s="1"/>
      <c r="L197" s="1"/>
      <c r="M197" s="1"/>
      <c r="N197" s="1"/>
      <c r="O197" s="1"/>
      <c r="P197" s="74"/>
      <c r="Q197" s="1"/>
      <c r="R197" s="1"/>
      <c r="S197" s="1"/>
      <c r="T197" s="1"/>
      <c r="U197" s="80"/>
      <c r="V197" s="1"/>
      <c r="W197" s="42"/>
      <c r="X197" s="356"/>
      <c r="Y197" s="80"/>
      <c r="Z197" s="80"/>
      <c r="AA197" s="44"/>
    </row>
    <row r="198" spans="1:27" ht="25.5" hidden="1" customHeight="1" x14ac:dyDescent="0.25">
      <c r="B198" s="55"/>
      <c r="C198" s="2"/>
      <c r="D198" s="551" t="s">
        <v>561</v>
      </c>
      <c r="E198" s="551"/>
      <c r="F198" s="165">
        <v>0</v>
      </c>
      <c r="G198" s="251">
        <f t="shared" si="78"/>
        <v>0</v>
      </c>
      <c r="H198" s="157"/>
      <c r="I198" s="165">
        <f t="shared" si="59"/>
        <v>0</v>
      </c>
      <c r="J198" s="42"/>
      <c r="K198" s="1"/>
      <c r="L198" s="1"/>
      <c r="M198" s="1"/>
      <c r="N198" s="1"/>
      <c r="O198" s="1"/>
      <c r="P198" s="74"/>
      <c r="Q198" s="1"/>
      <c r="R198" s="1"/>
      <c r="S198" s="1"/>
      <c r="T198" s="1"/>
      <c r="U198" s="80"/>
      <c r="V198" s="1"/>
      <c r="W198" s="42"/>
      <c r="X198" s="356"/>
      <c r="Y198" s="80"/>
      <c r="Z198" s="80"/>
      <c r="AA198" s="44"/>
    </row>
    <row r="199" spans="1:27" ht="25.5" hidden="1" customHeight="1" x14ac:dyDescent="0.25">
      <c r="B199" s="55"/>
      <c r="C199" s="2"/>
      <c r="D199" s="551" t="s">
        <v>564</v>
      </c>
      <c r="E199" s="551"/>
      <c r="F199" s="165">
        <v>0</v>
      </c>
      <c r="G199" s="251">
        <f t="shared" si="78"/>
        <v>0</v>
      </c>
      <c r="H199" s="157"/>
      <c r="I199" s="165">
        <f t="shared" si="59"/>
        <v>0</v>
      </c>
      <c r="J199" s="42"/>
      <c r="K199" s="1"/>
      <c r="L199" s="1"/>
      <c r="M199" s="1"/>
      <c r="N199" s="1"/>
      <c r="O199" s="1"/>
      <c r="P199" s="74"/>
      <c r="Q199" s="1"/>
      <c r="R199" s="1"/>
      <c r="S199" s="1"/>
      <c r="T199" s="1"/>
      <c r="U199" s="80"/>
      <c r="V199" s="1"/>
      <c r="W199" s="42"/>
      <c r="X199" s="356"/>
      <c r="Y199" s="80"/>
      <c r="Z199" s="80"/>
      <c r="AA199" s="44"/>
    </row>
    <row r="200" spans="1:27" s="18" customFormat="1" ht="15" hidden="1" customHeight="1" x14ac:dyDescent="0.25">
      <c r="A200" s="124" t="s">
        <v>274</v>
      </c>
      <c r="B200" s="91" t="s">
        <v>685</v>
      </c>
      <c r="C200" s="587" t="s">
        <v>275</v>
      </c>
      <c r="D200" s="588"/>
      <c r="E200" s="588"/>
      <c r="F200" s="164">
        <v>0</v>
      </c>
      <c r="G200" s="242">
        <f>G201+G202+G203+G204+G205+G206+G207+G208+G209+G210</f>
        <v>0</v>
      </c>
      <c r="H200" s="148">
        <f t="shared" ref="H200:AA200" si="79">H201+H202+H203+H204+H205+H206+H207+H208+H209+H210</f>
        <v>0</v>
      </c>
      <c r="I200" s="164">
        <f t="shared" si="59"/>
        <v>0</v>
      </c>
      <c r="J200" s="96">
        <f t="shared" ref="J200:O200" si="80">J201+J202+J203+J204+J205+J206+J207+J208+J209+J210</f>
        <v>0</v>
      </c>
      <c r="K200" s="94">
        <f t="shared" si="80"/>
        <v>0</v>
      </c>
      <c r="L200" s="94">
        <f t="shared" si="80"/>
        <v>0</v>
      </c>
      <c r="M200" s="94">
        <f t="shared" si="80"/>
        <v>0</v>
      </c>
      <c r="N200" s="94"/>
      <c r="O200" s="94">
        <f t="shared" si="80"/>
        <v>0</v>
      </c>
      <c r="P200" s="93">
        <f t="shared" si="79"/>
        <v>0</v>
      </c>
      <c r="Q200" s="94">
        <f t="shared" si="79"/>
        <v>0</v>
      </c>
      <c r="R200" s="94">
        <f t="shared" si="79"/>
        <v>0</v>
      </c>
      <c r="S200" s="94">
        <f t="shared" si="79"/>
        <v>0</v>
      </c>
      <c r="T200" s="94">
        <f t="shared" si="79"/>
        <v>0</v>
      </c>
      <c r="U200" s="97">
        <f t="shared" si="79"/>
        <v>0</v>
      </c>
      <c r="V200" s="94">
        <f t="shared" si="79"/>
        <v>0</v>
      </c>
      <c r="W200" s="96">
        <f t="shared" si="79"/>
        <v>0</v>
      </c>
      <c r="X200" s="354">
        <f t="shared" si="79"/>
        <v>0</v>
      </c>
      <c r="Y200" s="97">
        <f t="shared" si="79"/>
        <v>0</v>
      </c>
      <c r="Z200" s="97">
        <f t="shared" si="79"/>
        <v>0</v>
      </c>
      <c r="AA200" s="98">
        <f t="shared" si="79"/>
        <v>0</v>
      </c>
    </row>
    <row r="201" spans="1:27" ht="15" hidden="1" customHeight="1" x14ac:dyDescent="0.25">
      <c r="B201" s="55"/>
      <c r="C201" s="2"/>
      <c r="D201" s="550" t="s">
        <v>371</v>
      </c>
      <c r="E201" s="550"/>
      <c r="F201" s="165">
        <v>0</v>
      </c>
      <c r="G201" s="241">
        <f t="shared" ref="G201:G210" si="81">SUM(P201:AA201)</f>
        <v>0</v>
      </c>
      <c r="H201" s="147"/>
      <c r="I201" s="165">
        <f t="shared" si="59"/>
        <v>0</v>
      </c>
      <c r="J201" s="42"/>
      <c r="K201" s="1"/>
      <c r="L201" s="1"/>
      <c r="M201" s="1"/>
      <c r="N201" s="1"/>
      <c r="O201" s="1"/>
      <c r="P201" s="74"/>
      <c r="Q201" s="1"/>
      <c r="R201" s="1"/>
      <c r="S201" s="1"/>
      <c r="T201" s="1"/>
      <c r="U201" s="80"/>
      <c r="V201" s="1"/>
      <c r="W201" s="42"/>
      <c r="X201" s="356"/>
      <c r="Y201" s="80"/>
      <c r="Z201" s="80"/>
      <c r="AA201" s="44"/>
    </row>
    <row r="202" spans="1:27" ht="15" hidden="1" customHeight="1" x14ac:dyDescent="0.25">
      <c r="B202" s="55"/>
      <c r="C202" s="2"/>
      <c r="D202" s="550" t="s">
        <v>544</v>
      </c>
      <c r="E202" s="550"/>
      <c r="F202" s="165">
        <v>0</v>
      </c>
      <c r="G202" s="241">
        <f t="shared" si="81"/>
        <v>0</v>
      </c>
      <c r="H202" s="147"/>
      <c r="I202" s="165">
        <f t="shared" si="59"/>
        <v>0</v>
      </c>
      <c r="J202" s="42"/>
      <c r="K202" s="1"/>
      <c r="L202" s="1"/>
      <c r="M202" s="1"/>
      <c r="N202" s="1"/>
      <c r="O202" s="1"/>
      <c r="P202" s="74"/>
      <c r="Q202" s="1"/>
      <c r="R202" s="1"/>
      <c r="S202" s="1"/>
      <c r="T202" s="1"/>
      <c r="U202" s="80"/>
      <c r="V202" s="1"/>
      <c r="W202" s="42"/>
      <c r="X202" s="356"/>
      <c r="Y202" s="80"/>
      <c r="Z202" s="80"/>
      <c r="AA202" s="44"/>
    </row>
    <row r="203" spans="1:27" ht="15" hidden="1" customHeight="1" x14ac:dyDescent="0.25">
      <c r="B203" s="55"/>
      <c r="C203" s="2"/>
      <c r="D203" s="550" t="s">
        <v>547</v>
      </c>
      <c r="E203" s="550"/>
      <c r="F203" s="165">
        <v>0</v>
      </c>
      <c r="G203" s="241">
        <f t="shared" si="81"/>
        <v>0</v>
      </c>
      <c r="H203" s="147"/>
      <c r="I203" s="165">
        <f t="shared" si="59"/>
        <v>0</v>
      </c>
      <c r="J203" s="42"/>
      <c r="K203" s="1"/>
      <c r="L203" s="1"/>
      <c r="M203" s="1"/>
      <c r="N203" s="1"/>
      <c r="O203" s="1"/>
      <c r="P203" s="74"/>
      <c r="Q203" s="1"/>
      <c r="R203" s="1"/>
      <c r="S203" s="1"/>
      <c r="T203" s="1"/>
      <c r="U203" s="80"/>
      <c r="V203" s="1"/>
      <c r="W203" s="42"/>
      <c r="X203" s="356"/>
      <c r="Y203" s="80"/>
      <c r="Z203" s="80"/>
      <c r="AA203" s="44"/>
    </row>
    <row r="204" spans="1:27" ht="15" hidden="1" customHeight="1" x14ac:dyDescent="0.25">
      <c r="B204" s="55"/>
      <c r="C204" s="2"/>
      <c r="D204" s="551" t="s">
        <v>817</v>
      </c>
      <c r="E204" s="551"/>
      <c r="F204" s="165">
        <v>0</v>
      </c>
      <c r="G204" s="251">
        <f t="shared" si="81"/>
        <v>0</v>
      </c>
      <c r="H204" s="157"/>
      <c r="I204" s="165">
        <f t="shared" si="59"/>
        <v>0</v>
      </c>
      <c r="J204" s="42"/>
      <c r="K204" s="1"/>
      <c r="L204" s="1"/>
      <c r="M204" s="1"/>
      <c r="N204" s="1"/>
      <c r="O204" s="1"/>
      <c r="P204" s="74"/>
      <c r="Q204" s="1"/>
      <c r="R204" s="1"/>
      <c r="S204" s="1"/>
      <c r="T204" s="1"/>
      <c r="U204" s="80"/>
      <c r="V204" s="1"/>
      <c r="W204" s="42"/>
      <c r="X204" s="356"/>
      <c r="Y204" s="80"/>
      <c r="Z204" s="80"/>
      <c r="AA204" s="44"/>
    </row>
    <row r="205" spans="1:27" ht="15" hidden="1" customHeight="1" x14ac:dyDescent="0.25">
      <c r="B205" s="55"/>
      <c r="C205" s="2"/>
      <c r="D205" s="550" t="s">
        <v>554</v>
      </c>
      <c r="E205" s="550"/>
      <c r="F205" s="165">
        <v>0</v>
      </c>
      <c r="G205" s="241">
        <f t="shared" si="81"/>
        <v>0</v>
      </c>
      <c r="H205" s="147"/>
      <c r="I205" s="165">
        <f t="shared" si="59"/>
        <v>0</v>
      </c>
      <c r="J205" s="42"/>
      <c r="K205" s="1"/>
      <c r="L205" s="1"/>
      <c r="M205" s="1"/>
      <c r="N205" s="1"/>
      <c r="O205" s="1"/>
      <c r="P205" s="74"/>
      <c r="Q205" s="1"/>
      <c r="R205" s="1"/>
      <c r="S205" s="1"/>
      <c r="T205" s="1"/>
      <c r="U205" s="80"/>
      <c r="V205" s="1"/>
      <c r="W205" s="42"/>
      <c r="X205" s="356"/>
      <c r="Y205" s="80"/>
      <c r="Z205" s="80"/>
      <c r="AA205" s="44"/>
    </row>
    <row r="206" spans="1:27" ht="15" hidden="1" customHeight="1" x14ac:dyDescent="0.25">
      <c r="B206" s="55"/>
      <c r="C206" s="2"/>
      <c r="D206" s="550" t="s">
        <v>553</v>
      </c>
      <c r="E206" s="550"/>
      <c r="F206" s="165">
        <v>0</v>
      </c>
      <c r="G206" s="241">
        <f t="shared" si="81"/>
        <v>0</v>
      </c>
      <c r="H206" s="147"/>
      <c r="I206" s="165">
        <f t="shared" si="59"/>
        <v>0</v>
      </c>
      <c r="J206" s="42"/>
      <c r="K206" s="1"/>
      <c r="L206" s="1"/>
      <c r="M206" s="1"/>
      <c r="N206" s="1"/>
      <c r="O206" s="1"/>
      <c r="P206" s="74"/>
      <c r="Q206" s="1"/>
      <c r="R206" s="1"/>
      <c r="S206" s="1"/>
      <c r="T206" s="1"/>
      <c r="U206" s="80"/>
      <c r="V206" s="1"/>
      <c r="W206" s="42"/>
      <c r="X206" s="356"/>
      <c r="Y206" s="80"/>
      <c r="Z206" s="80"/>
      <c r="AA206" s="44"/>
    </row>
    <row r="207" spans="1:27" ht="25.5" hidden="1" customHeight="1" x14ac:dyDescent="0.25">
      <c r="B207" s="55"/>
      <c r="C207" s="2"/>
      <c r="D207" s="551" t="s">
        <v>557</v>
      </c>
      <c r="E207" s="551"/>
      <c r="F207" s="165">
        <v>0</v>
      </c>
      <c r="G207" s="251">
        <f t="shared" si="81"/>
        <v>0</v>
      </c>
      <c r="H207" s="157"/>
      <c r="I207" s="165">
        <f t="shared" si="59"/>
        <v>0</v>
      </c>
      <c r="J207" s="42"/>
      <c r="K207" s="1"/>
      <c r="L207" s="1"/>
      <c r="M207" s="1"/>
      <c r="N207" s="1"/>
      <c r="O207" s="1"/>
      <c r="P207" s="74"/>
      <c r="Q207" s="1"/>
      <c r="R207" s="1"/>
      <c r="S207" s="1"/>
      <c r="T207" s="1"/>
      <c r="U207" s="80"/>
      <c r="V207" s="1"/>
      <c r="W207" s="42"/>
      <c r="X207" s="356"/>
      <c r="Y207" s="80"/>
      <c r="Z207" s="80"/>
      <c r="AA207" s="44"/>
    </row>
    <row r="208" spans="1:27" ht="15" hidden="1" customHeight="1" x14ac:dyDescent="0.25">
      <c r="B208" s="55"/>
      <c r="C208" s="2"/>
      <c r="D208" s="550" t="s">
        <v>818</v>
      </c>
      <c r="E208" s="550"/>
      <c r="F208" s="165">
        <v>0</v>
      </c>
      <c r="G208" s="241">
        <f t="shared" si="81"/>
        <v>0</v>
      </c>
      <c r="H208" s="147"/>
      <c r="I208" s="165">
        <f t="shared" si="59"/>
        <v>0</v>
      </c>
      <c r="J208" s="42"/>
      <c r="K208" s="1"/>
      <c r="L208" s="1"/>
      <c r="M208" s="1"/>
      <c r="N208" s="1"/>
      <c r="O208" s="1"/>
      <c r="P208" s="74"/>
      <c r="Q208" s="1"/>
      <c r="R208" s="1"/>
      <c r="S208" s="1"/>
      <c r="T208" s="1"/>
      <c r="U208" s="80"/>
      <c r="V208" s="1"/>
      <c r="W208" s="42"/>
      <c r="X208" s="356"/>
      <c r="Y208" s="80"/>
      <c r="Z208" s="80"/>
      <c r="AA208" s="44"/>
    </row>
    <row r="209" spans="1:27" ht="25.5" hidden="1" customHeight="1" x14ac:dyDescent="0.25">
      <c r="B209" s="55"/>
      <c r="C209" s="2"/>
      <c r="D209" s="551" t="s">
        <v>562</v>
      </c>
      <c r="E209" s="551"/>
      <c r="F209" s="165">
        <v>0</v>
      </c>
      <c r="G209" s="251">
        <f t="shared" si="81"/>
        <v>0</v>
      </c>
      <c r="H209" s="157"/>
      <c r="I209" s="165">
        <f t="shared" si="59"/>
        <v>0</v>
      </c>
      <c r="J209" s="42"/>
      <c r="K209" s="1"/>
      <c r="L209" s="1"/>
      <c r="M209" s="1"/>
      <c r="N209" s="1"/>
      <c r="O209" s="1"/>
      <c r="P209" s="74"/>
      <c r="Q209" s="1"/>
      <c r="R209" s="1"/>
      <c r="S209" s="1"/>
      <c r="T209" s="1"/>
      <c r="U209" s="80"/>
      <c r="V209" s="1"/>
      <c r="W209" s="42"/>
      <c r="X209" s="356"/>
      <c r="Y209" s="80"/>
      <c r="Z209" s="80"/>
      <c r="AA209" s="44"/>
    </row>
    <row r="210" spans="1:27" ht="25.5" hidden="1" customHeight="1" x14ac:dyDescent="0.25">
      <c r="B210" s="55"/>
      <c r="C210" s="2"/>
      <c r="D210" s="551" t="s">
        <v>565</v>
      </c>
      <c r="E210" s="551"/>
      <c r="F210" s="165">
        <v>0</v>
      </c>
      <c r="G210" s="251">
        <f t="shared" si="81"/>
        <v>0</v>
      </c>
      <c r="H210" s="157"/>
      <c r="I210" s="165">
        <f t="shared" si="59"/>
        <v>0</v>
      </c>
      <c r="J210" s="42"/>
      <c r="K210" s="1"/>
      <c r="L210" s="1"/>
      <c r="M210" s="1"/>
      <c r="N210" s="1"/>
      <c r="O210" s="1"/>
      <c r="P210" s="74"/>
      <c r="Q210" s="1"/>
      <c r="R210" s="1"/>
      <c r="S210" s="1"/>
      <c r="T210" s="1"/>
      <c r="U210" s="80"/>
      <c r="V210" s="1"/>
      <c r="W210" s="42"/>
      <c r="X210" s="356"/>
      <c r="Y210" s="80"/>
      <c r="Z210" s="80"/>
      <c r="AA210" s="44"/>
    </row>
    <row r="211" spans="1:27" s="18" customFormat="1" ht="25.5" hidden="1" customHeight="1" x14ac:dyDescent="0.25">
      <c r="A211" s="124" t="s">
        <v>276</v>
      </c>
      <c r="B211" s="91" t="s">
        <v>686</v>
      </c>
      <c r="C211" s="618" t="s">
        <v>606</v>
      </c>
      <c r="D211" s="619"/>
      <c r="E211" s="619"/>
      <c r="F211" s="164">
        <v>0</v>
      </c>
      <c r="G211" s="255">
        <f>G212+G213</f>
        <v>0</v>
      </c>
      <c r="H211" s="161">
        <f t="shared" ref="H211:AA211" si="82">H212+H213</f>
        <v>0</v>
      </c>
      <c r="I211" s="164">
        <f t="shared" si="59"/>
        <v>0</v>
      </c>
      <c r="J211" s="96">
        <f t="shared" ref="J211:O211" si="83">J212+J213</f>
        <v>0</v>
      </c>
      <c r="K211" s="94">
        <f t="shared" si="83"/>
        <v>0</v>
      </c>
      <c r="L211" s="94">
        <f t="shared" si="83"/>
        <v>0</v>
      </c>
      <c r="M211" s="94">
        <f t="shared" si="83"/>
        <v>0</v>
      </c>
      <c r="N211" s="94"/>
      <c r="O211" s="94">
        <f t="shared" si="83"/>
        <v>0</v>
      </c>
      <c r="P211" s="93">
        <f t="shared" si="82"/>
        <v>0</v>
      </c>
      <c r="Q211" s="94">
        <f t="shared" si="82"/>
        <v>0</v>
      </c>
      <c r="R211" s="94">
        <f t="shared" si="82"/>
        <v>0</v>
      </c>
      <c r="S211" s="94">
        <f t="shared" si="82"/>
        <v>0</v>
      </c>
      <c r="T211" s="94">
        <f t="shared" si="82"/>
        <v>0</v>
      </c>
      <c r="U211" s="97">
        <f t="shared" si="82"/>
        <v>0</v>
      </c>
      <c r="V211" s="94">
        <f t="shared" si="82"/>
        <v>0</v>
      </c>
      <c r="W211" s="96">
        <f t="shared" si="82"/>
        <v>0</v>
      </c>
      <c r="X211" s="354">
        <f t="shared" si="82"/>
        <v>0</v>
      </c>
      <c r="Y211" s="97">
        <f t="shared" si="82"/>
        <v>0</v>
      </c>
      <c r="Z211" s="97">
        <f t="shared" si="82"/>
        <v>0</v>
      </c>
      <c r="AA211" s="98">
        <f t="shared" si="82"/>
        <v>0</v>
      </c>
    </row>
    <row r="212" spans="1:27" ht="25.5" hidden="1" customHeight="1" x14ac:dyDescent="0.25">
      <c r="B212" s="55"/>
      <c r="C212" s="2"/>
      <c r="D212" s="551" t="s">
        <v>568</v>
      </c>
      <c r="E212" s="551"/>
      <c r="F212" s="165">
        <v>0</v>
      </c>
      <c r="G212" s="251">
        <f>SUM(P212:AA212)</f>
        <v>0</v>
      </c>
      <c r="H212" s="157"/>
      <c r="I212" s="165">
        <f t="shared" ref="I212:I269" si="84">SUM(G212:H212)</f>
        <v>0</v>
      </c>
      <c r="J212" s="42"/>
      <c r="K212" s="1"/>
      <c r="L212" s="1"/>
      <c r="M212" s="1"/>
      <c r="N212" s="1"/>
      <c r="O212" s="1"/>
      <c r="P212" s="74"/>
      <c r="Q212" s="1"/>
      <c r="R212" s="1"/>
      <c r="S212" s="1"/>
      <c r="T212" s="1"/>
      <c r="U212" s="80"/>
      <c r="V212" s="1"/>
      <c r="W212" s="42"/>
      <c r="X212" s="356"/>
      <c r="Y212" s="80"/>
      <c r="Z212" s="80"/>
      <c r="AA212" s="44"/>
    </row>
    <row r="213" spans="1:27" ht="25.5" hidden="1" customHeight="1" x14ac:dyDescent="0.25">
      <c r="B213" s="55"/>
      <c r="C213" s="2"/>
      <c r="D213" s="551" t="s">
        <v>569</v>
      </c>
      <c r="E213" s="551"/>
      <c r="F213" s="165">
        <v>0</v>
      </c>
      <c r="G213" s="251">
        <f>SUM(P213:AA213)</f>
        <v>0</v>
      </c>
      <c r="H213" s="157"/>
      <c r="I213" s="165">
        <f t="shared" si="84"/>
        <v>0</v>
      </c>
      <c r="J213" s="42"/>
      <c r="K213" s="1"/>
      <c r="L213" s="1"/>
      <c r="M213" s="1"/>
      <c r="N213" s="1"/>
      <c r="O213" s="1"/>
      <c r="P213" s="74"/>
      <c r="Q213" s="1"/>
      <c r="R213" s="1"/>
      <c r="S213" s="1"/>
      <c r="T213" s="1"/>
      <c r="U213" s="80"/>
      <c r="V213" s="1"/>
      <c r="W213" s="42"/>
      <c r="X213" s="356"/>
      <c r="Y213" s="80"/>
      <c r="Z213" s="80"/>
      <c r="AA213" s="44"/>
    </row>
    <row r="214" spans="1:27" s="18" customFormat="1" ht="15" hidden="1" customHeight="1" x14ac:dyDescent="0.25">
      <c r="A214" s="124" t="s">
        <v>277</v>
      </c>
      <c r="B214" s="91" t="s">
        <v>687</v>
      </c>
      <c r="C214" s="618" t="s">
        <v>819</v>
      </c>
      <c r="D214" s="619"/>
      <c r="E214" s="619"/>
      <c r="F214" s="164">
        <v>0</v>
      </c>
      <c r="G214" s="255">
        <f>G215+G216+G217+G218+G219+G220+G221+G222+G223+G224+G225</f>
        <v>0</v>
      </c>
      <c r="H214" s="161">
        <f t="shared" ref="H214:AA214" si="85">H215+H216+H217+H218+H219+H220+H221+H222+H223+H224+H225</f>
        <v>0</v>
      </c>
      <c r="I214" s="164">
        <f t="shared" si="84"/>
        <v>0</v>
      </c>
      <c r="J214" s="96">
        <f t="shared" ref="J214:O214" si="86">J215+J216+J217+J218+J219+J220+J221+J222+J223+J224+J225</f>
        <v>0</v>
      </c>
      <c r="K214" s="94">
        <f t="shared" si="86"/>
        <v>0</v>
      </c>
      <c r="L214" s="94">
        <f t="shared" si="86"/>
        <v>0</v>
      </c>
      <c r="M214" s="94">
        <f t="shared" si="86"/>
        <v>0</v>
      </c>
      <c r="N214" s="94"/>
      <c r="O214" s="94">
        <f t="shared" si="86"/>
        <v>0</v>
      </c>
      <c r="P214" s="93">
        <f t="shared" si="85"/>
        <v>0</v>
      </c>
      <c r="Q214" s="94">
        <f t="shared" si="85"/>
        <v>0</v>
      </c>
      <c r="R214" s="94">
        <f t="shared" si="85"/>
        <v>0</v>
      </c>
      <c r="S214" s="94">
        <f t="shared" si="85"/>
        <v>0</v>
      </c>
      <c r="T214" s="94">
        <f t="shared" si="85"/>
        <v>0</v>
      </c>
      <c r="U214" s="97">
        <f t="shared" si="85"/>
        <v>0</v>
      </c>
      <c r="V214" s="94">
        <f t="shared" si="85"/>
        <v>0</v>
      </c>
      <c r="W214" s="96">
        <f t="shared" si="85"/>
        <v>0</v>
      </c>
      <c r="X214" s="354">
        <f t="shared" si="85"/>
        <v>0</v>
      </c>
      <c r="Y214" s="97">
        <f t="shared" si="85"/>
        <v>0</v>
      </c>
      <c r="Z214" s="97">
        <f t="shared" si="85"/>
        <v>0</v>
      </c>
      <c r="AA214" s="98">
        <f t="shared" si="85"/>
        <v>0</v>
      </c>
    </row>
    <row r="215" spans="1:27" ht="15" hidden="1" customHeight="1" x14ac:dyDescent="0.25">
      <c r="B215" s="55"/>
      <c r="C215" s="2"/>
      <c r="D215" s="550" t="s">
        <v>372</v>
      </c>
      <c r="E215" s="550"/>
      <c r="F215" s="165">
        <v>0</v>
      </c>
      <c r="G215" s="241">
        <f t="shared" ref="G215:G227" si="87">SUM(P215:AA215)</f>
        <v>0</v>
      </c>
      <c r="H215" s="147"/>
      <c r="I215" s="165">
        <f t="shared" si="84"/>
        <v>0</v>
      </c>
      <c r="J215" s="42"/>
      <c r="K215" s="1"/>
      <c r="L215" s="1"/>
      <c r="M215" s="1"/>
      <c r="N215" s="1"/>
      <c r="O215" s="1"/>
      <c r="P215" s="74"/>
      <c r="Q215" s="1"/>
      <c r="R215" s="1"/>
      <c r="S215" s="1"/>
      <c r="T215" s="1"/>
      <c r="U215" s="80"/>
      <c r="V215" s="1"/>
      <c r="W215" s="42"/>
      <c r="X215" s="356"/>
      <c r="Y215" s="80"/>
      <c r="Z215" s="80"/>
      <c r="AA215" s="44"/>
    </row>
    <row r="216" spans="1:27" ht="15" hidden="1" customHeight="1" x14ac:dyDescent="0.25">
      <c r="B216" s="55"/>
      <c r="C216" s="2"/>
      <c r="D216" s="550" t="s">
        <v>820</v>
      </c>
      <c r="E216" s="550"/>
      <c r="F216" s="165">
        <v>0</v>
      </c>
      <c r="G216" s="241">
        <f t="shared" si="87"/>
        <v>0</v>
      </c>
      <c r="H216" s="147"/>
      <c r="I216" s="165">
        <f t="shared" si="84"/>
        <v>0</v>
      </c>
      <c r="J216" s="42"/>
      <c r="K216" s="1"/>
      <c r="L216" s="1"/>
      <c r="M216" s="1"/>
      <c r="N216" s="1"/>
      <c r="O216" s="1"/>
      <c r="P216" s="74"/>
      <c r="Q216" s="1"/>
      <c r="R216" s="1"/>
      <c r="S216" s="1"/>
      <c r="T216" s="1"/>
      <c r="U216" s="80"/>
      <c r="V216" s="1"/>
      <c r="W216" s="42"/>
      <c r="X216" s="356"/>
      <c r="Y216" s="80"/>
      <c r="Z216" s="80"/>
      <c r="AA216" s="44"/>
    </row>
    <row r="217" spans="1:27" ht="15" hidden="1" customHeight="1" x14ac:dyDescent="0.25">
      <c r="B217" s="55"/>
      <c r="C217" s="2"/>
      <c r="D217" s="550" t="s">
        <v>375</v>
      </c>
      <c r="E217" s="550"/>
      <c r="F217" s="165">
        <v>0</v>
      </c>
      <c r="G217" s="241">
        <f t="shared" si="87"/>
        <v>0</v>
      </c>
      <c r="H217" s="147"/>
      <c r="I217" s="165">
        <f t="shared" si="84"/>
        <v>0</v>
      </c>
      <c r="J217" s="42"/>
      <c r="K217" s="1"/>
      <c r="L217" s="1"/>
      <c r="M217" s="1"/>
      <c r="N217" s="1"/>
      <c r="O217" s="1"/>
      <c r="P217" s="74"/>
      <c r="Q217" s="1"/>
      <c r="R217" s="1"/>
      <c r="S217" s="1"/>
      <c r="T217" s="1"/>
      <c r="U217" s="80"/>
      <c r="V217" s="1"/>
      <c r="W217" s="42"/>
      <c r="X217" s="356"/>
      <c r="Y217" s="80"/>
      <c r="Z217" s="80"/>
      <c r="AA217" s="44"/>
    </row>
    <row r="218" spans="1:27" ht="15" hidden="1" customHeight="1" x14ac:dyDescent="0.25">
      <c r="B218" s="55"/>
      <c r="C218" s="2"/>
      <c r="D218" s="550" t="s">
        <v>373</v>
      </c>
      <c r="E218" s="550"/>
      <c r="F218" s="165">
        <v>0</v>
      </c>
      <c r="G218" s="241">
        <f t="shared" si="87"/>
        <v>0</v>
      </c>
      <c r="H218" s="147"/>
      <c r="I218" s="165">
        <f t="shared" si="84"/>
        <v>0</v>
      </c>
      <c r="J218" s="42"/>
      <c r="K218" s="1"/>
      <c r="L218" s="1"/>
      <c r="M218" s="1"/>
      <c r="N218" s="1"/>
      <c r="O218" s="1"/>
      <c r="P218" s="74"/>
      <c r="Q218" s="1"/>
      <c r="R218" s="1"/>
      <c r="S218" s="1"/>
      <c r="T218" s="1"/>
      <c r="U218" s="80"/>
      <c r="V218" s="1"/>
      <c r="W218" s="42"/>
      <c r="X218" s="356"/>
      <c r="Y218" s="80"/>
      <c r="Z218" s="80"/>
      <c r="AA218" s="44"/>
    </row>
    <row r="219" spans="1:27" ht="15" hidden="1" customHeight="1" x14ac:dyDescent="0.25">
      <c r="B219" s="55"/>
      <c r="C219" s="2"/>
      <c r="D219" s="550" t="s">
        <v>821</v>
      </c>
      <c r="E219" s="550"/>
      <c r="F219" s="165">
        <v>0</v>
      </c>
      <c r="G219" s="241">
        <f t="shared" si="87"/>
        <v>0</v>
      </c>
      <c r="H219" s="147"/>
      <c r="I219" s="165">
        <f t="shared" si="84"/>
        <v>0</v>
      </c>
      <c r="J219" s="42"/>
      <c r="K219" s="1"/>
      <c r="L219" s="1"/>
      <c r="M219" s="1"/>
      <c r="N219" s="1"/>
      <c r="O219" s="1"/>
      <c r="P219" s="74"/>
      <c r="Q219" s="1"/>
      <c r="R219" s="1"/>
      <c r="S219" s="1"/>
      <c r="T219" s="1"/>
      <c r="U219" s="80"/>
      <c r="V219" s="1"/>
      <c r="W219" s="42"/>
      <c r="X219" s="356"/>
      <c r="Y219" s="80"/>
      <c r="Z219" s="80"/>
      <c r="AA219" s="44"/>
    </row>
    <row r="220" spans="1:27" ht="25.5" hidden="1" customHeight="1" x14ac:dyDescent="0.25">
      <c r="B220" s="55"/>
      <c r="C220" s="2"/>
      <c r="D220" s="551" t="s">
        <v>537</v>
      </c>
      <c r="E220" s="551"/>
      <c r="F220" s="165">
        <v>0</v>
      </c>
      <c r="G220" s="251">
        <f t="shared" si="87"/>
        <v>0</v>
      </c>
      <c r="H220" s="157"/>
      <c r="I220" s="165">
        <f t="shared" si="84"/>
        <v>0</v>
      </c>
      <c r="J220" s="42"/>
      <c r="K220" s="1"/>
      <c r="L220" s="1"/>
      <c r="M220" s="1"/>
      <c r="N220" s="1"/>
      <c r="O220" s="1"/>
      <c r="P220" s="74"/>
      <c r="Q220" s="1"/>
      <c r="R220" s="1"/>
      <c r="S220" s="1"/>
      <c r="T220" s="1"/>
      <c r="U220" s="80"/>
      <c r="V220" s="1"/>
      <c r="W220" s="42"/>
      <c r="X220" s="356"/>
      <c r="Y220" s="80"/>
      <c r="Z220" s="80"/>
      <c r="AA220" s="44"/>
    </row>
    <row r="221" spans="1:27" ht="25.5" hidden="1" customHeight="1" x14ac:dyDescent="0.25">
      <c r="B221" s="55"/>
      <c r="C221" s="2"/>
      <c r="D221" s="551" t="s">
        <v>540</v>
      </c>
      <c r="E221" s="551"/>
      <c r="F221" s="165">
        <v>0</v>
      </c>
      <c r="G221" s="251">
        <f t="shared" si="87"/>
        <v>0</v>
      </c>
      <c r="H221" s="157"/>
      <c r="I221" s="165">
        <f t="shared" si="84"/>
        <v>0</v>
      </c>
      <c r="J221" s="42"/>
      <c r="K221" s="1"/>
      <c r="L221" s="1"/>
      <c r="M221" s="1"/>
      <c r="N221" s="1"/>
      <c r="O221" s="1"/>
      <c r="P221" s="74"/>
      <c r="Q221" s="1"/>
      <c r="R221" s="1"/>
      <c r="S221" s="1"/>
      <c r="T221" s="1"/>
      <c r="U221" s="80"/>
      <c r="V221" s="1"/>
      <c r="W221" s="42"/>
      <c r="X221" s="356"/>
      <c r="Y221" s="80"/>
      <c r="Z221" s="80"/>
      <c r="AA221" s="44"/>
    </row>
    <row r="222" spans="1:27" ht="15" hidden="1" customHeight="1" x14ac:dyDescent="0.25">
      <c r="B222" s="55"/>
      <c r="C222" s="2"/>
      <c r="D222" s="550" t="s">
        <v>822</v>
      </c>
      <c r="E222" s="550"/>
      <c r="F222" s="165">
        <v>0</v>
      </c>
      <c r="G222" s="241">
        <f t="shared" si="87"/>
        <v>0</v>
      </c>
      <c r="H222" s="147"/>
      <c r="I222" s="165">
        <f t="shared" si="84"/>
        <v>0</v>
      </c>
      <c r="J222" s="42"/>
      <c r="K222" s="1"/>
      <c r="L222" s="1"/>
      <c r="M222" s="1"/>
      <c r="N222" s="1"/>
      <c r="O222" s="1"/>
      <c r="P222" s="74"/>
      <c r="Q222" s="1"/>
      <c r="R222" s="1"/>
      <c r="S222" s="1"/>
      <c r="T222" s="1"/>
      <c r="U222" s="80"/>
      <c r="V222" s="1"/>
      <c r="W222" s="42"/>
      <c r="X222" s="356"/>
      <c r="Y222" s="80"/>
      <c r="Z222" s="80"/>
      <c r="AA222" s="44"/>
    </row>
    <row r="223" spans="1:27" ht="15" hidden="1" customHeight="1" x14ac:dyDescent="0.25">
      <c r="B223" s="55"/>
      <c r="C223" s="2"/>
      <c r="D223" s="550" t="s">
        <v>374</v>
      </c>
      <c r="E223" s="550"/>
      <c r="F223" s="165">
        <v>0</v>
      </c>
      <c r="G223" s="241">
        <f t="shared" si="87"/>
        <v>0</v>
      </c>
      <c r="H223" s="147"/>
      <c r="I223" s="165">
        <f t="shared" si="84"/>
        <v>0</v>
      </c>
      <c r="J223" s="42"/>
      <c r="K223" s="1"/>
      <c r="L223" s="1"/>
      <c r="M223" s="1"/>
      <c r="N223" s="1"/>
      <c r="O223" s="1"/>
      <c r="P223" s="74"/>
      <c r="Q223" s="1"/>
      <c r="R223" s="1"/>
      <c r="S223" s="1"/>
      <c r="T223" s="1"/>
      <c r="U223" s="80"/>
      <c r="V223" s="1"/>
      <c r="W223" s="42"/>
      <c r="X223" s="356"/>
      <c r="Y223" s="80"/>
      <c r="Z223" s="80"/>
      <c r="AA223" s="44"/>
    </row>
    <row r="224" spans="1:27" ht="15" hidden="1" customHeight="1" x14ac:dyDescent="0.25">
      <c r="B224" s="55"/>
      <c r="C224" s="2"/>
      <c r="D224" s="550" t="s">
        <v>823</v>
      </c>
      <c r="E224" s="550"/>
      <c r="F224" s="165">
        <v>0</v>
      </c>
      <c r="G224" s="241">
        <f t="shared" si="87"/>
        <v>0</v>
      </c>
      <c r="H224" s="147"/>
      <c r="I224" s="165">
        <f t="shared" si="84"/>
        <v>0</v>
      </c>
      <c r="J224" s="42"/>
      <c r="K224" s="1"/>
      <c r="L224" s="1"/>
      <c r="M224" s="1"/>
      <c r="N224" s="1"/>
      <c r="O224" s="1"/>
      <c r="P224" s="74"/>
      <c r="Q224" s="1"/>
      <c r="R224" s="1"/>
      <c r="S224" s="1"/>
      <c r="T224" s="1"/>
      <c r="U224" s="80"/>
      <c r="V224" s="1"/>
      <c r="W224" s="42"/>
      <c r="X224" s="356"/>
      <c r="Y224" s="80"/>
      <c r="Z224" s="80"/>
      <c r="AA224" s="44"/>
    </row>
    <row r="225" spans="1:27" ht="15" hidden="1" customHeight="1" x14ac:dyDescent="0.25">
      <c r="B225" s="55"/>
      <c r="C225" s="2"/>
      <c r="D225" s="550" t="s">
        <v>566</v>
      </c>
      <c r="E225" s="550"/>
      <c r="F225" s="165">
        <v>0</v>
      </c>
      <c r="G225" s="241">
        <f t="shared" si="87"/>
        <v>0</v>
      </c>
      <c r="H225" s="147"/>
      <c r="I225" s="165">
        <f t="shared" si="84"/>
        <v>0</v>
      </c>
      <c r="J225" s="42"/>
      <c r="K225" s="1"/>
      <c r="L225" s="1"/>
      <c r="M225" s="1"/>
      <c r="N225" s="1"/>
      <c r="O225" s="1"/>
      <c r="P225" s="74"/>
      <c r="Q225" s="1"/>
      <c r="R225" s="1"/>
      <c r="S225" s="1"/>
      <c r="T225" s="1"/>
      <c r="U225" s="80"/>
      <c r="V225" s="1"/>
      <c r="W225" s="42"/>
      <c r="X225" s="356"/>
      <c r="Y225" s="80"/>
      <c r="Z225" s="80"/>
      <c r="AA225" s="44"/>
    </row>
    <row r="226" spans="1:27" s="18" customFormat="1" ht="15" hidden="1" customHeight="1" x14ac:dyDescent="0.25">
      <c r="A226" s="124" t="s">
        <v>278</v>
      </c>
      <c r="B226" s="91" t="s">
        <v>688</v>
      </c>
      <c r="C226" s="587" t="s">
        <v>279</v>
      </c>
      <c r="D226" s="588"/>
      <c r="E226" s="588"/>
      <c r="F226" s="164">
        <v>0</v>
      </c>
      <c r="G226" s="242">
        <f t="shared" si="87"/>
        <v>0</v>
      </c>
      <c r="H226" s="148"/>
      <c r="I226" s="164">
        <f t="shared" si="84"/>
        <v>0</v>
      </c>
      <c r="J226" s="96"/>
      <c r="K226" s="94"/>
      <c r="L226" s="94"/>
      <c r="M226" s="94"/>
      <c r="N226" s="94"/>
      <c r="O226" s="94"/>
      <c r="P226" s="93"/>
      <c r="Q226" s="94"/>
      <c r="R226" s="94"/>
      <c r="S226" s="94"/>
      <c r="T226" s="94"/>
      <c r="U226" s="97"/>
      <c r="V226" s="94"/>
      <c r="W226" s="96"/>
      <c r="X226" s="354"/>
      <c r="Y226" s="97"/>
      <c r="Z226" s="97"/>
      <c r="AA226" s="98"/>
    </row>
    <row r="227" spans="1:27" s="18" customFormat="1" ht="15" hidden="1" customHeight="1" x14ac:dyDescent="0.25">
      <c r="A227" s="124" t="s">
        <v>280</v>
      </c>
      <c r="B227" s="91" t="s">
        <v>689</v>
      </c>
      <c r="C227" s="587" t="s">
        <v>281</v>
      </c>
      <c r="D227" s="588"/>
      <c r="E227" s="588"/>
      <c r="F227" s="164">
        <v>0</v>
      </c>
      <c r="G227" s="242">
        <f t="shared" si="87"/>
        <v>0</v>
      </c>
      <c r="H227" s="148"/>
      <c r="I227" s="164">
        <f t="shared" si="84"/>
        <v>0</v>
      </c>
      <c r="J227" s="96"/>
      <c r="K227" s="94"/>
      <c r="L227" s="94"/>
      <c r="M227" s="94"/>
      <c r="N227" s="94"/>
      <c r="O227" s="94"/>
      <c r="P227" s="93"/>
      <c r="Q227" s="94"/>
      <c r="R227" s="94"/>
      <c r="S227" s="94"/>
      <c r="T227" s="94"/>
      <c r="U227" s="97"/>
      <c r="V227" s="94"/>
      <c r="W227" s="96"/>
      <c r="X227" s="354"/>
      <c r="Y227" s="97"/>
      <c r="Z227" s="97"/>
      <c r="AA227" s="98"/>
    </row>
    <row r="228" spans="1:27" s="18" customFormat="1" x14ac:dyDescent="0.25">
      <c r="A228" s="124" t="s">
        <v>282</v>
      </c>
      <c r="B228" s="91" t="s">
        <v>690</v>
      </c>
      <c r="C228" s="587" t="s">
        <v>283</v>
      </c>
      <c r="D228" s="588"/>
      <c r="E228" s="588"/>
      <c r="F228" s="164">
        <v>50000</v>
      </c>
      <c r="G228" s="242">
        <f>G229+G230+G231+G232+G233+G234+G235+G236+G237+G238</f>
        <v>50000</v>
      </c>
      <c r="H228" s="148">
        <f t="shared" ref="H228:AA228" si="88">H229+H230+H231+H232+H233+H234+H235+H236+H237+H238</f>
        <v>0</v>
      </c>
      <c r="I228" s="164">
        <f t="shared" si="84"/>
        <v>50000</v>
      </c>
      <c r="J228" s="96">
        <f t="shared" ref="J228:O228" si="89">J229+J230+J231+J232+J233+J234+J235+J236+J237+J238</f>
        <v>0</v>
      </c>
      <c r="K228" s="94">
        <f t="shared" si="89"/>
        <v>50000</v>
      </c>
      <c r="L228" s="94">
        <f t="shared" si="89"/>
        <v>0</v>
      </c>
      <c r="M228" s="94">
        <f t="shared" si="89"/>
        <v>0</v>
      </c>
      <c r="N228" s="94"/>
      <c r="O228" s="94">
        <f t="shared" si="89"/>
        <v>0</v>
      </c>
      <c r="P228" s="93">
        <f t="shared" si="88"/>
        <v>0</v>
      </c>
      <c r="Q228" s="94">
        <f t="shared" si="88"/>
        <v>0</v>
      </c>
      <c r="R228" s="94">
        <f t="shared" si="88"/>
        <v>0</v>
      </c>
      <c r="S228" s="94">
        <f t="shared" si="88"/>
        <v>0</v>
      </c>
      <c r="T228" s="94">
        <f t="shared" si="88"/>
        <v>0</v>
      </c>
      <c r="U228" s="97">
        <f t="shared" si="88"/>
        <v>0</v>
      </c>
      <c r="V228" s="94">
        <f t="shared" si="88"/>
        <v>0</v>
      </c>
      <c r="W228" s="96">
        <f t="shared" si="88"/>
        <v>0</v>
      </c>
      <c r="X228" s="354">
        <f t="shared" si="88"/>
        <v>0</v>
      </c>
      <c r="Y228" s="97">
        <f t="shared" si="88"/>
        <v>50000</v>
      </c>
      <c r="Z228" s="97">
        <f t="shared" si="88"/>
        <v>0</v>
      </c>
      <c r="AA228" s="98">
        <f t="shared" si="88"/>
        <v>0</v>
      </c>
    </row>
    <row r="229" spans="1:27" ht="15" hidden="1" customHeight="1" x14ac:dyDescent="0.25">
      <c r="B229" s="55"/>
      <c r="C229" s="2"/>
      <c r="D229" s="550" t="s">
        <v>376</v>
      </c>
      <c r="E229" s="550"/>
      <c r="F229" s="165">
        <v>0</v>
      </c>
      <c r="G229" s="241">
        <f t="shared" ref="G229:G238" si="90">SUM(P229:AA229)</f>
        <v>0</v>
      </c>
      <c r="H229" s="147"/>
      <c r="I229" s="165">
        <f t="shared" si="84"/>
        <v>0</v>
      </c>
      <c r="J229" s="42"/>
      <c r="K229" s="1"/>
      <c r="L229" s="1"/>
      <c r="M229" s="1"/>
      <c r="N229" s="1"/>
      <c r="O229" s="1"/>
      <c r="P229" s="74"/>
      <c r="Q229" s="1"/>
      <c r="R229" s="1"/>
      <c r="S229" s="1"/>
      <c r="T229" s="1"/>
      <c r="U229" s="80"/>
      <c r="V229" s="1"/>
      <c r="W229" s="42"/>
      <c r="X229" s="356"/>
      <c r="Y229" s="80"/>
      <c r="Z229" s="80"/>
      <c r="AA229" s="44"/>
    </row>
    <row r="230" spans="1:27" ht="15" hidden="1" customHeight="1" x14ac:dyDescent="0.25">
      <c r="B230" s="55"/>
      <c r="C230" s="2"/>
      <c r="D230" s="550" t="s">
        <v>377</v>
      </c>
      <c r="E230" s="550"/>
      <c r="F230" s="165">
        <v>0</v>
      </c>
      <c r="G230" s="241">
        <f t="shared" si="90"/>
        <v>0</v>
      </c>
      <c r="H230" s="147"/>
      <c r="I230" s="165">
        <f t="shared" si="84"/>
        <v>0</v>
      </c>
      <c r="J230" s="42"/>
      <c r="K230" s="1"/>
      <c r="L230" s="1"/>
      <c r="M230" s="1"/>
      <c r="N230" s="1"/>
      <c r="O230" s="1"/>
      <c r="P230" s="74"/>
      <c r="Q230" s="1"/>
      <c r="R230" s="1"/>
      <c r="S230" s="1"/>
      <c r="T230" s="1"/>
      <c r="U230" s="80"/>
      <c r="V230" s="1"/>
      <c r="W230" s="42"/>
      <c r="X230" s="356"/>
      <c r="Y230" s="80"/>
      <c r="Z230" s="80"/>
      <c r="AA230" s="44"/>
    </row>
    <row r="231" spans="1:27" ht="15.75" thickBot="1" x14ac:dyDescent="0.3">
      <c r="B231" s="55"/>
      <c r="C231" s="2"/>
      <c r="D231" s="550" t="s">
        <v>378</v>
      </c>
      <c r="E231" s="550"/>
      <c r="F231" s="165">
        <v>50000</v>
      </c>
      <c r="G231" s="241">
        <f>SUM(P231:AA231)</f>
        <v>50000</v>
      </c>
      <c r="H231" s="147"/>
      <c r="I231" s="165">
        <f t="shared" si="84"/>
        <v>50000</v>
      </c>
      <c r="J231" s="42"/>
      <c r="K231" s="1">
        <f>I231</f>
        <v>50000</v>
      </c>
      <c r="L231" s="1"/>
      <c r="M231" s="1"/>
      <c r="N231" s="1"/>
      <c r="O231" s="1"/>
      <c r="P231" s="74"/>
      <c r="Q231" s="1"/>
      <c r="R231" s="1"/>
      <c r="S231" s="1"/>
      <c r="T231" s="1"/>
      <c r="U231" s="80"/>
      <c r="V231" s="1"/>
      <c r="W231" s="42"/>
      <c r="X231" s="356"/>
      <c r="Y231" s="80">
        <v>50000</v>
      </c>
      <c r="Z231" s="80"/>
      <c r="AA231" s="44"/>
    </row>
    <row r="232" spans="1:27" ht="15.75" hidden="1" customHeight="1" thickBot="1" x14ac:dyDescent="0.3">
      <c r="B232" s="55"/>
      <c r="C232" s="2"/>
      <c r="D232" s="550" t="s">
        <v>379</v>
      </c>
      <c r="E232" s="550"/>
      <c r="F232" s="165">
        <v>0</v>
      </c>
      <c r="G232" s="241">
        <f t="shared" si="90"/>
        <v>0</v>
      </c>
      <c r="H232" s="147"/>
      <c r="I232" s="165">
        <f t="shared" si="84"/>
        <v>0</v>
      </c>
      <c r="J232" s="42"/>
      <c r="K232" s="1"/>
      <c r="L232" s="1"/>
      <c r="M232" s="1"/>
      <c r="N232" s="1"/>
      <c r="O232" s="1"/>
      <c r="P232" s="74"/>
      <c r="Q232" s="1"/>
      <c r="R232" s="1"/>
      <c r="S232" s="1"/>
      <c r="T232" s="1"/>
      <c r="U232" s="80"/>
      <c r="V232" s="1"/>
      <c r="W232" s="42"/>
      <c r="X232" s="356"/>
      <c r="Y232" s="80"/>
      <c r="Z232" s="80"/>
      <c r="AA232" s="44"/>
    </row>
    <row r="233" spans="1:27" ht="15.75" hidden="1" customHeight="1" thickBot="1" x14ac:dyDescent="0.3">
      <c r="B233" s="55"/>
      <c r="C233" s="2"/>
      <c r="D233" s="550" t="s">
        <v>380</v>
      </c>
      <c r="E233" s="550"/>
      <c r="F233" s="165">
        <v>0</v>
      </c>
      <c r="G233" s="241">
        <f t="shared" si="90"/>
        <v>0</v>
      </c>
      <c r="H233" s="147"/>
      <c r="I233" s="165">
        <f t="shared" si="84"/>
        <v>0</v>
      </c>
      <c r="J233" s="42"/>
      <c r="K233" s="1"/>
      <c r="L233" s="1"/>
      <c r="M233" s="1"/>
      <c r="N233" s="1"/>
      <c r="O233" s="1"/>
      <c r="P233" s="74"/>
      <c r="Q233" s="1"/>
      <c r="R233" s="1"/>
      <c r="S233" s="1"/>
      <c r="T233" s="1"/>
      <c r="U233" s="80"/>
      <c r="V233" s="1"/>
      <c r="W233" s="42"/>
      <c r="X233" s="356"/>
      <c r="Y233" s="80"/>
      <c r="Z233" s="80"/>
      <c r="AA233" s="44"/>
    </row>
    <row r="234" spans="1:27" ht="25.5" hidden="1" customHeight="1" x14ac:dyDescent="0.25">
      <c r="B234" s="55"/>
      <c r="C234" s="2"/>
      <c r="D234" s="551" t="s">
        <v>538</v>
      </c>
      <c r="E234" s="551"/>
      <c r="F234" s="165">
        <v>0</v>
      </c>
      <c r="G234" s="251">
        <f t="shared" si="90"/>
        <v>0</v>
      </c>
      <c r="H234" s="157"/>
      <c r="I234" s="165">
        <f t="shared" si="84"/>
        <v>0</v>
      </c>
      <c r="J234" s="42"/>
      <c r="K234" s="1"/>
      <c r="L234" s="1"/>
      <c r="M234" s="1"/>
      <c r="N234" s="1"/>
      <c r="O234" s="1"/>
      <c r="P234" s="74"/>
      <c r="Q234" s="1"/>
      <c r="R234" s="1"/>
      <c r="S234" s="1"/>
      <c r="T234" s="1"/>
      <c r="U234" s="80"/>
      <c r="V234" s="1"/>
      <c r="W234" s="42"/>
      <c r="X234" s="356"/>
      <c r="Y234" s="80"/>
      <c r="Z234" s="80"/>
      <c r="AA234" s="44"/>
    </row>
    <row r="235" spans="1:27" ht="25.5" hidden="1" customHeight="1" x14ac:dyDescent="0.25">
      <c r="B235" s="55"/>
      <c r="C235" s="2"/>
      <c r="D235" s="551" t="s">
        <v>541</v>
      </c>
      <c r="E235" s="551"/>
      <c r="F235" s="165">
        <v>0</v>
      </c>
      <c r="G235" s="251">
        <f t="shared" si="90"/>
        <v>0</v>
      </c>
      <c r="H235" s="157"/>
      <c r="I235" s="165">
        <f t="shared" si="84"/>
        <v>0</v>
      </c>
      <c r="J235" s="42"/>
      <c r="K235" s="1"/>
      <c r="L235" s="1"/>
      <c r="M235" s="1"/>
      <c r="N235" s="1"/>
      <c r="O235" s="1"/>
      <c r="P235" s="74"/>
      <c r="Q235" s="1"/>
      <c r="R235" s="1"/>
      <c r="S235" s="1"/>
      <c r="T235" s="1"/>
      <c r="U235" s="80"/>
      <c r="V235" s="1"/>
      <c r="W235" s="42"/>
      <c r="X235" s="356"/>
      <c r="Y235" s="80"/>
      <c r="Z235" s="80"/>
      <c r="AA235" s="44"/>
    </row>
    <row r="236" spans="1:27" ht="15.75" hidden="1" customHeight="1" thickBot="1" x14ac:dyDescent="0.3">
      <c r="B236" s="55"/>
      <c r="C236" s="2"/>
      <c r="D236" s="550" t="s">
        <v>381</v>
      </c>
      <c r="E236" s="550"/>
      <c r="F236" s="165">
        <v>0</v>
      </c>
      <c r="G236" s="241">
        <f t="shared" si="90"/>
        <v>0</v>
      </c>
      <c r="H236" s="147"/>
      <c r="I236" s="165">
        <f t="shared" si="84"/>
        <v>0</v>
      </c>
      <c r="J236" s="42"/>
      <c r="K236" s="1"/>
      <c r="L236" s="1"/>
      <c r="M236" s="1"/>
      <c r="N236" s="1"/>
      <c r="O236" s="1"/>
      <c r="P236" s="74"/>
      <c r="Q236" s="1"/>
      <c r="R236" s="1"/>
      <c r="S236" s="1"/>
      <c r="T236" s="1"/>
      <c r="U236" s="80"/>
      <c r="V236" s="1"/>
      <c r="W236" s="42"/>
      <c r="X236" s="356"/>
      <c r="Y236" s="80"/>
      <c r="Z236" s="80"/>
      <c r="AA236" s="44"/>
    </row>
    <row r="237" spans="1:27" ht="15.75" hidden="1" customHeight="1" thickBot="1" x14ac:dyDescent="0.3">
      <c r="B237" s="55"/>
      <c r="C237" s="2"/>
      <c r="D237" s="550" t="s">
        <v>382</v>
      </c>
      <c r="E237" s="550"/>
      <c r="F237" s="165">
        <v>0</v>
      </c>
      <c r="G237" s="241">
        <f t="shared" si="90"/>
        <v>0</v>
      </c>
      <c r="H237" s="147"/>
      <c r="I237" s="165">
        <f t="shared" si="84"/>
        <v>0</v>
      </c>
      <c r="J237" s="42"/>
      <c r="K237" s="1"/>
      <c r="L237" s="1"/>
      <c r="M237" s="1"/>
      <c r="N237" s="1"/>
      <c r="O237" s="1"/>
      <c r="P237" s="74"/>
      <c r="Q237" s="1"/>
      <c r="R237" s="1"/>
      <c r="S237" s="1"/>
      <c r="T237" s="1"/>
      <c r="U237" s="80"/>
      <c r="V237" s="1"/>
      <c r="W237" s="42"/>
      <c r="X237" s="356"/>
      <c r="Y237" s="80"/>
      <c r="Z237" s="80"/>
      <c r="AA237" s="44"/>
    </row>
    <row r="238" spans="1:27" ht="15.75" hidden="1" customHeight="1" thickBot="1" x14ac:dyDescent="0.3">
      <c r="B238" s="57"/>
      <c r="C238" s="20"/>
      <c r="D238" s="590" t="s">
        <v>567</v>
      </c>
      <c r="E238" s="590"/>
      <c r="F238" s="165">
        <v>0</v>
      </c>
      <c r="G238" s="243">
        <f t="shared" si="90"/>
        <v>0</v>
      </c>
      <c r="H238" s="149"/>
      <c r="I238" s="165">
        <f t="shared" si="84"/>
        <v>0</v>
      </c>
      <c r="J238" s="42"/>
      <c r="K238" s="1"/>
      <c r="L238" s="1"/>
      <c r="M238" s="1"/>
      <c r="N238" s="1"/>
      <c r="O238" s="1"/>
      <c r="P238" s="74"/>
      <c r="Q238" s="1"/>
      <c r="R238" s="1"/>
      <c r="S238" s="1"/>
      <c r="T238" s="1"/>
      <c r="U238" s="80"/>
      <c r="V238" s="1"/>
      <c r="W238" s="42"/>
      <c r="X238" s="356"/>
      <c r="Y238" s="80"/>
      <c r="Z238" s="80"/>
      <c r="AA238" s="44"/>
    </row>
    <row r="239" spans="1:27" ht="15.75" thickBot="1" x14ac:dyDescent="0.3">
      <c r="B239" s="99" t="s">
        <v>284</v>
      </c>
      <c r="C239" s="591" t="s">
        <v>285</v>
      </c>
      <c r="D239" s="592"/>
      <c r="E239" s="592"/>
      <c r="F239" s="162">
        <v>748453</v>
      </c>
      <c r="G239" s="244">
        <f>G240+G261+G267+G268</f>
        <v>748453</v>
      </c>
      <c r="H239" s="150">
        <f t="shared" ref="H239:AA239" si="91">H240+H261+H267+H268</f>
        <v>0</v>
      </c>
      <c r="I239" s="162">
        <f t="shared" si="84"/>
        <v>748453</v>
      </c>
      <c r="J239" s="88">
        <f t="shared" ref="J239:O239" si="92">J240+J261+J267+J268</f>
        <v>748453</v>
      </c>
      <c r="K239" s="86">
        <f t="shared" si="92"/>
        <v>0</v>
      </c>
      <c r="L239" s="86">
        <f t="shared" si="92"/>
        <v>0</v>
      </c>
      <c r="M239" s="86">
        <f t="shared" si="92"/>
        <v>0</v>
      </c>
      <c r="N239" s="86"/>
      <c r="O239" s="86">
        <f t="shared" si="92"/>
        <v>0</v>
      </c>
      <c r="P239" s="85">
        <f t="shared" si="91"/>
        <v>748453</v>
      </c>
      <c r="Q239" s="86">
        <f t="shared" si="91"/>
        <v>0</v>
      </c>
      <c r="R239" s="86">
        <f t="shared" si="91"/>
        <v>0</v>
      </c>
      <c r="S239" s="86">
        <f t="shared" si="91"/>
        <v>0</v>
      </c>
      <c r="T239" s="86">
        <f t="shared" si="91"/>
        <v>0</v>
      </c>
      <c r="U239" s="89">
        <f t="shared" si="91"/>
        <v>0</v>
      </c>
      <c r="V239" s="86">
        <f t="shared" si="91"/>
        <v>0</v>
      </c>
      <c r="W239" s="88">
        <f t="shared" si="91"/>
        <v>0</v>
      </c>
      <c r="X239" s="351">
        <f t="shared" si="91"/>
        <v>0</v>
      </c>
      <c r="Y239" s="89">
        <f t="shared" si="91"/>
        <v>0</v>
      </c>
      <c r="Z239" s="89">
        <f t="shared" si="91"/>
        <v>0</v>
      </c>
      <c r="AA239" s="90">
        <f t="shared" si="91"/>
        <v>0</v>
      </c>
    </row>
    <row r="240" spans="1:27" ht="15" hidden="1" customHeight="1" x14ac:dyDescent="0.25">
      <c r="B240" s="113" t="s">
        <v>691</v>
      </c>
      <c r="C240" s="611" t="s">
        <v>286</v>
      </c>
      <c r="D240" s="612"/>
      <c r="E240" s="612"/>
      <c r="F240" s="163">
        <v>748453</v>
      </c>
      <c r="G240" s="240">
        <f>G241+G245+G252+G253+G254+G255+G256+G257+G258</f>
        <v>748453</v>
      </c>
      <c r="H240" s="146">
        <f t="shared" ref="H240:AA240" si="93">H241+H245+H252+H253+H254+H255+H256+H257+H258</f>
        <v>0</v>
      </c>
      <c r="I240" s="163">
        <f t="shared" si="84"/>
        <v>748453</v>
      </c>
      <c r="J240" s="118">
        <f t="shared" ref="J240:O240" si="94">J241+J245+J252+J253+J254+J255+J256+J257+J258</f>
        <v>748453</v>
      </c>
      <c r="K240" s="116">
        <f t="shared" si="94"/>
        <v>0</v>
      </c>
      <c r="L240" s="116">
        <f t="shared" si="94"/>
        <v>0</v>
      </c>
      <c r="M240" s="116">
        <f t="shared" si="94"/>
        <v>0</v>
      </c>
      <c r="N240" s="116"/>
      <c r="O240" s="116">
        <f t="shared" si="94"/>
        <v>0</v>
      </c>
      <c r="P240" s="115">
        <f t="shared" si="93"/>
        <v>748453</v>
      </c>
      <c r="Q240" s="116">
        <f t="shared" si="93"/>
        <v>0</v>
      </c>
      <c r="R240" s="116">
        <f t="shared" si="93"/>
        <v>0</v>
      </c>
      <c r="S240" s="116">
        <f t="shared" si="93"/>
        <v>0</v>
      </c>
      <c r="T240" s="116">
        <f t="shared" si="93"/>
        <v>0</v>
      </c>
      <c r="U240" s="119">
        <f t="shared" si="93"/>
        <v>0</v>
      </c>
      <c r="V240" s="116">
        <f t="shared" si="93"/>
        <v>0</v>
      </c>
      <c r="W240" s="118">
        <f t="shared" si="93"/>
        <v>0</v>
      </c>
      <c r="X240" s="352">
        <f t="shared" si="93"/>
        <v>0</v>
      </c>
      <c r="Y240" s="119">
        <f t="shared" si="93"/>
        <v>0</v>
      </c>
      <c r="Z240" s="119">
        <f t="shared" si="93"/>
        <v>0</v>
      </c>
      <c r="AA240" s="120">
        <f t="shared" si="93"/>
        <v>0</v>
      </c>
    </row>
    <row r="241" spans="1:27" s="18" customFormat="1" ht="15" hidden="1" customHeight="1" x14ac:dyDescent="0.25">
      <c r="A241" s="124"/>
      <c r="B241" s="53" t="s">
        <v>692</v>
      </c>
      <c r="C241" s="609" t="s">
        <v>287</v>
      </c>
      <c r="D241" s="610"/>
      <c r="E241" s="610"/>
      <c r="F241" s="166">
        <v>0</v>
      </c>
      <c r="G241" s="248">
        <f>G242+G243+G244</f>
        <v>0</v>
      </c>
      <c r="H241" s="154">
        <f t="shared" ref="H241:AA241" si="95">H242+H243+H244</f>
        <v>0</v>
      </c>
      <c r="I241" s="166">
        <f t="shared" si="84"/>
        <v>0</v>
      </c>
      <c r="J241" s="43">
        <f t="shared" ref="J241:O241" si="96">J242+J243+J244</f>
        <v>0</v>
      </c>
      <c r="K241" s="13">
        <f t="shared" si="96"/>
        <v>0</v>
      </c>
      <c r="L241" s="13">
        <f t="shared" si="96"/>
        <v>0</v>
      </c>
      <c r="M241" s="13">
        <f t="shared" si="96"/>
        <v>0</v>
      </c>
      <c r="N241" s="13"/>
      <c r="O241" s="13">
        <f t="shared" si="96"/>
        <v>0</v>
      </c>
      <c r="P241" s="76">
        <f t="shared" si="95"/>
        <v>0</v>
      </c>
      <c r="Q241" s="13">
        <f t="shared" si="95"/>
        <v>0</v>
      </c>
      <c r="R241" s="13">
        <f t="shared" si="95"/>
        <v>0</v>
      </c>
      <c r="S241" s="13">
        <f t="shared" si="95"/>
        <v>0</v>
      </c>
      <c r="T241" s="13">
        <f t="shared" si="95"/>
        <v>0</v>
      </c>
      <c r="U241" s="81">
        <f t="shared" si="95"/>
        <v>0</v>
      </c>
      <c r="V241" s="13">
        <f t="shared" si="95"/>
        <v>0</v>
      </c>
      <c r="W241" s="43">
        <f t="shared" si="95"/>
        <v>0</v>
      </c>
      <c r="X241" s="355">
        <f t="shared" si="95"/>
        <v>0</v>
      </c>
      <c r="Y241" s="81">
        <f t="shared" si="95"/>
        <v>0</v>
      </c>
      <c r="Z241" s="81">
        <f t="shared" si="95"/>
        <v>0</v>
      </c>
      <c r="AA241" s="45">
        <f t="shared" si="95"/>
        <v>0</v>
      </c>
    </row>
    <row r="242" spans="1:27" s="206" customFormat="1" ht="15" hidden="1" customHeight="1" x14ac:dyDescent="0.25">
      <c r="A242" s="124" t="s">
        <v>288</v>
      </c>
      <c r="B242" s="187" t="s">
        <v>693</v>
      </c>
      <c r="C242" s="237"/>
      <c r="D242" s="613" t="s">
        <v>705</v>
      </c>
      <c r="E242" s="613"/>
      <c r="F242" s="189">
        <v>0</v>
      </c>
      <c r="G242" s="278">
        <f>SUM(P242:AA242)</f>
        <v>0</v>
      </c>
      <c r="H242" s="279"/>
      <c r="I242" s="189">
        <f t="shared" si="84"/>
        <v>0</v>
      </c>
      <c r="J242" s="190"/>
      <c r="K242" s="191"/>
      <c r="L242" s="191"/>
      <c r="M242" s="191"/>
      <c r="N242" s="191"/>
      <c r="O242" s="191"/>
      <c r="P242" s="197"/>
      <c r="Q242" s="191"/>
      <c r="R242" s="191"/>
      <c r="S242" s="191"/>
      <c r="T242" s="191"/>
      <c r="U242" s="192"/>
      <c r="V242" s="191"/>
      <c r="W242" s="190"/>
      <c r="X242" s="353"/>
      <c r="Y242" s="192"/>
      <c r="Z242" s="192"/>
      <c r="AA242" s="193"/>
    </row>
    <row r="243" spans="1:27" s="206" customFormat="1" ht="15" hidden="1" customHeight="1" x14ac:dyDescent="0.25">
      <c r="A243" s="124" t="s">
        <v>289</v>
      </c>
      <c r="B243" s="187" t="s">
        <v>694</v>
      </c>
      <c r="C243" s="196"/>
      <c r="D243" s="597" t="s">
        <v>706</v>
      </c>
      <c r="E243" s="597"/>
      <c r="F243" s="189">
        <v>0</v>
      </c>
      <c r="G243" s="261">
        <f>SUM(P243:AA243)</f>
        <v>0</v>
      </c>
      <c r="H243" s="188"/>
      <c r="I243" s="189">
        <f t="shared" si="84"/>
        <v>0</v>
      </c>
      <c r="J243" s="190"/>
      <c r="K243" s="191"/>
      <c r="L243" s="191"/>
      <c r="M243" s="191"/>
      <c r="N243" s="191"/>
      <c r="O243" s="191"/>
      <c r="P243" s="197"/>
      <c r="Q243" s="191"/>
      <c r="R243" s="191"/>
      <c r="S243" s="191"/>
      <c r="T243" s="191"/>
      <c r="U243" s="192"/>
      <c r="V243" s="191"/>
      <c r="W243" s="190"/>
      <c r="X243" s="353"/>
      <c r="Y243" s="192"/>
      <c r="Z243" s="192"/>
      <c r="AA243" s="193"/>
    </row>
    <row r="244" spans="1:27" s="206" customFormat="1" ht="15" hidden="1" customHeight="1" x14ac:dyDescent="0.25">
      <c r="A244" s="124" t="s">
        <v>290</v>
      </c>
      <c r="B244" s="187" t="s">
        <v>695</v>
      </c>
      <c r="C244" s="196"/>
      <c r="D244" s="597" t="s">
        <v>707</v>
      </c>
      <c r="E244" s="597"/>
      <c r="F244" s="189">
        <v>0</v>
      </c>
      <c r="G244" s="261">
        <f>SUM(P244:AA244)</f>
        <v>0</v>
      </c>
      <c r="H244" s="188"/>
      <c r="I244" s="189">
        <f t="shared" si="84"/>
        <v>0</v>
      </c>
      <c r="J244" s="190"/>
      <c r="K244" s="191"/>
      <c r="L244" s="191"/>
      <c r="M244" s="191"/>
      <c r="N244" s="191"/>
      <c r="O244" s="191"/>
      <c r="P244" s="197"/>
      <c r="Q244" s="191"/>
      <c r="R244" s="191"/>
      <c r="S244" s="191"/>
      <c r="T244" s="191"/>
      <c r="U244" s="192"/>
      <c r="V244" s="191"/>
      <c r="W244" s="190"/>
      <c r="X244" s="353"/>
      <c r="Y244" s="192"/>
      <c r="Z244" s="192"/>
      <c r="AA244" s="193"/>
    </row>
    <row r="245" spans="1:27" s="18" customFormat="1" ht="15" hidden="1" customHeight="1" x14ac:dyDescent="0.25">
      <c r="A245" s="124"/>
      <c r="B245" s="53" t="s">
        <v>696</v>
      </c>
      <c r="C245" s="609" t="s">
        <v>291</v>
      </c>
      <c r="D245" s="610"/>
      <c r="E245" s="610"/>
      <c r="F245" s="166">
        <v>0</v>
      </c>
      <c r="G245" s="248">
        <f>G246+G247+G248+G249+G250+G251</f>
        <v>0</v>
      </c>
      <c r="H245" s="154">
        <f t="shared" ref="H245:AA245" si="97">H246+H247+H248+H249+H250+H251</f>
        <v>0</v>
      </c>
      <c r="I245" s="166">
        <f t="shared" si="84"/>
        <v>0</v>
      </c>
      <c r="J245" s="43">
        <f t="shared" ref="J245:O245" si="98">J246+J247+J248+J249+J250+J251</f>
        <v>0</v>
      </c>
      <c r="K245" s="13">
        <f t="shared" si="98"/>
        <v>0</v>
      </c>
      <c r="L245" s="13">
        <f t="shared" si="98"/>
        <v>0</v>
      </c>
      <c r="M245" s="13">
        <f t="shared" si="98"/>
        <v>0</v>
      </c>
      <c r="N245" s="13"/>
      <c r="O245" s="13">
        <f t="shared" si="98"/>
        <v>0</v>
      </c>
      <c r="P245" s="76">
        <f t="shared" si="97"/>
        <v>0</v>
      </c>
      <c r="Q245" s="13">
        <f t="shared" si="97"/>
        <v>0</v>
      </c>
      <c r="R245" s="13">
        <f t="shared" si="97"/>
        <v>0</v>
      </c>
      <c r="S245" s="13">
        <f t="shared" si="97"/>
        <v>0</v>
      </c>
      <c r="T245" s="13">
        <f t="shared" si="97"/>
        <v>0</v>
      </c>
      <c r="U245" s="81">
        <f t="shared" si="97"/>
        <v>0</v>
      </c>
      <c r="V245" s="13">
        <f t="shared" si="97"/>
        <v>0</v>
      </c>
      <c r="W245" s="43">
        <f t="shared" si="97"/>
        <v>0</v>
      </c>
      <c r="X245" s="355">
        <f t="shared" si="97"/>
        <v>0</v>
      </c>
      <c r="Y245" s="81">
        <f t="shared" si="97"/>
        <v>0</v>
      </c>
      <c r="Z245" s="81">
        <f t="shared" si="97"/>
        <v>0</v>
      </c>
      <c r="AA245" s="45">
        <f t="shared" si="97"/>
        <v>0</v>
      </c>
    </row>
    <row r="246" spans="1:27" s="206" customFormat="1" ht="15" hidden="1" customHeight="1" x14ac:dyDescent="0.25">
      <c r="A246" s="124" t="s">
        <v>292</v>
      </c>
      <c r="B246" s="187" t="s">
        <v>697</v>
      </c>
      <c r="C246" s="196"/>
      <c r="D246" s="597" t="s">
        <v>383</v>
      </c>
      <c r="E246" s="597"/>
      <c r="F246" s="189">
        <v>0</v>
      </c>
      <c r="G246" s="261">
        <f t="shared" ref="G246:G257" si="99">SUM(P246:AA246)</f>
        <v>0</v>
      </c>
      <c r="H246" s="188"/>
      <c r="I246" s="189">
        <f t="shared" si="84"/>
        <v>0</v>
      </c>
      <c r="J246" s="190"/>
      <c r="K246" s="191"/>
      <c r="L246" s="191"/>
      <c r="M246" s="191"/>
      <c r="N246" s="191"/>
      <c r="O246" s="191"/>
      <c r="P246" s="197"/>
      <c r="Q246" s="191"/>
      <c r="R246" s="191"/>
      <c r="S246" s="191"/>
      <c r="T246" s="191"/>
      <c r="U246" s="192"/>
      <c r="V246" s="191"/>
      <c r="W246" s="190"/>
      <c r="X246" s="353"/>
      <c r="Y246" s="192"/>
      <c r="Z246" s="192"/>
      <c r="AA246" s="193"/>
    </row>
    <row r="247" spans="1:27" s="206" customFormat="1" ht="15" hidden="1" customHeight="1" x14ac:dyDescent="0.25">
      <c r="A247" s="124" t="s">
        <v>293</v>
      </c>
      <c r="B247" s="187" t="s">
        <v>698</v>
      </c>
      <c r="C247" s="196"/>
      <c r="D247" s="597" t="s">
        <v>384</v>
      </c>
      <c r="E247" s="597"/>
      <c r="F247" s="189">
        <v>0</v>
      </c>
      <c r="G247" s="261">
        <f t="shared" si="99"/>
        <v>0</v>
      </c>
      <c r="H247" s="188"/>
      <c r="I247" s="189">
        <f t="shared" si="84"/>
        <v>0</v>
      </c>
      <c r="J247" s="190"/>
      <c r="K247" s="191"/>
      <c r="L247" s="191"/>
      <c r="M247" s="191"/>
      <c r="N247" s="191"/>
      <c r="O247" s="191"/>
      <c r="P247" s="197"/>
      <c r="Q247" s="191"/>
      <c r="R247" s="191"/>
      <c r="S247" s="191"/>
      <c r="T247" s="191"/>
      <c r="U247" s="192"/>
      <c r="V247" s="191"/>
      <c r="W247" s="190"/>
      <c r="X247" s="353"/>
      <c r="Y247" s="192"/>
      <c r="Z247" s="192"/>
      <c r="AA247" s="193"/>
    </row>
    <row r="248" spans="1:27" s="206" customFormat="1" ht="15" hidden="1" customHeight="1" x14ac:dyDescent="0.25">
      <c r="A248" s="124" t="s">
        <v>885</v>
      </c>
      <c r="B248" s="187" t="s">
        <v>886</v>
      </c>
      <c r="C248" s="196"/>
      <c r="D248" s="597" t="s">
        <v>887</v>
      </c>
      <c r="E248" s="597"/>
      <c r="F248" s="189">
        <v>0</v>
      </c>
      <c r="G248" s="261">
        <f t="shared" si="99"/>
        <v>0</v>
      </c>
      <c r="H248" s="188"/>
      <c r="I248" s="189">
        <f t="shared" si="84"/>
        <v>0</v>
      </c>
      <c r="J248" s="190"/>
      <c r="K248" s="191"/>
      <c r="L248" s="191"/>
      <c r="M248" s="191"/>
      <c r="N248" s="191"/>
      <c r="O248" s="191"/>
      <c r="P248" s="197"/>
      <c r="Q248" s="191"/>
      <c r="R248" s="191"/>
      <c r="S248" s="191"/>
      <c r="T248" s="191"/>
      <c r="U248" s="192"/>
      <c r="V248" s="191"/>
      <c r="W248" s="190"/>
      <c r="X248" s="353"/>
      <c r="Y248" s="192"/>
      <c r="Z248" s="192"/>
      <c r="AA248" s="193"/>
    </row>
    <row r="249" spans="1:27" s="206" customFormat="1" ht="15" hidden="1" customHeight="1" x14ac:dyDescent="0.25">
      <c r="A249" s="124" t="s">
        <v>294</v>
      </c>
      <c r="B249" s="187" t="s">
        <v>699</v>
      </c>
      <c r="C249" s="196"/>
      <c r="D249" s="597" t="s">
        <v>295</v>
      </c>
      <c r="E249" s="597"/>
      <c r="F249" s="189">
        <v>0</v>
      </c>
      <c r="G249" s="261">
        <f t="shared" si="99"/>
        <v>0</v>
      </c>
      <c r="H249" s="188"/>
      <c r="I249" s="189">
        <f t="shared" si="84"/>
        <v>0</v>
      </c>
      <c r="J249" s="190"/>
      <c r="K249" s="191"/>
      <c r="L249" s="191"/>
      <c r="M249" s="191"/>
      <c r="N249" s="191"/>
      <c r="O249" s="191"/>
      <c r="P249" s="197"/>
      <c r="Q249" s="191"/>
      <c r="R249" s="191"/>
      <c r="S249" s="191"/>
      <c r="T249" s="191"/>
      <c r="U249" s="192"/>
      <c r="V249" s="191"/>
      <c r="W249" s="190"/>
      <c r="X249" s="353"/>
      <c r="Y249" s="192"/>
      <c r="Z249" s="192"/>
      <c r="AA249" s="193"/>
    </row>
    <row r="250" spans="1:27" s="206" customFormat="1" ht="15" hidden="1" customHeight="1" x14ac:dyDescent="0.25">
      <c r="A250" s="124" t="s">
        <v>296</v>
      </c>
      <c r="B250" s="187" t="s">
        <v>700</v>
      </c>
      <c r="C250" s="196"/>
      <c r="D250" s="597" t="s">
        <v>297</v>
      </c>
      <c r="E250" s="597"/>
      <c r="F250" s="189">
        <v>0</v>
      </c>
      <c r="G250" s="261">
        <f t="shared" si="99"/>
        <v>0</v>
      </c>
      <c r="H250" s="188"/>
      <c r="I250" s="189">
        <f t="shared" si="84"/>
        <v>0</v>
      </c>
      <c r="J250" s="190"/>
      <c r="K250" s="191"/>
      <c r="L250" s="191"/>
      <c r="M250" s="191"/>
      <c r="N250" s="191"/>
      <c r="O250" s="191"/>
      <c r="P250" s="197"/>
      <c r="Q250" s="191"/>
      <c r="R250" s="191"/>
      <c r="S250" s="191"/>
      <c r="T250" s="191"/>
      <c r="U250" s="192"/>
      <c r="V250" s="191"/>
      <c r="W250" s="190"/>
      <c r="X250" s="353"/>
      <c r="Y250" s="192"/>
      <c r="Z250" s="192"/>
      <c r="AA250" s="193"/>
    </row>
    <row r="251" spans="1:27" s="206" customFormat="1" ht="15" hidden="1" customHeight="1" x14ac:dyDescent="0.25">
      <c r="A251" s="124" t="s">
        <v>888</v>
      </c>
      <c r="B251" s="187" t="s">
        <v>889</v>
      </c>
      <c r="C251" s="196"/>
      <c r="D251" s="597" t="s">
        <v>890</v>
      </c>
      <c r="E251" s="597"/>
      <c r="F251" s="189">
        <v>0</v>
      </c>
      <c r="G251" s="261">
        <f t="shared" si="99"/>
        <v>0</v>
      </c>
      <c r="H251" s="188"/>
      <c r="I251" s="189">
        <f t="shared" si="84"/>
        <v>0</v>
      </c>
      <c r="J251" s="190"/>
      <c r="K251" s="191"/>
      <c r="L251" s="191"/>
      <c r="M251" s="191"/>
      <c r="N251" s="191"/>
      <c r="O251" s="191"/>
      <c r="P251" s="197"/>
      <c r="Q251" s="191"/>
      <c r="R251" s="191"/>
      <c r="S251" s="191"/>
      <c r="T251" s="191"/>
      <c r="U251" s="192"/>
      <c r="V251" s="191"/>
      <c r="W251" s="190"/>
      <c r="X251" s="353"/>
      <c r="Y251" s="192"/>
      <c r="Z251" s="192"/>
      <c r="AA251" s="193"/>
    </row>
    <row r="252" spans="1:27" s="41" customFormat="1" ht="15" hidden="1" customHeight="1" x14ac:dyDescent="0.25">
      <c r="A252" s="124" t="s">
        <v>891</v>
      </c>
      <c r="B252" s="53" t="s">
        <v>892</v>
      </c>
      <c r="C252" s="609" t="s">
        <v>893</v>
      </c>
      <c r="D252" s="610"/>
      <c r="E252" s="610"/>
      <c r="F252" s="166">
        <v>0</v>
      </c>
      <c r="G252" s="248">
        <f t="shared" si="99"/>
        <v>0</v>
      </c>
      <c r="H252" s="154"/>
      <c r="I252" s="166">
        <f t="shared" si="84"/>
        <v>0</v>
      </c>
      <c r="J252" s="43"/>
      <c r="K252" s="13"/>
      <c r="L252" s="13"/>
      <c r="M252" s="13"/>
      <c r="N252" s="13"/>
      <c r="O252" s="13"/>
      <c r="P252" s="76"/>
      <c r="Q252" s="13"/>
      <c r="R252" s="13"/>
      <c r="S252" s="13"/>
      <c r="T252" s="13"/>
      <c r="U252" s="81"/>
      <c r="V252" s="13"/>
      <c r="W252" s="43"/>
      <c r="X252" s="355"/>
      <c r="Y252" s="81"/>
      <c r="Z252" s="81"/>
      <c r="AA252" s="45"/>
    </row>
    <row r="253" spans="1:27" s="41" customFormat="1" ht="15.75" thickBot="1" x14ac:dyDescent="0.3">
      <c r="A253" s="124" t="s">
        <v>298</v>
      </c>
      <c r="B253" s="53" t="s">
        <v>701</v>
      </c>
      <c r="C253" s="609" t="s">
        <v>299</v>
      </c>
      <c r="D253" s="610"/>
      <c r="E253" s="610"/>
      <c r="F253" s="166">
        <v>748453</v>
      </c>
      <c r="G253" s="248">
        <f t="shared" si="99"/>
        <v>748453</v>
      </c>
      <c r="H253" s="154"/>
      <c r="I253" s="166">
        <f t="shared" si="84"/>
        <v>748453</v>
      </c>
      <c r="J253" s="43">
        <f>I253</f>
        <v>748453</v>
      </c>
      <c r="K253" s="13"/>
      <c r="L253" s="13"/>
      <c r="M253" s="13"/>
      <c r="N253" s="13"/>
      <c r="O253" s="13"/>
      <c r="P253" s="76">
        <v>748453</v>
      </c>
      <c r="Q253" s="13"/>
      <c r="R253" s="13"/>
      <c r="S253" s="13"/>
      <c r="T253" s="13"/>
      <c r="U253" s="81"/>
      <c r="V253" s="13"/>
      <c r="W253" s="43"/>
      <c r="X253" s="355"/>
      <c r="Y253" s="81"/>
      <c r="Z253" s="81"/>
      <c r="AA253" s="45"/>
    </row>
    <row r="254" spans="1:27" s="41" customFormat="1" ht="15.75" hidden="1" customHeight="1" thickBot="1" x14ac:dyDescent="0.3">
      <c r="A254" s="124" t="s">
        <v>300</v>
      </c>
      <c r="B254" s="53" t="s">
        <v>702</v>
      </c>
      <c r="C254" s="609" t="s">
        <v>894</v>
      </c>
      <c r="D254" s="610"/>
      <c r="E254" s="610"/>
      <c r="F254" s="166">
        <v>0</v>
      </c>
      <c r="G254" s="248">
        <f t="shared" si="99"/>
        <v>0</v>
      </c>
      <c r="H254" s="154"/>
      <c r="I254" s="166">
        <f t="shared" si="84"/>
        <v>0</v>
      </c>
      <c r="J254" s="43"/>
      <c r="K254" s="13"/>
      <c r="L254" s="13"/>
      <c r="M254" s="13"/>
      <c r="N254" s="13"/>
      <c r="O254" s="13"/>
      <c r="P254" s="76"/>
      <c r="Q254" s="13"/>
      <c r="R254" s="13"/>
      <c r="S254" s="13"/>
      <c r="T254" s="13"/>
      <c r="U254" s="81"/>
      <c r="V254" s="13"/>
      <c r="W254" s="43"/>
      <c r="X254" s="355"/>
      <c r="Y254" s="81"/>
      <c r="Z254" s="81"/>
      <c r="AA254" s="45"/>
    </row>
    <row r="255" spans="1:27" s="41" customFormat="1" ht="15.75" hidden="1" customHeight="1" thickBot="1" x14ac:dyDescent="0.3">
      <c r="A255" s="124" t="s">
        <v>301</v>
      </c>
      <c r="B255" s="53" t="s">
        <v>703</v>
      </c>
      <c r="C255" s="609" t="s">
        <v>895</v>
      </c>
      <c r="D255" s="610"/>
      <c r="E255" s="610"/>
      <c r="F255" s="166">
        <v>0</v>
      </c>
      <c r="G255" s="248">
        <f t="shared" si="99"/>
        <v>0</v>
      </c>
      <c r="H255" s="154"/>
      <c r="I255" s="166">
        <f t="shared" si="84"/>
        <v>0</v>
      </c>
      <c r="J255" s="43"/>
      <c r="K255" s="13"/>
      <c r="L255" s="13"/>
      <c r="M255" s="13"/>
      <c r="N255" s="13"/>
      <c r="O255" s="13"/>
      <c r="P255" s="76"/>
      <c r="Q255" s="13"/>
      <c r="R255" s="13"/>
      <c r="S255" s="13"/>
      <c r="T255" s="13"/>
      <c r="U255" s="81"/>
      <c r="V255" s="13"/>
      <c r="W255" s="43"/>
      <c r="X255" s="355"/>
      <c r="Y255" s="81"/>
      <c r="Z255" s="81"/>
      <c r="AA255" s="45"/>
    </row>
    <row r="256" spans="1:27" s="41" customFormat="1" ht="15.75" hidden="1" customHeight="1" thickBot="1" x14ac:dyDescent="0.3">
      <c r="A256" s="124" t="s">
        <v>302</v>
      </c>
      <c r="B256" s="53" t="s">
        <v>704</v>
      </c>
      <c r="C256" s="609" t="s">
        <v>303</v>
      </c>
      <c r="D256" s="610"/>
      <c r="E256" s="610"/>
      <c r="F256" s="166">
        <v>0</v>
      </c>
      <c r="G256" s="248">
        <f t="shared" si="99"/>
        <v>0</v>
      </c>
      <c r="H256" s="154"/>
      <c r="I256" s="166">
        <f t="shared" si="84"/>
        <v>0</v>
      </c>
      <c r="J256" s="43"/>
      <c r="K256" s="13"/>
      <c r="L256" s="13"/>
      <c r="M256" s="13"/>
      <c r="N256" s="13"/>
      <c r="O256" s="13"/>
      <c r="P256" s="76"/>
      <c r="Q256" s="13"/>
      <c r="R256" s="13"/>
      <c r="S256" s="13"/>
      <c r="T256" s="13"/>
      <c r="U256" s="81"/>
      <c r="V256" s="13"/>
      <c r="W256" s="43"/>
      <c r="X256" s="355"/>
      <c r="Y256" s="81"/>
      <c r="Z256" s="81"/>
      <c r="AA256" s="45"/>
    </row>
    <row r="257" spans="1:27" s="41" customFormat="1" ht="15.75" hidden="1" customHeight="1" thickBot="1" x14ac:dyDescent="0.3">
      <c r="A257" s="124" t="s">
        <v>896</v>
      </c>
      <c r="B257" s="53" t="s">
        <v>897</v>
      </c>
      <c r="C257" s="609" t="s">
        <v>899</v>
      </c>
      <c r="D257" s="610"/>
      <c r="E257" s="610"/>
      <c r="F257" s="166">
        <v>0</v>
      </c>
      <c r="G257" s="248">
        <f t="shared" si="99"/>
        <v>0</v>
      </c>
      <c r="H257" s="154"/>
      <c r="I257" s="166">
        <f t="shared" si="84"/>
        <v>0</v>
      </c>
      <c r="J257" s="43"/>
      <c r="K257" s="13"/>
      <c r="L257" s="13"/>
      <c r="M257" s="13"/>
      <c r="N257" s="13"/>
      <c r="O257" s="13"/>
      <c r="P257" s="76"/>
      <c r="Q257" s="13"/>
      <c r="R257" s="13"/>
      <c r="S257" s="13"/>
      <c r="T257" s="13"/>
      <c r="U257" s="81"/>
      <c r="V257" s="13"/>
      <c r="W257" s="43"/>
      <c r="X257" s="355"/>
      <c r="Y257" s="81"/>
      <c r="Z257" s="81"/>
      <c r="AA257" s="45"/>
    </row>
    <row r="258" spans="1:27" s="41" customFormat="1" ht="15.75" hidden="1" customHeight="1" thickBot="1" x14ac:dyDescent="0.3">
      <c r="A258" s="124"/>
      <c r="B258" s="53" t="s">
        <v>898</v>
      </c>
      <c r="C258" s="609" t="s">
        <v>900</v>
      </c>
      <c r="D258" s="610"/>
      <c r="E258" s="610"/>
      <c r="F258" s="166">
        <v>0</v>
      </c>
      <c r="G258" s="248">
        <f>G259+G260</f>
        <v>0</v>
      </c>
      <c r="H258" s="154">
        <f t="shared" ref="H258:AA258" si="100">H259+H260</f>
        <v>0</v>
      </c>
      <c r="I258" s="166">
        <f t="shared" si="84"/>
        <v>0</v>
      </c>
      <c r="J258" s="43">
        <f t="shared" ref="J258:O258" si="101">J259+J260</f>
        <v>0</v>
      </c>
      <c r="K258" s="13">
        <f t="shared" si="101"/>
        <v>0</v>
      </c>
      <c r="L258" s="13">
        <f t="shared" si="101"/>
        <v>0</v>
      </c>
      <c r="M258" s="13">
        <f t="shared" si="101"/>
        <v>0</v>
      </c>
      <c r="N258" s="13"/>
      <c r="O258" s="13">
        <f t="shared" si="101"/>
        <v>0</v>
      </c>
      <c r="P258" s="76">
        <f t="shared" si="100"/>
        <v>0</v>
      </c>
      <c r="Q258" s="13">
        <f t="shared" si="100"/>
        <v>0</v>
      </c>
      <c r="R258" s="13">
        <f t="shared" si="100"/>
        <v>0</v>
      </c>
      <c r="S258" s="13">
        <f t="shared" si="100"/>
        <v>0</v>
      </c>
      <c r="T258" s="13">
        <f t="shared" si="100"/>
        <v>0</v>
      </c>
      <c r="U258" s="81">
        <f t="shared" si="100"/>
        <v>0</v>
      </c>
      <c r="V258" s="13">
        <f t="shared" si="100"/>
        <v>0</v>
      </c>
      <c r="W258" s="43">
        <f t="shared" si="100"/>
        <v>0</v>
      </c>
      <c r="X258" s="355">
        <f t="shared" si="100"/>
        <v>0</v>
      </c>
      <c r="Y258" s="81">
        <f t="shared" si="100"/>
        <v>0</v>
      </c>
      <c r="Z258" s="81">
        <f t="shared" si="100"/>
        <v>0</v>
      </c>
      <c r="AA258" s="45">
        <f t="shared" si="100"/>
        <v>0</v>
      </c>
    </row>
    <row r="259" spans="1:27" s="206" customFormat="1" ht="15.75" hidden="1" customHeight="1" thickBot="1" x14ac:dyDescent="0.3">
      <c r="A259" s="124" t="s">
        <v>902</v>
      </c>
      <c r="B259" s="187" t="s">
        <v>901</v>
      </c>
      <c r="C259" s="196"/>
      <c r="D259" s="597" t="s">
        <v>905</v>
      </c>
      <c r="E259" s="597"/>
      <c r="F259" s="189">
        <v>0</v>
      </c>
      <c r="G259" s="261">
        <f>SUM(P259:AA259)</f>
        <v>0</v>
      </c>
      <c r="H259" s="188"/>
      <c r="I259" s="189">
        <f t="shared" si="84"/>
        <v>0</v>
      </c>
      <c r="J259" s="190"/>
      <c r="K259" s="191"/>
      <c r="L259" s="191"/>
      <c r="M259" s="191"/>
      <c r="N259" s="191"/>
      <c r="O259" s="191"/>
      <c r="P259" s="197"/>
      <c r="Q259" s="191"/>
      <c r="R259" s="191"/>
      <c r="S259" s="191"/>
      <c r="T259" s="191"/>
      <c r="U259" s="192"/>
      <c r="V259" s="191"/>
      <c r="W259" s="190"/>
      <c r="X259" s="353"/>
      <c r="Y259" s="192"/>
      <c r="Z259" s="192"/>
      <c r="AA259" s="193"/>
    </row>
    <row r="260" spans="1:27" s="206" customFormat="1" ht="15.75" hidden="1" customHeight="1" thickBot="1" x14ac:dyDescent="0.3">
      <c r="A260" s="124" t="s">
        <v>903</v>
      </c>
      <c r="B260" s="187" t="s">
        <v>904</v>
      </c>
      <c r="C260" s="196"/>
      <c r="D260" s="597" t="s">
        <v>906</v>
      </c>
      <c r="E260" s="597"/>
      <c r="F260" s="189">
        <v>0</v>
      </c>
      <c r="G260" s="261">
        <f>SUM(P260:AA260)</f>
        <v>0</v>
      </c>
      <c r="H260" s="188"/>
      <c r="I260" s="189">
        <f t="shared" si="84"/>
        <v>0</v>
      </c>
      <c r="J260" s="190"/>
      <c r="K260" s="191"/>
      <c r="L260" s="191"/>
      <c r="M260" s="191"/>
      <c r="N260" s="191"/>
      <c r="O260" s="191"/>
      <c r="P260" s="197"/>
      <c r="Q260" s="191"/>
      <c r="R260" s="191"/>
      <c r="S260" s="191"/>
      <c r="T260" s="191"/>
      <c r="U260" s="192"/>
      <c r="V260" s="191"/>
      <c r="W260" s="190"/>
      <c r="X260" s="353"/>
      <c r="Y260" s="192"/>
      <c r="Z260" s="192"/>
      <c r="AA260" s="193"/>
    </row>
    <row r="261" spans="1:27" ht="15.75" hidden="1" customHeight="1" thickBot="1" x14ac:dyDescent="0.3">
      <c r="B261" s="91" t="s">
        <v>708</v>
      </c>
      <c r="C261" s="587" t="s">
        <v>304</v>
      </c>
      <c r="D261" s="588"/>
      <c r="E261" s="588"/>
      <c r="F261" s="164">
        <v>0</v>
      </c>
      <c r="G261" s="242">
        <f>G262+G263+G264+G265+G266</f>
        <v>0</v>
      </c>
      <c r="H261" s="148">
        <f t="shared" ref="H261:AA261" si="102">H262+H263+H264+H265+H266</f>
        <v>0</v>
      </c>
      <c r="I261" s="164">
        <f t="shared" si="84"/>
        <v>0</v>
      </c>
      <c r="J261" s="96">
        <f t="shared" ref="J261:O261" si="103">J262+J263+J264+J265+J266</f>
        <v>0</v>
      </c>
      <c r="K261" s="94">
        <f t="shared" si="103"/>
        <v>0</v>
      </c>
      <c r="L261" s="94">
        <f t="shared" si="103"/>
        <v>0</v>
      </c>
      <c r="M261" s="94">
        <f t="shared" si="103"/>
        <v>0</v>
      </c>
      <c r="N261" s="94"/>
      <c r="O261" s="94">
        <f t="shared" si="103"/>
        <v>0</v>
      </c>
      <c r="P261" s="93">
        <f t="shared" si="102"/>
        <v>0</v>
      </c>
      <c r="Q261" s="94">
        <f t="shared" si="102"/>
        <v>0</v>
      </c>
      <c r="R261" s="94">
        <f t="shared" si="102"/>
        <v>0</v>
      </c>
      <c r="S261" s="94">
        <f t="shared" si="102"/>
        <v>0</v>
      </c>
      <c r="T261" s="94">
        <f t="shared" si="102"/>
        <v>0</v>
      </c>
      <c r="U261" s="97">
        <f t="shared" si="102"/>
        <v>0</v>
      </c>
      <c r="V261" s="94">
        <f t="shared" si="102"/>
        <v>0</v>
      </c>
      <c r="W261" s="96">
        <f t="shared" si="102"/>
        <v>0</v>
      </c>
      <c r="X261" s="354">
        <f t="shared" si="102"/>
        <v>0</v>
      </c>
      <c r="Y261" s="97">
        <f t="shared" si="102"/>
        <v>0</v>
      </c>
      <c r="Z261" s="97">
        <f t="shared" si="102"/>
        <v>0</v>
      </c>
      <c r="AA261" s="98">
        <f t="shared" si="102"/>
        <v>0</v>
      </c>
    </row>
    <row r="262" spans="1:27" s="41" customFormat="1" ht="15.75" hidden="1" customHeight="1" thickBot="1" x14ac:dyDescent="0.3">
      <c r="A262" s="124" t="s">
        <v>305</v>
      </c>
      <c r="B262" s="194" t="s">
        <v>709</v>
      </c>
      <c r="C262" s="614" t="s">
        <v>385</v>
      </c>
      <c r="D262" s="615"/>
      <c r="E262" s="615"/>
      <c r="F262" s="208">
        <v>0</v>
      </c>
      <c r="G262" s="262">
        <f t="shared" ref="G262:G268" si="104">SUM(P262:AA262)</f>
        <v>0</v>
      </c>
      <c r="H262" s="195"/>
      <c r="I262" s="208">
        <f t="shared" si="84"/>
        <v>0</v>
      </c>
      <c r="J262" s="212"/>
      <c r="K262" s="210"/>
      <c r="L262" s="210"/>
      <c r="M262" s="210"/>
      <c r="N262" s="210"/>
      <c r="O262" s="210"/>
      <c r="P262" s="209"/>
      <c r="Q262" s="210"/>
      <c r="R262" s="210"/>
      <c r="S262" s="210"/>
      <c r="T262" s="210"/>
      <c r="U262" s="213"/>
      <c r="V262" s="210"/>
      <c r="W262" s="212"/>
      <c r="X262" s="360"/>
      <c r="Y262" s="213"/>
      <c r="Z262" s="213"/>
      <c r="AA262" s="211"/>
    </row>
    <row r="263" spans="1:27" s="41" customFormat="1" ht="15.75" hidden="1" customHeight="1" thickBot="1" x14ac:dyDescent="0.3">
      <c r="A263" s="124" t="s">
        <v>306</v>
      </c>
      <c r="B263" s="194" t="s">
        <v>710</v>
      </c>
      <c r="C263" s="614" t="s">
        <v>386</v>
      </c>
      <c r="D263" s="615"/>
      <c r="E263" s="615"/>
      <c r="F263" s="208">
        <v>0</v>
      </c>
      <c r="G263" s="262">
        <f t="shared" si="104"/>
        <v>0</v>
      </c>
      <c r="H263" s="195"/>
      <c r="I263" s="208">
        <f t="shared" si="84"/>
        <v>0</v>
      </c>
      <c r="J263" s="212"/>
      <c r="K263" s="210"/>
      <c r="L263" s="210"/>
      <c r="M263" s="210"/>
      <c r="N263" s="210"/>
      <c r="O263" s="210"/>
      <c r="P263" s="209"/>
      <c r="Q263" s="210"/>
      <c r="R263" s="210"/>
      <c r="S263" s="210"/>
      <c r="T263" s="210"/>
      <c r="U263" s="213"/>
      <c r="V263" s="210"/>
      <c r="W263" s="212"/>
      <c r="X263" s="360"/>
      <c r="Y263" s="213"/>
      <c r="Z263" s="213"/>
      <c r="AA263" s="211"/>
    </row>
    <row r="264" spans="1:27" s="41" customFormat="1" ht="15.75" hidden="1" customHeight="1" thickBot="1" x14ac:dyDescent="0.3">
      <c r="A264" s="124" t="s">
        <v>307</v>
      </c>
      <c r="B264" s="194" t="s">
        <v>711</v>
      </c>
      <c r="C264" s="614" t="s">
        <v>308</v>
      </c>
      <c r="D264" s="615"/>
      <c r="E264" s="615"/>
      <c r="F264" s="208">
        <v>0</v>
      </c>
      <c r="G264" s="262">
        <f t="shared" si="104"/>
        <v>0</v>
      </c>
      <c r="H264" s="195"/>
      <c r="I264" s="208">
        <f t="shared" si="84"/>
        <v>0</v>
      </c>
      <c r="J264" s="212"/>
      <c r="K264" s="210"/>
      <c r="L264" s="210"/>
      <c r="M264" s="210"/>
      <c r="N264" s="210"/>
      <c r="O264" s="210"/>
      <c r="P264" s="209"/>
      <c r="Q264" s="210"/>
      <c r="R264" s="210"/>
      <c r="S264" s="210"/>
      <c r="T264" s="210"/>
      <c r="U264" s="213"/>
      <c r="V264" s="210"/>
      <c r="W264" s="212"/>
      <c r="X264" s="360"/>
      <c r="Y264" s="213"/>
      <c r="Z264" s="213"/>
      <c r="AA264" s="211"/>
    </row>
    <row r="265" spans="1:27" s="41" customFormat="1" ht="15.75" hidden="1" customHeight="1" thickBot="1" x14ac:dyDescent="0.3">
      <c r="A265" s="124" t="s">
        <v>309</v>
      </c>
      <c r="B265" s="194" t="s">
        <v>712</v>
      </c>
      <c r="C265" s="614" t="s">
        <v>310</v>
      </c>
      <c r="D265" s="615"/>
      <c r="E265" s="615"/>
      <c r="F265" s="208">
        <v>0</v>
      </c>
      <c r="G265" s="262">
        <f t="shared" si="104"/>
        <v>0</v>
      </c>
      <c r="H265" s="195"/>
      <c r="I265" s="208">
        <f t="shared" si="84"/>
        <v>0</v>
      </c>
      <c r="J265" s="212"/>
      <c r="K265" s="210"/>
      <c r="L265" s="210"/>
      <c r="M265" s="210"/>
      <c r="N265" s="210"/>
      <c r="O265" s="210"/>
      <c r="P265" s="209"/>
      <c r="Q265" s="210"/>
      <c r="R265" s="210"/>
      <c r="S265" s="210"/>
      <c r="T265" s="210"/>
      <c r="U265" s="213"/>
      <c r="V265" s="210"/>
      <c r="W265" s="212"/>
      <c r="X265" s="360"/>
      <c r="Y265" s="213"/>
      <c r="Z265" s="213"/>
      <c r="AA265" s="211"/>
    </row>
    <row r="266" spans="1:27" s="41" customFormat="1" ht="15.75" hidden="1" customHeight="1" thickBot="1" x14ac:dyDescent="0.3">
      <c r="A266" s="124" t="s">
        <v>311</v>
      </c>
      <c r="B266" s="194" t="s">
        <v>713</v>
      </c>
      <c r="C266" s="614" t="s">
        <v>387</v>
      </c>
      <c r="D266" s="615"/>
      <c r="E266" s="615"/>
      <c r="F266" s="208">
        <v>0</v>
      </c>
      <c r="G266" s="262">
        <f t="shared" si="104"/>
        <v>0</v>
      </c>
      <c r="H266" s="195"/>
      <c r="I266" s="208">
        <f t="shared" si="84"/>
        <v>0</v>
      </c>
      <c r="J266" s="212"/>
      <c r="K266" s="210"/>
      <c r="L266" s="210"/>
      <c r="M266" s="210"/>
      <c r="N266" s="210"/>
      <c r="O266" s="210"/>
      <c r="P266" s="209"/>
      <c r="Q266" s="210"/>
      <c r="R266" s="210"/>
      <c r="S266" s="210"/>
      <c r="T266" s="210"/>
      <c r="U266" s="213"/>
      <c r="V266" s="210"/>
      <c r="W266" s="212"/>
      <c r="X266" s="360"/>
      <c r="Y266" s="213"/>
      <c r="Z266" s="213"/>
      <c r="AA266" s="211"/>
    </row>
    <row r="267" spans="1:27" ht="15.75" hidden="1" customHeight="1" thickBot="1" x14ac:dyDescent="0.3">
      <c r="A267" s="124" t="s">
        <v>313</v>
      </c>
      <c r="B267" s="91" t="s">
        <v>714</v>
      </c>
      <c r="C267" s="587" t="s">
        <v>312</v>
      </c>
      <c r="D267" s="588"/>
      <c r="E267" s="588"/>
      <c r="F267" s="164">
        <v>0</v>
      </c>
      <c r="G267" s="242">
        <f t="shared" si="104"/>
        <v>0</v>
      </c>
      <c r="H267" s="148"/>
      <c r="I267" s="164">
        <f t="shared" si="84"/>
        <v>0</v>
      </c>
      <c r="J267" s="96"/>
      <c r="K267" s="94"/>
      <c r="L267" s="94"/>
      <c r="M267" s="94"/>
      <c r="N267" s="94"/>
      <c r="O267" s="94"/>
      <c r="P267" s="93"/>
      <c r="Q267" s="94"/>
      <c r="R267" s="94"/>
      <c r="S267" s="94"/>
      <c r="T267" s="94"/>
      <c r="U267" s="97"/>
      <c r="V267" s="94"/>
      <c r="W267" s="96"/>
      <c r="X267" s="354"/>
      <c r="Y267" s="97"/>
      <c r="Z267" s="97"/>
      <c r="AA267" s="98"/>
    </row>
    <row r="268" spans="1:27" ht="15.75" hidden="1" customHeight="1" thickBot="1" x14ac:dyDescent="0.3">
      <c r="A268" s="124" t="s">
        <v>907</v>
      </c>
      <c r="B268" s="91" t="s">
        <v>908</v>
      </c>
      <c r="C268" s="587" t="s">
        <v>909</v>
      </c>
      <c r="D268" s="588"/>
      <c r="E268" s="588"/>
      <c r="F268" s="164">
        <v>0</v>
      </c>
      <c r="G268" s="242">
        <f t="shared" si="104"/>
        <v>0</v>
      </c>
      <c r="H268" s="148"/>
      <c r="I268" s="164">
        <f t="shared" si="84"/>
        <v>0</v>
      </c>
      <c r="J268" s="96"/>
      <c r="K268" s="94"/>
      <c r="L268" s="94"/>
      <c r="M268" s="94"/>
      <c r="N268" s="94"/>
      <c r="O268" s="94"/>
      <c r="P268" s="93"/>
      <c r="Q268" s="94"/>
      <c r="R268" s="94"/>
      <c r="S268" s="94"/>
      <c r="T268" s="94"/>
      <c r="U268" s="97"/>
      <c r="V268" s="94"/>
      <c r="W268" s="96"/>
      <c r="X268" s="354"/>
      <c r="Y268" s="97"/>
      <c r="Z268" s="97"/>
      <c r="AA268" s="98"/>
    </row>
    <row r="269" spans="1:27" ht="15.75" thickBot="1" x14ac:dyDescent="0.3">
      <c r="B269" s="616" t="s">
        <v>314</v>
      </c>
      <c r="C269" s="617"/>
      <c r="D269" s="617"/>
      <c r="E269" s="617"/>
      <c r="F269" s="162">
        <v>6231000</v>
      </c>
      <c r="G269" s="239">
        <f>G5+G24+G32+G59+G77+G161+G171+G176+G239</f>
        <v>6231750</v>
      </c>
      <c r="H269" s="145">
        <f>H5+H24+H32+H59+H77+H161+H171+H176+H239</f>
        <v>0</v>
      </c>
      <c r="I269" s="162">
        <f t="shared" si="84"/>
        <v>6231750</v>
      </c>
      <c r="J269" s="88">
        <f>J5+J24+J32+J59+J77+J161+J171+J176+J239</f>
        <v>748453</v>
      </c>
      <c r="K269" s="86">
        <f>K5+K24+K32+K59+K77+K161+K171+K176+K239</f>
        <v>2668218</v>
      </c>
      <c r="L269" s="86">
        <f t="shared" ref="L269:Z269" si="105">L5+L24+L32+L59+L77+L161+L171+L176+L239</f>
        <v>726831</v>
      </c>
      <c r="M269" s="86">
        <f t="shared" si="105"/>
        <v>288248</v>
      </c>
      <c r="N269" s="86">
        <f t="shared" si="105"/>
        <v>0</v>
      </c>
      <c r="O269" s="86">
        <f t="shared" si="105"/>
        <v>1800000</v>
      </c>
      <c r="P269" s="85">
        <f t="shared" si="105"/>
        <v>1057222</v>
      </c>
      <c r="Q269" s="86">
        <f t="shared" si="105"/>
        <v>226789</v>
      </c>
      <c r="R269" s="86">
        <f t="shared" si="105"/>
        <v>249339</v>
      </c>
      <c r="S269" s="86">
        <f t="shared" si="105"/>
        <v>235874</v>
      </c>
      <c r="T269" s="86">
        <f t="shared" si="105"/>
        <v>588779</v>
      </c>
      <c r="U269" s="89">
        <f t="shared" si="105"/>
        <v>654039</v>
      </c>
      <c r="V269" s="86">
        <f t="shared" si="105"/>
        <v>373884</v>
      </c>
      <c r="W269" s="88">
        <f t="shared" si="105"/>
        <v>302039</v>
      </c>
      <c r="X269" s="351">
        <f t="shared" si="105"/>
        <v>631177</v>
      </c>
      <c r="Y269" s="89">
        <f t="shared" si="105"/>
        <v>328039</v>
      </c>
      <c r="Z269" s="89">
        <f t="shared" si="105"/>
        <v>289039</v>
      </c>
      <c r="AA269" s="90">
        <f>AA5+AA24+AA32+AA59+AA77+AA161+AA171+AA176+AA239</f>
        <v>1295530</v>
      </c>
    </row>
    <row r="270" spans="1:27" x14ac:dyDescent="0.25">
      <c r="B270" s="22"/>
      <c r="C270" s="23"/>
      <c r="D270" s="23"/>
      <c r="E270" s="24"/>
      <c r="F270" s="24"/>
      <c r="G270" s="24"/>
      <c r="H270" s="24"/>
      <c r="I270" s="60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</row>
    <row r="271" spans="1:27" x14ac:dyDescent="0.25">
      <c r="B271" s="25"/>
      <c r="C271" s="26"/>
      <c r="D271" s="26"/>
      <c r="E271" s="24"/>
      <c r="F271" s="24"/>
      <c r="G271" s="24"/>
      <c r="H271" s="24"/>
      <c r="I271" s="60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</row>
    <row r="272" spans="1:27" x14ac:dyDescent="0.25">
      <c r="B272" s="27"/>
      <c r="C272" s="24"/>
      <c r="D272" s="24"/>
      <c r="E272" s="28"/>
      <c r="F272" s="28"/>
      <c r="G272" s="28"/>
      <c r="H272" s="28"/>
      <c r="I272" s="60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</row>
    <row r="273" spans="1:27" x14ac:dyDescent="0.25">
      <c r="B273" s="27"/>
      <c r="C273" s="24"/>
      <c r="D273" s="24"/>
      <c r="E273" s="28"/>
      <c r="F273" s="28"/>
      <c r="G273" s="28"/>
      <c r="H273" s="28"/>
      <c r="I273" s="60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</row>
    <row r="274" spans="1:27" x14ac:dyDescent="0.25">
      <c r="B274" s="27"/>
      <c r="C274" s="24"/>
      <c r="D274" s="24"/>
      <c r="E274" s="28"/>
      <c r="F274" s="28"/>
      <c r="G274" s="28"/>
      <c r="H274" s="28"/>
      <c r="I274" s="60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</row>
    <row r="275" spans="1:27" x14ac:dyDescent="0.25">
      <c r="B275" s="27"/>
      <c r="C275" s="24"/>
      <c r="D275" s="24"/>
      <c r="E275" s="28"/>
      <c r="F275" s="28"/>
      <c r="G275" s="28"/>
      <c r="H275" s="28"/>
      <c r="I275" s="60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</row>
    <row r="276" spans="1:27" x14ac:dyDescent="0.25">
      <c r="B276" s="27"/>
      <c r="C276" s="24"/>
      <c r="D276" s="24"/>
      <c r="E276" s="28"/>
      <c r="F276" s="28"/>
      <c r="G276" s="28"/>
      <c r="H276" s="28"/>
      <c r="I276" s="60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</row>
    <row r="277" spans="1:27" x14ac:dyDescent="0.25">
      <c r="B277" s="27"/>
      <c r="C277" s="24"/>
      <c r="D277" s="24"/>
      <c r="E277" s="28"/>
      <c r="F277" s="28"/>
      <c r="G277" s="28"/>
      <c r="H277" s="28"/>
      <c r="I277" s="60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</row>
    <row r="278" spans="1:27" x14ac:dyDescent="0.25">
      <c r="B278" s="27"/>
      <c r="C278" s="28"/>
      <c r="D278" s="28"/>
      <c r="E278" s="24"/>
      <c r="F278" s="24"/>
      <c r="G278" s="24"/>
      <c r="H278" s="24"/>
      <c r="I278" s="60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</row>
    <row r="279" spans="1:27" x14ac:dyDescent="0.25">
      <c r="B279" s="27"/>
      <c r="C279" s="28"/>
      <c r="D279" s="28"/>
      <c r="E279" s="24"/>
      <c r="F279" s="24"/>
      <c r="G279" s="24"/>
      <c r="H279" s="24"/>
      <c r="I279" s="60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</row>
    <row r="280" spans="1:27" x14ac:dyDescent="0.25">
      <c r="B280" s="27"/>
      <c r="C280" s="28"/>
      <c r="D280" s="28"/>
      <c r="E280" s="24"/>
      <c r="F280" s="24"/>
      <c r="G280" s="24"/>
      <c r="H280" s="24"/>
      <c r="I280" s="60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</row>
    <row r="281" spans="1:27" x14ac:dyDescent="0.25">
      <c r="B281" s="27"/>
      <c r="C281" s="24"/>
      <c r="D281" s="24"/>
      <c r="E281" s="28"/>
      <c r="F281" s="28"/>
      <c r="G281" s="28"/>
      <c r="H281" s="28"/>
      <c r="I281" s="60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</row>
    <row r="282" spans="1:27" x14ac:dyDescent="0.25">
      <c r="B282" s="27"/>
      <c r="C282" s="24"/>
      <c r="D282" s="24"/>
      <c r="E282" s="28"/>
      <c r="F282" s="28"/>
      <c r="G282" s="28"/>
      <c r="H282" s="28"/>
      <c r="I282" s="60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</row>
    <row r="283" spans="1:27" x14ac:dyDescent="0.25">
      <c r="B283" s="27"/>
      <c r="C283" s="24"/>
      <c r="D283" s="24"/>
      <c r="E283" s="28"/>
      <c r="F283" s="28"/>
      <c r="G283" s="28"/>
      <c r="H283" s="28"/>
      <c r="I283" s="60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</row>
    <row r="284" spans="1:27" x14ac:dyDescent="0.25">
      <c r="A284" s="126"/>
      <c r="B284" s="27"/>
      <c r="C284" s="24"/>
      <c r="D284" s="24"/>
      <c r="E284" s="28"/>
      <c r="F284" s="28"/>
      <c r="G284" s="28"/>
      <c r="H284" s="28"/>
      <c r="I284" s="60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</row>
    <row r="285" spans="1:27" x14ac:dyDescent="0.25">
      <c r="A285" s="126"/>
      <c r="B285" s="27"/>
      <c r="C285" s="24"/>
      <c r="D285" s="24"/>
      <c r="E285" s="28"/>
      <c r="F285" s="28"/>
      <c r="G285" s="28"/>
      <c r="H285" s="28"/>
      <c r="I285" s="60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</row>
    <row r="286" spans="1:27" x14ac:dyDescent="0.25">
      <c r="A286" s="126"/>
      <c r="B286" s="27"/>
      <c r="C286" s="24"/>
      <c r="D286" s="24"/>
      <c r="E286" s="28"/>
      <c r="F286" s="28"/>
      <c r="G286" s="28"/>
      <c r="H286" s="28"/>
      <c r="I286" s="60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</row>
    <row r="287" spans="1:27" x14ac:dyDescent="0.25">
      <c r="A287" s="126"/>
      <c r="B287" s="27"/>
      <c r="C287" s="24"/>
      <c r="D287" s="24"/>
      <c r="E287" s="28"/>
      <c r="F287" s="28"/>
      <c r="G287" s="28"/>
      <c r="H287" s="28"/>
      <c r="I287" s="60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</row>
    <row r="288" spans="1:27" x14ac:dyDescent="0.25">
      <c r="A288" s="126"/>
      <c r="B288" s="27"/>
      <c r="C288" s="24"/>
      <c r="D288" s="24"/>
      <c r="E288" s="28"/>
      <c r="F288" s="28"/>
      <c r="G288" s="28"/>
      <c r="H288" s="28"/>
      <c r="I288" s="60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</row>
    <row r="289" spans="1:27" x14ac:dyDescent="0.25">
      <c r="A289" s="126"/>
      <c r="B289" s="27"/>
      <c r="C289" s="24"/>
      <c r="D289" s="24"/>
      <c r="E289" s="28"/>
      <c r="F289" s="28"/>
      <c r="G289" s="28"/>
      <c r="H289" s="28"/>
      <c r="I289" s="60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</row>
    <row r="290" spans="1:27" x14ac:dyDescent="0.25">
      <c r="A290" s="126"/>
      <c r="B290" s="27"/>
      <c r="C290" s="24"/>
      <c r="D290" s="24"/>
      <c r="E290" s="28"/>
      <c r="F290" s="28"/>
      <c r="G290" s="28"/>
      <c r="H290" s="28"/>
      <c r="I290" s="60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</row>
    <row r="291" spans="1:27" x14ac:dyDescent="0.25">
      <c r="A291" s="126"/>
      <c r="B291" s="27"/>
      <c r="C291" s="28"/>
      <c r="D291" s="28"/>
      <c r="E291" s="24"/>
      <c r="F291" s="24"/>
      <c r="G291" s="24"/>
      <c r="H291" s="24"/>
      <c r="I291" s="60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</row>
    <row r="292" spans="1:27" x14ac:dyDescent="0.25">
      <c r="A292" s="126"/>
      <c r="B292" s="27"/>
      <c r="C292" s="24"/>
      <c r="D292" s="24"/>
      <c r="E292" s="28"/>
      <c r="F292" s="28"/>
      <c r="G292" s="28"/>
      <c r="H292" s="28"/>
      <c r="I292" s="60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</row>
    <row r="293" spans="1:27" x14ac:dyDescent="0.25">
      <c r="A293" s="126"/>
      <c r="B293" s="27"/>
      <c r="C293" s="24"/>
      <c r="D293" s="24"/>
      <c r="E293" s="28"/>
      <c r="F293" s="28"/>
      <c r="G293" s="28"/>
      <c r="H293" s="28"/>
      <c r="I293" s="60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</row>
    <row r="294" spans="1:27" x14ac:dyDescent="0.25">
      <c r="A294" s="126"/>
      <c r="B294" s="27"/>
      <c r="C294" s="24"/>
      <c r="D294" s="24"/>
      <c r="E294" s="28"/>
      <c r="F294" s="28"/>
      <c r="G294" s="28"/>
      <c r="H294" s="28"/>
      <c r="I294" s="60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</row>
    <row r="295" spans="1:27" x14ac:dyDescent="0.25">
      <c r="A295" s="126"/>
      <c r="B295" s="27"/>
      <c r="C295" s="24"/>
      <c r="D295" s="24"/>
      <c r="E295" s="28"/>
      <c r="F295" s="28"/>
      <c r="G295" s="28"/>
      <c r="H295" s="28"/>
      <c r="I295" s="60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</row>
    <row r="296" spans="1:27" x14ac:dyDescent="0.25">
      <c r="A296" s="126"/>
      <c r="B296" s="27"/>
      <c r="C296" s="24"/>
      <c r="D296" s="24"/>
      <c r="E296" s="28"/>
      <c r="F296" s="28"/>
      <c r="G296" s="28"/>
      <c r="H296" s="28"/>
      <c r="I296" s="60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</row>
    <row r="297" spans="1:27" x14ac:dyDescent="0.25">
      <c r="A297" s="126"/>
      <c r="B297" s="27"/>
      <c r="C297" s="24"/>
      <c r="D297" s="24"/>
      <c r="E297" s="28"/>
      <c r="F297" s="28"/>
      <c r="G297" s="28"/>
      <c r="H297" s="28"/>
      <c r="I297" s="60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</row>
    <row r="298" spans="1:27" x14ac:dyDescent="0.25">
      <c r="A298" s="126"/>
      <c r="B298" s="27"/>
      <c r="C298" s="24"/>
      <c r="D298" s="24"/>
      <c r="E298" s="28"/>
      <c r="F298" s="28"/>
      <c r="G298" s="28"/>
      <c r="H298" s="28"/>
      <c r="I298" s="60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</row>
    <row r="299" spans="1:27" x14ac:dyDescent="0.25">
      <c r="A299" s="126"/>
      <c r="B299" s="27"/>
      <c r="C299" s="24"/>
      <c r="D299" s="24"/>
      <c r="E299" s="28"/>
      <c r="F299" s="28"/>
      <c r="G299" s="28"/>
      <c r="H299" s="28"/>
      <c r="I299" s="60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</row>
    <row r="300" spans="1:27" x14ac:dyDescent="0.25">
      <c r="A300" s="126"/>
      <c r="B300" s="27"/>
      <c r="C300" s="24"/>
      <c r="D300" s="24"/>
      <c r="E300" s="28"/>
      <c r="F300" s="28"/>
      <c r="G300" s="28"/>
      <c r="H300" s="28"/>
      <c r="I300" s="60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</row>
    <row r="301" spans="1:27" x14ac:dyDescent="0.25">
      <c r="A301" s="126"/>
      <c r="B301" s="27"/>
      <c r="C301" s="24"/>
      <c r="D301" s="24"/>
      <c r="E301" s="28"/>
      <c r="F301" s="28"/>
      <c r="G301" s="28"/>
      <c r="H301" s="28"/>
      <c r="I301" s="60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</row>
    <row r="302" spans="1:27" x14ac:dyDescent="0.25">
      <c r="A302" s="126"/>
      <c r="B302" s="27"/>
      <c r="C302" s="28"/>
      <c r="D302" s="28"/>
      <c r="E302" s="24"/>
      <c r="F302" s="24"/>
      <c r="G302" s="24"/>
      <c r="H302" s="24"/>
      <c r="I302" s="60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</row>
    <row r="303" spans="1:27" x14ac:dyDescent="0.25">
      <c r="A303" s="126"/>
      <c r="B303" s="27"/>
      <c r="C303" s="24"/>
      <c r="D303" s="24"/>
      <c r="E303" s="28"/>
      <c r="F303" s="28"/>
      <c r="G303" s="28"/>
      <c r="H303" s="28"/>
      <c r="I303" s="60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</row>
    <row r="304" spans="1:27" x14ac:dyDescent="0.25">
      <c r="A304" s="126"/>
      <c r="B304" s="27"/>
      <c r="C304" s="24"/>
      <c r="D304" s="24"/>
      <c r="E304" s="28"/>
      <c r="F304" s="28"/>
      <c r="G304" s="28"/>
      <c r="H304" s="28"/>
      <c r="I304" s="60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</row>
    <row r="305" spans="1:27" x14ac:dyDescent="0.25">
      <c r="A305" s="126"/>
      <c r="B305" s="27"/>
      <c r="C305" s="24"/>
      <c r="D305" s="24"/>
      <c r="E305" s="28"/>
      <c r="F305" s="28"/>
      <c r="G305" s="28"/>
      <c r="H305" s="28"/>
      <c r="I305" s="60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</row>
    <row r="306" spans="1:27" x14ac:dyDescent="0.25">
      <c r="A306" s="126"/>
      <c r="B306" s="27"/>
      <c r="C306" s="24"/>
      <c r="D306" s="24"/>
      <c r="E306" s="28"/>
      <c r="F306" s="28"/>
      <c r="G306" s="28"/>
      <c r="H306" s="28"/>
      <c r="I306" s="60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</row>
    <row r="307" spans="1:27" x14ac:dyDescent="0.25">
      <c r="A307" s="126"/>
      <c r="B307" s="27"/>
      <c r="C307" s="24"/>
      <c r="D307" s="24"/>
      <c r="E307" s="28"/>
      <c r="F307" s="28"/>
      <c r="G307" s="28"/>
      <c r="H307" s="28"/>
      <c r="I307" s="60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</row>
    <row r="308" spans="1:27" x14ac:dyDescent="0.25">
      <c r="A308" s="126"/>
      <c r="B308" s="27"/>
      <c r="C308" s="24"/>
      <c r="D308" s="24"/>
      <c r="E308" s="28"/>
      <c r="F308" s="28"/>
      <c r="G308" s="28"/>
      <c r="H308" s="28"/>
      <c r="I308" s="60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</row>
    <row r="309" spans="1:27" x14ac:dyDescent="0.25">
      <c r="A309" s="126"/>
      <c r="B309" s="27"/>
      <c r="C309" s="24"/>
      <c r="D309" s="24"/>
      <c r="E309" s="28"/>
      <c r="F309" s="28"/>
      <c r="G309" s="28"/>
      <c r="H309" s="28"/>
      <c r="I309" s="60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</row>
    <row r="310" spans="1:27" x14ac:dyDescent="0.25">
      <c r="A310" s="126"/>
      <c r="B310" s="27"/>
      <c r="C310" s="24"/>
      <c r="D310" s="24"/>
      <c r="E310" s="28"/>
      <c r="F310" s="28"/>
      <c r="G310" s="28"/>
      <c r="H310" s="28"/>
      <c r="I310" s="60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</row>
    <row r="311" spans="1:27" x14ac:dyDescent="0.25">
      <c r="A311" s="126"/>
      <c r="B311" s="27"/>
      <c r="C311" s="24"/>
      <c r="D311" s="24"/>
      <c r="E311" s="28"/>
      <c r="F311" s="28"/>
      <c r="G311" s="28"/>
      <c r="H311" s="28"/>
      <c r="I311" s="60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</row>
    <row r="312" spans="1:27" x14ac:dyDescent="0.25">
      <c r="A312" s="126"/>
      <c r="B312" s="27"/>
      <c r="C312" s="24"/>
      <c r="D312" s="24"/>
      <c r="E312" s="28"/>
      <c r="F312" s="28"/>
      <c r="G312" s="28"/>
      <c r="H312" s="28"/>
      <c r="I312" s="60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</row>
    <row r="313" spans="1:27" x14ac:dyDescent="0.25">
      <c r="A313" s="126"/>
      <c r="B313" s="29"/>
      <c r="C313" s="23"/>
      <c r="D313" s="23"/>
      <c r="E313" s="24"/>
      <c r="F313" s="24"/>
      <c r="G313" s="24"/>
      <c r="H313" s="24"/>
      <c r="I313" s="60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</row>
    <row r="314" spans="1:27" x14ac:dyDescent="0.25">
      <c r="A314" s="126"/>
      <c r="B314" s="27"/>
      <c r="C314" s="28"/>
      <c r="D314" s="28"/>
      <c r="E314" s="24"/>
      <c r="F314" s="24"/>
      <c r="G314" s="24"/>
      <c r="H314" s="24"/>
      <c r="I314" s="60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</row>
    <row r="315" spans="1:27" x14ac:dyDescent="0.25">
      <c r="A315" s="126"/>
      <c r="B315" s="27"/>
      <c r="C315" s="28"/>
      <c r="D315" s="28"/>
      <c r="E315" s="24"/>
      <c r="F315" s="24"/>
      <c r="G315" s="24"/>
      <c r="H315" s="24"/>
      <c r="I315" s="60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</row>
    <row r="316" spans="1:27" x14ac:dyDescent="0.25">
      <c r="A316" s="126"/>
      <c r="B316" s="27"/>
      <c r="C316" s="28"/>
      <c r="D316" s="28"/>
      <c r="E316" s="24"/>
      <c r="F316" s="24"/>
      <c r="G316" s="24"/>
      <c r="H316" s="24"/>
      <c r="I316" s="60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</row>
    <row r="317" spans="1:27" x14ac:dyDescent="0.25">
      <c r="A317" s="126"/>
      <c r="B317" s="27"/>
      <c r="C317" s="24"/>
      <c r="D317" s="24"/>
      <c r="E317" s="28"/>
      <c r="F317" s="28"/>
      <c r="G317" s="28"/>
      <c r="H317" s="28"/>
      <c r="I317" s="60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</row>
    <row r="318" spans="1:27" x14ac:dyDescent="0.25">
      <c r="A318" s="126"/>
      <c r="B318" s="27"/>
      <c r="C318" s="24"/>
      <c r="D318" s="24"/>
      <c r="E318" s="28"/>
      <c r="F318" s="28"/>
      <c r="G318" s="28"/>
      <c r="H318" s="28"/>
      <c r="I318" s="60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</row>
    <row r="319" spans="1:27" x14ac:dyDescent="0.25">
      <c r="A319" s="126"/>
      <c r="B319" s="27"/>
      <c r="C319" s="24"/>
      <c r="D319" s="24"/>
      <c r="E319" s="28"/>
      <c r="F319" s="28"/>
      <c r="G319" s="28"/>
      <c r="H319" s="28"/>
      <c r="I319" s="60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</row>
    <row r="320" spans="1:27" x14ac:dyDescent="0.25">
      <c r="A320" s="126"/>
      <c r="B320" s="27"/>
      <c r="C320" s="24"/>
      <c r="D320" s="24"/>
      <c r="E320" s="28"/>
      <c r="F320" s="28"/>
      <c r="G320" s="28"/>
      <c r="H320" s="28"/>
      <c r="I320" s="60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</row>
    <row r="321" spans="1:27" x14ac:dyDescent="0.25">
      <c r="A321" s="126"/>
      <c r="B321" s="27"/>
      <c r="C321" s="24"/>
      <c r="D321" s="24"/>
      <c r="E321" s="28"/>
      <c r="F321" s="28"/>
      <c r="G321" s="28"/>
      <c r="H321" s="28"/>
      <c r="I321" s="60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</row>
    <row r="322" spans="1:27" x14ac:dyDescent="0.25">
      <c r="A322" s="126"/>
      <c r="B322" s="27"/>
      <c r="C322" s="24"/>
      <c r="D322" s="24"/>
      <c r="E322" s="28"/>
      <c r="F322" s="28"/>
      <c r="G322" s="28"/>
      <c r="H322" s="28"/>
      <c r="I322" s="60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</row>
    <row r="323" spans="1:27" x14ac:dyDescent="0.25">
      <c r="A323" s="126"/>
      <c r="B323" s="27"/>
      <c r="C323" s="24"/>
      <c r="D323" s="24"/>
      <c r="E323" s="28"/>
      <c r="F323" s="28"/>
      <c r="G323" s="28"/>
      <c r="H323" s="28"/>
      <c r="I323" s="60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</row>
    <row r="324" spans="1:27" x14ac:dyDescent="0.25">
      <c r="A324" s="126"/>
      <c r="B324" s="27"/>
      <c r="C324" s="24"/>
      <c r="D324" s="24"/>
      <c r="E324" s="28"/>
      <c r="F324" s="28"/>
      <c r="G324" s="28"/>
      <c r="H324" s="28"/>
      <c r="I324" s="60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</row>
    <row r="325" spans="1:27" x14ac:dyDescent="0.25">
      <c r="A325" s="126"/>
      <c r="B325" s="27"/>
      <c r="C325" s="24"/>
      <c r="D325" s="24"/>
      <c r="E325" s="28"/>
      <c r="F325" s="28"/>
      <c r="G325" s="28"/>
      <c r="H325" s="28"/>
      <c r="I325" s="60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</row>
    <row r="326" spans="1:27" x14ac:dyDescent="0.25">
      <c r="A326" s="126"/>
      <c r="B326" s="27"/>
      <c r="C326" s="24"/>
      <c r="D326" s="24"/>
      <c r="E326" s="28"/>
      <c r="F326" s="28"/>
      <c r="G326" s="28"/>
      <c r="H326" s="28"/>
      <c r="I326" s="60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</row>
    <row r="327" spans="1:27" x14ac:dyDescent="0.25">
      <c r="A327" s="126"/>
      <c r="B327" s="27"/>
      <c r="C327" s="28"/>
      <c r="D327" s="28"/>
      <c r="E327" s="24"/>
      <c r="F327" s="24"/>
      <c r="G327" s="24"/>
      <c r="H327" s="24"/>
      <c r="I327" s="60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</row>
    <row r="328" spans="1:27" x14ac:dyDescent="0.25">
      <c r="A328" s="126"/>
      <c r="B328" s="27"/>
      <c r="C328" s="24"/>
      <c r="D328" s="24"/>
      <c r="E328" s="28"/>
      <c r="F328" s="28"/>
      <c r="G328" s="28"/>
      <c r="H328" s="28"/>
      <c r="I328" s="60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</row>
    <row r="329" spans="1:27" x14ac:dyDescent="0.25">
      <c r="A329" s="126"/>
      <c r="B329" s="27"/>
      <c r="C329" s="24"/>
      <c r="D329" s="24"/>
      <c r="E329" s="28"/>
      <c r="F329" s="28"/>
      <c r="G329" s="28"/>
      <c r="H329" s="28"/>
      <c r="I329" s="60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</row>
    <row r="330" spans="1:27" x14ac:dyDescent="0.25">
      <c r="A330" s="126"/>
      <c r="B330" s="27"/>
      <c r="C330" s="24"/>
      <c r="D330" s="24"/>
      <c r="E330" s="28"/>
      <c r="F330" s="28"/>
      <c r="G330" s="28"/>
      <c r="H330" s="28"/>
      <c r="I330" s="60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</row>
    <row r="331" spans="1:27" x14ac:dyDescent="0.25">
      <c r="A331" s="126"/>
      <c r="B331" s="27"/>
      <c r="C331" s="24"/>
      <c r="D331" s="24"/>
      <c r="E331" s="28"/>
      <c r="F331" s="28"/>
      <c r="G331" s="28"/>
      <c r="H331" s="28"/>
    </row>
    <row r="332" spans="1:27" x14ac:dyDescent="0.25">
      <c r="B332" s="27"/>
      <c r="C332" s="24"/>
      <c r="D332" s="24"/>
      <c r="E332" s="28"/>
      <c r="F332" s="28"/>
      <c r="G332" s="28"/>
      <c r="H332" s="28"/>
      <c r="I332" s="18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</row>
    <row r="333" spans="1:27" s="12" customFormat="1" x14ac:dyDescent="0.25">
      <c r="A333" s="127"/>
      <c r="B333" s="27"/>
      <c r="C333" s="24"/>
      <c r="D333" s="24"/>
      <c r="E333" s="28"/>
      <c r="F333" s="28"/>
      <c r="G333" s="28"/>
      <c r="H333" s="28"/>
      <c r="I333" s="49"/>
    </row>
    <row r="334" spans="1:27" s="12" customFormat="1" x14ac:dyDescent="0.25">
      <c r="A334" s="127"/>
      <c r="B334" s="27"/>
      <c r="C334" s="24"/>
      <c r="D334" s="24"/>
      <c r="E334" s="28"/>
      <c r="F334" s="28"/>
      <c r="G334" s="28"/>
      <c r="H334" s="28"/>
      <c r="I334" s="49"/>
    </row>
    <row r="335" spans="1:27" s="12" customFormat="1" x14ac:dyDescent="0.25">
      <c r="A335" s="127"/>
      <c r="B335" s="27"/>
      <c r="C335" s="24"/>
      <c r="D335" s="24"/>
      <c r="E335" s="28"/>
      <c r="F335" s="28"/>
      <c r="G335" s="28"/>
      <c r="H335" s="28"/>
      <c r="I335" s="49"/>
    </row>
    <row r="336" spans="1:27" s="12" customFormat="1" x14ac:dyDescent="0.25">
      <c r="A336" s="127"/>
      <c r="B336" s="27"/>
      <c r="C336" s="24"/>
      <c r="D336" s="24"/>
      <c r="E336" s="28"/>
      <c r="F336" s="28"/>
      <c r="G336" s="28"/>
      <c r="H336" s="28"/>
      <c r="I336" s="49"/>
    </row>
    <row r="337" spans="1:27" s="12" customFormat="1" x14ac:dyDescent="0.25">
      <c r="A337" s="127"/>
      <c r="B337" s="27"/>
      <c r="C337" s="24"/>
      <c r="D337" s="24"/>
      <c r="E337" s="28"/>
      <c r="F337" s="28"/>
      <c r="G337" s="28"/>
      <c r="H337" s="28"/>
      <c r="I337" s="49"/>
    </row>
    <row r="338" spans="1:27" s="12" customFormat="1" x14ac:dyDescent="0.25">
      <c r="A338" s="127"/>
      <c r="B338" s="27"/>
      <c r="C338" s="28"/>
      <c r="D338" s="28"/>
      <c r="E338" s="24"/>
      <c r="F338" s="24"/>
      <c r="G338" s="24"/>
      <c r="H338" s="24"/>
      <c r="I338" s="49"/>
    </row>
    <row r="339" spans="1:27" s="12" customFormat="1" x14ac:dyDescent="0.25">
      <c r="A339" s="127"/>
      <c r="B339" s="27"/>
      <c r="C339" s="24"/>
      <c r="D339" s="24"/>
      <c r="E339" s="28"/>
      <c r="F339" s="28"/>
      <c r="G339" s="28"/>
      <c r="H339" s="28"/>
      <c r="I339" s="49"/>
    </row>
    <row r="340" spans="1:27" s="12" customFormat="1" x14ac:dyDescent="0.25">
      <c r="A340" s="127"/>
      <c r="B340" s="27"/>
      <c r="C340" s="24"/>
      <c r="D340" s="24"/>
      <c r="E340" s="28"/>
      <c r="F340" s="28"/>
      <c r="G340" s="28"/>
      <c r="H340" s="28"/>
      <c r="I340" s="49"/>
    </row>
    <row r="341" spans="1:27" s="12" customFormat="1" x14ac:dyDescent="0.25">
      <c r="A341" s="127"/>
      <c r="B341" s="27"/>
      <c r="C341" s="24"/>
      <c r="D341" s="24"/>
      <c r="E341" s="28"/>
      <c r="F341" s="28"/>
      <c r="G341" s="28"/>
      <c r="H341" s="28"/>
      <c r="I341" s="49"/>
    </row>
    <row r="342" spans="1:27" s="12" customFormat="1" x14ac:dyDescent="0.25">
      <c r="A342" s="127"/>
      <c r="B342" s="27"/>
      <c r="C342" s="24"/>
      <c r="D342" s="24"/>
      <c r="E342" s="28"/>
      <c r="F342" s="28"/>
      <c r="G342" s="28"/>
      <c r="H342" s="28"/>
      <c r="I342" s="49"/>
    </row>
    <row r="343" spans="1:27" s="12" customFormat="1" x14ac:dyDescent="0.25">
      <c r="A343" s="127"/>
      <c r="B343" s="27"/>
      <c r="C343" s="24"/>
      <c r="D343" s="24"/>
      <c r="E343" s="28"/>
      <c r="F343" s="28"/>
      <c r="G343" s="28"/>
      <c r="H343" s="28"/>
      <c r="I343" s="49"/>
    </row>
    <row r="344" spans="1:27" s="12" customFormat="1" x14ac:dyDescent="0.25">
      <c r="A344" s="127"/>
      <c r="B344" s="27"/>
      <c r="C344" s="24"/>
      <c r="D344" s="24"/>
      <c r="E344" s="28"/>
      <c r="F344" s="28"/>
      <c r="G344" s="28"/>
      <c r="H344" s="28"/>
      <c r="I344" s="49"/>
    </row>
    <row r="345" spans="1:27" s="12" customFormat="1" x14ac:dyDescent="0.25">
      <c r="A345" s="127"/>
      <c r="B345" s="27"/>
      <c r="C345" s="24"/>
      <c r="D345" s="24"/>
      <c r="E345" s="28"/>
      <c r="F345" s="28"/>
      <c r="G345" s="28"/>
      <c r="H345" s="28"/>
      <c r="I345" s="49"/>
    </row>
    <row r="346" spans="1:27" s="12" customFormat="1" x14ac:dyDescent="0.25">
      <c r="A346" s="127"/>
      <c r="B346" s="27"/>
      <c r="C346" s="24"/>
      <c r="D346" s="24"/>
      <c r="E346" s="28"/>
      <c r="F346" s="28"/>
      <c r="G346" s="28"/>
      <c r="H346" s="28"/>
      <c r="I346" s="49"/>
    </row>
    <row r="347" spans="1:27" s="12" customFormat="1" x14ac:dyDescent="0.25">
      <c r="A347" s="127"/>
      <c r="B347" s="27"/>
      <c r="C347" s="24"/>
      <c r="D347" s="24"/>
      <c r="E347" s="28"/>
      <c r="F347" s="28"/>
      <c r="G347" s="28"/>
      <c r="H347" s="28"/>
      <c r="I347" s="49"/>
    </row>
    <row r="348" spans="1:27" s="12" customFormat="1" x14ac:dyDescent="0.25">
      <c r="A348" s="127"/>
      <c r="B348" s="27"/>
      <c r="C348" s="24"/>
      <c r="D348" s="24"/>
      <c r="E348" s="28"/>
      <c r="F348" s="28"/>
      <c r="G348" s="28"/>
      <c r="H348" s="28"/>
      <c r="I348" s="49"/>
    </row>
    <row r="349" spans="1:27" x14ac:dyDescent="0.25">
      <c r="B349" s="29"/>
      <c r="C349" s="23"/>
      <c r="D349" s="23"/>
      <c r="E349" s="28"/>
      <c r="F349" s="28"/>
      <c r="G349" s="28"/>
      <c r="H349" s="28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</row>
    <row r="350" spans="1:27" x14ac:dyDescent="0.25">
      <c r="B350" s="30"/>
      <c r="C350" s="26"/>
      <c r="D350" s="26"/>
      <c r="E350" s="24"/>
      <c r="F350" s="24"/>
      <c r="G350" s="24"/>
      <c r="H350" s="24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</row>
    <row r="351" spans="1:27" x14ac:dyDescent="0.25">
      <c r="B351" s="27"/>
      <c r="C351" s="24"/>
      <c r="D351" s="24"/>
      <c r="E351" s="28"/>
      <c r="F351" s="28"/>
      <c r="G351" s="28"/>
      <c r="H351" s="28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</row>
    <row r="352" spans="1:27" x14ac:dyDescent="0.25">
      <c r="B352" s="27"/>
      <c r="C352" s="28"/>
      <c r="D352" s="28"/>
      <c r="E352" s="24"/>
      <c r="F352" s="24"/>
      <c r="G352" s="24"/>
      <c r="H352" s="24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</row>
    <row r="353" spans="1:27" x14ac:dyDescent="0.25">
      <c r="B353" s="27"/>
      <c r="C353" s="24"/>
      <c r="D353" s="24"/>
      <c r="E353" s="28"/>
      <c r="F353" s="28"/>
      <c r="G353" s="28"/>
      <c r="H353" s="28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</row>
    <row r="354" spans="1:27" x14ac:dyDescent="0.25">
      <c r="B354" s="27"/>
      <c r="C354" s="24"/>
      <c r="D354" s="24"/>
      <c r="E354" s="28"/>
      <c r="F354" s="28"/>
      <c r="G354" s="28"/>
      <c r="H354" s="28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</row>
    <row r="355" spans="1:27" x14ac:dyDescent="0.25">
      <c r="B355" s="27"/>
      <c r="C355" s="24"/>
      <c r="D355" s="24"/>
      <c r="E355" s="28"/>
      <c r="F355" s="28"/>
      <c r="G355" s="28"/>
      <c r="H355" s="28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</row>
    <row r="356" spans="1:27" x14ac:dyDescent="0.25">
      <c r="B356" s="27"/>
      <c r="C356" s="24"/>
      <c r="D356" s="24"/>
      <c r="E356" s="28"/>
      <c r="F356" s="28"/>
      <c r="G356" s="28"/>
      <c r="H356" s="28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</row>
    <row r="357" spans="1:27" x14ac:dyDescent="0.25">
      <c r="B357" s="27"/>
      <c r="C357" s="28"/>
      <c r="D357" s="28"/>
      <c r="E357" s="24"/>
      <c r="F357" s="24"/>
      <c r="G357" s="24"/>
      <c r="H357" s="24"/>
      <c r="I357" s="60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</row>
    <row r="358" spans="1:27" x14ac:dyDescent="0.25">
      <c r="B358" s="27"/>
      <c r="C358" s="24"/>
      <c r="D358" s="24"/>
      <c r="E358" s="28"/>
      <c r="F358" s="28"/>
      <c r="G358" s="28"/>
      <c r="H358" s="28"/>
      <c r="I358" s="60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</row>
    <row r="359" spans="1:27" x14ac:dyDescent="0.25">
      <c r="B359" s="27"/>
      <c r="C359" s="24"/>
      <c r="D359" s="24"/>
      <c r="E359" s="28"/>
      <c r="F359" s="28"/>
      <c r="G359" s="28"/>
      <c r="H359" s="28"/>
      <c r="I359" s="60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</row>
    <row r="360" spans="1:27" x14ac:dyDescent="0.25">
      <c r="B360" s="27"/>
      <c r="C360" s="28"/>
      <c r="D360" s="28"/>
      <c r="E360" s="24"/>
      <c r="F360" s="24"/>
      <c r="G360" s="24"/>
      <c r="H360" s="24"/>
      <c r="I360" s="60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</row>
    <row r="361" spans="1:27" x14ac:dyDescent="0.25">
      <c r="B361" s="27"/>
      <c r="C361" s="28"/>
      <c r="D361" s="28"/>
      <c r="E361" s="24"/>
      <c r="F361" s="24"/>
      <c r="G361" s="24"/>
      <c r="H361" s="24"/>
      <c r="I361" s="60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</row>
    <row r="362" spans="1:27" x14ac:dyDescent="0.25">
      <c r="B362" s="27"/>
      <c r="C362" s="24"/>
      <c r="D362" s="24"/>
      <c r="E362" s="28"/>
      <c r="F362" s="28"/>
      <c r="G362" s="28"/>
      <c r="H362" s="28"/>
      <c r="I362" s="60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</row>
    <row r="363" spans="1:27" x14ac:dyDescent="0.25">
      <c r="B363" s="27"/>
      <c r="C363" s="24"/>
      <c r="D363" s="24"/>
      <c r="E363" s="28"/>
      <c r="F363" s="28"/>
      <c r="G363" s="28"/>
      <c r="H363" s="28"/>
      <c r="I363" s="60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</row>
    <row r="364" spans="1:27" x14ac:dyDescent="0.25">
      <c r="A364" s="126"/>
      <c r="B364" s="27"/>
      <c r="C364" s="24"/>
      <c r="D364" s="24"/>
      <c r="E364" s="28"/>
      <c r="F364" s="28"/>
      <c r="G364" s="28"/>
      <c r="H364" s="28"/>
      <c r="I364" s="60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</row>
    <row r="365" spans="1:27" x14ac:dyDescent="0.25">
      <c r="A365" s="126"/>
      <c r="B365" s="27"/>
      <c r="C365" s="28"/>
      <c r="D365" s="28"/>
      <c r="E365" s="24"/>
      <c r="F365" s="24"/>
      <c r="G365" s="24"/>
      <c r="H365" s="24"/>
      <c r="I365" s="60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</row>
    <row r="366" spans="1:27" x14ac:dyDescent="0.25">
      <c r="A366" s="126"/>
      <c r="B366" s="27"/>
      <c r="C366" s="24"/>
      <c r="D366" s="24"/>
      <c r="E366" s="28"/>
      <c r="F366" s="28"/>
      <c r="G366" s="28"/>
      <c r="H366" s="28"/>
      <c r="I366" s="60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</row>
    <row r="367" spans="1:27" x14ac:dyDescent="0.25">
      <c r="A367" s="126"/>
      <c r="B367" s="27"/>
      <c r="C367" s="24"/>
      <c r="D367" s="24"/>
      <c r="E367" s="28"/>
      <c r="F367" s="28"/>
      <c r="G367" s="28"/>
      <c r="H367" s="28"/>
      <c r="I367" s="60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</row>
    <row r="368" spans="1:27" x14ac:dyDescent="0.25">
      <c r="A368" s="126"/>
      <c r="B368" s="27"/>
      <c r="C368" s="24"/>
      <c r="D368" s="24"/>
      <c r="E368" s="28"/>
      <c r="F368" s="28"/>
      <c r="G368" s="28"/>
      <c r="H368" s="28"/>
      <c r="I368" s="60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</row>
    <row r="369" spans="1:27" x14ac:dyDescent="0.25">
      <c r="A369" s="126"/>
      <c r="B369" s="27"/>
      <c r="C369" s="24"/>
      <c r="D369" s="24"/>
      <c r="E369" s="28"/>
      <c r="F369" s="28"/>
      <c r="G369" s="28"/>
      <c r="H369" s="28"/>
      <c r="I369" s="60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</row>
    <row r="370" spans="1:27" x14ac:dyDescent="0.25">
      <c r="A370" s="126"/>
      <c r="B370" s="27"/>
      <c r="C370" s="24"/>
      <c r="D370" s="24"/>
      <c r="E370" s="28"/>
      <c r="F370" s="28"/>
      <c r="G370" s="28"/>
      <c r="H370" s="28"/>
      <c r="I370" s="60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</row>
    <row r="371" spans="1:27" x14ac:dyDescent="0.25">
      <c r="A371" s="126"/>
      <c r="B371" s="27"/>
      <c r="C371" s="24"/>
      <c r="D371" s="24"/>
      <c r="E371" s="28"/>
      <c r="F371" s="28"/>
      <c r="G371" s="28"/>
      <c r="H371" s="28"/>
      <c r="I371" s="60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</row>
    <row r="372" spans="1:27" x14ac:dyDescent="0.25">
      <c r="A372" s="126"/>
      <c r="B372" s="27"/>
      <c r="C372" s="24"/>
      <c r="D372" s="24"/>
      <c r="E372" s="28"/>
      <c r="F372" s="28"/>
      <c r="G372" s="28"/>
      <c r="H372" s="28"/>
      <c r="I372" s="60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</row>
    <row r="373" spans="1:27" x14ac:dyDescent="0.25">
      <c r="A373" s="126"/>
      <c r="B373" s="27"/>
      <c r="C373" s="24"/>
      <c r="D373" s="24"/>
      <c r="E373" s="28"/>
      <c r="F373" s="28"/>
      <c r="G373" s="28"/>
      <c r="H373" s="28"/>
      <c r="I373" s="60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</row>
    <row r="374" spans="1:27" x14ac:dyDescent="0.25">
      <c r="A374" s="126"/>
      <c r="B374" s="27"/>
      <c r="C374" s="24"/>
      <c r="D374" s="24"/>
      <c r="E374" s="28"/>
      <c r="F374" s="28"/>
      <c r="G374" s="28"/>
      <c r="H374" s="28"/>
      <c r="I374" s="60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</row>
    <row r="375" spans="1:27" x14ac:dyDescent="0.25">
      <c r="A375" s="126"/>
      <c r="B375" s="27"/>
      <c r="C375" s="24"/>
      <c r="D375" s="24"/>
      <c r="E375" s="28"/>
      <c r="F375" s="28"/>
      <c r="G375" s="28"/>
      <c r="H375" s="28"/>
      <c r="I375" s="60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</row>
    <row r="376" spans="1:27" x14ac:dyDescent="0.25">
      <c r="A376" s="126"/>
      <c r="B376" s="29"/>
      <c r="C376" s="23"/>
      <c r="D376" s="23"/>
      <c r="E376" s="24"/>
      <c r="F376" s="24"/>
      <c r="G376" s="24"/>
      <c r="H376" s="24"/>
      <c r="I376" s="60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</row>
    <row r="377" spans="1:27" x14ac:dyDescent="0.25">
      <c r="A377" s="126"/>
      <c r="B377" s="27"/>
      <c r="C377" s="28"/>
      <c r="D377" s="28"/>
      <c r="E377" s="24"/>
      <c r="F377" s="24"/>
      <c r="G377" s="24"/>
      <c r="H377" s="24"/>
      <c r="I377" s="60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</row>
    <row r="378" spans="1:27" x14ac:dyDescent="0.25">
      <c r="A378" s="126"/>
      <c r="B378" s="27"/>
      <c r="C378" s="28"/>
      <c r="D378" s="28"/>
      <c r="E378" s="24"/>
      <c r="F378" s="24"/>
      <c r="G378" s="24"/>
      <c r="H378" s="24"/>
      <c r="I378" s="60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</row>
    <row r="379" spans="1:27" x14ac:dyDescent="0.25">
      <c r="A379" s="126"/>
      <c r="B379" s="27"/>
      <c r="C379" s="24"/>
      <c r="D379" s="24"/>
      <c r="E379" s="28"/>
      <c r="F379" s="28"/>
      <c r="G379" s="28"/>
      <c r="H379" s="28"/>
      <c r="I379" s="60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</row>
    <row r="380" spans="1:27" x14ac:dyDescent="0.25">
      <c r="A380" s="126"/>
      <c r="B380" s="27"/>
      <c r="C380" s="24"/>
      <c r="D380" s="24"/>
      <c r="E380" s="28"/>
      <c r="F380" s="28"/>
      <c r="G380" s="28"/>
      <c r="H380" s="28"/>
      <c r="I380" s="60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</row>
    <row r="381" spans="1:27" x14ac:dyDescent="0.25">
      <c r="A381" s="126"/>
      <c r="B381" s="27"/>
      <c r="C381" s="24"/>
      <c r="D381" s="24"/>
      <c r="E381" s="28"/>
      <c r="F381" s="28"/>
      <c r="G381" s="28"/>
      <c r="H381" s="28"/>
      <c r="I381" s="60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</row>
    <row r="382" spans="1:27" x14ac:dyDescent="0.25">
      <c r="A382" s="126"/>
      <c r="B382" s="27"/>
      <c r="C382" s="28"/>
      <c r="D382" s="28"/>
      <c r="E382" s="24"/>
      <c r="F382" s="24"/>
      <c r="G382" s="24"/>
      <c r="H382" s="24"/>
      <c r="I382" s="60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</row>
    <row r="383" spans="1:27" x14ac:dyDescent="0.25">
      <c r="A383" s="126"/>
      <c r="B383" s="27"/>
      <c r="C383" s="24"/>
      <c r="D383" s="24"/>
      <c r="E383" s="28"/>
      <c r="F383" s="28"/>
      <c r="G383" s="28"/>
      <c r="H383" s="28"/>
      <c r="I383" s="60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</row>
    <row r="384" spans="1:27" x14ac:dyDescent="0.25">
      <c r="A384" s="126"/>
      <c r="B384" s="27"/>
      <c r="C384" s="24"/>
      <c r="D384" s="24"/>
      <c r="E384" s="28"/>
      <c r="F384" s="28"/>
      <c r="G384" s="28"/>
      <c r="H384" s="28"/>
      <c r="I384" s="60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</row>
    <row r="385" spans="1:27" x14ac:dyDescent="0.25">
      <c r="A385" s="126"/>
      <c r="B385" s="27"/>
      <c r="C385" s="28"/>
      <c r="D385" s="28"/>
      <c r="E385" s="24"/>
      <c r="F385" s="24"/>
      <c r="G385" s="24"/>
      <c r="H385" s="24"/>
      <c r="I385" s="60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</row>
    <row r="386" spans="1:27" x14ac:dyDescent="0.25">
      <c r="A386" s="126"/>
      <c r="B386" s="27"/>
      <c r="C386" s="24"/>
      <c r="D386" s="24"/>
      <c r="E386" s="28"/>
      <c r="F386" s="28"/>
      <c r="G386" s="28"/>
      <c r="H386" s="28"/>
      <c r="I386" s="60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</row>
    <row r="387" spans="1:27" x14ac:dyDescent="0.25">
      <c r="A387" s="126"/>
      <c r="B387" s="27"/>
      <c r="C387" s="24"/>
      <c r="D387" s="24"/>
      <c r="E387" s="28"/>
      <c r="F387" s="28"/>
      <c r="G387" s="28"/>
      <c r="H387" s="28"/>
      <c r="I387" s="60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</row>
    <row r="388" spans="1:27" x14ac:dyDescent="0.25">
      <c r="A388" s="126"/>
      <c r="B388" s="27"/>
      <c r="C388" s="24"/>
      <c r="D388" s="24"/>
      <c r="E388" s="28"/>
      <c r="F388" s="28"/>
      <c r="G388" s="28"/>
      <c r="H388" s="28"/>
      <c r="I388" s="60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</row>
    <row r="389" spans="1:27" x14ac:dyDescent="0.25">
      <c r="A389" s="126"/>
      <c r="B389" s="27"/>
      <c r="C389" s="24"/>
      <c r="D389" s="24"/>
      <c r="E389" s="28"/>
      <c r="F389" s="28"/>
      <c r="G389" s="28"/>
      <c r="H389" s="28"/>
      <c r="I389" s="60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</row>
    <row r="390" spans="1:27" x14ac:dyDescent="0.25">
      <c r="A390" s="126"/>
      <c r="B390" s="27"/>
      <c r="C390" s="24"/>
      <c r="D390" s="24"/>
      <c r="E390" s="28"/>
      <c r="F390" s="28"/>
      <c r="G390" s="28"/>
      <c r="H390" s="28"/>
      <c r="I390" s="60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</row>
    <row r="391" spans="1:27" x14ac:dyDescent="0.25">
      <c r="A391" s="126"/>
      <c r="B391" s="27"/>
      <c r="C391" s="24"/>
      <c r="D391" s="24"/>
      <c r="E391" s="28"/>
      <c r="F391" s="28"/>
      <c r="G391" s="28"/>
      <c r="H391" s="28"/>
      <c r="I391" s="60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</row>
    <row r="392" spans="1:27" x14ac:dyDescent="0.25">
      <c r="A392" s="126"/>
      <c r="B392" s="27"/>
      <c r="C392" s="24"/>
      <c r="D392" s="24"/>
      <c r="E392" s="28"/>
      <c r="F392" s="28"/>
      <c r="G392" s="28"/>
      <c r="H392" s="28"/>
      <c r="I392" s="60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</row>
    <row r="393" spans="1:27" x14ac:dyDescent="0.25">
      <c r="A393" s="126"/>
      <c r="B393" s="27"/>
      <c r="C393" s="28"/>
      <c r="D393" s="28"/>
      <c r="E393" s="24"/>
      <c r="F393" s="24"/>
      <c r="G393" s="24"/>
      <c r="H393" s="24"/>
      <c r="I393" s="60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</row>
    <row r="394" spans="1:27" x14ac:dyDescent="0.25">
      <c r="A394" s="126"/>
      <c r="B394" s="27"/>
      <c r="C394" s="28"/>
      <c r="D394" s="28"/>
      <c r="E394" s="24"/>
      <c r="F394" s="24"/>
      <c r="G394" s="24"/>
      <c r="H394" s="24"/>
      <c r="I394" s="60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</row>
    <row r="395" spans="1:27" x14ac:dyDescent="0.25">
      <c r="A395" s="126"/>
      <c r="B395" s="27"/>
      <c r="C395" s="28"/>
      <c r="D395" s="28"/>
      <c r="E395" s="24"/>
      <c r="F395" s="24"/>
      <c r="G395" s="24"/>
      <c r="H395" s="24"/>
      <c r="I395" s="60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</row>
    <row r="396" spans="1:27" x14ac:dyDescent="0.25">
      <c r="A396" s="126"/>
      <c r="B396" s="27"/>
      <c r="C396" s="28"/>
      <c r="D396" s="28"/>
      <c r="E396" s="24"/>
      <c r="F396" s="24"/>
      <c r="G396" s="24"/>
      <c r="H396" s="24"/>
      <c r="I396" s="60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</row>
    <row r="397" spans="1:27" x14ac:dyDescent="0.25">
      <c r="A397" s="126"/>
      <c r="B397" s="27"/>
      <c r="C397" s="24"/>
      <c r="D397" s="24"/>
      <c r="E397" s="28"/>
      <c r="F397" s="28"/>
      <c r="G397" s="28"/>
      <c r="H397" s="28"/>
      <c r="I397" s="60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</row>
    <row r="398" spans="1:27" x14ac:dyDescent="0.25">
      <c r="A398" s="126"/>
      <c r="B398" s="27"/>
      <c r="C398" s="24"/>
      <c r="D398" s="24"/>
      <c r="E398" s="28"/>
      <c r="F398" s="28"/>
      <c r="G398" s="28"/>
      <c r="H398" s="28"/>
      <c r="I398" s="60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</row>
    <row r="399" spans="1:27" x14ac:dyDescent="0.25">
      <c r="A399" s="126"/>
      <c r="B399" s="27"/>
      <c r="C399" s="24"/>
      <c r="D399" s="24"/>
      <c r="E399" s="28"/>
      <c r="F399" s="28"/>
      <c r="G399" s="28"/>
      <c r="H399" s="28"/>
      <c r="I399" s="60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</row>
    <row r="400" spans="1:27" x14ac:dyDescent="0.25">
      <c r="A400" s="126"/>
      <c r="B400" s="27"/>
      <c r="C400" s="24"/>
      <c r="D400" s="24"/>
      <c r="E400" s="28"/>
      <c r="F400" s="28"/>
      <c r="G400" s="28"/>
      <c r="H400" s="28"/>
      <c r="I400" s="60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</row>
    <row r="401" spans="1:27" x14ac:dyDescent="0.25">
      <c r="A401" s="126"/>
      <c r="B401" s="27"/>
      <c r="C401" s="28"/>
      <c r="D401" s="28"/>
      <c r="E401" s="24"/>
      <c r="F401" s="24"/>
      <c r="G401" s="24"/>
      <c r="H401" s="24"/>
      <c r="I401" s="60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</row>
    <row r="402" spans="1:27" x14ac:dyDescent="0.25">
      <c r="A402" s="126"/>
      <c r="B402" s="27"/>
      <c r="C402" s="24"/>
      <c r="D402" s="24"/>
      <c r="E402" s="28"/>
      <c r="F402" s="28"/>
      <c r="G402" s="28"/>
      <c r="H402" s="28"/>
      <c r="I402" s="60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</row>
    <row r="403" spans="1:27" x14ac:dyDescent="0.25">
      <c r="A403" s="126"/>
      <c r="B403" s="27"/>
      <c r="C403" s="24"/>
      <c r="D403" s="24"/>
      <c r="E403" s="28"/>
      <c r="F403" s="28"/>
      <c r="G403" s="28"/>
      <c r="H403" s="28"/>
      <c r="I403" s="60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</row>
    <row r="404" spans="1:27" x14ac:dyDescent="0.25">
      <c r="A404" s="126"/>
      <c r="B404" s="27"/>
      <c r="C404" s="24"/>
      <c r="D404" s="24"/>
      <c r="E404" s="28"/>
      <c r="F404" s="28"/>
      <c r="G404" s="28"/>
      <c r="H404" s="28"/>
      <c r="I404" s="60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</row>
    <row r="405" spans="1:27" x14ac:dyDescent="0.25">
      <c r="A405" s="126"/>
      <c r="B405" s="27"/>
      <c r="C405" s="24"/>
      <c r="D405" s="24"/>
      <c r="E405" s="28"/>
      <c r="F405" s="28"/>
      <c r="G405" s="28"/>
      <c r="H405" s="28"/>
      <c r="I405" s="60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</row>
    <row r="406" spans="1:27" x14ac:dyDescent="0.25">
      <c r="A406" s="126"/>
      <c r="B406" s="27"/>
      <c r="C406" s="24"/>
      <c r="D406" s="24"/>
      <c r="E406" s="28"/>
      <c r="F406" s="28"/>
      <c r="G406" s="28"/>
      <c r="H406" s="28"/>
      <c r="I406" s="60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</row>
    <row r="407" spans="1:27" x14ac:dyDescent="0.25">
      <c r="A407" s="126"/>
      <c r="B407" s="27"/>
      <c r="C407" s="28"/>
      <c r="D407" s="28"/>
      <c r="E407" s="24"/>
      <c r="F407" s="24"/>
      <c r="G407" s="24"/>
      <c r="H407" s="24"/>
      <c r="I407" s="60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</row>
    <row r="408" spans="1:27" x14ac:dyDescent="0.25">
      <c r="A408" s="126"/>
      <c r="B408" s="27"/>
      <c r="C408" s="28"/>
      <c r="D408" s="28"/>
      <c r="E408" s="24"/>
      <c r="F408" s="24"/>
      <c r="G408" s="24"/>
      <c r="H408" s="24"/>
      <c r="I408" s="60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</row>
    <row r="409" spans="1:27" x14ac:dyDescent="0.25">
      <c r="A409" s="126"/>
      <c r="B409" s="27"/>
      <c r="C409" s="24"/>
      <c r="D409" s="24"/>
      <c r="E409" s="28"/>
      <c r="F409" s="28"/>
      <c r="G409" s="28"/>
      <c r="H409" s="28"/>
      <c r="I409" s="60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</row>
    <row r="410" spans="1:27" x14ac:dyDescent="0.25">
      <c r="A410" s="126"/>
      <c r="B410" s="27"/>
      <c r="C410" s="24"/>
      <c r="D410" s="24"/>
      <c r="E410" s="28"/>
      <c r="F410" s="28"/>
      <c r="G410" s="28"/>
      <c r="H410" s="28"/>
      <c r="I410" s="60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</row>
    <row r="411" spans="1:27" x14ac:dyDescent="0.25">
      <c r="A411" s="126"/>
      <c r="B411" s="27"/>
      <c r="C411" s="24"/>
      <c r="D411" s="24"/>
      <c r="E411" s="28"/>
      <c r="F411" s="28"/>
      <c r="G411" s="28"/>
      <c r="H411" s="28"/>
      <c r="I411" s="60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</row>
    <row r="412" spans="1:27" x14ac:dyDescent="0.25">
      <c r="A412" s="126"/>
      <c r="B412" s="29"/>
      <c r="C412" s="23"/>
      <c r="D412" s="23"/>
      <c r="E412" s="24"/>
      <c r="F412" s="24"/>
      <c r="G412" s="24"/>
      <c r="H412" s="24"/>
      <c r="I412" s="60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</row>
    <row r="413" spans="1:27" x14ac:dyDescent="0.25">
      <c r="A413" s="126"/>
      <c r="B413" s="27"/>
      <c r="C413" s="28"/>
      <c r="D413" s="28"/>
      <c r="E413" s="24"/>
      <c r="F413" s="24"/>
      <c r="G413" s="24"/>
      <c r="H413" s="24"/>
      <c r="I413" s="60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</row>
    <row r="414" spans="1:27" x14ac:dyDescent="0.25">
      <c r="A414" s="126"/>
      <c r="B414" s="27"/>
      <c r="C414" s="28"/>
      <c r="D414" s="28"/>
      <c r="E414" s="24"/>
      <c r="F414" s="24"/>
      <c r="G414" s="24"/>
      <c r="H414" s="24"/>
      <c r="I414" s="60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</row>
    <row r="415" spans="1:27" x14ac:dyDescent="0.25">
      <c r="A415" s="126"/>
      <c r="B415" s="27"/>
      <c r="C415" s="24"/>
      <c r="D415" s="24"/>
      <c r="E415" s="28"/>
      <c r="F415" s="28"/>
      <c r="G415" s="28"/>
      <c r="H415" s="28"/>
      <c r="I415" s="60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</row>
    <row r="416" spans="1:27" x14ac:dyDescent="0.25">
      <c r="A416" s="126"/>
      <c r="B416" s="27"/>
      <c r="C416" s="24"/>
      <c r="D416" s="24"/>
      <c r="E416" s="28"/>
      <c r="F416" s="28"/>
      <c r="G416" s="28"/>
      <c r="H416" s="28"/>
      <c r="I416" s="60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</row>
    <row r="417" spans="1:27" x14ac:dyDescent="0.25">
      <c r="A417" s="126"/>
      <c r="B417" s="27"/>
      <c r="C417" s="28"/>
      <c r="D417" s="28"/>
      <c r="E417" s="24"/>
      <c r="F417" s="24"/>
      <c r="G417" s="24"/>
      <c r="H417" s="24"/>
      <c r="I417" s="60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</row>
    <row r="418" spans="1:27" x14ac:dyDescent="0.25">
      <c r="A418" s="126"/>
      <c r="B418" s="27"/>
      <c r="C418" s="28"/>
      <c r="D418" s="28"/>
      <c r="E418" s="24"/>
      <c r="F418" s="24"/>
      <c r="G418" s="24"/>
      <c r="H418" s="24"/>
      <c r="I418" s="60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</row>
    <row r="419" spans="1:27" x14ac:dyDescent="0.25">
      <c r="A419" s="126"/>
      <c r="B419" s="27"/>
      <c r="C419" s="24"/>
      <c r="D419" s="24"/>
      <c r="E419" s="28"/>
      <c r="F419" s="28"/>
      <c r="G419" s="28"/>
      <c r="H419" s="28"/>
      <c r="I419" s="60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</row>
    <row r="420" spans="1:27" x14ac:dyDescent="0.25">
      <c r="A420" s="126"/>
      <c r="B420" s="27"/>
      <c r="C420" s="24"/>
      <c r="D420" s="24"/>
      <c r="E420" s="28"/>
      <c r="F420" s="28"/>
      <c r="G420" s="28"/>
      <c r="H420" s="28"/>
      <c r="I420" s="60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</row>
    <row r="421" spans="1:27" x14ac:dyDescent="0.25">
      <c r="A421" s="126"/>
      <c r="B421" s="27"/>
      <c r="C421" s="28"/>
      <c r="D421" s="28"/>
      <c r="E421" s="24"/>
      <c r="F421" s="24"/>
      <c r="G421" s="24"/>
      <c r="H421" s="24"/>
      <c r="I421" s="60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</row>
    <row r="422" spans="1:27" x14ac:dyDescent="0.25">
      <c r="A422" s="126"/>
      <c r="B422" s="29"/>
      <c r="C422" s="23"/>
      <c r="D422" s="23"/>
      <c r="E422" s="24"/>
      <c r="F422" s="24"/>
      <c r="G422" s="24"/>
      <c r="H422" s="24"/>
      <c r="I422" s="60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</row>
    <row r="423" spans="1:27" x14ac:dyDescent="0.25">
      <c r="A423" s="126"/>
      <c r="B423" s="27"/>
      <c r="C423" s="28"/>
      <c r="D423" s="28"/>
      <c r="E423" s="24"/>
      <c r="F423" s="24"/>
      <c r="G423" s="24"/>
      <c r="H423" s="24"/>
      <c r="I423" s="60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</row>
    <row r="424" spans="1:27" x14ac:dyDescent="0.25">
      <c r="A424" s="126"/>
      <c r="B424" s="27"/>
      <c r="C424" s="28"/>
      <c r="D424" s="28"/>
      <c r="E424" s="24"/>
      <c r="F424" s="24"/>
      <c r="G424" s="24"/>
      <c r="H424" s="24"/>
      <c r="I424" s="60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</row>
    <row r="425" spans="1:27" x14ac:dyDescent="0.25">
      <c r="A425" s="126"/>
      <c r="B425" s="27"/>
      <c r="C425" s="28"/>
      <c r="D425" s="28"/>
      <c r="E425" s="24"/>
      <c r="F425" s="24"/>
      <c r="G425" s="24"/>
      <c r="H425" s="24"/>
      <c r="I425" s="60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</row>
    <row r="426" spans="1:27" x14ac:dyDescent="0.25">
      <c r="A426" s="126"/>
      <c r="B426" s="27"/>
      <c r="C426" s="28"/>
      <c r="D426" s="28"/>
      <c r="E426" s="24"/>
      <c r="F426" s="24"/>
      <c r="G426" s="24"/>
      <c r="H426" s="24"/>
      <c r="I426" s="60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</row>
    <row r="427" spans="1:27" x14ac:dyDescent="0.25">
      <c r="A427" s="126"/>
      <c r="B427" s="27"/>
      <c r="C427" s="24"/>
      <c r="D427" s="24"/>
      <c r="E427" s="28"/>
      <c r="F427" s="28"/>
      <c r="G427" s="28"/>
      <c r="H427" s="28"/>
      <c r="I427" s="60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</row>
    <row r="428" spans="1:27" x14ac:dyDescent="0.25">
      <c r="A428" s="126"/>
      <c r="B428" s="27"/>
      <c r="C428" s="24"/>
      <c r="D428" s="24"/>
      <c r="E428" s="28"/>
      <c r="F428" s="28"/>
      <c r="G428" s="28"/>
      <c r="H428" s="28"/>
      <c r="I428" s="60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</row>
    <row r="429" spans="1:27" x14ac:dyDescent="0.25">
      <c r="A429" s="126"/>
      <c r="B429" s="27"/>
      <c r="C429" s="24"/>
      <c r="D429" s="24"/>
      <c r="E429" s="28"/>
      <c r="F429" s="28"/>
      <c r="G429" s="28"/>
      <c r="H429" s="28"/>
      <c r="I429" s="60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</row>
    <row r="430" spans="1:27" x14ac:dyDescent="0.25">
      <c r="A430" s="126"/>
      <c r="B430" s="27"/>
      <c r="C430" s="24"/>
      <c r="D430" s="24"/>
      <c r="E430" s="28"/>
      <c r="F430" s="28"/>
      <c r="G430" s="28"/>
      <c r="H430" s="28"/>
      <c r="I430" s="60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</row>
    <row r="431" spans="1:27" x14ac:dyDescent="0.25">
      <c r="A431" s="126"/>
      <c r="B431" s="27"/>
      <c r="C431" s="24"/>
      <c r="D431" s="24"/>
      <c r="E431" s="28"/>
      <c r="F431" s="28"/>
      <c r="G431" s="28"/>
      <c r="H431" s="28"/>
      <c r="I431" s="60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</row>
    <row r="432" spans="1:27" x14ac:dyDescent="0.25">
      <c r="A432" s="126"/>
      <c r="B432" s="27"/>
      <c r="C432" s="24"/>
      <c r="D432" s="24"/>
      <c r="E432" s="28"/>
      <c r="F432" s="28"/>
      <c r="G432" s="28"/>
      <c r="H432" s="28"/>
      <c r="I432" s="60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</row>
    <row r="433" spans="1:27" x14ac:dyDescent="0.25">
      <c r="A433" s="126"/>
      <c r="B433" s="27"/>
      <c r="C433" s="24"/>
      <c r="D433" s="24"/>
      <c r="E433" s="28"/>
      <c r="F433" s="28"/>
      <c r="G433" s="28"/>
      <c r="H433" s="28"/>
      <c r="I433" s="60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</row>
    <row r="434" spans="1:27" x14ac:dyDescent="0.25">
      <c r="A434" s="126"/>
      <c r="B434" s="27"/>
      <c r="C434" s="24"/>
      <c r="D434" s="24"/>
      <c r="E434" s="28"/>
      <c r="F434" s="28"/>
      <c r="G434" s="28"/>
      <c r="H434" s="28"/>
      <c r="I434" s="60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</row>
    <row r="435" spans="1:27" x14ac:dyDescent="0.25">
      <c r="A435" s="126"/>
      <c r="B435" s="27"/>
      <c r="C435" s="24"/>
      <c r="D435" s="24"/>
      <c r="E435" s="28"/>
      <c r="F435" s="28"/>
      <c r="G435" s="28"/>
      <c r="H435" s="28"/>
      <c r="I435" s="60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</row>
    <row r="436" spans="1:27" x14ac:dyDescent="0.25">
      <c r="A436" s="126"/>
      <c r="B436" s="27"/>
      <c r="C436" s="28"/>
      <c r="D436" s="28"/>
      <c r="E436" s="24"/>
      <c r="F436" s="24"/>
      <c r="G436" s="24"/>
      <c r="H436" s="24"/>
      <c r="I436" s="60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</row>
    <row r="437" spans="1:27" x14ac:dyDescent="0.25">
      <c r="A437" s="126"/>
      <c r="B437" s="27"/>
      <c r="C437" s="24"/>
      <c r="D437" s="24"/>
      <c r="E437" s="28"/>
      <c r="F437" s="28"/>
      <c r="G437" s="28"/>
      <c r="H437" s="28"/>
      <c r="I437" s="60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</row>
    <row r="438" spans="1:27" x14ac:dyDescent="0.25">
      <c r="A438" s="126"/>
      <c r="B438" s="27"/>
      <c r="C438" s="24"/>
      <c r="D438" s="24"/>
      <c r="E438" s="28"/>
      <c r="F438" s="28"/>
      <c r="G438" s="28"/>
      <c r="H438" s="28"/>
      <c r="I438" s="60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</row>
    <row r="439" spans="1:27" x14ac:dyDescent="0.25">
      <c r="A439" s="126"/>
      <c r="B439" s="27"/>
      <c r="C439" s="24"/>
      <c r="D439" s="24"/>
      <c r="E439" s="28"/>
      <c r="F439" s="28"/>
      <c r="G439" s="28"/>
      <c r="H439" s="28"/>
      <c r="I439" s="60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</row>
    <row r="440" spans="1:27" x14ac:dyDescent="0.25">
      <c r="A440" s="126"/>
      <c r="B440" s="27"/>
      <c r="C440" s="24"/>
      <c r="D440" s="24"/>
      <c r="E440" s="28"/>
      <c r="F440" s="28"/>
      <c r="G440" s="28"/>
      <c r="H440" s="28"/>
      <c r="I440" s="60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</row>
    <row r="441" spans="1:27" x14ac:dyDescent="0.25">
      <c r="A441" s="126"/>
      <c r="B441" s="27"/>
      <c r="C441" s="24"/>
      <c r="D441" s="24"/>
      <c r="E441" s="28"/>
      <c r="F441" s="28"/>
      <c r="G441" s="28"/>
      <c r="H441" s="28"/>
      <c r="I441" s="60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</row>
    <row r="442" spans="1:27" x14ac:dyDescent="0.25">
      <c r="A442" s="126"/>
      <c r="B442" s="27"/>
      <c r="C442" s="24"/>
      <c r="D442" s="24"/>
      <c r="E442" s="28"/>
      <c r="F442" s="28"/>
      <c r="G442" s="28"/>
      <c r="H442" s="28"/>
      <c r="I442" s="60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</row>
    <row r="443" spans="1:27" x14ac:dyDescent="0.25">
      <c r="A443" s="126"/>
      <c r="B443" s="27"/>
      <c r="C443" s="24"/>
      <c r="D443" s="24"/>
      <c r="E443" s="28"/>
      <c r="F443" s="28"/>
      <c r="G443" s="28"/>
      <c r="H443" s="28"/>
      <c r="I443" s="60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</row>
    <row r="444" spans="1:27" x14ac:dyDescent="0.25">
      <c r="A444" s="126"/>
      <c r="B444" s="27"/>
      <c r="C444" s="24"/>
      <c r="D444" s="24"/>
      <c r="E444" s="28"/>
      <c r="F444" s="28"/>
      <c r="G444" s="28"/>
      <c r="H444" s="28"/>
      <c r="I444" s="60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</row>
    <row r="445" spans="1:27" x14ac:dyDescent="0.25">
      <c r="A445" s="126"/>
      <c r="B445" s="27"/>
      <c r="C445" s="24"/>
      <c r="D445" s="24"/>
      <c r="E445" s="28"/>
      <c r="F445" s="28"/>
      <c r="G445" s="28"/>
      <c r="H445" s="28"/>
      <c r="I445" s="60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</row>
    <row r="446" spans="1:27" x14ac:dyDescent="0.25">
      <c r="A446" s="126"/>
      <c r="B446" s="27"/>
      <c r="C446" s="24"/>
      <c r="D446" s="24"/>
      <c r="E446" s="28"/>
      <c r="F446" s="28"/>
      <c r="G446" s="28"/>
      <c r="H446" s="28"/>
      <c r="I446" s="60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</row>
    <row r="447" spans="1:27" x14ac:dyDescent="0.25">
      <c r="A447" s="126"/>
      <c r="B447" s="27"/>
      <c r="C447" s="24"/>
      <c r="D447" s="24"/>
      <c r="E447" s="28"/>
      <c r="F447" s="28"/>
      <c r="G447" s="28"/>
      <c r="H447" s="28"/>
      <c r="I447" s="60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</row>
    <row r="448" spans="1:27" x14ac:dyDescent="0.25">
      <c r="A448" s="126"/>
      <c r="B448" s="29"/>
      <c r="C448" s="23"/>
      <c r="D448" s="23"/>
      <c r="E448" s="24"/>
      <c r="F448" s="24"/>
      <c r="G448" s="24"/>
      <c r="H448" s="24"/>
      <c r="I448" s="60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</row>
    <row r="449" spans="1:27" x14ac:dyDescent="0.25">
      <c r="A449" s="126"/>
      <c r="B449" s="27"/>
      <c r="C449" s="28"/>
      <c r="D449" s="28"/>
      <c r="E449" s="24"/>
      <c r="F449" s="24"/>
      <c r="G449" s="24"/>
      <c r="H449" s="24"/>
      <c r="I449" s="60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</row>
    <row r="450" spans="1:27" x14ac:dyDescent="0.25">
      <c r="A450" s="126"/>
      <c r="B450" s="27"/>
      <c r="C450" s="28"/>
      <c r="D450" s="28"/>
      <c r="E450" s="24"/>
      <c r="F450" s="24"/>
      <c r="G450" s="24"/>
      <c r="H450" s="24"/>
      <c r="I450" s="60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</row>
    <row r="451" spans="1:27" x14ac:dyDescent="0.25">
      <c r="A451" s="126"/>
      <c r="B451" s="27"/>
      <c r="C451" s="28"/>
      <c r="D451" s="28"/>
      <c r="E451" s="24"/>
      <c r="F451" s="24"/>
      <c r="G451" s="24"/>
      <c r="H451" s="24"/>
      <c r="I451" s="60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</row>
    <row r="452" spans="1:27" x14ac:dyDescent="0.25">
      <c r="A452" s="126"/>
      <c r="B452" s="27"/>
      <c r="C452" s="28"/>
      <c r="D452" s="28"/>
      <c r="E452" s="24"/>
      <c r="F452" s="24"/>
      <c r="G452" s="24"/>
      <c r="H452" s="24"/>
      <c r="I452" s="60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</row>
    <row r="453" spans="1:27" x14ac:dyDescent="0.25">
      <c r="A453" s="126"/>
      <c r="B453" s="27"/>
      <c r="C453" s="24"/>
      <c r="D453" s="24"/>
      <c r="E453" s="28"/>
      <c r="F453" s="28"/>
      <c r="G453" s="28"/>
      <c r="H453" s="28"/>
      <c r="I453" s="60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</row>
    <row r="454" spans="1:27" x14ac:dyDescent="0.25">
      <c r="A454" s="126"/>
      <c r="B454" s="27"/>
      <c r="C454" s="24"/>
      <c r="D454" s="24"/>
      <c r="E454" s="28"/>
      <c r="F454" s="28"/>
      <c r="G454" s="28"/>
      <c r="H454" s="28"/>
      <c r="I454" s="60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</row>
    <row r="455" spans="1:27" x14ac:dyDescent="0.25">
      <c r="A455" s="126"/>
      <c r="B455" s="27"/>
      <c r="C455" s="24"/>
      <c r="D455" s="24"/>
      <c r="E455" s="28"/>
      <c r="F455" s="28"/>
      <c r="G455" s="28"/>
      <c r="H455" s="28"/>
      <c r="I455" s="60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</row>
    <row r="456" spans="1:27" x14ac:dyDescent="0.25">
      <c r="A456" s="126"/>
      <c r="B456" s="27"/>
      <c r="C456" s="24"/>
      <c r="D456" s="24"/>
      <c r="E456" s="28"/>
      <c r="F456" s="28"/>
      <c r="G456" s="28"/>
      <c r="H456" s="28"/>
      <c r="I456" s="60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</row>
    <row r="457" spans="1:27" x14ac:dyDescent="0.25">
      <c r="A457" s="126"/>
      <c r="B457" s="27"/>
      <c r="C457" s="24"/>
      <c r="D457" s="24"/>
      <c r="E457" s="28"/>
      <c r="F457" s="28"/>
      <c r="G457" s="28"/>
      <c r="H457" s="28"/>
      <c r="I457" s="60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</row>
    <row r="458" spans="1:27" x14ac:dyDescent="0.25">
      <c r="A458" s="126"/>
      <c r="B458" s="27"/>
      <c r="C458" s="24"/>
      <c r="D458" s="24"/>
      <c r="E458" s="28"/>
      <c r="F458" s="28"/>
      <c r="G458" s="28"/>
      <c r="H458" s="28"/>
      <c r="I458" s="60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</row>
    <row r="459" spans="1:27" x14ac:dyDescent="0.25">
      <c r="A459" s="126"/>
      <c r="B459" s="27"/>
      <c r="C459" s="24"/>
      <c r="D459" s="24"/>
      <c r="E459" s="28"/>
      <c r="F459" s="28"/>
      <c r="G459" s="28"/>
      <c r="H459" s="28"/>
      <c r="I459" s="60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</row>
    <row r="460" spans="1:27" x14ac:dyDescent="0.25">
      <c r="A460" s="126"/>
      <c r="B460" s="27"/>
      <c r="C460" s="24"/>
      <c r="D460" s="24"/>
      <c r="E460" s="28"/>
      <c r="F460" s="28"/>
      <c r="G460" s="28"/>
      <c r="H460" s="28"/>
      <c r="I460" s="60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</row>
    <row r="461" spans="1:27" x14ac:dyDescent="0.25">
      <c r="A461" s="126"/>
      <c r="B461" s="27"/>
      <c r="C461" s="24"/>
      <c r="D461" s="24"/>
      <c r="E461" s="28"/>
      <c r="F461" s="28"/>
      <c r="G461" s="28"/>
      <c r="H461" s="28"/>
      <c r="I461" s="60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</row>
    <row r="462" spans="1:27" x14ac:dyDescent="0.25">
      <c r="A462" s="126"/>
      <c r="B462" s="27"/>
      <c r="C462" s="28"/>
      <c r="D462" s="28"/>
      <c r="E462" s="24"/>
      <c r="F462" s="24"/>
      <c r="G462" s="24"/>
      <c r="H462" s="24"/>
      <c r="I462" s="60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</row>
    <row r="463" spans="1:27" x14ac:dyDescent="0.25">
      <c r="A463" s="126"/>
      <c r="B463" s="27"/>
      <c r="C463" s="24"/>
      <c r="D463" s="24"/>
      <c r="E463" s="28"/>
      <c r="F463" s="28"/>
      <c r="G463" s="28"/>
      <c r="H463" s="28"/>
      <c r="I463" s="60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</row>
    <row r="464" spans="1:27" x14ac:dyDescent="0.25">
      <c r="A464" s="126"/>
      <c r="B464" s="27"/>
      <c r="C464" s="24"/>
      <c r="D464" s="24"/>
      <c r="E464" s="28"/>
      <c r="F464" s="28"/>
      <c r="G464" s="28"/>
      <c r="H464" s="28"/>
      <c r="I464" s="60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</row>
    <row r="465" spans="1:27" x14ac:dyDescent="0.25">
      <c r="A465" s="126"/>
      <c r="B465" s="27"/>
      <c r="C465" s="24"/>
      <c r="D465" s="24"/>
      <c r="E465" s="28"/>
      <c r="F465" s="28"/>
      <c r="G465" s="28"/>
      <c r="H465" s="28"/>
      <c r="I465" s="60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</row>
    <row r="466" spans="1:27" x14ac:dyDescent="0.25">
      <c r="A466" s="126"/>
      <c r="B466" s="27"/>
      <c r="C466" s="24"/>
      <c r="D466" s="24"/>
      <c r="E466" s="28"/>
      <c r="F466" s="28"/>
      <c r="G466" s="28"/>
      <c r="H466" s="28"/>
      <c r="I466" s="60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</row>
    <row r="467" spans="1:27" x14ac:dyDescent="0.25">
      <c r="A467" s="126"/>
      <c r="B467" s="27"/>
      <c r="C467" s="24"/>
      <c r="D467" s="24"/>
      <c r="E467" s="28"/>
      <c r="F467" s="28"/>
      <c r="G467" s="28"/>
      <c r="H467" s="28"/>
      <c r="I467" s="60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</row>
    <row r="468" spans="1:27" x14ac:dyDescent="0.25">
      <c r="A468" s="126"/>
      <c r="B468" s="27"/>
      <c r="C468" s="24"/>
      <c r="D468" s="24"/>
      <c r="E468" s="28"/>
      <c r="F468" s="28"/>
      <c r="G468" s="28"/>
      <c r="H468" s="28"/>
      <c r="I468" s="60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</row>
    <row r="469" spans="1:27" x14ac:dyDescent="0.25">
      <c r="A469" s="126"/>
      <c r="B469" s="27"/>
      <c r="C469" s="24"/>
      <c r="D469" s="24"/>
      <c r="E469" s="28"/>
      <c r="F469" s="28"/>
      <c r="G469" s="28"/>
      <c r="H469" s="28"/>
      <c r="I469" s="60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</row>
    <row r="470" spans="1:27" x14ac:dyDescent="0.25">
      <c r="A470" s="126"/>
      <c r="B470" s="27"/>
      <c r="C470" s="24"/>
      <c r="D470" s="24"/>
      <c r="E470" s="28"/>
      <c r="F470" s="28"/>
      <c r="G470" s="28"/>
      <c r="H470" s="28"/>
      <c r="I470" s="60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</row>
    <row r="471" spans="1:27" x14ac:dyDescent="0.25">
      <c r="A471" s="126"/>
      <c r="B471" s="27"/>
      <c r="C471" s="24"/>
      <c r="D471" s="24"/>
      <c r="E471" s="28"/>
      <c r="F471" s="28"/>
      <c r="G471" s="28"/>
      <c r="H471" s="28"/>
      <c r="I471" s="60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</row>
    <row r="472" spans="1:27" x14ac:dyDescent="0.25">
      <c r="A472" s="126"/>
      <c r="B472" s="27"/>
      <c r="C472" s="24"/>
      <c r="D472" s="24"/>
      <c r="E472" s="28"/>
      <c r="F472" s="28"/>
      <c r="G472" s="28"/>
      <c r="H472" s="28"/>
      <c r="I472" s="60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</row>
    <row r="473" spans="1:27" x14ac:dyDescent="0.25">
      <c r="A473" s="126"/>
      <c r="B473" s="27"/>
      <c r="C473" s="24"/>
      <c r="D473" s="24"/>
      <c r="E473" s="28"/>
      <c r="F473" s="28"/>
      <c r="G473" s="28"/>
      <c r="H473" s="28"/>
      <c r="I473" s="60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</row>
    <row r="474" spans="1:27" x14ac:dyDescent="0.25">
      <c r="A474" s="126"/>
      <c r="B474" s="29"/>
      <c r="C474" s="23"/>
      <c r="D474" s="23"/>
      <c r="E474" s="24"/>
      <c r="F474" s="24"/>
      <c r="G474" s="24"/>
      <c r="H474" s="24"/>
      <c r="I474" s="60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</row>
    <row r="475" spans="1:27" x14ac:dyDescent="0.25">
      <c r="A475" s="126"/>
      <c r="B475" s="32"/>
      <c r="C475" s="33"/>
      <c r="D475" s="33"/>
      <c r="E475" s="24"/>
      <c r="F475" s="24"/>
      <c r="G475" s="24"/>
      <c r="H475" s="24"/>
      <c r="I475" s="60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</row>
    <row r="476" spans="1:27" x14ac:dyDescent="0.25">
      <c r="A476" s="126"/>
      <c r="B476" s="34"/>
      <c r="C476" s="35"/>
      <c r="D476" s="35"/>
      <c r="E476" s="36"/>
      <c r="F476" s="36"/>
      <c r="G476" s="36"/>
      <c r="H476" s="36"/>
      <c r="I476" s="60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</row>
    <row r="477" spans="1:27" x14ac:dyDescent="0.25">
      <c r="A477" s="126"/>
      <c r="B477" s="19"/>
      <c r="C477" s="37"/>
      <c r="D477" s="37"/>
      <c r="E477" s="24"/>
      <c r="F477" s="24"/>
      <c r="G477" s="24"/>
      <c r="H477" s="24"/>
      <c r="I477" s="60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</row>
    <row r="478" spans="1:27" x14ac:dyDescent="0.25">
      <c r="A478" s="126"/>
      <c r="B478" s="19"/>
      <c r="C478" s="37"/>
      <c r="D478" s="37"/>
      <c r="E478" s="24"/>
      <c r="F478" s="24"/>
      <c r="G478" s="24"/>
      <c r="H478" s="24"/>
      <c r="I478" s="60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</row>
    <row r="479" spans="1:27" x14ac:dyDescent="0.25">
      <c r="A479" s="126"/>
      <c r="B479" s="19"/>
      <c r="C479" s="37"/>
      <c r="D479" s="37"/>
      <c r="E479" s="24"/>
      <c r="F479" s="24"/>
      <c r="G479" s="24"/>
      <c r="H479" s="24"/>
      <c r="I479" s="60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</row>
    <row r="480" spans="1:27" x14ac:dyDescent="0.25">
      <c r="A480" s="126"/>
      <c r="B480" s="34"/>
      <c r="C480" s="35"/>
      <c r="D480" s="35"/>
      <c r="E480" s="36"/>
      <c r="F480" s="36"/>
      <c r="G480" s="36"/>
      <c r="H480" s="36"/>
      <c r="I480" s="60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</row>
    <row r="481" spans="1:27" x14ac:dyDescent="0.25">
      <c r="A481" s="126"/>
      <c r="B481" s="19"/>
      <c r="C481" s="37"/>
      <c r="D481" s="37"/>
      <c r="E481" s="24"/>
      <c r="F481" s="24"/>
      <c r="G481" s="24"/>
      <c r="H481" s="24"/>
      <c r="I481" s="60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</row>
    <row r="482" spans="1:27" x14ac:dyDescent="0.25">
      <c r="A482" s="126"/>
      <c r="B482" s="19"/>
      <c r="C482" s="24"/>
      <c r="D482" s="24"/>
      <c r="E482" s="37"/>
      <c r="F482" s="37"/>
      <c r="G482" s="37"/>
      <c r="H482" s="37"/>
    </row>
    <row r="483" spans="1:27" x14ac:dyDescent="0.25">
      <c r="A483" s="126"/>
      <c r="B483" s="19"/>
      <c r="C483" s="24"/>
      <c r="D483" s="24"/>
      <c r="E483" s="37"/>
      <c r="F483" s="37"/>
      <c r="G483" s="37"/>
      <c r="H483" s="37"/>
    </row>
    <row r="484" spans="1:27" x14ac:dyDescent="0.25">
      <c r="A484" s="126"/>
      <c r="B484" s="19"/>
      <c r="C484" s="24"/>
      <c r="D484" s="24"/>
      <c r="E484" s="37"/>
      <c r="F484" s="37"/>
      <c r="G484" s="37"/>
      <c r="H484" s="37"/>
    </row>
    <row r="485" spans="1:27" x14ac:dyDescent="0.25">
      <c r="A485" s="126"/>
      <c r="B485" s="19"/>
      <c r="C485" s="24"/>
      <c r="D485" s="24"/>
      <c r="E485" s="37"/>
      <c r="F485" s="37"/>
      <c r="G485" s="37"/>
      <c r="H485" s="37"/>
    </row>
    <row r="486" spans="1:27" x14ac:dyDescent="0.25">
      <c r="A486" s="126"/>
      <c r="B486" s="19"/>
      <c r="C486" s="24"/>
      <c r="D486" s="24"/>
      <c r="E486" s="37"/>
      <c r="F486" s="37"/>
      <c r="G486" s="37"/>
      <c r="H486" s="37"/>
    </row>
    <row r="487" spans="1:27" x14ac:dyDescent="0.25">
      <c r="A487" s="126"/>
      <c r="B487" s="19"/>
      <c r="C487" s="24"/>
      <c r="D487" s="24"/>
      <c r="E487" s="37"/>
      <c r="F487" s="37"/>
      <c r="G487" s="37"/>
      <c r="H487" s="37"/>
    </row>
    <row r="488" spans="1:27" x14ac:dyDescent="0.25">
      <c r="A488" s="126"/>
      <c r="B488" s="34"/>
      <c r="C488" s="35"/>
      <c r="D488" s="35"/>
      <c r="E488" s="36"/>
      <c r="F488" s="36"/>
      <c r="G488" s="36"/>
      <c r="H488" s="36"/>
    </row>
    <row r="489" spans="1:27" x14ac:dyDescent="0.25">
      <c r="A489" s="126"/>
      <c r="B489" s="19"/>
      <c r="C489" s="37"/>
      <c r="D489" s="37"/>
      <c r="E489" s="24"/>
      <c r="F489" s="24"/>
      <c r="G489" s="24"/>
      <c r="H489" s="24"/>
    </row>
    <row r="490" spans="1:27" x14ac:dyDescent="0.25">
      <c r="A490" s="126"/>
      <c r="B490" s="19"/>
      <c r="C490" s="37"/>
      <c r="D490" s="37"/>
      <c r="E490" s="24"/>
      <c r="F490" s="24"/>
      <c r="G490" s="24"/>
      <c r="H490" s="24"/>
    </row>
    <row r="491" spans="1:27" x14ac:dyDescent="0.25">
      <c r="A491" s="126"/>
      <c r="B491" s="19"/>
      <c r="C491" s="37"/>
      <c r="D491" s="37"/>
      <c r="E491" s="24"/>
      <c r="F491" s="24"/>
      <c r="G491" s="24"/>
      <c r="H491" s="24"/>
    </row>
    <row r="492" spans="1:27" x14ac:dyDescent="0.25">
      <c r="B492" s="19"/>
      <c r="C492" s="37"/>
      <c r="D492" s="37"/>
      <c r="E492" s="24"/>
      <c r="F492" s="24"/>
      <c r="G492" s="24"/>
      <c r="H492" s="24"/>
      <c r="I492" s="18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</row>
    <row r="493" spans="1:27" s="12" customFormat="1" x14ac:dyDescent="0.25">
      <c r="A493" s="127"/>
      <c r="B493" s="19"/>
      <c r="C493" s="37"/>
      <c r="D493" s="37"/>
      <c r="E493" s="24"/>
      <c r="F493" s="24"/>
      <c r="G493" s="24"/>
      <c r="H493" s="24"/>
      <c r="I493" s="49"/>
    </row>
    <row r="494" spans="1:27" s="12" customFormat="1" x14ac:dyDescent="0.25">
      <c r="A494" s="127"/>
      <c r="B494" s="32"/>
      <c r="C494" s="33"/>
      <c r="D494" s="33"/>
      <c r="E494" s="24"/>
      <c r="F494" s="24"/>
      <c r="G494" s="24"/>
      <c r="H494" s="24"/>
      <c r="I494" s="49"/>
    </row>
    <row r="495" spans="1:27" s="12" customFormat="1" x14ac:dyDescent="0.25">
      <c r="A495" s="127"/>
      <c r="B495" s="19"/>
      <c r="C495" s="37"/>
      <c r="D495" s="37"/>
      <c r="E495" s="24"/>
      <c r="F495" s="24"/>
      <c r="G495" s="24"/>
      <c r="H495" s="24"/>
      <c r="I495" s="49"/>
    </row>
    <row r="496" spans="1:27" s="12" customFormat="1" x14ac:dyDescent="0.25">
      <c r="A496" s="127"/>
      <c r="B496" s="19"/>
      <c r="C496" s="37"/>
      <c r="D496" s="37"/>
      <c r="E496" s="24"/>
      <c r="F496" s="24"/>
      <c r="G496" s="24"/>
      <c r="H496" s="24"/>
      <c r="I496" s="49"/>
    </row>
    <row r="497" spans="1:27" s="12" customFormat="1" x14ac:dyDescent="0.25">
      <c r="A497" s="127"/>
      <c r="B497" s="19"/>
      <c r="C497" s="37"/>
      <c r="D497" s="37"/>
      <c r="E497" s="24"/>
      <c r="F497" s="24"/>
      <c r="G497" s="24"/>
      <c r="H497" s="24"/>
      <c r="I497" s="49"/>
    </row>
    <row r="498" spans="1:27" s="12" customFormat="1" x14ac:dyDescent="0.25">
      <c r="A498" s="127"/>
      <c r="B498" s="19"/>
      <c r="C498" s="37"/>
      <c r="D498" s="37"/>
      <c r="E498" s="24"/>
      <c r="F498" s="24"/>
      <c r="G498" s="24"/>
      <c r="H498" s="24"/>
      <c r="I498" s="49"/>
    </row>
    <row r="499" spans="1:27" s="12" customFormat="1" x14ac:dyDescent="0.25">
      <c r="A499" s="127"/>
      <c r="B499" s="19"/>
      <c r="C499" s="37"/>
      <c r="D499" s="37"/>
      <c r="E499" s="24"/>
      <c r="F499" s="24"/>
      <c r="G499" s="24"/>
      <c r="H499" s="24"/>
      <c r="I499" s="49"/>
    </row>
    <row r="500" spans="1:27" s="12" customFormat="1" x14ac:dyDescent="0.25">
      <c r="A500" s="127"/>
      <c r="B500" s="19"/>
      <c r="C500" s="37"/>
      <c r="D500" s="37"/>
      <c r="E500" s="24"/>
      <c r="F500" s="24"/>
      <c r="G500" s="24"/>
      <c r="H500" s="24"/>
      <c r="I500" s="49"/>
    </row>
    <row r="501" spans="1:27" x14ac:dyDescent="0.25">
      <c r="A501" s="126"/>
      <c r="B501" s="17"/>
      <c r="C501" s="17"/>
      <c r="D501" s="17"/>
      <c r="E501" s="17"/>
      <c r="F501" s="17"/>
      <c r="G501" s="17"/>
      <c r="H501" s="17"/>
      <c r="I501" s="18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</row>
    <row r="502" spans="1:27" x14ac:dyDescent="0.25">
      <c r="A502" s="126"/>
      <c r="B502" s="17"/>
      <c r="C502" s="17"/>
      <c r="D502" s="17"/>
      <c r="E502" s="17"/>
      <c r="F502" s="17"/>
      <c r="G502" s="17"/>
      <c r="H502" s="17"/>
      <c r="I502" s="18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</row>
    <row r="503" spans="1:27" x14ac:dyDescent="0.25">
      <c r="A503" s="126"/>
      <c r="B503" s="17"/>
      <c r="C503" s="17"/>
      <c r="D503" s="17"/>
      <c r="E503" s="17"/>
      <c r="F503" s="17"/>
      <c r="G503" s="17"/>
      <c r="H503" s="17"/>
      <c r="I503" s="18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</row>
    <row r="504" spans="1:27" x14ac:dyDescent="0.25">
      <c r="A504" s="126"/>
      <c r="B504" s="17"/>
      <c r="C504" s="17"/>
      <c r="D504" s="17"/>
      <c r="E504" s="17"/>
      <c r="F504" s="17"/>
      <c r="G504" s="17"/>
      <c r="H504" s="17"/>
      <c r="I504" s="18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</row>
    <row r="505" spans="1:27" x14ac:dyDescent="0.25">
      <c r="A505" s="126"/>
      <c r="B505" s="17"/>
      <c r="C505" s="17"/>
      <c r="D505" s="17"/>
      <c r="E505" s="17"/>
      <c r="F505" s="17"/>
      <c r="G505" s="17"/>
      <c r="H505" s="17"/>
      <c r="I505" s="18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</row>
    <row r="506" spans="1:27" x14ac:dyDescent="0.25">
      <c r="A506" s="126"/>
      <c r="B506" s="17"/>
      <c r="C506" s="17"/>
      <c r="D506" s="17"/>
      <c r="E506" s="17"/>
      <c r="F506" s="17"/>
      <c r="G506" s="17"/>
      <c r="H506" s="17"/>
      <c r="I506" s="18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</row>
    <row r="507" spans="1:27" x14ac:dyDescent="0.25">
      <c r="A507" s="126"/>
      <c r="B507" s="17"/>
      <c r="C507" s="17"/>
      <c r="D507" s="17"/>
      <c r="E507" s="17"/>
      <c r="F507" s="17"/>
      <c r="G507" s="17"/>
      <c r="H507" s="17"/>
      <c r="I507" s="18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</row>
    <row r="508" spans="1:27" x14ac:dyDescent="0.25">
      <c r="A508" s="126"/>
      <c r="B508" s="17"/>
      <c r="C508" s="17"/>
      <c r="D508" s="17"/>
      <c r="E508" s="17"/>
      <c r="F508" s="17"/>
      <c r="G508" s="17"/>
      <c r="H508" s="17"/>
      <c r="I508" s="18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</row>
    <row r="509" spans="1:27" x14ac:dyDescent="0.25">
      <c r="A509" s="126"/>
      <c r="B509" s="17"/>
      <c r="C509" s="17"/>
      <c r="D509" s="17"/>
      <c r="E509" s="17"/>
      <c r="F509" s="17"/>
      <c r="G509" s="17"/>
      <c r="H509" s="17"/>
      <c r="I509" s="18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</row>
    <row r="510" spans="1:27" x14ac:dyDescent="0.25">
      <c r="A510" s="126"/>
      <c r="B510" s="17"/>
      <c r="C510" s="17"/>
      <c r="D510" s="17"/>
      <c r="E510" s="17"/>
      <c r="F510" s="17"/>
      <c r="G510" s="17"/>
      <c r="H510" s="17"/>
      <c r="I510" s="18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</row>
    <row r="511" spans="1:27" x14ac:dyDescent="0.25">
      <c r="A511" s="126"/>
      <c r="B511" s="17"/>
      <c r="C511" s="17"/>
      <c r="D511" s="17"/>
      <c r="E511" s="17"/>
      <c r="F511" s="17"/>
      <c r="G511" s="17"/>
      <c r="H511" s="17"/>
      <c r="I511" s="18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</row>
    <row r="512" spans="1:27" x14ac:dyDescent="0.25">
      <c r="A512" s="126"/>
      <c r="B512" s="17"/>
      <c r="C512" s="17"/>
      <c r="D512" s="17"/>
      <c r="E512" s="17"/>
      <c r="F512" s="17"/>
      <c r="G512" s="17"/>
      <c r="H512" s="17"/>
      <c r="I512" s="18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</row>
    <row r="513" spans="1:27" x14ac:dyDescent="0.25">
      <c r="A513" s="126"/>
      <c r="B513" s="17"/>
      <c r="C513" s="17"/>
      <c r="D513" s="17"/>
      <c r="E513" s="17"/>
      <c r="F513" s="17"/>
      <c r="G513" s="17"/>
      <c r="H513" s="17"/>
      <c r="I513" s="18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</row>
    <row r="514" spans="1:27" x14ac:dyDescent="0.25">
      <c r="A514" s="126"/>
      <c r="B514" s="17"/>
      <c r="C514" s="17"/>
      <c r="D514" s="17"/>
      <c r="E514" s="17"/>
      <c r="F514" s="17"/>
      <c r="G514" s="17"/>
      <c r="H514" s="17"/>
      <c r="I514" s="18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</row>
    <row r="515" spans="1:27" x14ac:dyDescent="0.25">
      <c r="A515" s="126"/>
      <c r="B515" s="17"/>
      <c r="C515" s="17"/>
      <c r="D515" s="17"/>
      <c r="E515" s="17"/>
      <c r="F515" s="17"/>
      <c r="G515" s="17"/>
      <c r="H515" s="17"/>
      <c r="I515" s="18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</row>
    <row r="516" spans="1:27" x14ac:dyDescent="0.25">
      <c r="A516" s="126"/>
      <c r="B516" s="17"/>
      <c r="C516" s="17"/>
      <c r="D516" s="17"/>
      <c r="E516" s="17"/>
      <c r="F516" s="17"/>
      <c r="G516" s="17"/>
      <c r="H516" s="17"/>
      <c r="I516" s="18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</row>
    <row r="517" spans="1:27" x14ac:dyDescent="0.25">
      <c r="A517" s="126"/>
      <c r="B517" s="17"/>
      <c r="C517" s="17"/>
      <c r="D517" s="17"/>
      <c r="E517" s="17"/>
      <c r="F517" s="17"/>
      <c r="G517" s="17"/>
      <c r="H517" s="17"/>
      <c r="I517" s="18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</row>
    <row r="518" spans="1:27" x14ac:dyDescent="0.25">
      <c r="A518" s="126"/>
      <c r="B518" s="17"/>
      <c r="C518" s="17"/>
      <c r="D518" s="17"/>
      <c r="E518" s="17"/>
      <c r="F518" s="17"/>
      <c r="G518" s="17"/>
      <c r="H518" s="17"/>
      <c r="I518" s="18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</row>
    <row r="519" spans="1:27" x14ac:dyDescent="0.25">
      <c r="A519" s="126"/>
      <c r="B519" s="17"/>
      <c r="C519" s="17"/>
      <c r="D519" s="17"/>
      <c r="E519" s="17"/>
      <c r="F519" s="17"/>
      <c r="G519" s="17"/>
      <c r="H519" s="17"/>
      <c r="I519" s="18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</row>
    <row r="520" spans="1:27" x14ac:dyDescent="0.25">
      <c r="A520" s="126"/>
      <c r="B520" s="17"/>
      <c r="C520" s="17"/>
      <c r="D520" s="17"/>
      <c r="E520" s="17"/>
      <c r="F520" s="17"/>
      <c r="G520" s="17"/>
      <c r="H520" s="17"/>
      <c r="I520" s="18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</row>
    <row r="521" spans="1:27" x14ac:dyDescent="0.25">
      <c r="A521" s="126"/>
      <c r="B521" s="17"/>
      <c r="C521" s="17"/>
      <c r="D521" s="17"/>
      <c r="E521" s="17"/>
      <c r="F521" s="17"/>
      <c r="G521" s="17"/>
      <c r="H521" s="17"/>
      <c r="I521" s="18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</row>
    <row r="522" spans="1:27" x14ac:dyDescent="0.25">
      <c r="A522" s="126"/>
      <c r="B522" s="17"/>
      <c r="C522" s="17"/>
      <c r="D522" s="17"/>
      <c r="E522" s="17"/>
      <c r="F522" s="17"/>
      <c r="G522" s="17"/>
      <c r="H522" s="17"/>
      <c r="I522" s="18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</row>
    <row r="523" spans="1:27" x14ac:dyDescent="0.25">
      <c r="A523" s="126"/>
      <c r="B523" s="17"/>
      <c r="C523" s="17"/>
      <c r="D523" s="17"/>
      <c r="E523" s="17"/>
      <c r="F523" s="17"/>
      <c r="G523" s="17"/>
      <c r="H523" s="17"/>
      <c r="I523" s="18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</row>
    <row r="524" spans="1:27" x14ac:dyDescent="0.25">
      <c r="A524" s="126"/>
      <c r="B524" s="17"/>
      <c r="C524" s="17"/>
      <c r="D524" s="17"/>
      <c r="E524" s="17"/>
      <c r="F524" s="17"/>
      <c r="G524" s="17"/>
      <c r="H524" s="17"/>
      <c r="I524" s="18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</row>
    <row r="525" spans="1:27" x14ac:dyDescent="0.25">
      <c r="A525" s="126"/>
      <c r="B525" s="17"/>
      <c r="C525" s="17"/>
      <c r="D525" s="17"/>
      <c r="E525" s="17"/>
      <c r="F525" s="17"/>
      <c r="G525" s="17"/>
      <c r="H525" s="17"/>
      <c r="I525" s="18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</row>
    <row r="526" spans="1:27" x14ac:dyDescent="0.25">
      <c r="A526" s="126"/>
      <c r="B526" s="17"/>
      <c r="C526" s="17"/>
      <c r="D526" s="17"/>
      <c r="E526" s="17"/>
      <c r="F526" s="17"/>
      <c r="G526" s="17"/>
      <c r="H526" s="17"/>
      <c r="I526" s="18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</row>
    <row r="527" spans="1:27" x14ac:dyDescent="0.25">
      <c r="A527" s="126"/>
      <c r="B527" s="17"/>
      <c r="C527" s="17"/>
      <c r="D527" s="17"/>
      <c r="E527" s="17"/>
      <c r="F527" s="17"/>
      <c r="G527" s="17"/>
      <c r="H527" s="17"/>
      <c r="I527" s="18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</row>
    <row r="528" spans="1:27" x14ac:dyDescent="0.25">
      <c r="A528" s="126"/>
      <c r="B528" s="17"/>
      <c r="C528" s="17"/>
      <c r="D528" s="17"/>
      <c r="E528" s="17"/>
      <c r="F528" s="17"/>
      <c r="G528" s="17"/>
      <c r="H528" s="17"/>
      <c r="I528" s="18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</row>
    <row r="529" spans="1:27" x14ac:dyDescent="0.25">
      <c r="A529" s="126"/>
      <c r="B529" s="17"/>
      <c r="C529" s="17"/>
      <c r="D529" s="17"/>
      <c r="E529" s="17"/>
      <c r="F529" s="17"/>
      <c r="G529" s="17"/>
      <c r="H529" s="17"/>
      <c r="I529" s="18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</row>
    <row r="530" spans="1:27" x14ac:dyDescent="0.25">
      <c r="A530" s="126"/>
      <c r="B530" s="17"/>
      <c r="C530" s="17"/>
      <c r="D530" s="17"/>
      <c r="E530" s="17"/>
      <c r="F530" s="17"/>
      <c r="G530" s="17"/>
      <c r="H530" s="17"/>
      <c r="I530" s="18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</row>
    <row r="531" spans="1:27" x14ac:dyDescent="0.25">
      <c r="A531" s="126"/>
      <c r="B531" s="17"/>
      <c r="C531" s="17"/>
      <c r="D531" s="17"/>
      <c r="E531" s="17"/>
      <c r="F531" s="17"/>
      <c r="G531" s="17"/>
      <c r="H531" s="17"/>
      <c r="I531" s="18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</row>
    <row r="532" spans="1:27" x14ac:dyDescent="0.25">
      <c r="A532" s="126"/>
      <c r="B532" s="17"/>
      <c r="C532" s="17"/>
      <c r="D532" s="17"/>
      <c r="E532" s="17"/>
      <c r="F532" s="17"/>
      <c r="G532" s="17"/>
      <c r="H532" s="17"/>
      <c r="I532" s="18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</row>
    <row r="533" spans="1:27" x14ac:dyDescent="0.25">
      <c r="A533" s="126"/>
      <c r="B533" s="17"/>
      <c r="C533" s="17"/>
      <c r="D533" s="17"/>
      <c r="E533" s="17"/>
      <c r="F533" s="17"/>
      <c r="G533" s="17"/>
      <c r="H533" s="17"/>
      <c r="I533" s="18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</row>
    <row r="534" spans="1:27" x14ac:dyDescent="0.25">
      <c r="A534" s="126"/>
      <c r="B534" s="17"/>
      <c r="C534" s="17"/>
      <c r="D534" s="17"/>
      <c r="E534" s="17"/>
      <c r="F534" s="17"/>
      <c r="G534" s="17"/>
      <c r="H534" s="17"/>
      <c r="I534" s="18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</row>
    <row r="535" spans="1:27" x14ac:dyDescent="0.25">
      <c r="A535" s="126"/>
      <c r="B535" s="17"/>
      <c r="C535" s="17"/>
      <c r="D535" s="17"/>
      <c r="E535" s="17"/>
      <c r="F535" s="17"/>
      <c r="G535" s="17"/>
      <c r="H535" s="17"/>
      <c r="I535" s="18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</row>
    <row r="536" spans="1:27" x14ac:dyDescent="0.25">
      <c r="A536" s="126"/>
      <c r="B536" s="17"/>
      <c r="C536" s="17"/>
      <c r="D536" s="17"/>
      <c r="E536" s="17"/>
      <c r="F536" s="17"/>
      <c r="G536" s="17"/>
      <c r="H536" s="17"/>
      <c r="I536" s="18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</row>
    <row r="537" spans="1:27" x14ac:dyDescent="0.25">
      <c r="A537" s="126"/>
      <c r="B537" s="17"/>
      <c r="C537" s="17"/>
      <c r="D537" s="17"/>
      <c r="E537" s="17"/>
      <c r="F537" s="17"/>
      <c r="G537" s="17"/>
      <c r="H537" s="17"/>
      <c r="I537" s="18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</row>
    <row r="538" spans="1:27" x14ac:dyDescent="0.25">
      <c r="A538" s="126"/>
      <c r="B538" s="17"/>
      <c r="C538" s="17"/>
      <c r="D538" s="17"/>
      <c r="E538" s="17"/>
      <c r="F538" s="17"/>
      <c r="G538" s="17"/>
      <c r="H538" s="17"/>
      <c r="I538" s="18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</row>
    <row r="539" spans="1:27" x14ac:dyDescent="0.25">
      <c r="A539" s="126"/>
      <c r="B539" s="17"/>
      <c r="C539" s="17"/>
      <c r="D539" s="17"/>
      <c r="E539" s="17"/>
      <c r="F539" s="17"/>
      <c r="G539" s="17"/>
      <c r="H539" s="17"/>
      <c r="I539" s="18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</row>
    <row r="540" spans="1:27" x14ac:dyDescent="0.25">
      <c r="A540" s="126"/>
      <c r="B540" s="17"/>
      <c r="C540" s="17"/>
      <c r="D540" s="17"/>
      <c r="E540" s="17"/>
      <c r="F540" s="17"/>
      <c r="G540" s="17"/>
      <c r="H540" s="17"/>
      <c r="I540" s="18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</row>
    <row r="541" spans="1:27" x14ac:dyDescent="0.25">
      <c r="A541" s="126"/>
      <c r="B541" s="17"/>
      <c r="C541" s="17"/>
      <c r="D541" s="17"/>
      <c r="E541" s="17"/>
      <c r="F541" s="17"/>
      <c r="G541" s="17"/>
      <c r="H541" s="17"/>
      <c r="I541" s="18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</row>
    <row r="542" spans="1:27" x14ac:dyDescent="0.25">
      <c r="A542" s="126"/>
      <c r="B542" s="17"/>
      <c r="C542" s="17"/>
      <c r="D542" s="17"/>
      <c r="E542" s="17"/>
      <c r="F542" s="17"/>
      <c r="G542" s="17"/>
      <c r="H542" s="17"/>
      <c r="I542" s="18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</row>
    <row r="543" spans="1:27" x14ac:dyDescent="0.25">
      <c r="A543" s="126"/>
      <c r="B543" s="17"/>
      <c r="C543" s="17"/>
      <c r="D543" s="17"/>
      <c r="E543" s="17"/>
      <c r="F543" s="17"/>
      <c r="G543" s="17"/>
      <c r="H543" s="17"/>
      <c r="I543" s="18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</row>
    <row r="544" spans="1:27" x14ac:dyDescent="0.25">
      <c r="A544" s="126"/>
      <c r="B544" s="17"/>
      <c r="C544" s="17"/>
      <c r="D544" s="17"/>
      <c r="E544" s="17"/>
      <c r="F544" s="17"/>
      <c r="G544" s="17"/>
      <c r="H544" s="17"/>
      <c r="I544" s="18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</row>
    <row r="545" spans="1:27" x14ac:dyDescent="0.25">
      <c r="A545" s="126"/>
      <c r="B545" s="17"/>
      <c r="C545" s="17"/>
      <c r="D545" s="17"/>
      <c r="E545" s="17"/>
      <c r="F545" s="17"/>
      <c r="G545" s="17"/>
      <c r="H545" s="17"/>
      <c r="I545" s="18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</row>
    <row r="546" spans="1:27" x14ac:dyDescent="0.25">
      <c r="A546" s="126"/>
      <c r="B546" s="17"/>
      <c r="C546" s="17"/>
      <c r="D546" s="17"/>
      <c r="E546" s="17"/>
      <c r="F546" s="17"/>
      <c r="G546" s="17"/>
      <c r="H546" s="17"/>
      <c r="I546" s="18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</row>
    <row r="547" spans="1:27" x14ac:dyDescent="0.25">
      <c r="A547" s="126"/>
      <c r="B547" s="17"/>
      <c r="C547" s="17"/>
      <c r="D547" s="17"/>
      <c r="E547" s="17"/>
      <c r="F547" s="17"/>
      <c r="G547" s="17"/>
      <c r="H547" s="17"/>
      <c r="I547" s="18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</row>
    <row r="548" spans="1:27" x14ac:dyDescent="0.25">
      <c r="A548" s="126"/>
      <c r="B548" s="17"/>
      <c r="C548" s="17"/>
      <c r="D548" s="17"/>
      <c r="E548" s="17"/>
      <c r="F548" s="17"/>
      <c r="G548" s="17"/>
      <c r="H548" s="17"/>
      <c r="I548" s="18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</row>
    <row r="549" spans="1:27" x14ac:dyDescent="0.25">
      <c r="A549" s="126"/>
      <c r="B549" s="17"/>
      <c r="C549" s="17"/>
      <c r="D549" s="17"/>
      <c r="E549" s="17"/>
      <c r="F549" s="17"/>
      <c r="G549" s="17"/>
      <c r="H549" s="17"/>
      <c r="I549" s="18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</row>
    <row r="550" spans="1:27" x14ac:dyDescent="0.25">
      <c r="A550" s="126"/>
      <c r="B550" s="17"/>
      <c r="C550" s="17"/>
      <c r="D550" s="17"/>
      <c r="E550" s="17"/>
      <c r="F550" s="17"/>
      <c r="G550" s="17"/>
      <c r="H550" s="17"/>
      <c r="I550" s="18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</row>
    <row r="551" spans="1:27" x14ac:dyDescent="0.25">
      <c r="A551" s="126"/>
      <c r="B551" s="17"/>
      <c r="C551" s="17"/>
      <c r="D551" s="17"/>
      <c r="E551" s="17"/>
      <c r="F551" s="17"/>
      <c r="G551" s="17"/>
      <c r="H551" s="17"/>
      <c r="I551" s="18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</row>
    <row r="552" spans="1:27" x14ac:dyDescent="0.25">
      <c r="A552" s="126"/>
      <c r="B552" s="17"/>
      <c r="C552" s="17"/>
      <c r="D552" s="17"/>
      <c r="E552" s="17"/>
      <c r="F552" s="17"/>
      <c r="G552" s="17"/>
      <c r="H552" s="17"/>
      <c r="I552" s="18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</row>
    <row r="553" spans="1:27" x14ac:dyDescent="0.25">
      <c r="A553" s="126"/>
      <c r="B553" s="17"/>
      <c r="C553" s="17"/>
      <c r="D553" s="17"/>
      <c r="E553" s="17"/>
      <c r="F553" s="17"/>
      <c r="G553" s="17"/>
      <c r="H553" s="17"/>
      <c r="I553" s="18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</row>
    <row r="554" spans="1:27" x14ac:dyDescent="0.25">
      <c r="A554" s="126"/>
      <c r="B554" s="17"/>
      <c r="C554" s="17"/>
      <c r="D554" s="17"/>
      <c r="E554" s="17"/>
      <c r="F554" s="17"/>
      <c r="G554" s="17"/>
      <c r="H554" s="17"/>
      <c r="I554" s="18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</row>
    <row r="555" spans="1:27" x14ac:dyDescent="0.25">
      <c r="A555" s="126"/>
      <c r="B555" s="17"/>
      <c r="C555" s="17"/>
      <c r="D555" s="17"/>
      <c r="E555" s="17"/>
      <c r="F555" s="17"/>
      <c r="G555" s="17"/>
      <c r="H555" s="17"/>
      <c r="I555" s="18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</row>
    <row r="556" spans="1:27" x14ac:dyDescent="0.25">
      <c r="A556" s="126"/>
      <c r="B556" s="17"/>
      <c r="C556" s="17"/>
      <c r="D556" s="17"/>
      <c r="E556" s="17"/>
      <c r="F556" s="17"/>
      <c r="G556" s="17"/>
      <c r="H556" s="17"/>
      <c r="I556" s="18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</row>
    <row r="557" spans="1:27" x14ac:dyDescent="0.25">
      <c r="A557" s="126"/>
      <c r="B557" s="17"/>
      <c r="C557" s="17"/>
      <c r="D557" s="17"/>
      <c r="E557" s="17"/>
      <c r="F557" s="17"/>
      <c r="G557" s="17"/>
      <c r="H557" s="17"/>
      <c r="I557" s="18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</row>
    <row r="558" spans="1:27" x14ac:dyDescent="0.25">
      <c r="A558" s="126"/>
      <c r="B558" s="17"/>
      <c r="C558" s="17"/>
      <c r="D558" s="17"/>
      <c r="E558" s="17"/>
      <c r="F558" s="17"/>
      <c r="G558" s="17"/>
      <c r="H558" s="17"/>
      <c r="I558" s="18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</row>
    <row r="559" spans="1:27" x14ac:dyDescent="0.25">
      <c r="A559" s="126"/>
      <c r="B559" s="17"/>
      <c r="C559" s="17"/>
      <c r="D559" s="17"/>
      <c r="E559" s="17"/>
      <c r="F559" s="17"/>
      <c r="G559" s="17"/>
      <c r="H559" s="17"/>
      <c r="I559" s="18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</row>
    <row r="560" spans="1:27" x14ac:dyDescent="0.25">
      <c r="A560" s="126"/>
      <c r="B560" s="17"/>
      <c r="C560" s="17"/>
      <c r="D560" s="17"/>
      <c r="E560" s="17"/>
      <c r="F560" s="17"/>
      <c r="G560" s="17"/>
      <c r="H560" s="17"/>
      <c r="I560" s="18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</row>
    <row r="561" spans="1:27" x14ac:dyDescent="0.25">
      <c r="A561" s="126"/>
      <c r="B561" s="17"/>
      <c r="C561" s="17"/>
      <c r="D561" s="17"/>
      <c r="E561" s="17"/>
      <c r="F561" s="17"/>
      <c r="G561" s="17"/>
      <c r="H561" s="17"/>
      <c r="I561" s="18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</row>
    <row r="562" spans="1:27" x14ac:dyDescent="0.25">
      <c r="A562" s="126"/>
      <c r="B562" s="17"/>
      <c r="C562" s="17"/>
      <c r="D562" s="17"/>
      <c r="E562" s="17"/>
      <c r="F562" s="17"/>
      <c r="G562" s="17"/>
      <c r="H562" s="17"/>
      <c r="I562" s="18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</row>
    <row r="563" spans="1:27" x14ac:dyDescent="0.25">
      <c r="A563" s="126"/>
      <c r="B563" s="17"/>
      <c r="C563" s="17"/>
      <c r="D563" s="17"/>
      <c r="E563" s="17"/>
      <c r="F563" s="17"/>
      <c r="G563" s="17"/>
      <c r="H563" s="17"/>
      <c r="I563" s="18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</row>
    <row r="564" spans="1:27" x14ac:dyDescent="0.25">
      <c r="A564" s="126"/>
      <c r="B564" s="17"/>
      <c r="C564" s="17"/>
      <c r="D564" s="17"/>
      <c r="E564" s="17"/>
      <c r="F564" s="17"/>
      <c r="G564" s="17"/>
      <c r="H564" s="17"/>
      <c r="I564" s="18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</row>
    <row r="565" spans="1:27" x14ac:dyDescent="0.25">
      <c r="A565" s="126"/>
      <c r="B565" s="17"/>
      <c r="C565" s="17"/>
      <c r="D565" s="17"/>
      <c r="E565" s="17"/>
      <c r="F565" s="17"/>
      <c r="G565" s="17"/>
      <c r="H565" s="17"/>
      <c r="I565" s="18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</row>
    <row r="566" spans="1:27" x14ac:dyDescent="0.25">
      <c r="A566" s="126"/>
      <c r="B566" s="17"/>
      <c r="C566" s="17"/>
      <c r="D566" s="17"/>
      <c r="E566" s="17"/>
      <c r="F566" s="17"/>
      <c r="G566" s="17"/>
      <c r="H566" s="17"/>
      <c r="I566" s="18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</row>
    <row r="567" spans="1:27" x14ac:dyDescent="0.25">
      <c r="A567" s="126"/>
      <c r="B567" s="17"/>
      <c r="C567" s="17"/>
      <c r="D567" s="17"/>
      <c r="E567" s="17"/>
      <c r="F567" s="17"/>
      <c r="G567" s="17"/>
      <c r="H567" s="17"/>
      <c r="I567" s="18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</row>
    <row r="568" spans="1:27" x14ac:dyDescent="0.25">
      <c r="A568" s="126"/>
      <c r="B568" s="17"/>
      <c r="C568" s="17"/>
      <c r="D568" s="17"/>
      <c r="E568" s="17"/>
      <c r="F568" s="17"/>
      <c r="G568" s="17"/>
      <c r="H568" s="17"/>
      <c r="I568" s="18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</row>
    <row r="569" spans="1:27" x14ac:dyDescent="0.25">
      <c r="A569" s="126"/>
      <c r="B569" s="17"/>
      <c r="C569" s="17"/>
      <c r="D569" s="17"/>
      <c r="E569" s="17"/>
      <c r="F569" s="17"/>
      <c r="G569" s="17"/>
      <c r="H569" s="17"/>
      <c r="I569" s="18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</row>
    <row r="570" spans="1:27" x14ac:dyDescent="0.25">
      <c r="A570" s="126"/>
      <c r="B570" s="17"/>
      <c r="C570" s="17"/>
      <c r="D570" s="17"/>
      <c r="E570" s="17"/>
      <c r="F570" s="17"/>
      <c r="G570" s="17"/>
      <c r="H570" s="17"/>
      <c r="I570" s="18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</row>
    <row r="571" spans="1:27" x14ac:dyDescent="0.25">
      <c r="A571" s="126"/>
      <c r="B571" s="17"/>
      <c r="C571" s="17"/>
      <c r="D571" s="17"/>
      <c r="E571" s="17"/>
      <c r="F571" s="17"/>
      <c r="G571" s="17"/>
      <c r="H571" s="17"/>
      <c r="I571" s="18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</row>
    <row r="572" spans="1:27" x14ac:dyDescent="0.25">
      <c r="A572" s="126"/>
      <c r="B572" s="17"/>
      <c r="C572" s="17"/>
      <c r="D572" s="17"/>
      <c r="E572" s="17"/>
      <c r="F572" s="17"/>
      <c r="G572" s="17"/>
      <c r="H572" s="17"/>
      <c r="I572" s="18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</row>
    <row r="573" spans="1:27" x14ac:dyDescent="0.25">
      <c r="A573" s="126"/>
      <c r="B573" s="17"/>
      <c r="C573" s="17"/>
      <c r="D573" s="17"/>
      <c r="E573" s="17"/>
      <c r="F573" s="17"/>
      <c r="G573" s="17"/>
      <c r="H573" s="17"/>
      <c r="I573" s="18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</row>
    <row r="574" spans="1:27" x14ac:dyDescent="0.25">
      <c r="A574" s="126"/>
      <c r="B574" s="17"/>
      <c r="C574" s="17"/>
      <c r="D574" s="17"/>
      <c r="E574" s="17"/>
      <c r="F574" s="17"/>
      <c r="G574" s="17"/>
      <c r="H574" s="17"/>
      <c r="I574" s="18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</row>
    <row r="575" spans="1:27" x14ac:dyDescent="0.25">
      <c r="A575" s="126"/>
      <c r="B575" s="17"/>
      <c r="C575" s="17"/>
      <c r="D575" s="17"/>
      <c r="E575" s="17"/>
      <c r="F575" s="17"/>
      <c r="G575" s="17"/>
      <c r="H575" s="17"/>
      <c r="I575" s="18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</row>
    <row r="576" spans="1:27" x14ac:dyDescent="0.25">
      <c r="A576" s="126"/>
      <c r="B576" s="17"/>
      <c r="C576" s="17"/>
      <c r="D576" s="17"/>
      <c r="E576" s="17"/>
      <c r="F576" s="17"/>
      <c r="G576" s="17"/>
      <c r="H576" s="17"/>
      <c r="I576" s="18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</row>
    <row r="577" spans="1:27" x14ac:dyDescent="0.25">
      <c r="A577" s="126"/>
      <c r="B577" s="17"/>
      <c r="C577" s="17"/>
      <c r="D577" s="17"/>
      <c r="E577" s="17"/>
      <c r="F577" s="17"/>
      <c r="G577" s="17"/>
      <c r="H577" s="17"/>
      <c r="I577" s="18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</row>
    <row r="578" spans="1:27" x14ac:dyDescent="0.25">
      <c r="A578" s="126"/>
      <c r="B578" s="17"/>
      <c r="C578" s="17"/>
      <c r="D578" s="17"/>
      <c r="E578" s="17"/>
      <c r="F578" s="17"/>
      <c r="G578" s="17"/>
      <c r="H578" s="17"/>
      <c r="I578" s="18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</row>
    <row r="579" spans="1:27" x14ac:dyDescent="0.25">
      <c r="A579" s="126"/>
      <c r="B579" s="17"/>
      <c r="C579" s="17"/>
      <c r="D579" s="17"/>
      <c r="E579" s="17"/>
      <c r="F579" s="17"/>
      <c r="G579" s="17"/>
      <c r="H579" s="17"/>
      <c r="I579" s="18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</row>
    <row r="580" spans="1:27" x14ac:dyDescent="0.25">
      <c r="A580" s="126"/>
      <c r="B580" s="17"/>
      <c r="C580" s="17"/>
      <c r="D580" s="17"/>
      <c r="E580" s="17"/>
      <c r="F580" s="17"/>
      <c r="G580" s="17"/>
      <c r="H580" s="17"/>
      <c r="I580" s="18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</row>
    <row r="581" spans="1:27" x14ac:dyDescent="0.25">
      <c r="A581" s="126"/>
      <c r="B581" s="17"/>
      <c r="C581" s="17"/>
      <c r="D581" s="17"/>
      <c r="E581" s="17"/>
      <c r="F581" s="17"/>
      <c r="G581" s="17"/>
      <c r="H581" s="17"/>
      <c r="I581" s="18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</row>
    <row r="582" spans="1:27" x14ac:dyDescent="0.25">
      <c r="A582" s="126"/>
      <c r="B582" s="17"/>
      <c r="C582" s="17"/>
      <c r="D582" s="17"/>
      <c r="E582" s="17"/>
      <c r="F582" s="17"/>
      <c r="G582" s="17"/>
      <c r="H582" s="17"/>
      <c r="I582" s="18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</row>
    <row r="583" spans="1:27" x14ac:dyDescent="0.25">
      <c r="A583" s="126"/>
      <c r="B583" s="17"/>
      <c r="C583" s="17"/>
      <c r="D583" s="17"/>
      <c r="E583" s="17"/>
      <c r="F583" s="17"/>
      <c r="G583" s="17"/>
      <c r="H583" s="17"/>
      <c r="I583" s="18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</row>
    <row r="584" spans="1:27" x14ac:dyDescent="0.25">
      <c r="A584" s="126"/>
      <c r="B584" s="17"/>
      <c r="C584" s="17"/>
      <c r="D584" s="17"/>
      <c r="E584" s="17"/>
      <c r="F584" s="17"/>
      <c r="G584" s="17"/>
      <c r="H584" s="17"/>
      <c r="I584" s="18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</row>
    <row r="585" spans="1:27" x14ac:dyDescent="0.25">
      <c r="A585" s="126"/>
      <c r="B585" s="17"/>
      <c r="C585" s="17"/>
      <c r="D585" s="17"/>
      <c r="E585" s="17"/>
      <c r="F585" s="17"/>
      <c r="G585" s="17"/>
      <c r="H585" s="17"/>
      <c r="I585" s="18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</row>
    <row r="586" spans="1:27" x14ac:dyDescent="0.25">
      <c r="A586" s="126"/>
      <c r="B586" s="17"/>
      <c r="C586" s="17"/>
      <c r="D586" s="17"/>
      <c r="E586" s="17"/>
      <c r="F586" s="17"/>
      <c r="G586" s="17"/>
      <c r="H586" s="17"/>
      <c r="I586" s="18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</row>
    <row r="587" spans="1:27" x14ac:dyDescent="0.25">
      <c r="A587" s="126"/>
      <c r="B587" s="17"/>
      <c r="C587" s="17"/>
      <c r="D587" s="17"/>
      <c r="E587" s="17"/>
      <c r="F587" s="17"/>
      <c r="G587" s="17"/>
      <c r="H587" s="17"/>
      <c r="I587" s="18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</row>
    <row r="588" spans="1:27" x14ac:dyDescent="0.25">
      <c r="A588" s="126"/>
      <c r="B588" s="17"/>
      <c r="C588" s="17"/>
      <c r="D588" s="17"/>
      <c r="E588" s="17"/>
      <c r="F588" s="17"/>
      <c r="G588" s="17"/>
      <c r="H588" s="17"/>
      <c r="I588" s="18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</row>
    <row r="589" spans="1:27" x14ac:dyDescent="0.25">
      <c r="A589" s="126"/>
      <c r="B589" s="17"/>
      <c r="C589" s="17"/>
      <c r="D589" s="17"/>
      <c r="E589" s="17"/>
      <c r="F589" s="17"/>
      <c r="G589" s="17"/>
      <c r="H589" s="17"/>
      <c r="I589" s="18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</row>
    <row r="590" spans="1:27" x14ac:dyDescent="0.25">
      <c r="A590" s="126"/>
      <c r="B590" s="17"/>
      <c r="C590" s="17"/>
      <c r="D590" s="17"/>
      <c r="E590" s="17"/>
      <c r="F590" s="17"/>
      <c r="G590" s="17"/>
      <c r="H590" s="17"/>
      <c r="I590" s="18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</row>
    <row r="591" spans="1:27" x14ac:dyDescent="0.25">
      <c r="A591" s="126"/>
      <c r="B591" s="17"/>
      <c r="C591" s="17"/>
      <c r="D591" s="17"/>
      <c r="E591" s="17"/>
      <c r="F591" s="17"/>
      <c r="G591" s="17"/>
      <c r="H591" s="17"/>
      <c r="I591" s="18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</row>
    <row r="592" spans="1:27" x14ac:dyDescent="0.25">
      <c r="A592" s="126"/>
      <c r="B592" s="17"/>
      <c r="C592" s="17"/>
      <c r="D592" s="17"/>
      <c r="E592" s="17"/>
      <c r="F592" s="17"/>
      <c r="G592" s="17"/>
      <c r="H592" s="17"/>
      <c r="I592" s="18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</row>
    <row r="593" spans="1:27" x14ac:dyDescent="0.25">
      <c r="A593" s="126"/>
      <c r="B593" s="17"/>
      <c r="C593" s="17"/>
      <c r="D593" s="17"/>
      <c r="E593" s="17"/>
      <c r="F593" s="17"/>
      <c r="G593" s="17"/>
      <c r="H593" s="17"/>
      <c r="I593" s="18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</row>
    <row r="594" spans="1:27" x14ac:dyDescent="0.25">
      <c r="A594" s="126"/>
      <c r="B594" s="17"/>
      <c r="C594" s="17"/>
      <c r="D594" s="17"/>
      <c r="E594" s="17"/>
      <c r="F594" s="17"/>
      <c r="G594" s="17"/>
      <c r="H594" s="17"/>
      <c r="I594" s="18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</row>
    <row r="595" spans="1:27" x14ac:dyDescent="0.25">
      <c r="A595" s="126"/>
      <c r="B595" s="17"/>
      <c r="C595" s="17"/>
      <c r="D595" s="17"/>
      <c r="E595" s="17"/>
      <c r="F595" s="17"/>
      <c r="G595" s="17"/>
      <c r="H595" s="17"/>
      <c r="I595" s="18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</row>
    <row r="596" spans="1:27" x14ac:dyDescent="0.25">
      <c r="A596" s="126"/>
      <c r="B596" s="17"/>
      <c r="C596" s="17"/>
      <c r="D596" s="17"/>
      <c r="E596" s="17"/>
      <c r="F596" s="17"/>
      <c r="G596" s="17"/>
      <c r="H596" s="17"/>
      <c r="I596" s="18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</row>
    <row r="597" spans="1:27" x14ac:dyDescent="0.25">
      <c r="A597" s="126"/>
      <c r="B597" s="17"/>
      <c r="C597" s="17"/>
      <c r="D597" s="17"/>
      <c r="E597" s="17"/>
      <c r="F597" s="17"/>
      <c r="G597" s="17"/>
      <c r="H597" s="17"/>
      <c r="I597" s="18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</row>
    <row r="598" spans="1:27" x14ac:dyDescent="0.25">
      <c r="A598" s="126"/>
      <c r="B598" s="17"/>
      <c r="C598" s="17"/>
      <c r="D598" s="17"/>
      <c r="E598" s="17"/>
      <c r="F598" s="17"/>
      <c r="G598" s="17"/>
      <c r="H598" s="17"/>
      <c r="I598" s="18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</row>
    <row r="599" spans="1:27" x14ac:dyDescent="0.25">
      <c r="A599" s="126"/>
      <c r="B599" s="17"/>
      <c r="C599" s="17"/>
      <c r="D599" s="17"/>
      <c r="E599" s="17"/>
      <c r="F599" s="17"/>
      <c r="G599" s="17"/>
      <c r="H599" s="17"/>
      <c r="I599" s="18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</row>
    <row r="600" spans="1:27" x14ac:dyDescent="0.25">
      <c r="A600" s="126"/>
      <c r="B600" s="17"/>
      <c r="C600" s="17"/>
      <c r="D600" s="17"/>
      <c r="E600" s="17"/>
      <c r="F600" s="17"/>
      <c r="G600" s="17"/>
      <c r="H600" s="17"/>
      <c r="I600" s="18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</row>
    <row r="601" spans="1:27" x14ac:dyDescent="0.25">
      <c r="A601" s="126"/>
      <c r="B601" s="17"/>
      <c r="C601" s="17"/>
      <c r="D601" s="17"/>
      <c r="E601" s="17"/>
      <c r="F601" s="17"/>
      <c r="G601" s="17"/>
      <c r="H601" s="17"/>
      <c r="I601" s="18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</row>
    <row r="602" spans="1:27" x14ac:dyDescent="0.25">
      <c r="A602" s="126"/>
      <c r="B602" s="17"/>
      <c r="C602" s="17"/>
      <c r="D602" s="17"/>
      <c r="E602" s="17"/>
      <c r="F602" s="17"/>
      <c r="G602" s="17"/>
      <c r="H602" s="17"/>
      <c r="I602" s="18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</row>
    <row r="603" spans="1:27" x14ac:dyDescent="0.25">
      <c r="A603" s="126"/>
      <c r="B603" s="17"/>
      <c r="C603" s="17"/>
      <c r="D603" s="17"/>
      <c r="E603" s="17"/>
      <c r="F603" s="17"/>
      <c r="G603" s="17"/>
      <c r="H603" s="17"/>
      <c r="I603" s="18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</row>
    <row r="604" spans="1:27" x14ac:dyDescent="0.25">
      <c r="A604" s="126"/>
      <c r="B604" s="17"/>
      <c r="C604" s="17"/>
      <c r="D604" s="17"/>
      <c r="E604" s="17"/>
      <c r="F604" s="17"/>
      <c r="G604" s="17"/>
      <c r="H604" s="17"/>
      <c r="I604" s="18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</row>
    <row r="605" spans="1:27" x14ac:dyDescent="0.25">
      <c r="A605" s="126"/>
      <c r="B605" s="17"/>
      <c r="C605" s="17"/>
      <c r="D605" s="17"/>
      <c r="E605" s="17"/>
      <c r="F605" s="17"/>
      <c r="G605" s="17"/>
      <c r="H605" s="17"/>
      <c r="I605" s="18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</row>
    <row r="606" spans="1:27" x14ac:dyDescent="0.25">
      <c r="A606" s="126"/>
      <c r="B606" s="17"/>
      <c r="C606" s="17"/>
      <c r="D606" s="17"/>
      <c r="E606" s="17"/>
      <c r="F606" s="17"/>
      <c r="G606" s="17"/>
      <c r="H606" s="17"/>
      <c r="I606" s="18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</row>
    <row r="607" spans="1:27" x14ac:dyDescent="0.25">
      <c r="A607" s="126"/>
      <c r="B607" s="17"/>
      <c r="C607" s="17"/>
      <c r="D607" s="17"/>
      <c r="E607" s="17"/>
      <c r="F607" s="17"/>
      <c r="G607" s="17"/>
      <c r="H607" s="17"/>
      <c r="I607" s="18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</row>
    <row r="608" spans="1:27" x14ac:dyDescent="0.25">
      <c r="A608" s="126"/>
      <c r="B608" s="17"/>
      <c r="C608" s="17"/>
      <c r="D608" s="17"/>
      <c r="E608" s="17"/>
      <c r="F608" s="17"/>
      <c r="G608" s="17"/>
      <c r="H608" s="17"/>
      <c r="I608" s="18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</row>
    <row r="609" spans="1:27" x14ac:dyDescent="0.25">
      <c r="A609" s="126"/>
      <c r="B609" s="17"/>
      <c r="C609" s="17"/>
      <c r="D609" s="17"/>
      <c r="E609" s="17"/>
      <c r="F609" s="17"/>
      <c r="G609" s="17"/>
      <c r="H609" s="17"/>
      <c r="I609" s="18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</row>
    <row r="610" spans="1:27" x14ac:dyDescent="0.25">
      <c r="A610" s="126"/>
      <c r="B610" s="17"/>
      <c r="C610" s="17"/>
      <c r="D610" s="17"/>
      <c r="E610" s="17"/>
      <c r="F610" s="17"/>
      <c r="G610" s="17"/>
      <c r="H610" s="17"/>
      <c r="I610" s="18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</row>
    <row r="611" spans="1:27" x14ac:dyDescent="0.25">
      <c r="A611" s="126"/>
      <c r="B611" s="17"/>
      <c r="C611" s="17"/>
      <c r="D611" s="17"/>
      <c r="E611" s="17"/>
      <c r="F611" s="17"/>
      <c r="G611" s="17"/>
      <c r="H611" s="17"/>
      <c r="I611" s="18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</row>
    <row r="612" spans="1:27" x14ac:dyDescent="0.25">
      <c r="A612" s="126"/>
      <c r="B612" s="17"/>
      <c r="C612" s="17"/>
      <c r="D612" s="17"/>
      <c r="E612" s="17"/>
      <c r="F612" s="17"/>
      <c r="G612" s="17"/>
      <c r="H612" s="17"/>
      <c r="I612" s="18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</row>
    <row r="613" spans="1:27" x14ac:dyDescent="0.25">
      <c r="A613" s="126"/>
      <c r="B613" s="17"/>
      <c r="C613" s="17"/>
      <c r="D613" s="17"/>
      <c r="E613" s="17"/>
      <c r="F613" s="17"/>
      <c r="G613" s="17"/>
      <c r="H613" s="17"/>
      <c r="I613" s="18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</row>
    <row r="614" spans="1:27" x14ac:dyDescent="0.25">
      <c r="A614" s="126"/>
      <c r="B614" s="17"/>
      <c r="C614" s="17"/>
      <c r="D614" s="17"/>
      <c r="E614" s="17"/>
      <c r="F614" s="17"/>
      <c r="G614" s="17"/>
      <c r="H614" s="17"/>
      <c r="I614" s="18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</row>
    <row r="615" spans="1:27" x14ac:dyDescent="0.25">
      <c r="A615" s="126"/>
      <c r="B615" s="17"/>
      <c r="C615" s="17"/>
      <c r="D615" s="17"/>
      <c r="E615" s="17"/>
      <c r="F615" s="17"/>
      <c r="G615" s="17"/>
      <c r="H615" s="17"/>
      <c r="I615" s="18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</row>
    <row r="616" spans="1:27" x14ac:dyDescent="0.25">
      <c r="A616" s="126"/>
      <c r="B616" s="17"/>
      <c r="C616" s="17"/>
      <c r="D616" s="17"/>
      <c r="E616" s="17"/>
      <c r="F616" s="17"/>
      <c r="G616" s="17"/>
      <c r="H616" s="17"/>
      <c r="I616" s="18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</row>
    <row r="617" spans="1:27" x14ac:dyDescent="0.25">
      <c r="A617" s="126"/>
      <c r="B617" s="17"/>
      <c r="C617" s="17"/>
      <c r="D617" s="17"/>
      <c r="E617" s="17"/>
      <c r="F617" s="17"/>
      <c r="G617" s="17"/>
      <c r="H617" s="17"/>
      <c r="I617" s="18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</row>
    <row r="618" spans="1:27" x14ac:dyDescent="0.25">
      <c r="A618" s="126"/>
      <c r="B618" s="17"/>
      <c r="C618" s="17"/>
      <c r="D618" s="17"/>
      <c r="E618" s="17"/>
      <c r="F618" s="17"/>
      <c r="G618" s="17"/>
      <c r="H618" s="17"/>
      <c r="I618" s="18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</row>
    <row r="619" spans="1:27" x14ac:dyDescent="0.25">
      <c r="A619" s="126"/>
      <c r="B619" s="17"/>
      <c r="C619" s="17"/>
      <c r="D619" s="17"/>
      <c r="E619" s="17"/>
      <c r="F619" s="17"/>
      <c r="G619" s="17"/>
      <c r="H619" s="17"/>
      <c r="I619" s="18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</row>
    <row r="620" spans="1:27" x14ac:dyDescent="0.25">
      <c r="A620" s="126"/>
      <c r="B620" s="17"/>
      <c r="C620" s="17"/>
      <c r="D620" s="17"/>
      <c r="E620" s="17"/>
      <c r="F620" s="17"/>
      <c r="G620" s="17"/>
      <c r="H620" s="17"/>
      <c r="I620" s="18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</row>
    <row r="621" spans="1:27" x14ac:dyDescent="0.25">
      <c r="A621" s="126"/>
      <c r="B621" s="17"/>
      <c r="C621" s="17"/>
      <c r="D621" s="17"/>
      <c r="E621" s="17"/>
      <c r="F621" s="17"/>
      <c r="G621" s="17"/>
      <c r="H621" s="17"/>
      <c r="I621" s="18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</row>
    <row r="622" spans="1:27" x14ac:dyDescent="0.25">
      <c r="A622" s="126"/>
      <c r="B622" s="17"/>
      <c r="C622" s="17"/>
      <c r="D622" s="17"/>
      <c r="E622" s="17"/>
      <c r="F622" s="17"/>
      <c r="G622" s="17"/>
      <c r="H622" s="17"/>
      <c r="I622" s="18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</row>
    <row r="623" spans="1:27" x14ac:dyDescent="0.25">
      <c r="A623" s="126"/>
      <c r="B623" s="17"/>
      <c r="C623" s="17"/>
      <c r="D623" s="17"/>
      <c r="E623" s="17"/>
      <c r="F623" s="17"/>
      <c r="G623" s="17"/>
      <c r="H623" s="17"/>
      <c r="I623" s="18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</row>
    <row r="624" spans="1:27" x14ac:dyDescent="0.25">
      <c r="A624" s="126"/>
      <c r="B624" s="17"/>
      <c r="C624" s="17"/>
      <c r="D624" s="17"/>
      <c r="E624" s="17"/>
      <c r="F624" s="17"/>
      <c r="G624" s="17"/>
      <c r="H624" s="17"/>
      <c r="I624" s="18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</row>
    <row r="625" spans="1:27" x14ac:dyDescent="0.25">
      <c r="A625" s="126"/>
      <c r="B625" s="17"/>
      <c r="C625" s="17"/>
      <c r="D625" s="17"/>
      <c r="E625" s="17"/>
      <c r="F625" s="17"/>
      <c r="G625" s="17"/>
      <c r="H625" s="17"/>
      <c r="I625" s="18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</row>
    <row r="626" spans="1:27" x14ac:dyDescent="0.25">
      <c r="A626" s="126"/>
      <c r="B626" s="17"/>
      <c r="C626" s="17"/>
      <c r="D626" s="17"/>
      <c r="E626" s="17"/>
      <c r="F626" s="17"/>
      <c r="G626" s="17"/>
      <c r="H626" s="17"/>
      <c r="I626" s="18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</row>
    <row r="627" spans="1:27" x14ac:dyDescent="0.25">
      <c r="A627" s="126"/>
      <c r="B627" s="17"/>
      <c r="C627" s="17"/>
      <c r="D627" s="17"/>
      <c r="E627" s="17"/>
      <c r="F627" s="17"/>
      <c r="G627" s="17"/>
      <c r="H627" s="17"/>
      <c r="I627" s="18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</row>
    <row r="628" spans="1:27" x14ac:dyDescent="0.25">
      <c r="A628" s="126"/>
      <c r="B628" s="17"/>
      <c r="C628" s="17"/>
      <c r="D628" s="17"/>
      <c r="E628" s="17"/>
      <c r="F628" s="17"/>
      <c r="G628" s="17"/>
      <c r="H628" s="17"/>
      <c r="I628" s="18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</row>
    <row r="629" spans="1:27" x14ac:dyDescent="0.25">
      <c r="A629" s="126"/>
      <c r="B629" s="17"/>
      <c r="C629" s="17"/>
      <c r="D629" s="17"/>
      <c r="E629" s="17"/>
      <c r="F629" s="17"/>
      <c r="G629" s="17"/>
      <c r="H629" s="17"/>
      <c r="I629" s="18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</row>
    <row r="630" spans="1:27" x14ac:dyDescent="0.25">
      <c r="A630" s="126"/>
      <c r="B630" s="17"/>
      <c r="C630" s="17"/>
      <c r="D630" s="17"/>
      <c r="E630" s="17"/>
      <c r="F630" s="17"/>
      <c r="G630" s="17"/>
      <c r="H630" s="17"/>
      <c r="I630" s="18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</row>
    <row r="631" spans="1:27" x14ac:dyDescent="0.25">
      <c r="A631" s="126"/>
      <c r="B631" s="17"/>
      <c r="C631" s="17"/>
      <c r="D631" s="17"/>
      <c r="E631" s="17"/>
      <c r="F631" s="17"/>
      <c r="G631" s="17"/>
      <c r="H631" s="17"/>
      <c r="I631" s="18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</row>
    <row r="632" spans="1:27" x14ac:dyDescent="0.25">
      <c r="A632" s="126"/>
      <c r="B632" s="17"/>
      <c r="C632" s="17"/>
      <c r="D632" s="17"/>
      <c r="E632" s="17"/>
      <c r="F632" s="17"/>
      <c r="G632" s="17"/>
      <c r="H632" s="17"/>
      <c r="I632" s="18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</row>
    <row r="633" spans="1:27" x14ac:dyDescent="0.25">
      <c r="A633" s="126"/>
      <c r="B633" s="17"/>
      <c r="C633" s="17"/>
      <c r="D633" s="17"/>
      <c r="E633" s="17"/>
      <c r="F633" s="17"/>
      <c r="G633" s="17"/>
      <c r="H633" s="17"/>
      <c r="I633" s="18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</row>
    <row r="634" spans="1:27" x14ac:dyDescent="0.25">
      <c r="A634" s="126"/>
      <c r="B634" s="17"/>
      <c r="C634" s="17"/>
      <c r="D634" s="17"/>
      <c r="E634" s="17"/>
      <c r="F634" s="17"/>
      <c r="G634" s="17"/>
      <c r="H634" s="17"/>
      <c r="I634" s="18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</row>
    <row r="635" spans="1:27" x14ac:dyDescent="0.25">
      <c r="A635" s="126"/>
      <c r="B635" s="17"/>
      <c r="C635" s="17"/>
      <c r="D635" s="17"/>
      <c r="E635" s="17"/>
      <c r="F635" s="17"/>
      <c r="G635" s="17"/>
      <c r="H635" s="17"/>
      <c r="I635" s="18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</row>
    <row r="636" spans="1:27" x14ac:dyDescent="0.25">
      <c r="A636" s="126"/>
      <c r="B636" s="17"/>
      <c r="C636" s="17"/>
      <c r="D636" s="17"/>
      <c r="E636" s="17"/>
      <c r="F636" s="17"/>
      <c r="G636" s="17"/>
      <c r="H636" s="17"/>
      <c r="I636" s="18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</row>
    <row r="637" spans="1:27" x14ac:dyDescent="0.25">
      <c r="A637" s="126"/>
      <c r="B637" s="17"/>
      <c r="C637" s="17"/>
      <c r="D637" s="17"/>
      <c r="E637" s="17"/>
      <c r="F637" s="17"/>
      <c r="G637" s="17"/>
      <c r="H637" s="17"/>
      <c r="I637" s="18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</row>
    <row r="638" spans="1:27" x14ac:dyDescent="0.25">
      <c r="A638" s="126"/>
      <c r="B638" s="17"/>
      <c r="C638" s="17"/>
      <c r="D638" s="17"/>
      <c r="E638" s="17"/>
      <c r="F638" s="17"/>
      <c r="G638" s="17"/>
      <c r="H638" s="17"/>
      <c r="I638" s="18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</row>
    <row r="639" spans="1:27" x14ac:dyDescent="0.25">
      <c r="A639" s="126"/>
      <c r="B639" s="17"/>
      <c r="C639" s="17"/>
      <c r="D639" s="17"/>
      <c r="E639" s="17"/>
      <c r="F639" s="17"/>
      <c r="G639" s="17"/>
      <c r="H639" s="17"/>
      <c r="I639" s="18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</row>
    <row r="640" spans="1:27" x14ac:dyDescent="0.25">
      <c r="A640" s="126"/>
      <c r="B640" s="17"/>
      <c r="C640" s="17"/>
      <c r="D640" s="17"/>
      <c r="E640" s="17"/>
      <c r="F640" s="17"/>
      <c r="G640" s="17"/>
      <c r="H640" s="17"/>
      <c r="I640" s="18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</row>
    <row r="641" spans="1:27" x14ac:dyDescent="0.25">
      <c r="A641" s="126"/>
      <c r="B641" s="17"/>
      <c r="C641" s="17"/>
      <c r="D641" s="17"/>
      <c r="E641" s="17"/>
      <c r="F641" s="17"/>
      <c r="G641" s="17"/>
      <c r="H641" s="17"/>
      <c r="I641" s="18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</row>
    <row r="642" spans="1:27" x14ac:dyDescent="0.25">
      <c r="A642" s="126"/>
      <c r="B642" s="17"/>
      <c r="C642" s="17"/>
      <c r="D642" s="17"/>
      <c r="E642" s="17"/>
      <c r="F642" s="17"/>
      <c r="G642" s="17"/>
      <c r="H642" s="17"/>
      <c r="I642" s="18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</row>
    <row r="643" spans="1:27" x14ac:dyDescent="0.25">
      <c r="A643" s="126"/>
      <c r="B643" s="17"/>
      <c r="C643" s="17"/>
      <c r="D643" s="17"/>
      <c r="E643" s="17"/>
      <c r="F643" s="17"/>
      <c r="G643" s="17"/>
      <c r="H643" s="17"/>
      <c r="I643" s="18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</row>
    <row r="644" spans="1:27" x14ac:dyDescent="0.25">
      <c r="A644" s="126"/>
      <c r="B644" s="17"/>
      <c r="C644" s="17"/>
      <c r="D644" s="17"/>
      <c r="E644" s="17"/>
      <c r="F644" s="17"/>
      <c r="G644" s="17"/>
      <c r="H644" s="17"/>
      <c r="I644" s="18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</row>
    <row r="645" spans="1:27" x14ac:dyDescent="0.25">
      <c r="A645" s="126"/>
      <c r="B645" s="17"/>
      <c r="C645" s="17"/>
      <c r="D645" s="17"/>
      <c r="E645" s="17"/>
      <c r="F645" s="17"/>
      <c r="G645" s="17"/>
      <c r="H645" s="17"/>
      <c r="I645" s="18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</row>
    <row r="646" spans="1:27" x14ac:dyDescent="0.25">
      <c r="A646" s="126"/>
      <c r="B646" s="17"/>
      <c r="C646" s="17"/>
      <c r="D646" s="17"/>
      <c r="E646" s="17"/>
      <c r="F646" s="17"/>
      <c r="G646" s="17"/>
      <c r="H646" s="17"/>
      <c r="I646" s="18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</row>
    <row r="647" spans="1:27" x14ac:dyDescent="0.25">
      <c r="A647" s="126"/>
      <c r="B647" s="17"/>
      <c r="C647" s="17"/>
      <c r="D647" s="17"/>
      <c r="E647" s="17"/>
      <c r="F647" s="17"/>
      <c r="G647" s="17"/>
      <c r="H647" s="17"/>
      <c r="I647" s="18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</row>
    <row r="648" spans="1:27" x14ac:dyDescent="0.25">
      <c r="A648" s="126"/>
      <c r="B648" s="17"/>
      <c r="C648" s="17"/>
      <c r="D648" s="17"/>
      <c r="E648" s="17"/>
      <c r="F648" s="17"/>
      <c r="G648" s="17"/>
      <c r="H648" s="17"/>
      <c r="I648" s="18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</row>
    <row r="649" spans="1:27" x14ac:dyDescent="0.25">
      <c r="A649" s="126"/>
      <c r="B649" s="17"/>
      <c r="C649" s="17"/>
      <c r="D649" s="17"/>
      <c r="E649" s="17"/>
      <c r="F649" s="17"/>
      <c r="G649" s="17"/>
      <c r="H649" s="17"/>
      <c r="I649" s="18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</row>
    <row r="650" spans="1:27" x14ac:dyDescent="0.25">
      <c r="A650" s="126"/>
      <c r="B650" s="17"/>
      <c r="C650" s="17"/>
      <c r="D650" s="17"/>
      <c r="E650" s="17"/>
      <c r="F650" s="17"/>
      <c r="G650" s="17"/>
      <c r="H650" s="17"/>
      <c r="I650" s="18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</row>
    <row r="651" spans="1:27" x14ac:dyDescent="0.25">
      <c r="A651" s="126"/>
      <c r="B651" s="17"/>
      <c r="C651" s="17"/>
      <c r="D651" s="17"/>
      <c r="E651" s="17"/>
      <c r="F651" s="17"/>
      <c r="G651" s="17"/>
      <c r="H651" s="17"/>
      <c r="I651" s="18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</row>
    <row r="652" spans="1:27" x14ac:dyDescent="0.25">
      <c r="A652" s="126"/>
      <c r="B652" s="17"/>
      <c r="C652" s="17"/>
      <c r="D652" s="17"/>
      <c r="E652" s="17"/>
      <c r="F652" s="17"/>
      <c r="G652" s="17"/>
      <c r="H652" s="17"/>
      <c r="I652" s="18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</row>
    <row r="653" spans="1:27" x14ac:dyDescent="0.25">
      <c r="A653" s="126"/>
      <c r="B653" s="17"/>
      <c r="C653" s="17"/>
      <c r="D653" s="17"/>
      <c r="E653" s="17"/>
      <c r="F653" s="17"/>
      <c r="G653" s="17"/>
      <c r="H653" s="17"/>
      <c r="I653" s="18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</row>
    <row r="654" spans="1:27" x14ac:dyDescent="0.25">
      <c r="A654" s="126"/>
      <c r="B654" s="17"/>
      <c r="C654" s="17"/>
      <c r="D654" s="17"/>
      <c r="E654" s="17"/>
      <c r="F654" s="17"/>
      <c r="G654" s="17"/>
      <c r="H654" s="17"/>
      <c r="I654" s="18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</row>
    <row r="655" spans="1:27" x14ac:dyDescent="0.25">
      <c r="A655" s="126"/>
      <c r="B655" s="17"/>
      <c r="C655" s="17"/>
      <c r="D655" s="17"/>
      <c r="E655" s="17"/>
      <c r="F655" s="17"/>
      <c r="G655" s="17"/>
      <c r="H655" s="17"/>
      <c r="I655" s="18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</row>
    <row r="656" spans="1:27" x14ac:dyDescent="0.25">
      <c r="A656" s="126"/>
      <c r="B656" s="17"/>
      <c r="C656" s="17"/>
      <c r="D656" s="17"/>
      <c r="E656" s="17"/>
      <c r="F656" s="17"/>
      <c r="G656" s="17"/>
      <c r="H656" s="17"/>
      <c r="I656" s="18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</row>
    <row r="657" spans="1:27" x14ac:dyDescent="0.25">
      <c r="A657" s="126"/>
      <c r="B657" s="17"/>
      <c r="C657" s="17"/>
      <c r="D657" s="17"/>
      <c r="E657" s="17"/>
      <c r="F657" s="17"/>
      <c r="G657" s="17"/>
      <c r="H657" s="17"/>
      <c r="I657" s="18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</row>
    <row r="658" spans="1:27" x14ac:dyDescent="0.25">
      <c r="A658" s="126"/>
      <c r="B658" s="17"/>
      <c r="C658" s="17"/>
      <c r="D658" s="17"/>
      <c r="E658" s="17"/>
      <c r="F658" s="17"/>
      <c r="G658" s="17"/>
      <c r="H658" s="17"/>
      <c r="I658" s="18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</row>
    <row r="659" spans="1:27" x14ac:dyDescent="0.25">
      <c r="A659" s="126"/>
      <c r="B659" s="17"/>
      <c r="C659" s="17"/>
      <c r="D659" s="17"/>
      <c r="E659" s="17"/>
      <c r="F659" s="17"/>
      <c r="G659" s="17"/>
      <c r="H659" s="17"/>
      <c r="I659" s="18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</row>
    <row r="660" spans="1:27" x14ac:dyDescent="0.25">
      <c r="A660" s="126"/>
      <c r="B660" s="17"/>
      <c r="C660" s="17"/>
      <c r="D660" s="17"/>
      <c r="E660" s="17"/>
      <c r="F660" s="17"/>
      <c r="G660" s="17"/>
      <c r="H660" s="17"/>
      <c r="I660" s="18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</row>
    <row r="661" spans="1:27" x14ac:dyDescent="0.25">
      <c r="A661" s="126"/>
      <c r="B661" s="17"/>
      <c r="C661" s="17"/>
      <c r="D661" s="17"/>
      <c r="E661" s="17"/>
      <c r="F661" s="17"/>
      <c r="G661" s="17"/>
      <c r="H661" s="17"/>
      <c r="I661" s="18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</row>
    <row r="662" spans="1:27" x14ac:dyDescent="0.25">
      <c r="A662" s="126"/>
      <c r="B662" s="17"/>
      <c r="C662" s="17"/>
      <c r="D662" s="17"/>
      <c r="E662" s="17"/>
      <c r="F662" s="17"/>
      <c r="G662" s="17"/>
      <c r="H662" s="17"/>
      <c r="I662" s="18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</row>
    <row r="663" spans="1:27" x14ac:dyDescent="0.25">
      <c r="A663" s="126"/>
      <c r="B663" s="17"/>
      <c r="C663" s="17"/>
      <c r="D663" s="17"/>
      <c r="E663" s="17"/>
      <c r="F663" s="17"/>
      <c r="G663" s="17"/>
      <c r="H663" s="17"/>
      <c r="I663" s="18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</row>
    <row r="664" spans="1:27" x14ac:dyDescent="0.25">
      <c r="A664" s="126"/>
      <c r="B664" s="17"/>
      <c r="C664" s="17"/>
      <c r="D664" s="17"/>
      <c r="E664" s="17"/>
      <c r="F664" s="17"/>
      <c r="G664" s="17"/>
      <c r="H664" s="17"/>
      <c r="I664" s="18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</row>
    <row r="665" spans="1:27" x14ac:dyDescent="0.25">
      <c r="A665" s="126"/>
      <c r="B665" s="17"/>
      <c r="C665" s="17"/>
      <c r="D665" s="17"/>
      <c r="E665" s="17"/>
      <c r="F665" s="17"/>
      <c r="G665" s="17"/>
      <c r="H665" s="17"/>
      <c r="I665" s="18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</row>
    <row r="666" spans="1:27" x14ac:dyDescent="0.25">
      <c r="A666" s="126"/>
      <c r="B666" s="17"/>
      <c r="C666" s="17"/>
      <c r="D666" s="17"/>
      <c r="E666" s="17"/>
      <c r="F666" s="17"/>
      <c r="G666" s="17"/>
      <c r="H666" s="17"/>
      <c r="I666" s="18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</row>
    <row r="667" spans="1:27" x14ac:dyDescent="0.25">
      <c r="A667" s="126"/>
      <c r="B667" s="17"/>
      <c r="C667" s="17"/>
      <c r="D667" s="17"/>
      <c r="E667" s="17"/>
      <c r="F667" s="17"/>
      <c r="G667" s="17"/>
      <c r="H667" s="17"/>
      <c r="I667" s="18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</row>
    <row r="668" spans="1:27" x14ac:dyDescent="0.25">
      <c r="A668" s="126"/>
      <c r="B668" s="17"/>
      <c r="C668" s="17"/>
      <c r="D668" s="17"/>
      <c r="E668" s="17"/>
      <c r="F668" s="17"/>
      <c r="G668" s="17"/>
      <c r="H668" s="17"/>
      <c r="I668" s="18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</row>
    <row r="669" spans="1:27" x14ac:dyDescent="0.25">
      <c r="A669" s="126"/>
      <c r="B669" s="17"/>
      <c r="C669" s="17"/>
      <c r="D669" s="17"/>
      <c r="E669" s="17"/>
      <c r="F669" s="17"/>
      <c r="G669" s="17"/>
      <c r="H669" s="17"/>
      <c r="I669" s="18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</row>
    <row r="670" spans="1:27" x14ac:dyDescent="0.25">
      <c r="A670" s="126"/>
      <c r="B670" s="17"/>
      <c r="C670" s="17"/>
      <c r="D670" s="17"/>
      <c r="E670" s="17"/>
      <c r="F670" s="17"/>
      <c r="G670" s="17"/>
      <c r="H670" s="17"/>
      <c r="I670" s="18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</row>
    <row r="671" spans="1:27" x14ac:dyDescent="0.25">
      <c r="A671" s="126"/>
      <c r="B671" s="17"/>
      <c r="C671" s="17"/>
      <c r="D671" s="17"/>
      <c r="E671" s="17"/>
      <c r="F671" s="17"/>
      <c r="G671" s="17"/>
      <c r="H671" s="17"/>
      <c r="I671" s="18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</row>
    <row r="672" spans="1:27" x14ac:dyDescent="0.25">
      <c r="A672" s="126"/>
      <c r="B672" s="17"/>
      <c r="C672" s="17"/>
      <c r="D672" s="17"/>
      <c r="E672" s="17"/>
      <c r="F672" s="17"/>
      <c r="G672" s="17"/>
      <c r="H672" s="17"/>
      <c r="I672" s="18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</row>
    <row r="673" spans="1:27" x14ac:dyDescent="0.25">
      <c r="A673" s="126"/>
      <c r="B673" s="17"/>
      <c r="C673" s="17"/>
      <c r="D673" s="17"/>
      <c r="E673" s="17"/>
      <c r="F673" s="17"/>
      <c r="G673" s="17"/>
      <c r="H673" s="17"/>
      <c r="I673" s="18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</row>
    <row r="674" spans="1:27" x14ac:dyDescent="0.25">
      <c r="A674" s="126"/>
      <c r="B674" s="17"/>
      <c r="C674" s="17"/>
      <c r="D674" s="17"/>
      <c r="E674" s="17"/>
      <c r="F674" s="17"/>
      <c r="G674" s="17"/>
      <c r="H674" s="17"/>
      <c r="I674" s="18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</row>
    <row r="675" spans="1:27" x14ac:dyDescent="0.25">
      <c r="A675" s="126"/>
      <c r="B675" s="17"/>
      <c r="C675" s="17"/>
      <c r="D675" s="17"/>
      <c r="E675" s="17"/>
      <c r="F675" s="17"/>
      <c r="G675" s="17"/>
      <c r="H675" s="17"/>
      <c r="I675" s="18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</row>
    <row r="676" spans="1:27" x14ac:dyDescent="0.25">
      <c r="A676" s="126"/>
      <c r="B676" s="17"/>
      <c r="C676" s="17"/>
      <c r="D676" s="17"/>
      <c r="E676" s="17"/>
      <c r="F676" s="17"/>
      <c r="G676" s="17"/>
      <c r="H676" s="17"/>
      <c r="I676" s="18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</row>
    <row r="677" spans="1:27" x14ac:dyDescent="0.25">
      <c r="A677" s="126"/>
      <c r="B677" s="17"/>
      <c r="C677" s="17"/>
      <c r="D677" s="17"/>
      <c r="E677" s="17"/>
      <c r="F677" s="17"/>
      <c r="G677" s="17"/>
      <c r="H677" s="17"/>
      <c r="I677" s="18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</row>
    <row r="678" spans="1:27" x14ac:dyDescent="0.25">
      <c r="A678" s="126"/>
      <c r="B678" s="17"/>
      <c r="C678" s="17"/>
      <c r="D678" s="17"/>
      <c r="E678" s="17"/>
      <c r="F678" s="17"/>
      <c r="G678" s="17"/>
      <c r="H678" s="17"/>
      <c r="I678" s="18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</row>
    <row r="679" spans="1:27" x14ac:dyDescent="0.25">
      <c r="A679" s="126"/>
      <c r="B679" s="17"/>
      <c r="C679" s="17"/>
      <c r="D679" s="17"/>
      <c r="E679" s="17"/>
      <c r="F679" s="17"/>
      <c r="G679" s="17"/>
      <c r="H679" s="17"/>
      <c r="I679" s="18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</row>
    <row r="680" spans="1:27" x14ac:dyDescent="0.25">
      <c r="A680" s="126"/>
      <c r="B680" s="17"/>
      <c r="C680" s="17"/>
      <c r="D680" s="17"/>
      <c r="E680" s="17"/>
      <c r="F680" s="17"/>
      <c r="G680" s="17"/>
      <c r="H680" s="17"/>
      <c r="I680" s="18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</row>
    <row r="681" spans="1:27" x14ac:dyDescent="0.25">
      <c r="A681" s="126"/>
      <c r="B681" s="17"/>
      <c r="C681" s="17"/>
      <c r="D681" s="17"/>
      <c r="E681" s="17"/>
      <c r="F681" s="17"/>
      <c r="G681" s="17"/>
      <c r="H681" s="17"/>
      <c r="I681" s="18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</row>
    <row r="682" spans="1:27" x14ac:dyDescent="0.25">
      <c r="A682" s="126"/>
      <c r="B682" s="17"/>
      <c r="C682" s="17"/>
      <c r="D682" s="17"/>
      <c r="E682" s="17"/>
      <c r="F682" s="17"/>
      <c r="G682" s="17"/>
      <c r="H682" s="17"/>
      <c r="I682" s="18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</row>
    <row r="683" spans="1:27" x14ac:dyDescent="0.25">
      <c r="A683" s="126"/>
      <c r="B683" s="17"/>
      <c r="C683" s="17"/>
      <c r="D683" s="17"/>
      <c r="E683" s="17"/>
      <c r="F683" s="17"/>
      <c r="G683" s="17"/>
      <c r="H683" s="17"/>
      <c r="I683" s="18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</row>
    <row r="684" spans="1:27" x14ac:dyDescent="0.25">
      <c r="A684" s="126"/>
      <c r="B684" s="17"/>
      <c r="C684" s="17"/>
      <c r="D684" s="17"/>
      <c r="E684" s="17"/>
      <c r="F684" s="17"/>
      <c r="G684" s="17"/>
      <c r="H684" s="17"/>
      <c r="I684" s="18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</row>
    <row r="685" spans="1:27" x14ac:dyDescent="0.25">
      <c r="A685" s="126"/>
      <c r="B685" s="17"/>
      <c r="C685" s="17"/>
      <c r="D685" s="17"/>
      <c r="E685" s="17"/>
      <c r="F685" s="17"/>
      <c r="G685" s="17"/>
      <c r="H685" s="17"/>
      <c r="I685" s="18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</row>
    <row r="686" spans="1:27" x14ac:dyDescent="0.25">
      <c r="A686" s="126"/>
      <c r="B686" s="17"/>
      <c r="C686" s="17"/>
      <c r="D686" s="17"/>
      <c r="E686" s="17"/>
      <c r="F686" s="17"/>
      <c r="G686" s="17"/>
      <c r="H686" s="17"/>
      <c r="I686" s="18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</row>
    <row r="687" spans="1:27" x14ac:dyDescent="0.25">
      <c r="A687" s="126"/>
      <c r="B687" s="17"/>
      <c r="C687" s="17"/>
      <c r="D687" s="17"/>
      <c r="E687" s="17"/>
      <c r="F687" s="17"/>
      <c r="G687" s="17"/>
      <c r="H687" s="17"/>
      <c r="I687" s="18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</row>
    <row r="688" spans="1:27" x14ac:dyDescent="0.25">
      <c r="A688" s="126"/>
      <c r="B688" s="17"/>
      <c r="C688" s="17"/>
      <c r="D688" s="17"/>
      <c r="E688" s="17"/>
      <c r="F688" s="17"/>
      <c r="G688" s="17"/>
      <c r="H688" s="17"/>
      <c r="I688" s="18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</row>
    <row r="689" spans="1:27" x14ac:dyDescent="0.25">
      <c r="A689" s="126"/>
      <c r="B689" s="17"/>
      <c r="C689" s="17"/>
      <c r="D689" s="17"/>
      <c r="E689" s="17"/>
      <c r="F689" s="17"/>
      <c r="G689" s="17"/>
      <c r="H689" s="17"/>
      <c r="I689" s="18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</row>
    <row r="690" spans="1:27" x14ac:dyDescent="0.25">
      <c r="A690" s="126"/>
      <c r="B690" s="17"/>
      <c r="C690" s="17"/>
      <c r="D690" s="17"/>
      <c r="E690" s="17"/>
      <c r="F690" s="17"/>
      <c r="G690" s="17"/>
      <c r="H690" s="17"/>
      <c r="I690" s="18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</row>
    <row r="691" spans="1:27" x14ac:dyDescent="0.25">
      <c r="A691" s="126"/>
      <c r="B691" s="17"/>
      <c r="C691" s="17"/>
      <c r="D691" s="17"/>
      <c r="E691" s="17"/>
      <c r="F691" s="17"/>
      <c r="G691" s="17"/>
      <c r="H691" s="17"/>
      <c r="I691" s="18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</row>
    <row r="692" spans="1:27" x14ac:dyDescent="0.25">
      <c r="A692" s="126"/>
      <c r="B692" s="17"/>
      <c r="C692" s="17"/>
      <c r="D692" s="17"/>
      <c r="E692" s="17"/>
      <c r="F692" s="17"/>
      <c r="G692" s="17"/>
      <c r="H692" s="17"/>
      <c r="I692" s="18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</row>
    <row r="693" spans="1:27" x14ac:dyDescent="0.25">
      <c r="A693" s="126"/>
      <c r="B693" s="17"/>
      <c r="C693" s="17"/>
      <c r="D693" s="17"/>
      <c r="E693" s="17"/>
      <c r="F693" s="17"/>
      <c r="G693" s="17"/>
      <c r="H693" s="17"/>
      <c r="I693" s="18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</row>
    <row r="694" spans="1:27" x14ac:dyDescent="0.25">
      <c r="A694" s="126"/>
      <c r="B694" s="17"/>
      <c r="C694" s="17"/>
      <c r="D694" s="17"/>
      <c r="E694" s="17"/>
      <c r="F694" s="17"/>
      <c r="G694" s="17"/>
      <c r="H694" s="17"/>
      <c r="I694" s="18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</row>
    <row r="695" spans="1:27" x14ac:dyDescent="0.25">
      <c r="A695" s="126"/>
      <c r="B695" s="17"/>
      <c r="C695" s="17"/>
      <c r="D695" s="17"/>
      <c r="E695" s="17"/>
      <c r="F695" s="17"/>
      <c r="G695" s="17"/>
      <c r="H695" s="17"/>
      <c r="I695" s="18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</row>
    <row r="696" spans="1:27" x14ac:dyDescent="0.25">
      <c r="A696" s="126"/>
      <c r="B696" s="17"/>
      <c r="C696" s="17"/>
      <c r="D696" s="17"/>
      <c r="E696" s="17"/>
      <c r="F696" s="17"/>
      <c r="G696" s="17"/>
      <c r="H696" s="17"/>
      <c r="I696" s="18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</row>
    <row r="697" spans="1:27" x14ac:dyDescent="0.25">
      <c r="A697" s="126"/>
      <c r="B697" s="17"/>
      <c r="C697" s="17"/>
      <c r="D697" s="17"/>
      <c r="E697" s="17"/>
      <c r="F697" s="17"/>
      <c r="G697" s="17"/>
      <c r="H697" s="17"/>
      <c r="I697" s="18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</row>
    <row r="698" spans="1:27" x14ac:dyDescent="0.25">
      <c r="A698" s="126"/>
      <c r="B698" s="17"/>
      <c r="C698" s="17"/>
      <c r="D698" s="17"/>
      <c r="E698" s="17"/>
      <c r="F698" s="17"/>
      <c r="G698" s="17"/>
      <c r="H698" s="17"/>
      <c r="I698" s="18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</row>
    <row r="699" spans="1:27" x14ac:dyDescent="0.25">
      <c r="A699" s="126"/>
      <c r="B699" s="17"/>
      <c r="C699" s="17"/>
      <c r="D699" s="17"/>
      <c r="E699" s="17"/>
      <c r="F699" s="17"/>
      <c r="G699" s="17"/>
      <c r="H699" s="17"/>
      <c r="I699" s="18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</row>
    <row r="700" spans="1:27" x14ac:dyDescent="0.25">
      <c r="A700" s="126"/>
      <c r="B700" s="17"/>
      <c r="C700" s="17"/>
      <c r="D700" s="17"/>
      <c r="E700" s="17"/>
      <c r="F700" s="17"/>
      <c r="G700" s="17"/>
      <c r="H700" s="17"/>
      <c r="I700" s="18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</row>
    <row r="701" spans="1:27" x14ac:dyDescent="0.25">
      <c r="A701" s="126"/>
      <c r="B701" s="17"/>
      <c r="C701" s="17"/>
      <c r="D701" s="17"/>
      <c r="E701" s="17"/>
      <c r="F701" s="17"/>
      <c r="G701" s="17"/>
      <c r="H701" s="17"/>
      <c r="I701" s="18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</row>
    <row r="702" spans="1:27" x14ac:dyDescent="0.25">
      <c r="A702" s="126"/>
      <c r="B702" s="17"/>
      <c r="C702" s="17"/>
      <c r="D702" s="17"/>
      <c r="E702" s="17"/>
      <c r="F702" s="17"/>
      <c r="G702" s="17"/>
      <c r="H702" s="17"/>
      <c r="I702" s="18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</row>
    <row r="703" spans="1:27" x14ac:dyDescent="0.25">
      <c r="A703" s="126"/>
      <c r="B703" s="17"/>
      <c r="C703" s="17"/>
      <c r="D703" s="17"/>
      <c r="E703" s="17"/>
      <c r="F703" s="17"/>
      <c r="G703" s="17"/>
      <c r="H703" s="17"/>
      <c r="I703" s="18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</row>
    <row r="704" spans="1:27" x14ac:dyDescent="0.25">
      <c r="A704" s="126"/>
      <c r="B704" s="17"/>
      <c r="C704" s="17"/>
      <c r="D704" s="17"/>
      <c r="E704" s="17"/>
      <c r="F704" s="17"/>
      <c r="G704" s="17"/>
      <c r="H704" s="17"/>
      <c r="I704" s="18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</row>
    <row r="705" spans="1:27" x14ac:dyDescent="0.25">
      <c r="A705" s="126"/>
      <c r="B705" s="17"/>
      <c r="C705" s="17"/>
      <c r="D705" s="17"/>
      <c r="E705" s="17"/>
      <c r="F705" s="17"/>
      <c r="G705" s="17"/>
      <c r="H705" s="17"/>
      <c r="I705" s="18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</row>
    <row r="706" spans="1:27" x14ac:dyDescent="0.25">
      <c r="A706" s="126"/>
      <c r="B706" s="17"/>
      <c r="C706" s="17"/>
      <c r="D706" s="17"/>
      <c r="E706" s="17"/>
      <c r="F706" s="17"/>
      <c r="G706" s="17"/>
      <c r="H706" s="17"/>
      <c r="I706" s="18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</row>
    <row r="707" spans="1:27" x14ac:dyDescent="0.25">
      <c r="A707" s="126"/>
      <c r="B707" s="17"/>
      <c r="C707" s="17"/>
      <c r="D707" s="17"/>
      <c r="E707" s="17"/>
      <c r="F707" s="17"/>
      <c r="G707" s="17"/>
      <c r="H707" s="17"/>
      <c r="I707" s="18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</row>
    <row r="708" spans="1:27" x14ac:dyDescent="0.25">
      <c r="A708" s="126"/>
      <c r="B708" s="17"/>
      <c r="C708" s="17"/>
      <c r="D708" s="17"/>
      <c r="E708" s="17"/>
      <c r="F708" s="17"/>
      <c r="G708" s="17"/>
      <c r="H708" s="17"/>
      <c r="I708" s="18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</row>
    <row r="709" spans="1:27" x14ac:dyDescent="0.25">
      <c r="A709" s="126"/>
      <c r="B709" s="17"/>
      <c r="C709" s="17"/>
      <c r="D709" s="17"/>
      <c r="E709" s="17"/>
      <c r="F709" s="17"/>
      <c r="G709" s="17"/>
      <c r="H709" s="17"/>
      <c r="I709" s="18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</row>
    <row r="710" spans="1:27" x14ac:dyDescent="0.25">
      <c r="A710" s="126"/>
      <c r="B710" s="17"/>
      <c r="C710" s="17"/>
      <c r="D710" s="17"/>
      <c r="E710" s="17"/>
      <c r="F710" s="17"/>
      <c r="G710" s="17"/>
      <c r="H710" s="17"/>
      <c r="I710" s="18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</row>
    <row r="711" spans="1:27" x14ac:dyDescent="0.25">
      <c r="A711" s="126"/>
      <c r="B711" s="17"/>
      <c r="C711" s="17"/>
      <c r="D711" s="17"/>
      <c r="E711" s="17"/>
      <c r="F711" s="17"/>
      <c r="G711" s="17"/>
      <c r="H711" s="17"/>
      <c r="I711" s="18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</row>
    <row r="712" spans="1:27" x14ac:dyDescent="0.25">
      <c r="A712" s="126"/>
      <c r="B712" s="17"/>
      <c r="C712" s="17"/>
      <c r="D712" s="17"/>
      <c r="E712" s="17"/>
      <c r="F712" s="17"/>
      <c r="G712" s="17"/>
      <c r="H712" s="17"/>
      <c r="I712" s="18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</row>
    <row r="713" spans="1:27" x14ac:dyDescent="0.25">
      <c r="A713" s="126"/>
      <c r="B713" s="17"/>
      <c r="C713" s="17"/>
      <c r="D713" s="17"/>
      <c r="E713" s="17"/>
      <c r="F713" s="17"/>
      <c r="G713" s="17"/>
      <c r="H713" s="17"/>
      <c r="I713" s="18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</row>
    <row r="714" spans="1:27" x14ac:dyDescent="0.25">
      <c r="A714" s="126"/>
      <c r="B714" s="17"/>
      <c r="C714" s="17"/>
      <c r="D714" s="17"/>
      <c r="E714" s="17"/>
      <c r="F714" s="17"/>
      <c r="G714" s="17"/>
      <c r="H714" s="17"/>
      <c r="I714" s="18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</row>
    <row r="715" spans="1:27" x14ac:dyDescent="0.25">
      <c r="A715" s="126"/>
      <c r="B715" s="17"/>
      <c r="C715" s="17"/>
      <c r="D715" s="17"/>
      <c r="E715" s="17"/>
      <c r="F715" s="17"/>
      <c r="G715" s="17"/>
      <c r="H715" s="17"/>
      <c r="I715" s="18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</row>
    <row r="716" spans="1:27" x14ac:dyDescent="0.25">
      <c r="A716" s="126"/>
      <c r="B716" s="17"/>
      <c r="C716" s="17"/>
      <c r="D716" s="17"/>
      <c r="E716" s="17"/>
      <c r="F716" s="17"/>
      <c r="G716" s="17"/>
      <c r="H716" s="17"/>
      <c r="I716" s="18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</row>
    <row r="717" spans="1:27" x14ac:dyDescent="0.25">
      <c r="A717" s="126"/>
      <c r="B717" s="17"/>
      <c r="C717" s="17"/>
      <c r="D717" s="17"/>
      <c r="E717" s="17"/>
      <c r="F717" s="17"/>
      <c r="G717" s="17"/>
      <c r="H717" s="17"/>
      <c r="I717" s="18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</row>
    <row r="718" spans="1:27" x14ac:dyDescent="0.25">
      <c r="A718" s="126"/>
      <c r="B718" s="17"/>
      <c r="C718" s="17"/>
      <c r="D718" s="17"/>
      <c r="E718" s="17"/>
      <c r="F718" s="17"/>
      <c r="G718" s="17"/>
      <c r="H718" s="17"/>
      <c r="I718" s="18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</row>
    <row r="719" spans="1:27" x14ac:dyDescent="0.25">
      <c r="A719" s="126"/>
      <c r="B719" s="17"/>
      <c r="C719" s="17"/>
      <c r="D719" s="17"/>
      <c r="E719" s="17"/>
      <c r="F719" s="17"/>
      <c r="G719" s="17"/>
      <c r="H719" s="17"/>
      <c r="I719" s="18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</row>
    <row r="720" spans="1:27" x14ac:dyDescent="0.25">
      <c r="A720" s="126"/>
      <c r="B720" s="17"/>
      <c r="C720" s="17"/>
      <c r="D720" s="17"/>
      <c r="E720" s="17"/>
      <c r="F720" s="17"/>
      <c r="G720" s="17"/>
      <c r="H720" s="17"/>
      <c r="I720" s="18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</row>
    <row r="721" spans="1:27" x14ac:dyDescent="0.25">
      <c r="A721" s="126"/>
      <c r="B721" s="17"/>
      <c r="C721" s="17"/>
      <c r="D721" s="17"/>
      <c r="E721" s="17"/>
      <c r="F721" s="17"/>
      <c r="G721" s="17"/>
      <c r="H721" s="17"/>
      <c r="I721" s="18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</row>
    <row r="722" spans="1:27" x14ac:dyDescent="0.25">
      <c r="A722" s="126"/>
      <c r="B722" s="17"/>
      <c r="C722" s="17"/>
      <c r="D722" s="17"/>
      <c r="E722" s="17"/>
      <c r="F722" s="17"/>
      <c r="G722" s="17"/>
      <c r="H722" s="17"/>
      <c r="I722" s="18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</row>
    <row r="723" spans="1:27" x14ac:dyDescent="0.25">
      <c r="A723" s="126"/>
      <c r="B723" s="17"/>
      <c r="C723" s="17"/>
      <c r="D723" s="17"/>
      <c r="E723" s="17"/>
      <c r="F723" s="17"/>
      <c r="G723" s="17"/>
      <c r="H723" s="17"/>
      <c r="I723" s="18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</row>
    <row r="724" spans="1:27" x14ac:dyDescent="0.25">
      <c r="A724" s="126"/>
      <c r="B724" s="17"/>
      <c r="C724" s="17"/>
      <c r="D724" s="17"/>
      <c r="E724" s="17"/>
      <c r="F724" s="17"/>
      <c r="G724" s="17"/>
      <c r="H724" s="17"/>
      <c r="I724" s="18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</row>
    <row r="725" spans="1:27" x14ac:dyDescent="0.25">
      <c r="A725" s="126"/>
      <c r="B725" s="17"/>
      <c r="C725" s="17"/>
      <c r="D725" s="17"/>
      <c r="E725" s="17"/>
      <c r="F725" s="17"/>
      <c r="G725" s="17"/>
      <c r="H725" s="17"/>
      <c r="I725" s="18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</row>
    <row r="726" spans="1:27" x14ac:dyDescent="0.25">
      <c r="A726" s="126"/>
      <c r="B726" s="17"/>
      <c r="C726" s="17"/>
      <c r="D726" s="17"/>
      <c r="E726" s="17"/>
      <c r="F726" s="17"/>
      <c r="G726" s="17"/>
      <c r="H726" s="17"/>
      <c r="I726" s="18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</row>
    <row r="727" spans="1:27" x14ac:dyDescent="0.25">
      <c r="A727" s="126"/>
      <c r="B727" s="17"/>
      <c r="C727" s="17"/>
      <c r="D727" s="17"/>
      <c r="E727" s="17"/>
      <c r="F727" s="17"/>
      <c r="G727" s="17"/>
      <c r="H727" s="17"/>
      <c r="I727" s="18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</row>
    <row r="728" spans="1:27" x14ac:dyDescent="0.25">
      <c r="A728" s="126"/>
      <c r="B728" s="17"/>
      <c r="C728" s="17"/>
      <c r="D728" s="17"/>
      <c r="E728" s="17"/>
      <c r="F728" s="17"/>
      <c r="G728" s="17"/>
      <c r="H728" s="17"/>
      <c r="I728" s="18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</row>
    <row r="729" spans="1:27" x14ac:dyDescent="0.25">
      <c r="A729" s="126"/>
      <c r="B729" s="17"/>
      <c r="C729" s="17"/>
      <c r="D729" s="17"/>
      <c r="E729" s="17"/>
      <c r="F729" s="17"/>
      <c r="G729" s="17"/>
      <c r="H729" s="17"/>
      <c r="I729" s="18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</row>
    <row r="730" spans="1:27" x14ac:dyDescent="0.25">
      <c r="A730" s="126"/>
      <c r="B730" s="17"/>
      <c r="C730" s="17"/>
      <c r="D730" s="17"/>
      <c r="E730" s="17"/>
      <c r="F730" s="17"/>
      <c r="G730" s="17"/>
      <c r="H730" s="17"/>
      <c r="I730" s="18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</row>
    <row r="731" spans="1:27" x14ac:dyDescent="0.25">
      <c r="A731" s="126"/>
      <c r="B731" s="17"/>
      <c r="C731" s="17"/>
      <c r="D731" s="17"/>
      <c r="E731" s="17"/>
      <c r="F731" s="17"/>
      <c r="G731" s="17"/>
      <c r="H731" s="17"/>
      <c r="I731" s="18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</row>
    <row r="732" spans="1:27" x14ac:dyDescent="0.25">
      <c r="A732" s="126"/>
      <c r="B732" s="17"/>
      <c r="C732" s="17"/>
      <c r="D732" s="17"/>
      <c r="E732" s="17"/>
      <c r="F732" s="17"/>
      <c r="G732" s="17"/>
      <c r="H732" s="17"/>
      <c r="I732" s="18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</row>
    <row r="733" spans="1:27" x14ac:dyDescent="0.25">
      <c r="A733" s="126"/>
      <c r="B733" s="17"/>
      <c r="C733" s="17"/>
      <c r="D733" s="17"/>
      <c r="E733" s="17"/>
      <c r="F733" s="17"/>
      <c r="G733" s="17"/>
      <c r="H733" s="17"/>
      <c r="I733" s="18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</row>
  </sheetData>
  <mergeCells count="249">
    <mergeCell ref="B2:E4"/>
    <mergeCell ref="G2:I2"/>
    <mergeCell ref="G3:G4"/>
    <mergeCell ref="H3:H4"/>
    <mergeCell ref="I3:I4"/>
    <mergeCell ref="N3:N4"/>
    <mergeCell ref="P2:AA3"/>
    <mergeCell ref="C24:E24"/>
    <mergeCell ref="C25:E25"/>
    <mergeCell ref="F2:F4"/>
    <mergeCell ref="C26:E26"/>
    <mergeCell ref="C27:E27"/>
    <mergeCell ref="C28:E28"/>
    <mergeCell ref="C29:E29"/>
    <mergeCell ref="C5:E5"/>
    <mergeCell ref="C6:E6"/>
    <mergeCell ref="C20:E20"/>
    <mergeCell ref="C21:E21"/>
    <mergeCell ref="C22:E22"/>
    <mergeCell ref="C23:E23"/>
    <mergeCell ref="C36:E36"/>
    <mergeCell ref="C37:E37"/>
    <mergeCell ref="C38:E38"/>
    <mergeCell ref="C39:E39"/>
    <mergeCell ref="C40:E40"/>
    <mergeCell ref="C41:E41"/>
    <mergeCell ref="C30:E30"/>
    <mergeCell ref="C31:E31"/>
    <mergeCell ref="C32:E32"/>
    <mergeCell ref="C33:E33"/>
    <mergeCell ref="C34:E34"/>
    <mergeCell ref="C35:E35"/>
    <mergeCell ref="C48:E48"/>
    <mergeCell ref="C49:E49"/>
    <mergeCell ref="C50:E50"/>
    <mergeCell ref="C51:E51"/>
    <mergeCell ref="C52:E52"/>
    <mergeCell ref="C53:E53"/>
    <mergeCell ref="C42:E42"/>
    <mergeCell ref="C43:E43"/>
    <mergeCell ref="C44:E44"/>
    <mergeCell ref="C45:E45"/>
    <mergeCell ref="D46:E46"/>
    <mergeCell ref="D47:E47"/>
    <mergeCell ref="C60:E60"/>
    <mergeCell ref="C61:E61"/>
    <mergeCell ref="C62:E62"/>
    <mergeCell ref="C63:E63"/>
    <mergeCell ref="C64:E64"/>
    <mergeCell ref="C65:E65"/>
    <mergeCell ref="C54:E54"/>
    <mergeCell ref="C55:E55"/>
    <mergeCell ref="C56:E56"/>
    <mergeCell ref="C57:E57"/>
    <mergeCell ref="C58:E58"/>
    <mergeCell ref="C59:E59"/>
    <mergeCell ref="D74:E74"/>
    <mergeCell ref="D75:E75"/>
    <mergeCell ref="D76:E76"/>
    <mergeCell ref="C77:E77"/>
    <mergeCell ref="C78:E78"/>
    <mergeCell ref="D79:E79"/>
    <mergeCell ref="C66:E66"/>
    <mergeCell ref="D67:E67"/>
    <mergeCell ref="D68:E68"/>
    <mergeCell ref="D69:E69"/>
    <mergeCell ref="C70:E70"/>
    <mergeCell ref="D71:E71"/>
    <mergeCell ref="D89:E89"/>
    <mergeCell ref="D90:E90"/>
    <mergeCell ref="D91:E91"/>
    <mergeCell ref="D92:E92"/>
    <mergeCell ref="D93:E93"/>
    <mergeCell ref="D94:E94"/>
    <mergeCell ref="D80:E80"/>
    <mergeCell ref="C81:E81"/>
    <mergeCell ref="C85:E85"/>
    <mergeCell ref="C86:E86"/>
    <mergeCell ref="D87:E87"/>
    <mergeCell ref="D88:E88"/>
    <mergeCell ref="D101:E101"/>
    <mergeCell ref="D102:E102"/>
    <mergeCell ref="D103:E103"/>
    <mergeCell ref="D104:E104"/>
    <mergeCell ref="D105:E105"/>
    <mergeCell ref="D106:E106"/>
    <mergeCell ref="D95:E95"/>
    <mergeCell ref="D96:E96"/>
    <mergeCell ref="C97:E97"/>
    <mergeCell ref="D98:E98"/>
    <mergeCell ref="D99:E99"/>
    <mergeCell ref="D100:E100"/>
    <mergeCell ref="D113:E113"/>
    <mergeCell ref="D114:E114"/>
    <mergeCell ref="D115:E115"/>
    <mergeCell ref="D120:E120"/>
    <mergeCell ref="D126:E126"/>
    <mergeCell ref="D127:E127"/>
    <mergeCell ref="D107:E107"/>
    <mergeCell ref="C108:E108"/>
    <mergeCell ref="D109:E109"/>
    <mergeCell ref="D110:E110"/>
    <mergeCell ref="D111:E111"/>
    <mergeCell ref="D112:E112"/>
    <mergeCell ref="D134:E134"/>
    <mergeCell ref="D135:E135"/>
    <mergeCell ref="D136:E136"/>
    <mergeCell ref="D137:E137"/>
    <mergeCell ref="D138:E138"/>
    <mergeCell ref="D139:E139"/>
    <mergeCell ref="C128:E128"/>
    <mergeCell ref="D129:E129"/>
    <mergeCell ref="D130:E130"/>
    <mergeCell ref="C131:E131"/>
    <mergeCell ref="D132:E132"/>
    <mergeCell ref="D133:E133"/>
    <mergeCell ref="C146:E146"/>
    <mergeCell ref="D147:E147"/>
    <mergeCell ref="D148:E148"/>
    <mergeCell ref="D149:E149"/>
    <mergeCell ref="D153:E153"/>
    <mergeCell ref="D154:E154"/>
    <mergeCell ref="D140:E140"/>
    <mergeCell ref="D141:E141"/>
    <mergeCell ref="D142:E142"/>
    <mergeCell ref="C143:E143"/>
    <mergeCell ref="C144:E144"/>
    <mergeCell ref="C145:E145"/>
    <mergeCell ref="C161:E161"/>
    <mergeCell ref="C162:E162"/>
    <mergeCell ref="C163:E163"/>
    <mergeCell ref="D164:E164"/>
    <mergeCell ref="D165:E165"/>
    <mergeCell ref="C166:E166"/>
    <mergeCell ref="D155:E155"/>
    <mergeCell ref="D156:E156"/>
    <mergeCell ref="D157:E157"/>
    <mergeCell ref="D158:E158"/>
    <mergeCell ref="D159:E159"/>
    <mergeCell ref="C160:E160"/>
    <mergeCell ref="C173:E173"/>
    <mergeCell ref="C174:E174"/>
    <mergeCell ref="C175:E175"/>
    <mergeCell ref="C176:E176"/>
    <mergeCell ref="C177:E177"/>
    <mergeCell ref="C178:E178"/>
    <mergeCell ref="C167:E167"/>
    <mergeCell ref="C168:E168"/>
    <mergeCell ref="C169:E169"/>
    <mergeCell ref="C170:E170"/>
    <mergeCell ref="C171:E171"/>
    <mergeCell ref="C172:E172"/>
    <mergeCell ref="D185:E185"/>
    <mergeCell ref="D186:E186"/>
    <mergeCell ref="D187:E187"/>
    <mergeCell ref="D188:E188"/>
    <mergeCell ref="C189:E189"/>
    <mergeCell ref="D190:E190"/>
    <mergeCell ref="D179:E179"/>
    <mergeCell ref="D180:E180"/>
    <mergeCell ref="D181:E181"/>
    <mergeCell ref="D182:E182"/>
    <mergeCell ref="D183:E183"/>
    <mergeCell ref="D184:E184"/>
    <mergeCell ref="D197:E197"/>
    <mergeCell ref="D198:E198"/>
    <mergeCell ref="D199:E199"/>
    <mergeCell ref="C200:E200"/>
    <mergeCell ref="D201:E201"/>
    <mergeCell ref="D202:E202"/>
    <mergeCell ref="D191:E191"/>
    <mergeCell ref="D192:E192"/>
    <mergeCell ref="D193:E193"/>
    <mergeCell ref="D194:E194"/>
    <mergeCell ref="D195:E195"/>
    <mergeCell ref="D196:E196"/>
    <mergeCell ref="D209:E209"/>
    <mergeCell ref="D210:E210"/>
    <mergeCell ref="C211:E211"/>
    <mergeCell ref="D212:E212"/>
    <mergeCell ref="D213:E213"/>
    <mergeCell ref="C214:E214"/>
    <mergeCell ref="D203:E203"/>
    <mergeCell ref="D204:E204"/>
    <mergeCell ref="D205:E205"/>
    <mergeCell ref="D206:E206"/>
    <mergeCell ref="D207:E207"/>
    <mergeCell ref="D208:E208"/>
    <mergeCell ref="D221:E221"/>
    <mergeCell ref="D222:E222"/>
    <mergeCell ref="D223:E223"/>
    <mergeCell ref="D224:E224"/>
    <mergeCell ref="D225:E225"/>
    <mergeCell ref="C226:E226"/>
    <mergeCell ref="D215:E215"/>
    <mergeCell ref="D216:E216"/>
    <mergeCell ref="D217:E217"/>
    <mergeCell ref="D218:E218"/>
    <mergeCell ref="D219:E219"/>
    <mergeCell ref="D220:E220"/>
    <mergeCell ref="D233:E233"/>
    <mergeCell ref="D234:E234"/>
    <mergeCell ref="D235:E235"/>
    <mergeCell ref="D236:E236"/>
    <mergeCell ref="D237:E237"/>
    <mergeCell ref="D238:E238"/>
    <mergeCell ref="C227:E227"/>
    <mergeCell ref="C228:E228"/>
    <mergeCell ref="D229:E229"/>
    <mergeCell ref="D230:E230"/>
    <mergeCell ref="D231:E231"/>
    <mergeCell ref="D232:E232"/>
    <mergeCell ref="C256:E256"/>
    <mergeCell ref="C245:E245"/>
    <mergeCell ref="D246:E246"/>
    <mergeCell ref="D247:E247"/>
    <mergeCell ref="D248:E248"/>
    <mergeCell ref="D249:E249"/>
    <mergeCell ref="D250:E250"/>
    <mergeCell ref="C239:E239"/>
    <mergeCell ref="C240:E240"/>
    <mergeCell ref="C241:E241"/>
    <mergeCell ref="D242:E242"/>
    <mergeCell ref="D243:E243"/>
    <mergeCell ref="D244:E244"/>
    <mergeCell ref="B269:E269"/>
    <mergeCell ref="J2:O2"/>
    <mergeCell ref="J3:J4"/>
    <mergeCell ref="K3:K4"/>
    <mergeCell ref="L3:L4"/>
    <mergeCell ref="M3:M4"/>
    <mergeCell ref="O3:O4"/>
    <mergeCell ref="C263:E263"/>
    <mergeCell ref="C264:E264"/>
    <mergeCell ref="C265:E265"/>
    <mergeCell ref="C266:E266"/>
    <mergeCell ref="C267:E267"/>
    <mergeCell ref="C268:E268"/>
    <mergeCell ref="C257:E257"/>
    <mergeCell ref="C258:E258"/>
    <mergeCell ref="D259:E259"/>
    <mergeCell ref="D260:E260"/>
    <mergeCell ref="C261:E261"/>
    <mergeCell ref="C262:E262"/>
    <mergeCell ref="D251:E251"/>
    <mergeCell ref="C252:E252"/>
    <mergeCell ref="C253:E253"/>
    <mergeCell ref="C254:E254"/>
    <mergeCell ref="C255:E255"/>
  </mergeCells>
  <pageMargins left="0.25" right="0.25" top="0.75" bottom="0.75" header="0.3" footer="0.3"/>
  <pageSetup paperSize="9" scale="48" orientation="landscape" horizontalDpi="4294967293" r:id="rId1"/>
  <headerFooter>
    <oddHeader>&amp;C&amp;"Times New Roman,Félkövér"&amp;12Támogatások Kiadások - 2018. év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3"/>
  <sheetViews>
    <sheetView view="pageBreakPreview" zoomScaleNormal="100" zoomScaleSheetLayoutView="100" workbookViewId="0">
      <selection activeCell="E17" sqref="E17"/>
    </sheetView>
  </sheetViews>
  <sheetFormatPr defaultColWidth="9" defaultRowHeight="15" x14ac:dyDescent="0.25"/>
  <cols>
    <col min="1" max="1" width="2.7109375" style="136" customWidth="1"/>
    <col min="2" max="2" width="11.5703125" style="137" customWidth="1"/>
    <col min="3" max="3" width="11.42578125" style="137" customWidth="1"/>
    <col min="4" max="4" width="14.5703125" style="137" customWidth="1"/>
    <col min="5" max="5" width="12.5703125" style="136" bestFit="1" customWidth="1"/>
    <col min="6" max="6" width="9.5703125" style="136" customWidth="1"/>
    <col min="7" max="7" width="13" style="136" customWidth="1"/>
    <col min="8" max="8" width="11.5703125" style="136" customWidth="1"/>
    <col min="9" max="9" width="11.28515625" style="136" customWidth="1"/>
    <col min="10" max="10" width="12.140625" style="136" customWidth="1"/>
    <col min="11" max="11" width="11.42578125" style="136" bestFit="1" customWidth="1"/>
    <col min="12" max="12" width="10.85546875" style="136" customWidth="1"/>
    <col min="13" max="13" width="9.7109375" style="136" bestFit="1" customWidth="1"/>
    <col min="14" max="14" width="11.42578125" style="136" bestFit="1" customWidth="1"/>
    <col min="15" max="16" width="12" style="136" customWidth="1"/>
    <col min="17" max="17" width="11.42578125" style="136" bestFit="1" customWidth="1"/>
    <col min="18" max="18" width="12.28515625" style="136" customWidth="1"/>
    <col min="19" max="19" width="11.42578125" style="136" bestFit="1" customWidth="1"/>
    <col min="20" max="20" width="11.85546875" style="136" bestFit="1" customWidth="1"/>
    <col min="21" max="21" width="11.85546875" style="136" customWidth="1"/>
    <col min="22" max="16384" width="9" style="136"/>
  </cols>
  <sheetData>
    <row r="1" spans="1:21" ht="15.75" customHeight="1" thickBot="1" x14ac:dyDescent="0.3">
      <c r="T1" s="218"/>
      <c r="U1" s="218" t="s">
        <v>827</v>
      </c>
    </row>
    <row r="2" spans="1:21" ht="84" customHeight="1" thickBot="1" x14ac:dyDescent="0.3">
      <c r="A2" s="548"/>
      <c r="B2" s="549"/>
      <c r="C2" s="493" t="s">
        <v>1053</v>
      </c>
      <c r="D2" s="487" t="s">
        <v>1051</v>
      </c>
      <c r="E2" s="280" t="s">
        <v>839</v>
      </c>
      <c r="F2" s="281" t="s">
        <v>840</v>
      </c>
      <c r="G2" s="281" t="s">
        <v>841</v>
      </c>
      <c r="H2" s="281" t="s">
        <v>855</v>
      </c>
      <c r="I2" s="281" t="s">
        <v>856</v>
      </c>
      <c r="J2" s="281" t="s">
        <v>842</v>
      </c>
      <c r="K2" s="281" t="s">
        <v>857</v>
      </c>
      <c r="L2" s="281" t="s">
        <v>868</v>
      </c>
      <c r="M2" s="281" t="s">
        <v>844</v>
      </c>
      <c r="N2" s="281" t="s">
        <v>845</v>
      </c>
      <c r="O2" s="281" t="s">
        <v>846</v>
      </c>
      <c r="P2" s="281" t="s">
        <v>973</v>
      </c>
      <c r="Q2" s="281" t="s">
        <v>850</v>
      </c>
      <c r="R2" s="281" t="s">
        <v>1033</v>
      </c>
      <c r="S2" s="282" t="s">
        <v>851</v>
      </c>
      <c r="T2" s="282" t="s">
        <v>852</v>
      </c>
      <c r="U2" s="477" t="s">
        <v>1042</v>
      </c>
    </row>
    <row r="3" spans="1:21" ht="25.5" x14ac:dyDescent="0.25">
      <c r="A3" s="543" t="s">
        <v>847</v>
      </c>
      <c r="B3" s="214" t="s">
        <v>44</v>
      </c>
      <c r="C3" s="494">
        <v>31055373</v>
      </c>
      <c r="D3" s="488">
        <f>SUM(E3:T3)</f>
        <v>30872773</v>
      </c>
      <c r="E3" s="219">
        <f>(Bevételek!H5+Bevételek!H94+Bevételek!H129+Bevételek!H185)</f>
        <v>434390</v>
      </c>
      <c r="F3" s="175">
        <f>(Bevételek!I5+Bevételek!I94+Bevételek!I129+Bevételek!I185)</f>
        <v>0</v>
      </c>
      <c r="G3" s="175">
        <f>(Bevételek!J5+Bevételek!J94+Bevételek!J129+Bevételek!J185)</f>
        <v>837054</v>
      </c>
      <c r="H3" s="175">
        <f>(Bevételek!K5+Bevételek!K94+Bevételek!K129+Bevételek!K185)</f>
        <v>18711337</v>
      </c>
      <c r="I3" s="175">
        <f>(Bevételek!L5+Bevételek!L94+Bevételek!L129+Bevételek!L185)</f>
        <v>0</v>
      </c>
      <c r="J3" s="175"/>
      <c r="K3" s="175"/>
      <c r="L3" s="175"/>
      <c r="M3" s="175"/>
      <c r="N3" s="175"/>
      <c r="O3" s="175"/>
      <c r="P3" s="175"/>
      <c r="Q3" s="175"/>
      <c r="R3" s="176"/>
      <c r="S3" s="176"/>
      <c r="T3" s="176">
        <f>(Bevételek!N5+Bevételek!N94+Bevételek!N129+Bevételek!N185)</f>
        <v>10889992</v>
      </c>
      <c r="U3" s="177">
        <f>(Bevételek!O5+Bevételek!O94+Bevételek!O129+Bevételek!O185)</f>
        <v>0</v>
      </c>
    </row>
    <row r="4" spans="1:21" s="138" customFormat="1" ht="25.5" x14ac:dyDescent="0.25">
      <c r="A4" s="544"/>
      <c r="B4" s="215" t="s">
        <v>59</v>
      </c>
      <c r="C4" s="495">
        <v>75090361</v>
      </c>
      <c r="D4" s="489">
        <f>SUM(E4:T4)</f>
        <v>75540361</v>
      </c>
      <c r="E4" s="220">
        <f>(Bevételek!H58+Bevételek!H175+Bevételek!H211)</f>
        <v>0</v>
      </c>
      <c r="F4" s="178">
        <f>(Bevételek!I58+Bevételek!I175+Bevételek!I211)</f>
        <v>0</v>
      </c>
      <c r="G4" s="178">
        <f>(Bevételek!J58+Bevételek!J175+Bevételek!J211)</f>
        <v>0</v>
      </c>
      <c r="H4" s="178">
        <f>(Bevételek!K58+Bevételek!K175+Bevételek!K211)</f>
        <v>75440361</v>
      </c>
      <c r="I4" s="178">
        <f>(Bevételek!L58+Bevételek!L175+Bevételek!L211)</f>
        <v>0</v>
      </c>
      <c r="J4" s="178"/>
      <c r="K4" s="178"/>
      <c r="L4" s="178"/>
      <c r="M4" s="178"/>
      <c r="N4" s="178"/>
      <c r="O4" s="178">
        <v>100000</v>
      </c>
      <c r="P4" s="178"/>
      <c r="Q4" s="178"/>
      <c r="R4" s="179"/>
      <c r="S4" s="179"/>
      <c r="T4" s="179">
        <f>(Bevételek!N58+Bevételek!N175+Bevételek!N211)</f>
        <v>0</v>
      </c>
      <c r="U4" s="180">
        <f>(Bevételek!O58+Bevételek!O175+Bevételek!O211)</f>
        <v>0</v>
      </c>
    </row>
    <row r="5" spans="1:21" ht="25.5" x14ac:dyDescent="0.25">
      <c r="A5" s="544"/>
      <c r="B5" s="215" t="s">
        <v>570</v>
      </c>
      <c r="C5" s="495">
        <v>14518030</v>
      </c>
      <c r="D5" s="489">
        <f>SUM(E5:T5)</f>
        <v>14523030</v>
      </c>
      <c r="E5" s="220">
        <f>Bevételek!H251</f>
        <v>0</v>
      </c>
      <c r="F5" s="178">
        <f>Bevételek!I251</f>
        <v>0</v>
      </c>
      <c r="G5" s="178">
        <f>Bevételek!J251</f>
        <v>0</v>
      </c>
      <c r="H5" s="178">
        <f>Bevételek!K251</f>
        <v>0</v>
      </c>
      <c r="I5" s="178">
        <f>Bevételek!L251</f>
        <v>14523030</v>
      </c>
      <c r="J5" s="178"/>
      <c r="K5" s="178"/>
      <c r="L5" s="178"/>
      <c r="M5" s="178"/>
      <c r="N5" s="178"/>
      <c r="O5" s="178"/>
      <c r="P5" s="178"/>
      <c r="Q5" s="178"/>
      <c r="R5" s="179"/>
      <c r="S5" s="179"/>
      <c r="T5" s="179">
        <f>Bevételek!N251</f>
        <v>0</v>
      </c>
      <c r="U5" s="180">
        <f>Bevételek!O251</f>
        <v>0</v>
      </c>
    </row>
    <row r="6" spans="1:21" ht="25.5" x14ac:dyDescent="0.25">
      <c r="A6" s="544"/>
      <c r="B6" s="215" t="s">
        <v>88</v>
      </c>
      <c r="C6" s="495">
        <v>20500000</v>
      </c>
      <c r="D6" s="489">
        <f>SUM(E6:U6)</f>
        <v>15000000</v>
      </c>
      <c r="E6" s="220">
        <f>(Bevételek!H237-Bevételek!H251)</f>
        <v>0</v>
      </c>
      <c r="F6" s="178">
        <f>(Bevételek!I237-Bevételek!I251)</f>
        <v>0</v>
      </c>
      <c r="G6" s="178">
        <f>(Bevételek!J237-Bevételek!J251)</f>
        <v>0</v>
      </c>
      <c r="H6" s="178">
        <f>(Bevételek!K237-Bevételek!K251)</f>
        <v>0</v>
      </c>
      <c r="I6" s="178">
        <f>(Bevételek!L237-Bevételek!L251)</f>
        <v>0</v>
      </c>
      <c r="J6" s="178"/>
      <c r="K6" s="178"/>
      <c r="L6" s="178"/>
      <c r="M6" s="178"/>
      <c r="N6" s="178"/>
      <c r="O6" s="178"/>
      <c r="P6" s="178"/>
      <c r="Q6" s="178"/>
      <c r="R6" s="179"/>
      <c r="S6" s="179"/>
      <c r="T6" s="179">
        <f>(Bevételek!N237-Bevételek!N251)</f>
        <v>0</v>
      </c>
      <c r="U6" s="180">
        <f>(Bevételek!O237-Bevételek!O251)</f>
        <v>15000000</v>
      </c>
    </row>
    <row r="7" spans="1:21" s="139" customFormat="1" ht="16.5" thickBot="1" x14ac:dyDescent="0.3">
      <c r="A7" s="545"/>
      <c r="B7" s="216" t="s">
        <v>571</v>
      </c>
      <c r="C7" s="496">
        <f>SUM(C3:C6)</f>
        <v>141163764</v>
      </c>
      <c r="D7" s="490">
        <f>SUM(D3:D6)</f>
        <v>135936164</v>
      </c>
      <c r="E7" s="221">
        <f>SUM(E3:E6)</f>
        <v>434390</v>
      </c>
      <c r="F7" s="181">
        <f t="shared" ref="F7:U7" si="0">SUM(F3:F6)</f>
        <v>0</v>
      </c>
      <c r="G7" s="181">
        <f t="shared" si="0"/>
        <v>837054</v>
      </c>
      <c r="H7" s="181">
        <f t="shared" si="0"/>
        <v>94151698</v>
      </c>
      <c r="I7" s="181">
        <f t="shared" si="0"/>
        <v>14523030</v>
      </c>
      <c r="J7" s="181">
        <f t="shared" si="0"/>
        <v>0</v>
      </c>
      <c r="K7" s="181">
        <f t="shared" si="0"/>
        <v>0</v>
      </c>
      <c r="L7" s="181">
        <f t="shared" si="0"/>
        <v>0</v>
      </c>
      <c r="M7" s="181">
        <f t="shared" si="0"/>
        <v>0</v>
      </c>
      <c r="N7" s="181">
        <f t="shared" si="0"/>
        <v>0</v>
      </c>
      <c r="O7" s="181">
        <f t="shared" si="0"/>
        <v>100000</v>
      </c>
      <c r="P7" s="181">
        <f>SUM(P3:P6)</f>
        <v>0</v>
      </c>
      <c r="Q7" s="181">
        <f t="shared" si="0"/>
        <v>0</v>
      </c>
      <c r="R7" s="182"/>
      <c r="S7" s="182">
        <f>SUM(S3:S6)</f>
        <v>0</v>
      </c>
      <c r="T7" s="182">
        <f t="shared" si="0"/>
        <v>10889992</v>
      </c>
      <c r="U7" s="183">
        <f t="shared" si="0"/>
        <v>15000000</v>
      </c>
    </row>
    <row r="8" spans="1:21" ht="25.5" x14ac:dyDescent="0.25">
      <c r="A8" s="544" t="s">
        <v>848</v>
      </c>
      <c r="B8" s="217" t="s">
        <v>572</v>
      </c>
      <c r="C8" s="497">
        <v>34058070</v>
      </c>
      <c r="D8" s="491">
        <f>SUM(E8:T8)</f>
        <v>32488241</v>
      </c>
      <c r="E8" s="222">
        <f>Igazgatás!I5+Igazgatás!I24+Igazgatás!I32+Igazgatás!I83+Igazgatás!I99</f>
        <v>16477182.855</v>
      </c>
      <c r="F8" s="184">
        <f>Községgazd!J5+Községgazd!J24+Községgazd!J32+Községgazd!J72+Községgazd!J88</f>
        <v>341798.12</v>
      </c>
      <c r="G8" s="184">
        <f>Vagyongazd!I5+Vagyongazd!I24+Vagyongazd!I32+Vagyongazd!I59+Vagyongazd!I75</f>
        <v>1859441</v>
      </c>
      <c r="H8" s="184">
        <f>Támogatás!J5+Támogatás!J24+Támogatás!J32+Támogatás!J59+Támogatás!J77</f>
        <v>0</v>
      </c>
      <c r="I8" s="184">
        <f>Támogatás!K5+Támogatás!K24+Támogatás!K32+Támogatás!K59+Támogatás!K77</f>
        <v>2618218</v>
      </c>
      <c r="J8" s="184">
        <f>Közút!I5+Közút!I24+Közút!I32+Közút!I59+Közút!I75</f>
        <v>246000</v>
      </c>
      <c r="K8" s="184">
        <f>Községgazd!K5+Községgazd!K24+Községgazd!K32+Községgazd!K72+Községgazd!K88</f>
        <v>921019</v>
      </c>
      <c r="L8" s="184">
        <f>Községgazd!L5+Községgazd!L24+Községgazd!L32+Községgazd!L72+Községgazd!L88</f>
        <v>2465865</v>
      </c>
      <c r="M8" s="184">
        <f>Sport!G5+Sport!G24+Sport!G32+Sport!G61+Sport!G77</f>
        <v>128169</v>
      </c>
      <c r="N8" s="184">
        <f>Közművelődés!J5+Közművelődés!J36+Közművelődés!J50+Közművelődés!J96+Közművelődés!J112</f>
        <v>1572019.875</v>
      </c>
      <c r="O8" s="184">
        <f>Közművelődés!K5+Közművelődés!K36+Közművelődés!K50+Közművelődés!K96+Közművelődés!K112</f>
        <v>3043449.15</v>
      </c>
      <c r="P8" s="184">
        <f>Támogatás!L5+Támogatás!L24+Támogatás!L32+Támogatás!L59+Támogatás!L77</f>
        <v>726831</v>
      </c>
      <c r="Q8" s="184">
        <f>Támogatás!M5+Támogatás!M24+Támogatás!M32+Támogatás!M59+Támogatás!M77</f>
        <v>288248</v>
      </c>
      <c r="R8" s="184">
        <f>Támogatás!N5+Támogatás!N24+Támogatás!N32+Támogatás!N59+Támogatás!N77</f>
        <v>0</v>
      </c>
      <c r="S8" s="184">
        <f>Támogatás!O5+Támogatás!O24+Támogatás!O32+Támogatás!O59+Támogatás!O77</f>
        <v>1800000</v>
      </c>
      <c r="T8" s="476"/>
      <c r="U8" s="185"/>
    </row>
    <row r="9" spans="1:21" ht="25.5" x14ac:dyDescent="0.25">
      <c r="A9" s="544"/>
      <c r="B9" s="215" t="s">
        <v>573</v>
      </c>
      <c r="C9" s="497">
        <v>85857241</v>
      </c>
      <c r="D9" s="491">
        <f>SUM(E9:T9)</f>
        <v>87699470</v>
      </c>
      <c r="E9" s="220">
        <f>Igazgatás!I174+Igazgatás!I185+Igazgatás!I190</f>
        <v>500000</v>
      </c>
      <c r="F9" s="178">
        <f>Községgazd!J160+Községgazd!J170+Községgazd!J175</f>
        <v>0</v>
      </c>
      <c r="G9" s="178">
        <f>Vagyongazd!I147+Vagyongazd!I157+Vagyongazd!I162</f>
        <v>39980582</v>
      </c>
      <c r="H9" s="178">
        <f>Támogatás!J161+Támogatás!J171+Támogatás!J176</f>
        <v>0</v>
      </c>
      <c r="I9" s="178">
        <f>Támogatás!K161+Támogatás!K171+Támogatás!K176</f>
        <v>50000</v>
      </c>
      <c r="J9" s="178">
        <f>Közút!I147+Közút!I157+Közút!I166</f>
        <v>14481909</v>
      </c>
      <c r="K9" s="178">
        <f>Községgazd!K160+Községgazd!K170+Községgazd!K175</f>
        <v>0</v>
      </c>
      <c r="L9" s="178">
        <f>Községgazd!L160+Községgazd!L170+Községgazd!L175</f>
        <v>0</v>
      </c>
      <c r="M9" s="178">
        <f>Sport!G149+Sport!G159+Sport!G164</f>
        <v>0</v>
      </c>
      <c r="N9" s="178">
        <f>Közművelődés!J184+Közművelődés!J198+Közművelődés!J209</f>
        <v>0</v>
      </c>
      <c r="O9" s="178">
        <f>Közművelődés!K184+Közművelődés!K198+Közművelődés!K209</f>
        <v>32686979</v>
      </c>
      <c r="P9" s="178">
        <f>Támogatás!L161+Támogatás!L171+Támogatás!L176</f>
        <v>0</v>
      </c>
      <c r="Q9" s="178">
        <f>Támogatás!M161+Támogatás!M171+Támogatás!M176</f>
        <v>0</v>
      </c>
      <c r="R9" s="178">
        <f>Támogatás!N161+Támogatás!N171+Támogatás!N176</f>
        <v>0</v>
      </c>
      <c r="S9" s="178">
        <f>Támogatás!O161+Támogatás!O171+Támogatás!O176</f>
        <v>0</v>
      </c>
      <c r="T9" s="179"/>
      <c r="U9" s="180"/>
    </row>
    <row r="10" spans="1:21" ht="25.5" x14ac:dyDescent="0.25">
      <c r="A10" s="544"/>
      <c r="B10" s="215" t="s">
        <v>285</v>
      </c>
      <c r="C10" s="495">
        <v>21248453</v>
      </c>
      <c r="D10" s="489">
        <f>SUM(E10:T10)</f>
        <v>15748453</v>
      </c>
      <c r="E10" s="220">
        <f>Igazgatás!I253</f>
        <v>0</v>
      </c>
      <c r="F10" s="178">
        <f>Községgazd!J238</f>
        <v>0</v>
      </c>
      <c r="G10" s="178">
        <f>Vagyongazd!I225</f>
        <v>0</v>
      </c>
      <c r="H10" s="178">
        <f>Támogatás!J239</f>
        <v>748453</v>
      </c>
      <c r="I10" s="178">
        <f>Támogatás!K239</f>
        <v>0</v>
      </c>
      <c r="J10" s="178">
        <f>Közút!I229</f>
        <v>0</v>
      </c>
      <c r="K10" s="178">
        <f>Községgazd!K238</f>
        <v>0</v>
      </c>
      <c r="L10" s="178">
        <f>Községgazd!L238</f>
        <v>0</v>
      </c>
      <c r="M10" s="178">
        <f>Sport!G227</f>
        <v>0</v>
      </c>
      <c r="N10" s="178">
        <f>Közművelődés!J272</f>
        <v>0</v>
      </c>
      <c r="O10" s="178">
        <f>Közművelődés!K272</f>
        <v>15000000</v>
      </c>
      <c r="P10" s="178">
        <f>Támogatás!L239</f>
        <v>0</v>
      </c>
      <c r="Q10" s="178">
        <f>Támogatás!M239</f>
        <v>0</v>
      </c>
      <c r="R10" s="178">
        <f>Támogatás!N239</f>
        <v>0</v>
      </c>
      <c r="S10" s="178">
        <f>Támogatás!O239</f>
        <v>0</v>
      </c>
      <c r="T10" s="179"/>
      <c r="U10" s="180"/>
    </row>
    <row r="11" spans="1:21" s="140" customFormat="1" ht="16.5" thickBot="1" x14ac:dyDescent="0.3">
      <c r="A11" s="545"/>
      <c r="B11" s="216" t="s">
        <v>571</v>
      </c>
      <c r="C11" s="496">
        <f>SUM(C8:C10)</f>
        <v>141163764</v>
      </c>
      <c r="D11" s="490">
        <f>SUM(D8:D10)</f>
        <v>135936164</v>
      </c>
      <c r="E11" s="221">
        <f>SUM(E8:E10)</f>
        <v>16977182.855</v>
      </c>
      <c r="F11" s="181">
        <f t="shared" ref="F11:T11" si="1">SUM(F8:F10)</f>
        <v>341798.12</v>
      </c>
      <c r="G11" s="181">
        <f t="shared" si="1"/>
        <v>41840023</v>
      </c>
      <c r="H11" s="181">
        <f t="shared" si="1"/>
        <v>748453</v>
      </c>
      <c r="I11" s="181">
        <f t="shared" si="1"/>
        <v>2668218</v>
      </c>
      <c r="J11" s="181">
        <f t="shared" si="1"/>
        <v>14727909</v>
      </c>
      <c r="K11" s="181">
        <f t="shared" si="1"/>
        <v>921019</v>
      </c>
      <c r="L11" s="181">
        <f t="shared" si="1"/>
        <v>2465865</v>
      </c>
      <c r="M11" s="181">
        <f t="shared" si="1"/>
        <v>128169</v>
      </c>
      <c r="N11" s="181">
        <f t="shared" si="1"/>
        <v>1572019.875</v>
      </c>
      <c r="O11" s="181">
        <f t="shared" si="1"/>
        <v>50730428.149999999</v>
      </c>
      <c r="P11" s="181">
        <f>SUM(P8:P10)</f>
        <v>726831</v>
      </c>
      <c r="Q11" s="181">
        <f t="shared" si="1"/>
        <v>288248</v>
      </c>
      <c r="R11" s="181">
        <f>SUM(R8:R10)</f>
        <v>0</v>
      </c>
      <c r="S11" s="182">
        <f>SUM(S8:S10)</f>
        <v>1800000</v>
      </c>
      <c r="T11" s="182">
        <f t="shared" si="1"/>
        <v>0</v>
      </c>
      <c r="U11" s="183"/>
    </row>
    <row r="12" spans="1:21" s="142" customFormat="1" ht="15" customHeight="1" thickBot="1" x14ac:dyDescent="0.3">
      <c r="A12" s="546" t="s">
        <v>849</v>
      </c>
      <c r="B12" s="547"/>
      <c r="C12" s="498">
        <f>C7-C11</f>
        <v>0</v>
      </c>
      <c r="D12" s="492">
        <f>D7-D11</f>
        <v>0</v>
      </c>
      <c r="E12" s="223">
        <f>E7-E11</f>
        <v>-16542792.855</v>
      </c>
      <c r="F12" s="141">
        <f t="shared" ref="F12:U12" si="2">F7-F11</f>
        <v>-341798.12</v>
      </c>
      <c r="G12" s="141">
        <f t="shared" si="2"/>
        <v>-41002969</v>
      </c>
      <c r="H12" s="141">
        <f t="shared" si="2"/>
        <v>93403245</v>
      </c>
      <c r="I12" s="141">
        <f t="shared" si="2"/>
        <v>11854812</v>
      </c>
      <c r="J12" s="141">
        <f t="shared" si="2"/>
        <v>-14727909</v>
      </c>
      <c r="K12" s="141">
        <f t="shared" si="2"/>
        <v>-921019</v>
      </c>
      <c r="L12" s="141">
        <f t="shared" si="2"/>
        <v>-2465865</v>
      </c>
      <c r="M12" s="141">
        <f t="shared" si="2"/>
        <v>-128169</v>
      </c>
      <c r="N12" s="141">
        <f t="shared" si="2"/>
        <v>-1572019.875</v>
      </c>
      <c r="O12" s="141">
        <f t="shared" si="2"/>
        <v>-50630428.149999999</v>
      </c>
      <c r="P12" s="141">
        <f>P7-P11</f>
        <v>-726831</v>
      </c>
      <c r="Q12" s="141">
        <f t="shared" si="2"/>
        <v>-288248</v>
      </c>
      <c r="R12" s="141">
        <f>R7-R11</f>
        <v>0</v>
      </c>
      <c r="S12" s="170">
        <f>S7-S11</f>
        <v>-1800000</v>
      </c>
      <c r="T12" s="170">
        <f t="shared" si="2"/>
        <v>10889992</v>
      </c>
      <c r="U12" s="170">
        <f t="shared" si="2"/>
        <v>15000000</v>
      </c>
    </row>
    <row r="13" spans="1:21" ht="15" customHeight="1" x14ac:dyDescent="0.25">
      <c r="A13" s="143"/>
      <c r="B13" s="144"/>
      <c r="C13" s="144"/>
      <c r="D13" s="144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</row>
    <row r="16" spans="1:21" x14ac:dyDescent="0.25">
      <c r="E16" s="348"/>
    </row>
    <row r="17" spans="5:13" x14ac:dyDescent="0.25">
      <c r="E17" s="348"/>
      <c r="G17" s="348"/>
    </row>
    <row r="18" spans="5:13" ht="22.5" customHeight="1" x14ac:dyDescent="0.25">
      <c r="E18" s="348"/>
      <c r="F18" s="542"/>
      <c r="G18" s="542"/>
      <c r="H18" s="542"/>
      <c r="I18" s="542"/>
      <c r="J18" s="542"/>
      <c r="K18" s="542"/>
      <c r="L18" s="542"/>
      <c r="M18" s="542"/>
    </row>
    <row r="21" spans="5:13" x14ac:dyDescent="0.25">
      <c r="F21" s="348"/>
    </row>
    <row r="23" spans="5:13" x14ac:dyDescent="0.25">
      <c r="L23" s="475"/>
    </row>
  </sheetData>
  <mergeCells count="5">
    <mergeCell ref="F18:M18"/>
    <mergeCell ref="A3:A7"/>
    <mergeCell ref="A8:A11"/>
    <mergeCell ref="A12:B12"/>
    <mergeCell ref="A2:B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landscape" r:id="rId1"/>
  <headerFooter>
    <oddHeader>&amp;C&amp;"Times New Roman,Félkövér"&amp;12Újbarok Községi Önkormányzat - Előirányzati összessítő kormányzati funkciónként 2018. év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D455"/>
  <sheetViews>
    <sheetView view="pageLayout" zoomScaleNormal="80" zoomScaleSheetLayoutView="80" workbookViewId="0">
      <selection activeCell="G1" sqref="G1"/>
    </sheetView>
  </sheetViews>
  <sheetFormatPr defaultColWidth="9.140625" defaultRowHeight="15" x14ac:dyDescent="0.25"/>
  <cols>
    <col min="1" max="1" width="7.85546875" style="124" bestFit="1" customWidth="1"/>
    <col min="2" max="2" width="6.7109375" style="16" bestFit="1" customWidth="1"/>
    <col min="3" max="4" width="3.28515625" style="12" customWidth="1"/>
    <col min="5" max="5" width="53.28515625" style="12" customWidth="1"/>
    <col min="6" max="6" width="14.28515625" style="12" customWidth="1"/>
    <col min="7" max="7" width="15.5703125" style="12" customWidth="1"/>
    <col min="8" max="8" width="12" style="12" customWidth="1"/>
    <col min="9" max="9" width="9.28515625" style="12" customWidth="1"/>
    <col min="10" max="10" width="11.140625" style="12" customWidth="1"/>
    <col min="11" max="11" width="15.42578125" style="12" customWidth="1"/>
    <col min="12" max="13" width="13.5703125" style="12" customWidth="1"/>
    <col min="14" max="14" width="11.28515625" style="12" bestFit="1" customWidth="1"/>
    <col min="15" max="15" width="11.28515625" style="12" customWidth="1"/>
    <col min="16" max="16" width="12" style="12" bestFit="1" customWidth="1"/>
    <col min="17" max="17" width="11.28515625" style="12" bestFit="1" customWidth="1"/>
    <col min="18" max="18" width="12" style="12" bestFit="1" customWidth="1"/>
    <col min="19" max="19" width="12" style="12" customWidth="1"/>
    <col min="20" max="20" width="11.85546875" style="12" bestFit="1" customWidth="1"/>
    <col min="21" max="21" width="11.28515625" style="12" bestFit="1" customWidth="1"/>
    <col min="22" max="24" width="10.140625" style="12" bestFit="1" customWidth="1"/>
    <col min="25" max="25" width="11.85546875" style="12" bestFit="1" customWidth="1"/>
    <col min="26" max="26" width="11.42578125" style="12" bestFit="1" customWidth="1"/>
    <col min="27" max="27" width="10.85546875" style="12" bestFit="1" customWidth="1"/>
    <col min="28" max="28" width="7.42578125" style="50" customWidth="1"/>
    <col min="29" max="16384" width="9.140625" style="17"/>
  </cols>
  <sheetData>
    <row r="1" spans="1:30" ht="15.75" thickBot="1" x14ac:dyDescent="0.3">
      <c r="AA1" s="11" t="s">
        <v>827</v>
      </c>
    </row>
    <row r="2" spans="1:30" ht="15" customHeight="1" x14ac:dyDescent="0.25">
      <c r="B2" s="568" t="s">
        <v>0</v>
      </c>
      <c r="C2" s="553"/>
      <c r="D2" s="553"/>
      <c r="E2" s="553"/>
      <c r="F2" s="552" t="s">
        <v>1053</v>
      </c>
      <c r="G2" s="552" t="s">
        <v>1045</v>
      </c>
      <c r="H2" s="573" t="s">
        <v>1035</v>
      </c>
      <c r="I2" s="574"/>
      <c r="J2" s="574"/>
      <c r="K2" s="574"/>
      <c r="L2" s="574"/>
      <c r="M2" s="574"/>
      <c r="N2" s="574"/>
      <c r="O2" s="575"/>
      <c r="P2" s="552" t="s">
        <v>1036</v>
      </c>
      <c r="Q2" s="553"/>
      <c r="R2" s="553"/>
      <c r="S2" s="553"/>
      <c r="T2" s="553"/>
      <c r="U2" s="553"/>
      <c r="V2" s="553"/>
      <c r="W2" s="553"/>
      <c r="X2" s="553"/>
      <c r="Y2" s="553"/>
      <c r="Z2" s="553"/>
      <c r="AA2" s="554"/>
      <c r="AB2" s="51"/>
    </row>
    <row r="3" spans="1:30" ht="15" customHeight="1" x14ac:dyDescent="0.25">
      <c r="B3" s="569"/>
      <c r="C3" s="570"/>
      <c r="D3" s="570"/>
      <c r="E3" s="570"/>
      <c r="F3" s="558"/>
      <c r="G3" s="558"/>
      <c r="H3" s="560" t="s">
        <v>839</v>
      </c>
      <c r="I3" s="562" t="s">
        <v>840</v>
      </c>
      <c r="J3" s="562" t="s">
        <v>841</v>
      </c>
      <c r="K3" s="562" t="s">
        <v>826</v>
      </c>
      <c r="L3" s="562" t="s">
        <v>856</v>
      </c>
      <c r="M3" s="562" t="s">
        <v>998</v>
      </c>
      <c r="N3" s="564" t="s">
        <v>852</v>
      </c>
      <c r="O3" s="576" t="s">
        <v>1042</v>
      </c>
      <c r="P3" s="555"/>
      <c r="Q3" s="556"/>
      <c r="R3" s="556"/>
      <c r="S3" s="556"/>
      <c r="T3" s="556"/>
      <c r="U3" s="556"/>
      <c r="V3" s="556"/>
      <c r="W3" s="556"/>
      <c r="X3" s="556"/>
      <c r="Y3" s="556"/>
      <c r="Z3" s="556"/>
      <c r="AA3" s="557"/>
      <c r="AB3" s="51"/>
    </row>
    <row r="4" spans="1:30" ht="52.5" customHeight="1" thickBot="1" x14ac:dyDescent="0.3">
      <c r="B4" s="571"/>
      <c r="C4" s="572"/>
      <c r="D4" s="572"/>
      <c r="E4" s="572"/>
      <c r="F4" s="559"/>
      <c r="G4" s="559"/>
      <c r="H4" s="561"/>
      <c r="I4" s="563"/>
      <c r="J4" s="563"/>
      <c r="K4" s="563"/>
      <c r="L4" s="563"/>
      <c r="M4" s="563"/>
      <c r="N4" s="565"/>
      <c r="O4" s="577"/>
      <c r="P4" s="128" t="s">
        <v>592</v>
      </c>
      <c r="Q4" s="65" t="s">
        <v>593</v>
      </c>
      <c r="R4" s="65" t="s">
        <v>594</v>
      </c>
      <c r="S4" s="82" t="s">
        <v>595</v>
      </c>
      <c r="T4" s="82" t="s">
        <v>596</v>
      </c>
      <c r="U4" s="82" t="s">
        <v>597</v>
      </c>
      <c r="V4" s="82" t="s">
        <v>598</v>
      </c>
      <c r="W4" s="340" t="s">
        <v>599</v>
      </c>
      <c r="X4" s="415" t="s">
        <v>600</v>
      </c>
      <c r="Y4" s="441" t="s">
        <v>601</v>
      </c>
      <c r="Z4" s="441" t="s">
        <v>602</v>
      </c>
      <c r="AA4" s="417" t="s">
        <v>603</v>
      </c>
      <c r="AB4" s="51"/>
    </row>
    <row r="5" spans="1:30" ht="15.75" customHeight="1" thickBot="1" x14ac:dyDescent="0.3">
      <c r="B5" s="83" t="s">
        <v>1</v>
      </c>
      <c r="C5" s="578" t="s">
        <v>2</v>
      </c>
      <c r="D5" s="578"/>
      <c r="E5" s="579"/>
      <c r="F5" s="84">
        <v>18893937</v>
      </c>
      <c r="G5" s="84">
        <f>G6+G47</f>
        <v>18711337</v>
      </c>
      <c r="H5" s="85">
        <f t="shared" ref="H5:N5" si="0">H6+H23+H24+H25+H36+H47</f>
        <v>0</v>
      </c>
      <c r="I5" s="88">
        <f t="shared" si="0"/>
        <v>0</v>
      </c>
      <c r="J5" s="88">
        <f t="shared" si="0"/>
        <v>0</v>
      </c>
      <c r="K5" s="88">
        <f>K6+K23+K24+K25+K36+K47</f>
        <v>18711337</v>
      </c>
      <c r="L5" s="86">
        <f t="shared" si="0"/>
        <v>0</v>
      </c>
      <c r="M5" s="89"/>
      <c r="N5" s="89">
        <f t="shared" si="0"/>
        <v>0</v>
      </c>
      <c r="O5" s="87"/>
      <c r="P5" s="85">
        <f>P6+P23+P24+P25+P36+P47</f>
        <v>1929593</v>
      </c>
      <c r="Q5" s="86">
        <f t="shared" ref="Q5:AA5" si="1">Q6+Q23+Q24+Q25+Q36+Q47</f>
        <v>1541981</v>
      </c>
      <c r="R5" s="86">
        <f t="shared" si="1"/>
        <v>1541981</v>
      </c>
      <c r="S5" s="86">
        <f t="shared" si="1"/>
        <v>1541981</v>
      </c>
      <c r="T5" s="86">
        <f t="shared" si="1"/>
        <v>1541981</v>
      </c>
      <c r="U5" s="86">
        <f t="shared" si="1"/>
        <v>1541981</v>
      </c>
      <c r="V5" s="86">
        <f t="shared" si="1"/>
        <v>1541981</v>
      </c>
      <c r="W5" s="88">
        <f t="shared" si="1"/>
        <v>1541981</v>
      </c>
      <c r="X5" s="351">
        <f t="shared" si="1"/>
        <v>1541981</v>
      </c>
      <c r="Y5" s="89">
        <f t="shared" si="1"/>
        <v>1541981</v>
      </c>
      <c r="Z5" s="89">
        <f t="shared" si="1"/>
        <v>1541981</v>
      </c>
      <c r="AA5" s="90">
        <f t="shared" si="1"/>
        <v>1361934</v>
      </c>
      <c r="AB5" s="52"/>
      <c r="AD5" s="186"/>
    </row>
    <row r="6" spans="1:30" s="18" customFormat="1" x14ac:dyDescent="0.25">
      <c r="A6" s="124"/>
      <c r="B6" s="121" t="s">
        <v>715</v>
      </c>
      <c r="C6" s="580" t="s">
        <v>3</v>
      </c>
      <c r="D6" s="581"/>
      <c r="E6" s="581"/>
      <c r="F6" s="114">
        <v>18893937</v>
      </c>
      <c r="G6" s="114">
        <f t="shared" ref="G6:G38" si="2">SUM(P6:AA6)</f>
        <v>18711337</v>
      </c>
      <c r="H6" s="115">
        <f t="shared" ref="H6:N6" si="3">H7+H18+H19+H20+H21+H22</f>
        <v>0</v>
      </c>
      <c r="I6" s="118">
        <f t="shared" si="3"/>
        <v>0</v>
      </c>
      <c r="J6" s="118">
        <f t="shared" si="3"/>
        <v>0</v>
      </c>
      <c r="K6" s="118">
        <f>K7+K18+K19+K20+K21+K22</f>
        <v>18711337</v>
      </c>
      <c r="L6" s="116">
        <f t="shared" si="3"/>
        <v>0</v>
      </c>
      <c r="M6" s="119"/>
      <c r="N6" s="119">
        <f t="shared" si="3"/>
        <v>0</v>
      </c>
      <c r="O6" s="117"/>
      <c r="P6" s="115">
        <f>P7+P18+P19+P20+P21+P22</f>
        <v>1929593</v>
      </c>
      <c r="Q6" s="116">
        <f t="shared" ref="Q6:AA6" si="4">Q7+Q18+Q19+Q20+Q21+Q22</f>
        <v>1541981</v>
      </c>
      <c r="R6" s="116">
        <f t="shared" si="4"/>
        <v>1541981</v>
      </c>
      <c r="S6" s="116">
        <f t="shared" si="4"/>
        <v>1541981</v>
      </c>
      <c r="T6" s="116">
        <f t="shared" si="4"/>
        <v>1541981</v>
      </c>
      <c r="U6" s="116">
        <f t="shared" si="4"/>
        <v>1541981</v>
      </c>
      <c r="V6" s="116">
        <f t="shared" si="4"/>
        <v>1541981</v>
      </c>
      <c r="W6" s="118">
        <f t="shared" si="4"/>
        <v>1541981</v>
      </c>
      <c r="X6" s="352">
        <f t="shared" si="4"/>
        <v>1541981</v>
      </c>
      <c r="Y6" s="119">
        <f t="shared" si="4"/>
        <v>1541981</v>
      </c>
      <c r="Z6" s="119">
        <f t="shared" si="4"/>
        <v>1541981</v>
      </c>
      <c r="AA6" s="120">
        <f t="shared" si="4"/>
        <v>1361934</v>
      </c>
      <c r="AB6" s="52"/>
      <c r="AD6" s="186"/>
    </row>
    <row r="7" spans="1:30" x14ac:dyDescent="0.25">
      <c r="A7" s="124" t="s">
        <v>4</v>
      </c>
      <c r="B7" s="53" t="s">
        <v>716</v>
      </c>
      <c r="C7" s="231" t="s">
        <v>5</v>
      </c>
      <c r="D7" s="232"/>
      <c r="E7" s="341"/>
      <c r="F7" s="79">
        <v>12421237</v>
      </c>
      <c r="G7" s="79">
        <f t="shared" si="2"/>
        <v>14439337</v>
      </c>
      <c r="H7" s="76">
        <f t="shared" ref="H7:N7" si="5">SUM(H8:H16)</f>
        <v>0</v>
      </c>
      <c r="I7" s="43">
        <f t="shared" si="5"/>
        <v>0</v>
      </c>
      <c r="J7" s="43">
        <f t="shared" si="5"/>
        <v>0</v>
      </c>
      <c r="K7" s="43">
        <f>SUM(K8:K17)</f>
        <v>14439337</v>
      </c>
      <c r="L7" s="13">
        <f t="shared" si="5"/>
        <v>0</v>
      </c>
      <c r="M7" s="81"/>
      <c r="N7" s="81">
        <f t="shared" si="5"/>
        <v>0</v>
      </c>
      <c r="O7" s="77"/>
      <c r="P7" s="76">
        <f>SUM(P8:P17)</f>
        <v>1573593</v>
      </c>
      <c r="Q7" s="13">
        <f t="shared" ref="Q7:AA7" si="6">SUM(Q8:Q17)</f>
        <v>1185981</v>
      </c>
      <c r="R7" s="13">
        <f t="shared" si="6"/>
        <v>1185981</v>
      </c>
      <c r="S7" s="13">
        <f t="shared" si="6"/>
        <v>1185981</v>
      </c>
      <c r="T7" s="13">
        <f t="shared" si="6"/>
        <v>1185981</v>
      </c>
      <c r="U7" s="13">
        <f t="shared" si="6"/>
        <v>1185981</v>
      </c>
      <c r="V7" s="13">
        <f t="shared" si="6"/>
        <v>1185981</v>
      </c>
      <c r="W7" s="13">
        <f t="shared" si="6"/>
        <v>1185981</v>
      </c>
      <c r="X7" s="13">
        <f t="shared" si="6"/>
        <v>1185981</v>
      </c>
      <c r="Y7" s="13">
        <f t="shared" si="6"/>
        <v>1185981</v>
      </c>
      <c r="Z7" s="13">
        <f t="shared" si="6"/>
        <v>1185981</v>
      </c>
      <c r="AA7" s="43">
        <f t="shared" si="6"/>
        <v>1005934</v>
      </c>
      <c r="AB7" s="56"/>
      <c r="AC7" s="186"/>
      <c r="AD7" s="186"/>
    </row>
    <row r="8" spans="1:30" ht="15" customHeight="1" x14ac:dyDescent="0.25">
      <c r="B8" s="55"/>
      <c r="C8" s="172"/>
      <c r="D8" s="171" t="s">
        <v>858</v>
      </c>
      <c r="E8" s="171"/>
      <c r="F8" s="78">
        <v>1139530</v>
      </c>
      <c r="G8" s="78">
        <f t="shared" si="2"/>
        <v>1139530</v>
      </c>
      <c r="H8" s="74"/>
      <c r="I8" s="42"/>
      <c r="J8" s="42"/>
      <c r="K8" s="42">
        <f>G8</f>
        <v>1139530</v>
      </c>
      <c r="L8" s="1"/>
      <c r="M8" s="80"/>
      <c r="N8" s="80"/>
      <c r="O8" s="75"/>
      <c r="P8" s="74">
        <v>94960</v>
      </c>
      <c r="Q8" s="1">
        <v>94960</v>
      </c>
      <c r="R8" s="1">
        <v>94960</v>
      </c>
      <c r="S8" s="1">
        <v>94960</v>
      </c>
      <c r="T8" s="1">
        <v>94960</v>
      </c>
      <c r="U8" s="1">
        <v>94960</v>
      </c>
      <c r="V8" s="1">
        <v>94960</v>
      </c>
      <c r="W8" s="42">
        <v>94960</v>
      </c>
      <c r="X8" s="356">
        <v>94960</v>
      </c>
      <c r="Y8" s="80">
        <v>94960</v>
      </c>
      <c r="Z8" s="80">
        <v>94960</v>
      </c>
      <c r="AA8" s="44">
        <v>94970</v>
      </c>
      <c r="AB8" s="56"/>
      <c r="AC8" s="186"/>
      <c r="AD8" s="186"/>
    </row>
    <row r="9" spans="1:30" x14ac:dyDescent="0.25">
      <c r="B9" s="55"/>
      <c r="C9" s="172"/>
      <c r="D9" s="171" t="s">
        <v>859</v>
      </c>
      <c r="E9" s="171"/>
      <c r="F9" s="78">
        <v>1600000</v>
      </c>
      <c r="G9" s="78">
        <f t="shared" si="2"/>
        <v>1600000</v>
      </c>
      <c r="H9" s="74"/>
      <c r="I9" s="42"/>
      <c r="J9" s="42"/>
      <c r="K9" s="42">
        <f t="shared" ref="K9:K16" si="7">G9</f>
        <v>1600000</v>
      </c>
      <c r="L9" s="1"/>
      <c r="M9" s="80"/>
      <c r="N9" s="80"/>
      <c r="O9" s="75"/>
      <c r="P9" s="74">
        <v>133333</v>
      </c>
      <c r="Q9" s="1">
        <v>133333</v>
      </c>
      <c r="R9" s="1">
        <v>133333</v>
      </c>
      <c r="S9" s="1">
        <v>133333</v>
      </c>
      <c r="T9" s="1">
        <v>133333</v>
      </c>
      <c r="U9" s="1">
        <v>133333</v>
      </c>
      <c r="V9" s="1">
        <v>133333</v>
      </c>
      <c r="W9" s="42">
        <v>133333</v>
      </c>
      <c r="X9" s="356">
        <v>133333</v>
      </c>
      <c r="Y9" s="80">
        <v>133333</v>
      </c>
      <c r="Z9" s="80">
        <v>133333</v>
      </c>
      <c r="AA9" s="44">
        <v>133337</v>
      </c>
      <c r="AB9" s="56"/>
      <c r="AC9" s="186"/>
      <c r="AD9" s="186"/>
    </row>
    <row r="10" spans="1:30" x14ac:dyDescent="0.25">
      <c r="B10" s="55"/>
      <c r="C10" s="172"/>
      <c r="D10" s="171" t="s">
        <v>860</v>
      </c>
      <c r="E10" s="171"/>
      <c r="F10" s="78">
        <v>100000</v>
      </c>
      <c r="G10" s="78">
        <f t="shared" si="2"/>
        <v>100000</v>
      </c>
      <c r="H10" s="74"/>
      <c r="I10" s="42"/>
      <c r="J10" s="42"/>
      <c r="K10" s="42">
        <f t="shared" si="7"/>
        <v>100000</v>
      </c>
      <c r="L10" s="1"/>
      <c r="M10" s="80"/>
      <c r="N10" s="80"/>
      <c r="O10" s="75"/>
      <c r="P10" s="74">
        <v>8333</v>
      </c>
      <c r="Q10" s="1">
        <v>8333</v>
      </c>
      <c r="R10" s="1">
        <v>8333</v>
      </c>
      <c r="S10" s="1">
        <v>8333</v>
      </c>
      <c r="T10" s="1">
        <v>8333</v>
      </c>
      <c r="U10" s="1">
        <v>8333</v>
      </c>
      <c r="V10" s="1">
        <v>8333</v>
      </c>
      <c r="W10" s="42">
        <v>8333</v>
      </c>
      <c r="X10" s="356">
        <v>8333</v>
      </c>
      <c r="Y10" s="80">
        <v>8333</v>
      </c>
      <c r="Z10" s="80">
        <v>8333</v>
      </c>
      <c r="AA10" s="44">
        <v>8337</v>
      </c>
      <c r="AB10" s="56"/>
      <c r="AC10" s="186"/>
      <c r="AD10" s="186"/>
    </row>
    <row r="11" spans="1:30" ht="15" customHeight="1" x14ac:dyDescent="0.25">
      <c r="B11" s="55"/>
      <c r="C11" s="172"/>
      <c r="D11" s="171" t="s">
        <v>861</v>
      </c>
      <c r="E11" s="171"/>
      <c r="F11" s="78">
        <v>640140</v>
      </c>
      <c r="G11" s="78">
        <f t="shared" si="2"/>
        <v>640140</v>
      </c>
      <c r="H11" s="74"/>
      <c r="I11" s="42"/>
      <c r="J11" s="42"/>
      <c r="K11" s="42">
        <f t="shared" si="7"/>
        <v>640140</v>
      </c>
      <c r="L11" s="1"/>
      <c r="M11" s="80"/>
      <c r="N11" s="80"/>
      <c r="O11" s="75"/>
      <c r="P11" s="74">
        <v>53345</v>
      </c>
      <c r="Q11" s="1">
        <v>53345</v>
      </c>
      <c r="R11" s="1">
        <v>53345</v>
      </c>
      <c r="S11" s="1">
        <v>53345</v>
      </c>
      <c r="T11" s="1">
        <v>53345</v>
      </c>
      <c r="U11" s="1">
        <v>53345</v>
      </c>
      <c r="V11" s="1">
        <v>53345</v>
      </c>
      <c r="W11" s="42">
        <v>53345</v>
      </c>
      <c r="X11" s="356">
        <v>53345</v>
      </c>
      <c r="Y11" s="80">
        <v>53345</v>
      </c>
      <c r="Z11" s="80">
        <v>53345</v>
      </c>
      <c r="AA11" s="44">
        <v>53345</v>
      </c>
      <c r="AB11" s="56"/>
      <c r="AC11" s="186"/>
      <c r="AD11" s="186"/>
    </row>
    <row r="12" spans="1:30" x14ac:dyDescent="0.25">
      <c r="B12" s="55"/>
      <c r="C12" s="439"/>
      <c r="D12" s="438" t="s">
        <v>862</v>
      </c>
      <c r="E12" s="438"/>
      <c r="F12" s="78">
        <v>5000000</v>
      </c>
      <c r="G12" s="78">
        <f t="shared" si="2"/>
        <v>5000000</v>
      </c>
      <c r="H12" s="74"/>
      <c r="I12" s="42"/>
      <c r="J12" s="42"/>
      <c r="K12" s="42">
        <f t="shared" si="7"/>
        <v>5000000</v>
      </c>
      <c r="L12" s="1"/>
      <c r="M12" s="80"/>
      <c r="N12" s="80"/>
      <c r="O12" s="75"/>
      <c r="P12" s="74">
        <f>382984+404212</f>
        <v>787196</v>
      </c>
      <c r="Q12" s="1">
        <v>382984</v>
      </c>
      <c r="R12" s="1">
        <v>382984</v>
      </c>
      <c r="S12" s="1">
        <v>382984</v>
      </c>
      <c r="T12" s="1">
        <v>382984</v>
      </c>
      <c r="U12" s="1">
        <v>382984</v>
      </c>
      <c r="V12" s="1">
        <v>382984</v>
      </c>
      <c r="W12" s="42">
        <v>382984</v>
      </c>
      <c r="X12" s="356">
        <v>382984</v>
      </c>
      <c r="Y12" s="80">
        <v>382984</v>
      </c>
      <c r="Z12" s="80">
        <v>382984</v>
      </c>
      <c r="AA12" s="44">
        <v>382964</v>
      </c>
      <c r="AB12" s="56"/>
      <c r="AC12" s="186"/>
      <c r="AD12" s="186"/>
    </row>
    <row r="13" spans="1:30" x14ac:dyDescent="0.25">
      <c r="B13" s="55"/>
      <c r="C13" s="439"/>
      <c r="D13" s="438" t="s">
        <v>863</v>
      </c>
      <c r="E13" s="438"/>
      <c r="F13" s="78">
        <v>86700</v>
      </c>
      <c r="G13" s="78">
        <f t="shared" si="2"/>
        <v>86700</v>
      </c>
      <c r="H13" s="74"/>
      <c r="I13" s="42"/>
      <c r="J13" s="42"/>
      <c r="K13" s="42">
        <f t="shared" si="7"/>
        <v>86700</v>
      </c>
      <c r="L13" s="1"/>
      <c r="M13" s="80"/>
      <c r="N13" s="80"/>
      <c r="O13" s="75"/>
      <c r="P13" s="74">
        <v>7013</v>
      </c>
      <c r="Q13" s="1">
        <v>7013</v>
      </c>
      <c r="R13" s="1">
        <v>7013</v>
      </c>
      <c r="S13" s="1">
        <v>7013</v>
      </c>
      <c r="T13" s="1">
        <v>7013</v>
      </c>
      <c r="U13" s="1">
        <v>7013</v>
      </c>
      <c r="V13" s="1">
        <v>7013</v>
      </c>
      <c r="W13" s="42">
        <v>7013</v>
      </c>
      <c r="X13" s="356">
        <v>7013</v>
      </c>
      <c r="Y13" s="80">
        <v>7013</v>
      </c>
      <c r="Z13" s="80">
        <v>7013</v>
      </c>
      <c r="AA13" s="44">
        <f>7007+2550</f>
        <v>9557</v>
      </c>
      <c r="AB13" s="56"/>
      <c r="AC13" s="186"/>
      <c r="AD13" s="186"/>
    </row>
    <row r="14" spans="1:30" ht="15" customHeight="1" x14ac:dyDescent="0.25">
      <c r="B14" s="55"/>
      <c r="C14" s="350"/>
      <c r="D14" s="349" t="s">
        <v>965</v>
      </c>
      <c r="E14" s="349"/>
      <c r="F14" s="78">
        <v>3854867</v>
      </c>
      <c r="G14" s="78">
        <f t="shared" si="2"/>
        <v>3854867</v>
      </c>
      <c r="H14" s="74"/>
      <c r="I14" s="42"/>
      <c r="J14" s="42"/>
      <c r="K14" s="42">
        <f>G14</f>
        <v>3854867</v>
      </c>
      <c r="L14" s="1"/>
      <c r="M14" s="80"/>
      <c r="N14" s="80"/>
      <c r="O14" s="75"/>
      <c r="P14" s="74">
        <f>128457+192781</f>
        <v>321238</v>
      </c>
      <c r="Q14" s="1">
        <f>128457+192781</f>
        <v>321238</v>
      </c>
      <c r="R14" s="1">
        <f t="shared" ref="R14:Z14" si="8">128457+192781</f>
        <v>321238</v>
      </c>
      <c r="S14" s="1">
        <f t="shared" si="8"/>
        <v>321238</v>
      </c>
      <c r="T14" s="1">
        <f t="shared" si="8"/>
        <v>321238</v>
      </c>
      <c r="U14" s="1">
        <f t="shared" si="8"/>
        <v>321238</v>
      </c>
      <c r="V14" s="1">
        <f t="shared" si="8"/>
        <v>321238</v>
      </c>
      <c r="W14" s="1">
        <f t="shared" si="8"/>
        <v>321238</v>
      </c>
      <c r="X14" s="1">
        <f t="shared" si="8"/>
        <v>321238</v>
      </c>
      <c r="Y14" s="1">
        <f t="shared" si="8"/>
        <v>321238</v>
      </c>
      <c r="Z14" s="1">
        <f t="shared" si="8"/>
        <v>321238</v>
      </c>
      <c r="AA14" s="1">
        <f>128457+192781+11</f>
        <v>321249</v>
      </c>
      <c r="AB14" s="56"/>
      <c r="AC14" s="186"/>
      <c r="AD14" s="186"/>
    </row>
    <row r="15" spans="1:30" x14ac:dyDescent="0.25">
      <c r="B15" s="55"/>
      <c r="C15" s="234"/>
      <c r="D15" s="349" t="s">
        <v>1028</v>
      </c>
      <c r="E15" s="230"/>
      <c r="F15" s="78">
        <v>0</v>
      </c>
      <c r="G15" s="78">
        <f t="shared" si="2"/>
        <v>0</v>
      </c>
      <c r="H15" s="74"/>
      <c r="I15" s="42"/>
      <c r="J15" s="42"/>
      <c r="K15" s="42">
        <f t="shared" si="7"/>
        <v>0</v>
      </c>
      <c r="L15" s="1"/>
      <c r="M15" s="80"/>
      <c r="N15" s="80"/>
      <c r="O15" s="75"/>
      <c r="P15" s="74"/>
      <c r="Q15" s="1"/>
      <c r="R15" s="1"/>
      <c r="S15" s="1"/>
      <c r="T15" s="1"/>
      <c r="U15" s="1"/>
      <c r="V15" s="1"/>
      <c r="W15" s="42"/>
      <c r="X15" s="356"/>
      <c r="Y15" s="80"/>
      <c r="Z15" s="80"/>
      <c r="AA15" s="44"/>
      <c r="AB15" s="56"/>
      <c r="AC15" s="186"/>
      <c r="AD15" s="186"/>
    </row>
    <row r="16" spans="1:30" x14ac:dyDescent="0.25">
      <c r="B16" s="55"/>
      <c r="C16" s="172"/>
      <c r="D16" s="458" t="s">
        <v>1038</v>
      </c>
      <c r="E16" s="202"/>
      <c r="F16" s="78">
        <v>0</v>
      </c>
      <c r="G16" s="78">
        <f t="shared" si="2"/>
        <v>0</v>
      </c>
      <c r="H16" s="74"/>
      <c r="I16" s="42"/>
      <c r="J16" s="42"/>
      <c r="K16" s="42">
        <f t="shared" si="7"/>
        <v>0</v>
      </c>
      <c r="L16" s="1"/>
      <c r="M16" s="80"/>
      <c r="N16" s="80"/>
      <c r="O16" s="75"/>
      <c r="P16" s="74"/>
      <c r="Q16" s="1"/>
      <c r="R16" s="1"/>
      <c r="S16" s="1"/>
      <c r="T16" s="1"/>
      <c r="U16" s="1"/>
      <c r="V16" s="1"/>
      <c r="W16" s="42"/>
      <c r="X16" s="356"/>
      <c r="Y16" s="80"/>
      <c r="Z16" s="80"/>
      <c r="AA16" s="44"/>
      <c r="AB16" s="56"/>
      <c r="AC16" s="186"/>
      <c r="AD16" s="186"/>
    </row>
    <row r="17" spans="1:30" x14ac:dyDescent="0.25">
      <c r="B17" s="55"/>
      <c r="C17" s="479"/>
      <c r="D17" s="478" t="s">
        <v>1043</v>
      </c>
      <c r="E17" s="478"/>
      <c r="F17" s="78"/>
      <c r="G17" s="78">
        <f t="shared" si="2"/>
        <v>2018100</v>
      </c>
      <c r="H17" s="74"/>
      <c r="I17" s="42"/>
      <c r="J17" s="42"/>
      <c r="K17" s="42">
        <f>G17</f>
        <v>2018100</v>
      </c>
      <c r="L17" s="1"/>
      <c r="M17" s="80"/>
      <c r="N17" s="80"/>
      <c r="O17" s="75"/>
      <c r="P17" s="76">
        <v>168175</v>
      </c>
      <c r="Q17" s="13">
        <f>168175+16600</f>
        <v>184775</v>
      </c>
      <c r="R17" s="13">
        <f t="shared" ref="R17:Z17" si="9">168175+16600</f>
        <v>184775</v>
      </c>
      <c r="S17" s="13">
        <f t="shared" si="9"/>
        <v>184775</v>
      </c>
      <c r="T17" s="13">
        <f t="shared" si="9"/>
        <v>184775</v>
      </c>
      <c r="U17" s="13">
        <f t="shared" si="9"/>
        <v>184775</v>
      </c>
      <c r="V17" s="13">
        <f t="shared" si="9"/>
        <v>184775</v>
      </c>
      <c r="W17" s="13">
        <f t="shared" si="9"/>
        <v>184775</v>
      </c>
      <c r="X17" s="13">
        <f t="shared" si="9"/>
        <v>184775</v>
      </c>
      <c r="Y17" s="13">
        <f t="shared" si="9"/>
        <v>184775</v>
      </c>
      <c r="Z17" s="13">
        <f t="shared" si="9"/>
        <v>184775</v>
      </c>
      <c r="AA17" s="44">
        <v>2175</v>
      </c>
      <c r="AB17" s="56"/>
      <c r="AC17" s="186"/>
      <c r="AD17" s="186"/>
    </row>
    <row r="18" spans="1:30" ht="15" customHeight="1" x14ac:dyDescent="0.25">
      <c r="A18" s="124" t="s">
        <v>6</v>
      </c>
      <c r="B18" s="53" t="s">
        <v>717</v>
      </c>
      <c r="C18" s="173" t="s">
        <v>789</v>
      </c>
      <c r="D18" s="232"/>
      <c r="E18" s="341"/>
      <c r="F18" s="79">
        <v>0</v>
      </c>
      <c r="G18" s="79">
        <f t="shared" si="2"/>
        <v>0</v>
      </c>
      <c r="H18" s="76"/>
      <c r="I18" s="43"/>
      <c r="J18" s="43"/>
      <c r="K18" s="43"/>
      <c r="L18" s="13"/>
      <c r="M18" s="81"/>
      <c r="N18" s="81"/>
      <c r="O18" s="77"/>
      <c r="P18" s="76"/>
      <c r="Q18" s="13"/>
      <c r="R18" s="13"/>
      <c r="S18" s="13"/>
      <c r="T18" s="13"/>
      <c r="U18" s="13"/>
      <c r="V18" s="13"/>
      <c r="W18" s="43"/>
      <c r="X18" s="355"/>
      <c r="Y18" s="81"/>
      <c r="Z18" s="81"/>
      <c r="AA18" s="45"/>
      <c r="AB18" s="56"/>
      <c r="AC18" s="186"/>
      <c r="AD18" s="186"/>
    </row>
    <row r="19" spans="1:30" ht="27.75" customHeight="1" x14ac:dyDescent="0.25">
      <c r="A19" s="124" t="s">
        <v>7</v>
      </c>
      <c r="B19" s="53" t="s">
        <v>718</v>
      </c>
      <c r="C19" s="566" t="s">
        <v>8</v>
      </c>
      <c r="D19" s="567"/>
      <c r="E19" s="567"/>
      <c r="F19" s="79">
        <v>2472000</v>
      </c>
      <c r="G19" s="79">
        <f t="shared" si="2"/>
        <v>2472000</v>
      </c>
      <c r="H19" s="76"/>
      <c r="I19" s="43"/>
      <c r="J19" s="43"/>
      <c r="K19" s="43">
        <f>G19</f>
        <v>2472000</v>
      </c>
      <c r="L19" s="13"/>
      <c r="M19" s="81"/>
      <c r="N19" s="81"/>
      <c r="O19" s="77"/>
      <c r="P19" s="76">
        <v>206000</v>
      </c>
      <c r="Q19" s="13">
        <v>206000</v>
      </c>
      <c r="R19" s="13">
        <v>206000</v>
      </c>
      <c r="S19" s="13">
        <v>206000</v>
      </c>
      <c r="T19" s="13">
        <v>206000</v>
      </c>
      <c r="U19" s="13">
        <v>206000</v>
      </c>
      <c r="V19" s="13">
        <v>206000</v>
      </c>
      <c r="W19" s="13">
        <v>206000</v>
      </c>
      <c r="X19" s="13">
        <v>206000</v>
      </c>
      <c r="Y19" s="13">
        <v>206000</v>
      </c>
      <c r="Z19" s="13">
        <v>206000</v>
      </c>
      <c r="AA19" s="13">
        <v>206000</v>
      </c>
      <c r="AB19" s="56"/>
      <c r="AC19" s="186"/>
      <c r="AD19" s="186"/>
    </row>
    <row r="20" spans="1:30" x14ac:dyDescent="0.25">
      <c r="A20" s="124" t="s">
        <v>9</v>
      </c>
      <c r="B20" s="53" t="s">
        <v>719</v>
      </c>
      <c r="C20" s="173" t="s">
        <v>10</v>
      </c>
      <c r="D20" s="232"/>
      <c r="E20" s="341"/>
      <c r="F20" s="79">
        <v>1800000</v>
      </c>
      <c r="G20" s="79">
        <f t="shared" si="2"/>
        <v>1800000</v>
      </c>
      <c r="H20" s="76"/>
      <c r="I20" s="43"/>
      <c r="J20" s="43"/>
      <c r="K20" s="43">
        <f>G20</f>
        <v>1800000</v>
      </c>
      <c r="L20" s="13"/>
      <c r="M20" s="81"/>
      <c r="N20" s="81"/>
      <c r="O20" s="77"/>
      <c r="P20" s="76">
        <v>150000</v>
      </c>
      <c r="Q20" s="13">
        <v>150000</v>
      </c>
      <c r="R20" s="13">
        <v>150000</v>
      </c>
      <c r="S20" s="13">
        <v>150000</v>
      </c>
      <c r="T20" s="13">
        <v>150000</v>
      </c>
      <c r="U20" s="13">
        <v>150000</v>
      </c>
      <c r="V20" s="13">
        <v>150000</v>
      </c>
      <c r="W20" s="13">
        <v>150000</v>
      </c>
      <c r="X20" s="13">
        <v>150000</v>
      </c>
      <c r="Y20" s="13">
        <v>150000</v>
      </c>
      <c r="Z20" s="13">
        <v>150000</v>
      </c>
      <c r="AA20" s="13">
        <v>150000</v>
      </c>
      <c r="AB20" s="56"/>
      <c r="AC20" s="186"/>
      <c r="AD20" s="186"/>
    </row>
    <row r="21" spans="1:30" ht="15" customHeight="1" thickBot="1" x14ac:dyDescent="0.3">
      <c r="A21" s="124" t="s">
        <v>11</v>
      </c>
      <c r="B21" s="53" t="s">
        <v>720</v>
      </c>
      <c r="C21" s="173" t="s">
        <v>790</v>
      </c>
      <c r="D21" s="232"/>
      <c r="E21" s="341"/>
      <c r="F21" s="79">
        <v>2200700</v>
      </c>
      <c r="G21" s="79">
        <f t="shared" si="2"/>
        <v>0</v>
      </c>
      <c r="H21" s="76"/>
      <c r="I21" s="43"/>
      <c r="J21" s="43"/>
      <c r="K21" s="43">
        <f>G21</f>
        <v>0</v>
      </c>
      <c r="L21" s="13"/>
      <c r="M21" s="81"/>
      <c r="N21" s="81"/>
      <c r="O21" s="77"/>
      <c r="P21" s="76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56"/>
      <c r="AC21" s="186"/>
      <c r="AD21" s="186"/>
    </row>
    <row r="22" spans="1:30" ht="15" hidden="1" customHeight="1" x14ac:dyDescent="0.25">
      <c r="A22" s="124" t="s">
        <v>12</v>
      </c>
      <c r="B22" s="53" t="s">
        <v>721</v>
      </c>
      <c r="C22" s="173" t="s">
        <v>13</v>
      </c>
      <c r="D22" s="232"/>
      <c r="E22" s="341"/>
      <c r="F22" s="79">
        <v>0</v>
      </c>
      <c r="G22" s="79">
        <f t="shared" si="2"/>
        <v>0</v>
      </c>
      <c r="H22" s="76"/>
      <c r="I22" s="43"/>
      <c r="J22" s="43"/>
      <c r="K22" s="43"/>
      <c r="L22" s="13"/>
      <c r="M22" s="81"/>
      <c r="N22" s="81"/>
      <c r="O22" s="77"/>
      <c r="P22" s="76"/>
      <c r="Q22" s="13"/>
      <c r="R22" s="13"/>
      <c r="S22" s="13"/>
      <c r="T22" s="13"/>
      <c r="U22" s="13"/>
      <c r="V22" s="13"/>
      <c r="W22" s="43"/>
      <c r="X22" s="355"/>
      <c r="Y22" s="81"/>
      <c r="Z22" s="81"/>
      <c r="AA22" s="45"/>
      <c r="AB22" s="56"/>
      <c r="AC22" s="186"/>
      <c r="AD22" s="186"/>
    </row>
    <row r="23" spans="1:30" s="18" customFormat="1" ht="15.75" hidden="1" customHeight="1" thickBot="1" x14ac:dyDescent="0.3">
      <c r="A23" s="124" t="s">
        <v>14</v>
      </c>
      <c r="B23" s="91" t="s">
        <v>722</v>
      </c>
      <c r="C23" s="582" t="s">
        <v>393</v>
      </c>
      <c r="D23" s="583"/>
      <c r="E23" s="583"/>
      <c r="F23" s="92">
        <v>0</v>
      </c>
      <c r="G23" s="92">
        <f t="shared" si="2"/>
        <v>0</v>
      </c>
      <c r="H23" s="93"/>
      <c r="I23" s="96"/>
      <c r="J23" s="96"/>
      <c r="K23" s="96"/>
      <c r="L23" s="94"/>
      <c r="M23" s="97"/>
      <c r="N23" s="97"/>
      <c r="O23" s="95"/>
      <c r="P23" s="93"/>
      <c r="Q23" s="94"/>
      <c r="R23" s="94"/>
      <c r="S23" s="94"/>
      <c r="T23" s="94"/>
      <c r="U23" s="94"/>
      <c r="V23" s="94"/>
      <c r="W23" s="96"/>
      <c r="X23" s="359"/>
      <c r="Y23" s="97"/>
      <c r="Z23" s="97"/>
      <c r="AA23" s="98"/>
      <c r="AB23" s="52"/>
      <c r="AC23" s="186"/>
      <c r="AD23" s="186"/>
    </row>
    <row r="24" spans="1:30" s="18" customFormat="1" ht="25.5" hidden="1" customHeight="1" x14ac:dyDescent="0.25">
      <c r="A24" s="124" t="s">
        <v>15</v>
      </c>
      <c r="B24" s="91" t="s">
        <v>723</v>
      </c>
      <c r="C24" s="584" t="s">
        <v>350</v>
      </c>
      <c r="D24" s="585"/>
      <c r="E24" s="585"/>
      <c r="F24" s="92">
        <v>0</v>
      </c>
      <c r="G24" s="92">
        <f t="shared" si="2"/>
        <v>0</v>
      </c>
      <c r="H24" s="93"/>
      <c r="I24" s="96"/>
      <c r="J24" s="96"/>
      <c r="K24" s="96"/>
      <c r="L24" s="94"/>
      <c r="M24" s="97"/>
      <c r="N24" s="97"/>
      <c r="O24" s="95"/>
      <c r="P24" s="93"/>
      <c r="Q24" s="94"/>
      <c r="R24" s="94"/>
      <c r="S24" s="94"/>
      <c r="T24" s="94"/>
      <c r="U24" s="94"/>
      <c r="V24" s="94"/>
      <c r="W24" s="96"/>
      <c r="X24" s="359"/>
      <c r="Y24" s="97"/>
      <c r="Z24" s="97"/>
      <c r="AA24" s="98"/>
      <c r="AB24" s="52"/>
      <c r="AC24" s="186"/>
      <c r="AD24" s="186"/>
    </row>
    <row r="25" spans="1:30" s="18" customFormat="1" ht="25.5" hidden="1" customHeight="1" x14ac:dyDescent="0.25">
      <c r="A25" s="124" t="s">
        <v>16</v>
      </c>
      <c r="B25" s="91" t="s">
        <v>724</v>
      </c>
      <c r="C25" s="584" t="s">
        <v>607</v>
      </c>
      <c r="D25" s="585"/>
      <c r="E25" s="585"/>
      <c r="F25" s="92">
        <v>0</v>
      </c>
      <c r="G25" s="92">
        <f t="shared" si="2"/>
        <v>0</v>
      </c>
      <c r="H25" s="93">
        <f t="shared" ref="H25:N25" si="10">H26+H27+H28+H29+H30+H31+H32+H33+H34+H35</f>
        <v>0</v>
      </c>
      <c r="I25" s="96">
        <f t="shared" si="10"/>
        <v>0</v>
      </c>
      <c r="J25" s="96">
        <f t="shared" si="10"/>
        <v>0</v>
      </c>
      <c r="K25" s="96">
        <f t="shared" si="10"/>
        <v>0</v>
      </c>
      <c r="L25" s="94">
        <f t="shared" si="10"/>
        <v>0</v>
      </c>
      <c r="M25" s="97"/>
      <c r="N25" s="97">
        <f t="shared" si="10"/>
        <v>0</v>
      </c>
      <c r="O25" s="95"/>
      <c r="P25" s="93">
        <f>P26+P27+P28+P29+P30+P31+P32+P33+P34+P35</f>
        <v>0</v>
      </c>
      <c r="Q25" s="94">
        <f t="shared" ref="Q25:AA25" si="11">Q26+Q27+Q28+Q29+Q30+Q31+Q32+Q33+Q34+Q35</f>
        <v>0</v>
      </c>
      <c r="R25" s="94">
        <f t="shared" si="11"/>
        <v>0</v>
      </c>
      <c r="S25" s="94">
        <f t="shared" si="11"/>
        <v>0</v>
      </c>
      <c r="T25" s="94">
        <f t="shared" si="11"/>
        <v>0</v>
      </c>
      <c r="U25" s="94">
        <f t="shared" si="11"/>
        <v>0</v>
      </c>
      <c r="V25" s="94">
        <f t="shared" si="11"/>
        <v>0</v>
      </c>
      <c r="W25" s="96">
        <f t="shared" si="11"/>
        <v>0</v>
      </c>
      <c r="X25" s="359">
        <f t="shared" si="11"/>
        <v>0</v>
      </c>
      <c r="Y25" s="97">
        <f t="shared" si="11"/>
        <v>0</v>
      </c>
      <c r="Z25" s="97">
        <f t="shared" si="11"/>
        <v>0</v>
      </c>
      <c r="AA25" s="98">
        <f t="shared" si="11"/>
        <v>0</v>
      </c>
      <c r="AB25" s="52"/>
      <c r="AC25" s="186"/>
      <c r="AD25" s="186"/>
    </row>
    <row r="26" spans="1:30" ht="25.5" hidden="1" customHeight="1" x14ac:dyDescent="0.25">
      <c r="B26" s="55"/>
      <c r="C26" s="47"/>
      <c r="D26" s="551" t="s">
        <v>443</v>
      </c>
      <c r="E26" s="551"/>
      <c r="F26" s="78">
        <v>0</v>
      </c>
      <c r="G26" s="78">
        <f t="shared" si="2"/>
        <v>0</v>
      </c>
      <c r="H26" s="74"/>
      <c r="I26" s="42"/>
      <c r="J26" s="42"/>
      <c r="K26" s="42"/>
      <c r="L26" s="1"/>
      <c r="M26" s="80"/>
      <c r="N26" s="80"/>
      <c r="O26" s="75"/>
      <c r="P26" s="74"/>
      <c r="Q26" s="1"/>
      <c r="R26" s="1"/>
      <c r="S26" s="1"/>
      <c r="T26" s="1"/>
      <c r="U26" s="1"/>
      <c r="V26" s="1"/>
      <c r="W26" s="42"/>
      <c r="X26" s="356"/>
      <c r="Y26" s="80"/>
      <c r="Z26" s="80"/>
      <c r="AA26" s="44"/>
      <c r="AB26" s="56"/>
      <c r="AC26" s="186"/>
      <c r="AD26" s="186"/>
    </row>
    <row r="27" spans="1:30" ht="15" hidden="1" customHeight="1" x14ac:dyDescent="0.25">
      <c r="B27" s="55"/>
      <c r="C27" s="47"/>
      <c r="D27" s="550" t="s">
        <v>467</v>
      </c>
      <c r="E27" s="550"/>
      <c r="F27" s="78">
        <v>0</v>
      </c>
      <c r="G27" s="78">
        <f t="shared" si="2"/>
        <v>0</v>
      </c>
      <c r="H27" s="74"/>
      <c r="I27" s="42"/>
      <c r="J27" s="42"/>
      <c r="K27" s="42"/>
      <c r="L27" s="1"/>
      <c r="M27" s="80"/>
      <c r="N27" s="80"/>
      <c r="O27" s="75"/>
      <c r="P27" s="74"/>
      <c r="Q27" s="1"/>
      <c r="R27" s="1"/>
      <c r="S27" s="1"/>
      <c r="T27" s="1"/>
      <c r="U27" s="1"/>
      <c r="V27" s="1"/>
      <c r="W27" s="42"/>
      <c r="X27" s="356"/>
      <c r="Y27" s="80"/>
      <c r="Z27" s="80"/>
      <c r="AA27" s="44"/>
      <c r="AB27" s="56"/>
      <c r="AC27" s="186"/>
      <c r="AD27" s="186"/>
    </row>
    <row r="28" spans="1:30" ht="15" hidden="1" customHeight="1" x14ac:dyDescent="0.25">
      <c r="B28" s="55"/>
      <c r="C28" s="47"/>
      <c r="D28" s="550" t="s">
        <v>444</v>
      </c>
      <c r="E28" s="550"/>
      <c r="F28" s="78">
        <v>0</v>
      </c>
      <c r="G28" s="78">
        <f t="shared" si="2"/>
        <v>0</v>
      </c>
      <c r="H28" s="74"/>
      <c r="I28" s="42"/>
      <c r="J28" s="42"/>
      <c r="K28" s="42"/>
      <c r="L28" s="1"/>
      <c r="M28" s="80"/>
      <c r="N28" s="80"/>
      <c r="O28" s="75"/>
      <c r="P28" s="74"/>
      <c r="Q28" s="1"/>
      <c r="R28" s="1"/>
      <c r="S28" s="1"/>
      <c r="T28" s="1"/>
      <c r="U28" s="1"/>
      <c r="V28" s="1"/>
      <c r="W28" s="42"/>
      <c r="X28" s="356"/>
      <c r="Y28" s="80"/>
      <c r="Z28" s="80"/>
      <c r="AA28" s="44"/>
      <c r="AB28" s="56"/>
      <c r="AC28" s="186"/>
      <c r="AD28" s="186"/>
    </row>
    <row r="29" spans="1:30" ht="25.5" hidden="1" customHeight="1" x14ac:dyDescent="0.25">
      <c r="B29" s="55"/>
      <c r="C29" s="47"/>
      <c r="D29" s="551" t="s">
        <v>445</v>
      </c>
      <c r="E29" s="551"/>
      <c r="F29" s="78">
        <v>0</v>
      </c>
      <c r="G29" s="78">
        <f t="shared" si="2"/>
        <v>0</v>
      </c>
      <c r="H29" s="74"/>
      <c r="I29" s="42"/>
      <c r="J29" s="42"/>
      <c r="K29" s="42"/>
      <c r="L29" s="1"/>
      <c r="M29" s="80"/>
      <c r="N29" s="80"/>
      <c r="O29" s="75"/>
      <c r="P29" s="74"/>
      <c r="Q29" s="1"/>
      <c r="R29" s="1"/>
      <c r="S29" s="1"/>
      <c r="T29" s="1"/>
      <c r="U29" s="1"/>
      <c r="V29" s="1"/>
      <c r="W29" s="42"/>
      <c r="X29" s="356"/>
      <c r="Y29" s="80"/>
      <c r="Z29" s="80"/>
      <c r="AA29" s="44"/>
      <c r="AB29" s="56"/>
      <c r="AC29" s="186"/>
      <c r="AD29" s="186"/>
    </row>
    <row r="30" spans="1:30" ht="15" hidden="1" customHeight="1" x14ac:dyDescent="0.25">
      <c r="B30" s="55"/>
      <c r="C30" s="47"/>
      <c r="D30" s="550" t="s">
        <v>446</v>
      </c>
      <c r="E30" s="550"/>
      <c r="F30" s="78">
        <v>0</v>
      </c>
      <c r="G30" s="78">
        <f t="shared" si="2"/>
        <v>0</v>
      </c>
      <c r="H30" s="74"/>
      <c r="I30" s="42"/>
      <c r="J30" s="42"/>
      <c r="K30" s="42"/>
      <c r="L30" s="1"/>
      <c r="M30" s="80"/>
      <c r="N30" s="80"/>
      <c r="O30" s="75"/>
      <c r="P30" s="74"/>
      <c r="Q30" s="1"/>
      <c r="R30" s="1"/>
      <c r="S30" s="1"/>
      <c r="T30" s="1"/>
      <c r="U30" s="1"/>
      <c r="V30" s="1"/>
      <c r="W30" s="42"/>
      <c r="X30" s="356"/>
      <c r="Y30" s="80"/>
      <c r="Z30" s="80"/>
      <c r="AA30" s="44"/>
      <c r="AB30" s="56"/>
      <c r="AC30" s="186"/>
      <c r="AD30" s="186"/>
    </row>
    <row r="31" spans="1:30" ht="15" hidden="1" customHeight="1" x14ac:dyDescent="0.25">
      <c r="B31" s="55"/>
      <c r="C31" s="47"/>
      <c r="D31" s="550" t="s">
        <v>791</v>
      </c>
      <c r="E31" s="550"/>
      <c r="F31" s="78">
        <v>0</v>
      </c>
      <c r="G31" s="78">
        <f t="shared" si="2"/>
        <v>0</v>
      </c>
      <c r="H31" s="74"/>
      <c r="I31" s="42"/>
      <c r="J31" s="42"/>
      <c r="K31" s="42"/>
      <c r="L31" s="1"/>
      <c r="M31" s="80"/>
      <c r="N31" s="80"/>
      <c r="O31" s="75"/>
      <c r="P31" s="74"/>
      <c r="Q31" s="1"/>
      <c r="R31" s="1"/>
      <c r="S31" s="1"/>
      <c r="T31" s="1"/>
      <c r="U31" s="1"/>
      <c r="V31" s="1"/>
      <c r="W31" s="42"/>
      <c r="X31" s="356"/>
      <c r="Y31" s="80"/>
      <c r="Z31" s="80"/>
      <c r="AA31" s="44"/>
      <c r="AB31" s="56"/>
      <c r="AC31" s="186"/>
      <c r="AD31" s="186"/>
    </row>
    <row r="32" spans="1:30" ht="25.5" hidden="1" customHeight="1" x14ac:dyDescent="0.25">
      <c r="B32" s="55"/>
      <c r="C32" s="47"/>
      <c r="D32" s="551" t="s">
        <v>447</v>
      </c>
      <c r="E32" s="551"/>
      <c r="F32" s="78">
        <v>0</v>
      </c>
      <c r="G32" s="78">
        <f t="shared" si="2"/>
        <v>0</v>
      </c>
      <c r="H32" s="74"/>
      <c r="I32" s="42"/>
      <c r="J32" s="42"/>
      <c r="K32" s="42"/>
      <c r="L32" s="1"/>
      <c r="M32" s="80"/>
      <c r="N32" s="80"/>
      <c r="O32" s="75"/>
      <c r="P32" s="74"/>
      <c r="Q32" s="1"/>
      <c r="R32" s="1"/>
      <c r="S32" s="1"/>
      <c r="T32" s="1"/>
      <c r="U32" s="1"/>
      <c r="V32" s="1"/>
      <c r="W32" s="42"/>
      <c r="X32" s="356"/>
      <c r="Y32" s="80"/>
      <c r="Z32" s="80"/>
      <c r="AA32" s="44"/>
      <c r="AB32" s="56"/>
      <c r="AC32" s="186"/>
      <c r="AD32" s="186"/>
    </row>
    <row r="33" spans="1:30" ht="25.5" hidden="1" customHeight="1" x14ac:dyDescent="0.25">
      <c r="B33" s="55"/>
      <c r="C33" s="47"/>
      <c r="D33" s="551" t="s">
        <v>448</v>
      </c>
      <c r="E33" s="551"/>
      <c r="F33" s="78">
        <v>0</v>
      </c>
      <c r="G33" s="78">
        <f t="shared" si="2"/>
        <v>0</v>
      </c>
      <c r="H33" s="74"/>
      <c r="I33" s="42"/>
      <c r="J33" s="42"/>
      <c r="K33" s="42"/>
      <c r="L33" s="1"/>
      <c r="M33" s="80"/>
      <c r="N33" s="80"/>
      <c r="O33" s="75"/>
      <c r="P33" s="74"/>
      <c r="Q33" s="1"/>
      <c r="R33" s="1"/>
      <c r="S33" s="1"/>
      <c r="T33" s="1"/>
      <c r="U33" s="1"/>
      <c r="V33" s="1"/>
      <c r="W33" s="42"/>
      <c r="X33" s="356"/>
      <c r="Y33" s="80"/>
      <c r="Z33" s="80"/>
      <c r="AA33" s="44"/>
      <c r="AB33" s="56"/>
      <c r="AC33" s="186"/>
      <c r="AD33" s="186"/>
    </row>
    <row r="34" spans="1:30" ht="25.5" hidden="1" customHeight="1" x14ac:dyDescent="0.25">
      <c r="B34" s="55"/>
      <c r="C34" s="47"/>
      <c r="D34" s="551" t="s">
        <v>449</v>
      </c>
      <c r="E34" s="551"/>
      <c r="F34" s="78">
        <v>0</v>
      </c>
      <c r="G34" s="78">
        <f t="shared" si="2"/>
        <v>0</v>
      </c>
      <c r="H34" s="74"/>
      <c r="I34" s="42"/>
      <c r="J34" s="42"/>
      <c r="K34" s="42"/>
      <c r="L34" s="1"/>
      <c r="M34" s="80"/>
      <c r="N34" s="80"/>
      <c r="O34" s="75"/>
      <c r="P34" s="74"/>
      <c r="Q34" s="1"/>
      <c r="R34" s="1"/>
      <c r="S34" s="1"/>
      <c r="T34" s="1"/>
      <c r="U34" s="1"/>
      <c r="V34" s="1"/>
      <c r="W34" s="42"/>
      <c r="X34" s="356"/>
      <c r="Y34" s="80"/>
      <c r="Z34" s="80"/>
      <c r="AA34" s="44"/>
      <c r="AB34" s="56"/>
      <c r="AC34" s="186"/>
      <c r="AD34" s="186"/>
    </row>
    <row r="35" spans="1:30" ht="25.5" hidden="1" customHeight="1" x14ac:dyDescent="0.25">
      <c r="B35" s="55"/>
      <c r="C35" s="47"/>
      <c r="D35" s="551" t="s">
        <v>450</v>
      </c>
      <c r="E35" s="551"/>
      <c r="F35" s="78">
        <v>0</v>
      </c>
      <c r="G35" s="78">
        <f t="shared" si="2"/>
        <v>0</v>
      </c>
      <c r="H35" s="74"/>
      <c r="I35" s="42"/>
      <c r="J35" s="42"/>
      <c r="K35" s="42"/>
      <c r="L35" s="1"/>
      <c r="M35" s="80"/>
      <c r="N35" s="80"/>
      <c r="O35" s="75"/>
      <c r="P35" s="74"/>
      <c r="Q35" s="1"/>
      <c r="R35" s="1"/>
      <c r="S35" s="1"/>
      <c r="T35" s="1"/>
      <c r="U35" s="1"/>
      <c r="V35" s="1"/>
      <c r="W35" s="42"/>
      <c r="X35" s="356"/>
      <c r="Y35" s="80"/>
      <c r="Z35" s="80"/>
      <c r="AA35" s="44"/>
      <c r="AB35" s="56"/>
      <c r="AC35" s="186"/>
      <c r="AD35" s="186"/>
    </row>
    <row r="36" spans="1:30" s="18" customFormat="1" ht="15" hidden="1" customHeight="1" x14ac:dyDescent="0.25">
      <c r="A36" s="124" t="s">
        <v>17</v>
      </c>
      <c r="B36" s="91" t="s">
        <v>725</v>
      </c>
      <c r="C36" s="584" t="s">
        <v>792</v>
      </c>
      <c r="D36" s="585"/>
      <c r="E36" s="585"/>
      <c r="F36" s="92">
        <v>0</v>
      </c>
      <c r="G36" s="92">
        <f t="shared" si="2"/>
        <v>0</v>
      </c>
      <c r="H36" s="93">
        <f t="shared" ref="H36:N36" si="12">H37+H38+H39+H40+H41+H42+H43+H44+H45+H46</f>
        <v>0</v>
      </c>
      <c r="I36" s="96">
        <f t="shared" si="12"/>
        <v>0</v>
      </c>
      <c r="J36" s="96">
        <f t="shared" si="12"/>
        <v>0</v>
      </c>
      <c r="K36" s="96">
        <f t="shared" si="12"/>
        <v>0</v>
      </c>
      <c r="L36" s="94">
        <f t="shared" si="12"/>
        <v>0</v>
      </c>
      <c r="M36" s="97"/>
      <c r="N36" s="97">
        <f t="shared" si="12"/>
        <v>0</v>
      </c>
      <c r="O36" s="95"/>
      <c r="P36" s="93">
        <f>P37+P38+P39+P40+P41+P42+P43+P44+P45+P46</f>
        <v>0</v>
      </c>
      <c r="Q36" s="94">
        <f t="shared" ref="Q36:AA36" si="13">Q37+Q38+Q39+Q40+Q41+Q42+Q43+Q44+Q45+Q46</f>
        <v>0</v>
      </c>
      <c r="R36" s="94">
        <f t="shared" si="13"/>
        <v>0</v>
      </c>
      <c r="S36" s="94">
        <f t="shared" si="13"/>
        <v>0</v>
      </c>
      <c r="T36" s="94">
        <f t="shared" si="13"/>
        <v>0</v>
      </c>
      <c r="U36" s="94">
        <f t="shared" si="13"/>
        <v>0</v>
      </c>
      <c r="V36" s="94">
        <f t="shared" si="13"/>
        <v>0</v>
      </c>
      <c r="W36" s="96">
        <f t="shared" si="13"/>
        <v>0</v>
      </c>
      <c r="X36" s="359">
        <f t="shared" si="13"/>
        <v>0</v>
      </c>
      <c r="Y36" s="97">
        <f t="shared" si="13"/>
        <v>0</v>
      </c>
      <c r="Z36" s="97">
        <f t="shared" si="13"/>
        <v>0</v>
      </c>
      <c r="AA36" s="98">
        <f t="shared" si="13"/>
        <v>0</v>
      </c>
      <c r="AB36" s="52"/>
      <c r="AC36" s="186"/>
      <c r="AD36" s="186"/>
    </row>
    <row r="37" spans="1:30" ht="25.5" hidden="1" customHeight="1" x14ac:dyDescent="0.25">
      <c r="B37" s="55"/>
      <c r="C37" s="47"/>
      <c r="D37" s="551" t="s">
        <v>451</v>
      </c>
      <c r="E37" s="551"/>
      <c r="F37" s="78">
        <v>0</v>
      </c>
      <c r="G37" s="78">
        <f t="shared" si="2"/>
        <v>0</v>
      </c>
      <c r="H37" s="74"/>
      <c r="I37" s="42"/>
      <c r="J37" s="42"/>
      <c r="K37" s="42"/>
      <c r="L37" s="1"/>
      <c r="M37" s="80"/>
      <c r="N37" s="80"/>
      <c r="O37" s="75"/>
      <c r="P37" s="74"/>
      <c r="Q37" s="1"/>
      <c r="R37" s="1"/>
      <c r="S37" s="1"/>
      <c r="T37" s="1"/>
      <c r="U37" s="1"/>
      <c r="V37" s="1"/>
      <c r="W37" s="42"/>
      <c r="X37" s="356"/>
      <c r="Y37" s="80"/>
      <c r="Z37" s="80"/>
      <c r="AA37" s="44"/>
      <c r="AB37" s="56"/>
      <c r="AC37" s="186"/>
      <c r="AD37" s="186"/>
    </row>
    <row r="38" spans="1:30" ht="25.5" hidden="1" customHeight="1" x14ac:dyDescent="0.25">
      <c r="B38" s="55"/>
      <c r="C38" s="47"/>
      <c r="D38" s="551" t="s">
        <v>455</v>
      </c>
      <c r="E38" s="551"/>
      <c r="F38" s="78">
        <v>0</v>
      </c>
      <c r="G38" s="78">
        <f t="shared" si="2"/>
        <v>0</v>
      </c>
      <c r="H38" s="74"/>
      <c r="I38" s="42"/>
      <c r="J38" s="42"/>
      <c r="K38" s="42"/>
      <c r="L38" s="1"/>
      <c r="M38" s="80"/>
      <c r="N38" s="80"/>
      <c r="O38" s="75"/>
      <c r="P38" s="74"/>
      <c r="Q38" s="1"/>
      <c r="R38" s="1"/>
      <c r="S38" s="1"/>
      <c r="T38" s="1"/>
      <c r="U38" s="1"/>
      <c r="V38" s="1"/>
      <c r="W38" s="42"/>
      <c r="X38" s="356"/>
      <c r="Y38" s="80"/>
      <c r="Z38" s="80"/>
      <c r="AA38" s="44"/>
      <c r="AB38" s="56"/>
      <c r="AC38" s="186"/>
      <c r="AD38" s="186"/>
    </row>
    <row r="39" spans="1:30" ht="15" hidden="1" customHeight="1" x14ac:dyDescent="0.25">
      <c r="B39" s="55"/>
      <c r="C39" s="47"/>
      <c r="D39" s="551" t="s">
        <v>794</v>
      </c>
      <c r="E39" s="551"/>
      <c r="F39" s="78">
        <v>0</v>
      </c>
      <c r="G39" s="78">
        <f t="shared" ref="G39:G73" si="14">SUM(P39:AA39)</f>
        <v>0</v>
      </c>
      <c r="H39" s="74"/>
      <c r="I39" s="42"/>
      <c r="J39" s="42"/>
      <c r="K39" s="42"/>
      <c r="L39" s="1"/>
      <c r="M39" s="80"/>
      <c r="N39" s="80"/>
      <c r="O39" s="75"/>
      <c r="P39" s="74"/>
      <c r="Q39" s="1"/>
      <c r="R39" s="1"/>
      <c r="S39" s="1"/>
      <c r="T39" s="1"/>
      <c r="U39" s="1"/>
      <c r="V39" s="1"/>
      <c r="W39" s="42"/>
      <c r="X39" s="356"/>
      <c r="Y39" s="80"/>
      <c r="Z39" s="80"/>
      <c r="AA39" s="44"/>
      <c r="AB39" s="56"/>
      <c r="AC39" s="186"/>
      <c r="AD39" s="186"/>
    </row>
    <row r="40" spans="1:30" ht="25.5" hidden="1" customHeight="1" x14ac:dyDescent="0.25">
      <c r="B40" s="55"/>
      <c r="C40" s="47"/>
      <c r="D40" s="551" t="s">
        <v>463</v>
      </c>
      <c r="E40" s="551"/>
      <c r="F40" s="78">
        <v>0</v>
      </c>
      <c r="G40" s="78">
        <f t="shared" si="14"/>
        <v>0</v>
      </c>
      <c r="H40" s="74"/>
      <c r="I40" s="42"/>
      <c r="J40" s="42"/>
      <c r="K40" s="42"/>
      <c r="L40" s="1"/>
      <c r="M40" s="80"/>
      <c r="N40" s="80"/>
      <c r="O40" s="75"/>
      <c r="P40" s="74"/>
      <c r="Q40" s="1"/>
      <c r="R40" s="1"/>
      <c r="S40" s="1"/>
      <c r="T40" s="1"/>
      <c r="U40" s="1"/>
      <c r="V40" s="1"/>
      <c r="W40" s="42"/>
      <c r="X40" s="356"/>
      <c r="Y40" s="80"/>
      <c r="Z40" s="80"/>
      <c r="AA40" s="44"/>
      <c r="AB40" s="56"/>
      <c r="AC40" s="186"/>
      <c r="AD40" s="186"/>
    </row>
    <row r="41" spans="1:30" ht="15.75" hidden="1" customHeight="1" thickBot="1" x14ac:dyDescent="0.3">
      <c r="B41" s="55"/>
      <c r="C41" s="47"/>
      <c r="D41" s="550" t="s">
        <v>793</v>
      </c>
      <c r="E41" s="550"/>
      <c r="F41" s="78">
        <v>0</v>
      </c>
      <c r="G41" s="78">
        <f t="shared" si="14"/>
        <v>0</v>
      </c>
      <c r="H41" s="74"/>
      <c r="I41" s="42"/>
      <c r="J41" s="42"/>
      <c r="K41" s="42"/>
      <c r="L41" s="1"/>
      <c r="M41" s="80"/>
      <c r="N41" s="80"/>
      <c r="O41" s="75"/>
      <c r="P41" s="74"/>
      <c r="Q41" s="1"/>
      <c r="R41" s="1"/>
      <c r="S41" s="1"/>
      <c r="T41" s="1"/>
      <c r="U41" s="1"/>
      <c r="V41" s="1"/>
      <c r="W41" s="42"/>
      <c r="X41" s="356"/>
      <c r="Y41" s="80"/>
      <c r="Z41" s="80"/>
      <c r="AA41" s="44"/>
      <c r="AB41" s="56"/>
      <c r="AC41" s="186"/>
      <c r="AD41" s="186"/>
    </row>
    <row r="42" spans="1:30" ht="25.5" hidden="1" customHeight="1" x14ac:dyDescent="0.25">
      <c r="B42" s="55"/>
      <c r="C42" s="47"/>
      <c r="D42" s="551" t="s">
        <v>468</v>
      </c>
      <c r="E42" s="551"/>
      <c r="F42" s="78">
        <v>0</v>
      </c>
      <c r="G42" s="78">
        <f t="shared" si="14"/>
        <v>0</v>
      </c>
      <c r="H42" s="74"/>
      <c r="I42" s="42"/>
      <c r="J42" s="42"/>
      <c r="K42" s="42"/>
      <c r="L42" s="1"/>
      <c r="M42" s="80"/>
      <c r="N42" s="80"/>
      <c r="O42" s="75"/>
      <c r="P42" s="74"/>
      <c r="Q42" s="1"/>
      <c r="R42" s="1"/>
      <c r="S42" s="1"/>
      <c r="T42" s="1"/>
      <c r="U42" s="1"/>
      <c r="V42" s="1"/>
      <c r="W42" s="42"/>
      <c r="X42" s="356"/>
      <c r="Y42" s="80"/>
      <c r="Z42" s="80"/>
      <c r="AA42" s="44"/>
      <c r="AB42" s="56"/>
      <c r="AC42" s="186"/>
      <c r="AD42" s="186"/>
    </row>
    <row r="43" spans="1:30" ht="25.5" hidden="1" customHeight="1" x14ac:dyDescent="0.25">
      <c r="B43" s="55"/>
      <c r="C43" s="47"/>
      <c r="D43" s="551" t="s">
        <v>472</v>
      </c>
      <c r="E43" s="551"/>
      <c r="F43" s="78">
        <v>0</v>
      </c>
      <c r="G43" s="78">
        <f t="shared" si="14"/>
        <v>0</v>
      </c>
      <c r="H43" s="74"/>
      <c r="I43" s="42"/>
      <c r="J43" s="42"/>
      <c r="K43" s="42"/>
      <c r="L43" s="1"/>
      <c r="M43" s="80"/>
      <c r="N43" s="80"/>
      <c r="O43" s="75"/>
      <c r="P43" s="74"/>
      <c r="Q43" s="1"/>
      <c r="R43" s="1"/>
      <c r="S43" s="1"/>
      <c r="T43" s="1"/>
      <c r="U43" s="1"/>
      <c r="V43" s="1"/>
      <c r="W43" s="42"/>
      <c r="X43" s="356"/>
      <c r="Y43" s="80"/>
      <c r="Z43" s="80"/>
      <c r="AA43" s="44"/>
      <c r="AB43" s="56"/>
      <c r="AC43" s="186"/>
      <c r="AD43" s="186"/>
    </row>
    <row r="44" spans="1:30" ht="25.5" hidden="1" customHeight="1" x14ac:dyDescent="0.25">
      <c r="B44" s="55"/>
      <c r="C44" s="47"/>
      <c r="D44" s="551" t="s">
        <v>477</v>
      </c>
      <c r="E44" s="551"/>
      <c r="F44" s="78">
        <v>0</v>
      </c>
      <c r="G44" s="78">
        <f t="shared" si="14"/>
        <v>0</v>
      </c>
      <c r="H44" s="74"/>
      <c r="I44" s="42"/>
      <c r="J44" s="42"/>
      <c r="K44" s="42"/>
      <c r="L44" s="1"/>
      <c r="M44" s="80"/>
      <c r="N44" s="80"/>
      <c r="O44" s="75"/>
      <c r="P44" s="74"/>
      <c r="Q44" s="1"/>
      <c r="R44" s="1"/>
      <c r="S44" s="1"/>
      <c r="T44" s="1"/>
      <c r="U44" s="1"/>
      <c r="V44" s="1"/>
      <c r="W44" s="42"/>
      <c r="X44" s="356"/>
      <c r="Y44" s="80"/>
      <c r="Z44" s="80"/>
      <c r="AA44" s="44"/>
      <c r="AB44" s="56"/>
      <c r="AC44" s="186"/>
      <c r="AD44" s="186"/>
    </row>
    <row r="45" spans="1:30" ht="25.5" hidden="1" customHeight="1" x14ac:dyDescent="0.25">
      <c r="B45" s="55"/>
      <c r="C45" s="47"/>
      <c r="D45" s="551" t="s">
        <v>481</v>
      </c>
      <c r="E45" s="551"/>
      <c r="F45" s="78">
        <v>0</v>
      </c>
      <c r="G45" s="78">
        <f t="shared" si="14"/>
        <v>0</v>
      </c>
      <c r="H45" s="74"/>
      <c r="I45" s="42"/>
      <c r="J45" s="42"/>
      <c r="K45" s="42"/>
      <c r="L45" s="1"/>
      <c r="M45" s="80"/>
      <c r="N45" s="80"/>
      <c r="O45" s="75"/>
      <c r="P45" s="74"/>
      <c r="Q45" s="1"/>
      <c r="R45" s="1"/>
      <c r="S45" s="1"/>
      <c r="T45" s="1"/>
      <c r="U45" s="1"/>
      <c r="V45" s="1"/>
      <c r="W45" s="42"/>
      <c r="X45" s="356"/>
      <c r="Y45" s="80"/>
      <c r="Z45" s="80"/>
      <c r="AA45" s="44"/>
      <c r="AB45" s="56"/>
      <c r="AC45" s="186"/>
      <c r="AD45" s="186"/>
    </row>
    <row r="46" spans="1:30" ht="25.5" hidden="1" customHeight="1" x14ac:dyDescent="0.25">
      <c r="B46" s="55"/>
      <c r="C46" s="47"/>
      <c r="D46" s="551" t="s">
        <v>486</v>
      </c>
      <c r="E46" s="551"/>
      <c r="F46" s="78">
        <v>0</v>
      </c>
      <c r="G46" s="78">
        <f t="shared" si="14"/>
        <v>0</v>
      </c>
      <c r="H46" s="74"/>
      <c r="I46" s="42"/>
      <c r="J46" s="42"/>
      <c r="K46" s="42"/>
      <c r="L46" s="1"/>
      <c r="M46" s="80"/>
      <c r="N46" s="80"/>
      <c r="O46" s="75"/>
      <c r="P46" s="74"/>
      <c r="Q46" s="1"/>
      <c r="R46" s="1"/>
      <c r="S46" s="1"/>
      <c r="T46" s="1"/>
      <c r="U46" s="1"/>
      <c r="V46" s="1"/>
      <c r="W46" s="42"/>
      <c r="X46" s="356"/>
      <c r="Y46" s="80"/>
      <c r="Z46" s="80"/>
      <c r="AA46" s="44"/>
      <c r="AB46" s="56"/>
      <c r="AC46" s="186"/>
      <c r="AD46" s="186"/>
    </row>
    <row r="47" spans="1:30" s="18" customFormat="1" hidden="1" x14ac:dyDescent="0.25">
      <c r="A47" s="124" t="s">
        <v>18</v>
      </c>
      <c r="B47" s="91" t="s">
        <v>726</v>
      </c>
      <c r="C47" s="582" t="s">
        <v>19</v>
      </c>
      <c r="D47" s="583"/>
      <c r="E47" s="583"/>
      <c r="F47" s="92">
        <v>0</v>
      </c>
      <c r="G47" s="92">
        <f t="shared" si="14"/>
        <v>0</v>
      </c>
      <c r="H47" s="93">
        <f t="shared" ref="H47:N47" si="15">H48+H49+H50+H51+H52+H53+H54+H55+H56+H57</f>
        <v>0</v>
      </c>
      <c r="I47" s="96">
        <f t="shared" si="15"/>
        <v>0</v>
      </c>
      <c r="J47" s="96">
        <f t="shared" si="15"/>
        <v>0</v>
      </c>
      <c r="K47" s="96">
        <f t="shared" si="15"/>
        <v>0</v>
      </c>
      <c r="L47" s="94">
        <f t="shared" si="15"/>
        <v>0</v>
      </c>
      <c r="M47" s="97"/>
      <c r="N47" s="97">
        <f t="shared" si="15"/>
        <v>0</v>
      </c>
      <c r="O47" s="95"/>
      <c r="P47" s="93">
        <f>P48+P49+P50+P51+P52+P53+P54+P55+P56+P57</f>
        <v>0</v>
      </c>
      <c r="Q47" s="94">
        <f t="shared" ref="Q47:AA47" si="16">Q48+Q49+Q50+Q51+Q52+Q53+Q54+Q55+Q56+Q57</f>
        <v>0</v>
      </c>
      <c r="R47" s="94">
        <f t="shared" si="16"/>
        <v>0</v>
      </c>
      <c r="S47" s="94">
        <f t="shared" si="16"/>
        <v>0</v>
      </c>
      <c r="T47" s="94">
        <f t="shared" si="16"/>
        <v>0</v>
      </c>
      <c r="U47" s="94">
        <f t="shared" si="16"/>
        <v>0</v>
      </c>
      <c r="V47" s="94">
        <f t="shared" si="16"/>
        <v>0</v>
      </c>
      <c r="W47" s="96">
        <f t="shared" si="16"/>
        <v>0</v>
      </c>
      <c r="X47" s="96">
        <f t="shared" si="16"/>
        <v>0</v>
      </c>
      <c r="Y47" s="97">
        <f t="shared" si="16"/>
        <v>0</v>
      </c>
      <c r="Z47" s="97">
        <f t="shared" si="16"/>
        <v>0</v>
      </c>
      <c r="AA47" s="98">
        <f t="shared" si="16"/>
        <v>0</v>
      </c>
      <c r="AB47" s="52"/>
      <c r="AC47" s="186"/>
      <c r="AD47" s="186"/>
    </row>
    <row r="48" spans="1:30" ht="15.75" hidden="1" customHeight="1" thickBot="1" x14ac:dyDescent="0.3">
      <c r="B48" s="55"/>
      <c r="C48" s="47"/>
      <c r="D48" s="550" t="s">
        <v>452</v>
      </c>
      <c r="E48" s="550"/>
      <c r="F48" s="78">
        <v>0</v>
      </c>
      <c r="G48" s="78">
        <f t="shared" si="14"/>
        <v>0</v>
      </c>
      <c r="H48" s="74"/>
      <c r="I48" s="42"/>
      <c r="J48" s="42"/>
      <c r="K48" s="43">
        <f>G48</f>
        <v>0</v>
      </c>
      <c r="L48" s="1"/>
      <c r="M48" s="80"/>
      <c r="N48" s="80"/>
      <c r="O48" s="75"/>
      <c r="P48" s="74"/>
      <c r="Q48" s="1"/>
      <c r="R48" s="1"/>
      <c r="S48" s="1"/>
      <c r="T48" s="1"/>
      <c r="U48" s="1"/>
      <c r="V48" s="1"/>
      <c r="W48" s="42"/>
      <c r="X48" s="356"/>
      <c r="Y48" s="80"/>
      <c r="Z48" s="80"/>
      <c r="AA48" s="44"/>
      <c r="AB48" s="56"/>
      <c r="AC48" s="186"/>
    </row>
    <row r="49" spans="1:29" ht="15.75" hidden="1" customHeight="1" thickBot="1" x14ac:dyDescent="0.3">
      <c r="B49" s="55"/>
      <c r="C49" s="47"/>
      <c r="D49" s="550" t="s">
        <v>456</v>
      </c>
      <c r="E49" s="550"/>
      <c r="F49" s="78">
        <v>0</v>
      </c>
      <c r="G49" s="78">
        <f t="shared" si="14"/>
        <v>0</v>
      </c>
      <c r="H49" s="74"/>
      <c r="I49" s="42"/>
      <c r="J49" s="42"/>
      <c r="K49" s="42"/>
      <c r="L49" s="1"/>
      <c r="M49" s="80"/>
      <c r="N49" s="80"/>
      <c r="O49" s="75"/>
      <c r="P49" s="74"/>
      <c r="Q49" s="1"/>
      <c r="R49" s="1"/>
      <c r="S49" s="1"/>
      <c r="T49" s="1"/>
      <c r="U49" s="1"/>
      <c r="V49" s="1"/>
      <c r="W49" s="42"/>
      <c r="X49" s="356"/>
      <c r="Y49" s="80"/>
      <c r="Z49" s="80"/>
      <c r="AA49" s="44"/>
      <c r="AB49" s="56"/>
      <c r="AC49" s="186"/>
    </row>
    <row r="50" spans="1:29" ht="15.75" hidden="1" customHeight="1" thickBot="1" x14ac:dyDescent="0.3">
      <c r="B50" s="55"/>
      <c r="C50" s="47"/>
      <c r="D50" s="550" t="s">
        <v>459</v>
      </c>
      <c r="E50" s="550"/>
      <c r="F50" s="78">
        <v>0</v>
      </c>
      <c r="G50" s="78">
        <f t="shared" si="14"/>
        <v>0</v>
      </c>
      <c r="H50" s="74"/>
      <c r="I50" s="42"/>
      <c r="J50" s="42"/>
      <c r="K50" s="42"/>
      <c r="L50" s="1"/>
      <c r="M50" s="80"/>
      <c r="N50" s="80"/>
      <c r="O50" s="75"/>
      <c r="P50" s="74"/>
      <c r="Q50" s="1"/>
      <c r="R50" s="1"/>
      <c r="S50" s="1"/>
      <c r="T50" s="1"/>
      <c r="U50" s="1"/>
      <c r="V50" s="1"/>
      <c r="W50" s="42"/>
      <c r="X50" s="356"/>
      <c r="Y50" s="80"/>
      <c r="Z50" s="80"/>
      <c r="AA50" s="44"/>
      <c r="AB50" s="56"/>
      <c r="AC50" s="186"/>
    </row>
    <row r="51" spans="1:29" ht="15.75" hidden="1" customHeight="1" thickBot="1" x14ac:dyDescent="0.3">
      <c r="B51" s="55"/>
      <c r="C51" s="47"/>
      <c r="D51" s="550" t="s">
        <v>464</v>
      </c>
      <c r="E51" s="550"/>
      <c r="F51" s="78">
        <v>0</v>
      </c>
      <c r="G51" s="78">
        <f t="shared" si="14"/>
        <v>0</v>
      </c>
      <c r="H51" s="74"/>
      <c r="I51" s="42"/>
      <c r="J51" s="42"/>
      <c r="K51" s="42"/>
      <c r="L51" s="1"/>
      <c r="M51" s="80"/>
      <c r="N51" s="80"/>
      <c r="O51" s="75"/>
      <c r="P51" s="74"/>
      <c r="Q51" s="1"/>
      <c r="R51" s="1"/>
      <c r="S51" s="1"/>
      <c r="T51" s="1"/>
      <c r="U51" s="1"/>
      <c r="V51" s="1"/>
      <c r="W51" s="42"/>
      <c r="X51" s="356"/>
      <c r="Y51" s="80"/>
      <c r="Z51" s="80"/>
      <c r="AA51" s="44"/>
      <c r="AB51" s="56"/>
      <c r="AC51" s="186"/>
    </row>
    <row r="52" spans="1:29" ht="15.75" hidden="1" customHeight="1" thickBot="1" x14ac:dyDescent="0.3">
      <c r="B52" s="55"/>
      <c r="C52" s="47"/>
      <c r="D52" s="550" t="s">
        <v>394</v>
      </c>
      <c r="E52" s="550"/>
      <c r="F52" s="78">
        <v>0</v>
      </c>
      <c r="G52" s="78">
        <f t="shared" si="14"/>
        <v>0</v>
      </c>
      <c r="H52" s="74"/>
      <c r="I52" s="42"/>
      <c r="J52" s="42"/>
      <c r="K52" s="42"/>
      <c r="L52" s="1"/>
      <c r="M52" s="80"/>
      <c r="N52" s="80"/>
      <c r="O52" s="75"/>
      <c r="P52" s="74"/>
      <c r="Q52" s="1"/>
      <c r="R52" s="1"/>
      <c r="S52" s="1"/>
      <c r="T52" s="1"/>
      <c r="U52" s="1"/>
      <c r="V52" s="1"/>
      <c r="W52" s="42"/>
      <c r="X52" s="356"/>
      <c r="Y52" s="80"/>
      <c r="Z52" s="80"/>
      <c r="AA52" s="44"/>
      <c r="AB52" s="56"/>
      <c r="AC52" s="186"/>
    </row>
    <row r="53" spans="1:29" ht="15.75" hidden="1" customHeight="1" thickBot="1" x14ac:dyDescent="0.3">
      <c r="B53" s="55"/>
      <c r="C53" s="47"/>
      <c r="D53" s="550" t="s">
        <v>469</v>
      </c>
      <c r="E53" s="550"/>
      <c r="F53" s="78">
        <v>0</v>
      </c>
      <c r="G53" s="78">
        <f t="shared" si="14"/>
        <v>0</v>
      </c>
      <c r="H53" s="74"/>
      <c r="I53" s="42"/>
      <c r="J53" s="42"/>
      <c r="K53" s="42"/>
      <c r="L53" s="1"/>
      <c r="M53" s="80"/>
      <c r="N53" s="80"/>
      <c r="O53" s="75"/>
      <c r="P53" s="74"/>
      <c r="Q53" s="1"/>
      <c r="R53" s="1"/>
      <c r="S53" s="1"/>
      <c r="T53" s="1"/>
      <c r="U53" s="1"/>
      <c r="V53" s="1"/>
      <c r="W53" s="42"/>
      <c r="X53" s="356"/>
      <c r="Y53" s="80"/>
      <c r="Z53" s="80"/>
      <c r="AA53" s="44"/>
      <c r="AB53" s="56"/>
      <c r="AC53" s="186"/>
    </row>
    <row r="54" spans="1:29" ht="25.5" hidden="1" customHeight="1" x14ac:dyDescent="0.25">
      <c r="B54" s="55"/>
      <c r="C54" s="234"/>
      <c r="D54" s="551" t="s">
        <v>473</v>
      </c>
      <c r="E54" s="551"/>
      <c r="F54" s="78">
        <v>0</v>
      </c>
      <c r="G54" s="78">
        <f t="shared" si="14"/>
        <v>0</v>
      </c>
      <c r="H54" s="74"/>
      <c r="I54" s="42"/>
      <c r="J54" s="42"/>
      <c r="K54" s="42"/>
      <c r="L54" s="1"/>
      <c r="M54" s="80"/>
      <c r="N54" s="80"/>
      <c r="O54" s="75"/>
      <c r="P54" s="74"/>
      <c r="Q54" s="1"/>
      <c r="R54" s="1"/>
      <c r="S54" s="1"/>
      <c r="T54" s="1"/>
      <c r="U54" s="1"/>
      <c r="V54" s="1"/>
      <c r="W54" s="42"/>
      <c r="X54" s="356"/>
      <c r="Y54" s="80"/>
      <c r="Z54" s="80"/>
      <c r="AA54" s="44"/>
      <c r="AB54" s="56"/>
      <c r="AC54" s="186"/>
    </row>
    <row r="55" spans="1:29" ht="15.75" hidden="1" customHeight="1" thickBot="1" x14ac:dyDescent="0.3">
      <c r="B55" s="55"/>
      <c r="C55" s="47"/>
      <c r="D55" s="550" t="s">
        <v>478</v>
      </c>
      <c r="E55" s="550"/>
      <c r="F55" s="78">
        <v>0</v>
      </c>
      <c r="G55" s="78">
        <f t="shared" si="14"/>
        <v>0</v>
      </c>
      <c r="H55" s="74"/>
      <c r="I55" s="42"/>
      <c r="J55" s="42"/>
      <c r="K55" s="42"/>
      <c r="L55" s="1"/>
      <c r="M55" s="80"/>
      <c r="N55" s="80"/>
      <c r="O55" s="75"/>
      <c r="P55" s="74"/>
      <c r="Q55" s="1"/>
      <c r="R55" s="1"/>
      <c r="S55" s="1"/>
      <c r="T55" s="1"/>
      <c r="U55" s="1"/>
      <c r="V55" s="1"/>
      <c r="W55" s="42"/>
      <c r="X55" s="356"/>
      <c r="Y55" s="80"/>
      <c r="Z55" s="80"/>
      <c r="AA55" s="44"/>
      <c r="AB55" s="56"/>
      <c r="AC55" s="186"/>
    </row>
    <row r="56" spans="1:29" ht="25.5" hidden="1" customHeight="1" x14ac:dyDescent="0.25">
      <c r="B56" s="55"/>
      <c r="C56" s="47"/>
      <c r="D56" s="551" t="s">
        <v>482</v>
      </c>
      <c r="E56" s="551"/>
      <c r="F56" s="78">
        <v>0</v>
      </c>
      <c r="G56" s="78">
        <f t="shared" si="14"/>
        <v>0</v>
      </c>
      <c r="H56" s="74"/>
      <c r="I56" s="42"/>
      <c r="J56" s="42"/>
      <c r="K56" s="42"/>
      <c r="L56" s="1"/>
      <c r="M56" s="80"/>
      <c r="N56" s="80"/>
      <c r="O56" s="75"/>
      <c r="P56" s="74"/>
      <c r="Q56" s="1"/>
      <c r="R56" s="1"/>
      <c r="S56" s="1"/>
      <c r="T56" s="1"/>
      <c r="U56" s="1"/>
      <c r="V56" s="1"/>
      <c r="W56" s="42"/>
      <c r="X56" s="356"/>
      <c r="Y56" s="80"/>
      <c r="Z56" s="80"/>
      <c r="AA56" s="44"/>
      <c r="AB56" s="56"/>
      <c r="AC56" s="186"/>
    </row>
    <row r="57" spans="1:29" ht="25.5" hidden="1" customHeight="1" thickBot="1" x14ac:dyDescent="0.3">
      <c r="B57" s="57"/>
      <c r="C57" s="48"/>
      <c r="D57" s="586" t="s">
        <v>487</v>
      </c>
      <c r="E57" s="586"/>
      <c r="F57" s="78">
        <v>0</v>
      </c>
      <c r="G57" s="78">
        <f t="shared" si="14"/>
        <v>0</v>
      </c>
      <c r="H57" s="74"/>
      <c r="I57" s="42"/>
      <c r="J57" s="42"/>
      <c r="K57" s="42"/>
      <c r="L57" s="1"/>
      <c r="M57" s="80"/>
      <c r="N57" s="80"/>
      <c r="O57" s="75"/>
      <c r="P57" s="74"/>
      <c r="Q57" s="1"/>
      <c r="R57" s="1"/>
      <c r="S57" s="1"/>
      <c r="T57" s="1"/>
      <c r="U57" s="1"/>
      <c r="V57" s="1"/>
      <c r="W57" s="42"/>
      <c r="X57" s="356"/>
      <c r="Y57" s="80"/>
      <c r="Z57" s="80"/>
      <c r="AA57" s="44"/>
      <c r="AB57" s="56"/>
      <c r="AC57" s="186"/>
    </row>
    <row r="58" spans="1:29" ht="15.75" thickBot="1" x14ac:dyDescent="0.3">
      <c r="B58" s="99" t="s">
        <v>20</v>
      </c>
      <c r="C58" s="578" t="s">
        <v>21</v>
      </c>
      <c r="D58" s="578"/>
      <c r="E58" s="579"/>
      <c r="F58" s="84">
        <v>74990361</v>
      </c>
      <c r="G58" s="84">
        <f t="shared" si="14"/>
        <v>75440361</v>
      </c>
      <c r="H58" s="85">
        <f t="shared" ref="H58:N58" si="17">H59+H60+H61+H72+H83</f>
        <v>0</v>
      </c>
      <c r="I58" s="88">
        <f t="shared" si="17"/>
        <v>0</v>
      </c>
      <c r="J58" s="88">
        <f t="shared" si="17"/>
        <v>0</v>
      </c>
      <c r="K58" s="88">
        <f t="shared" si="17"/>
        <v>75440361</v>
      </c>
      <c r="L58" s="86">
        <f t="shared" si="17"/>
        <v>0</v>
      </c>
      <c r="M58" s="89"/>
      <c r="N58" s="89">
        <f t="shared" si="17"/>
        <v>0</v>
      </c>
      <c r="O58" s="87"/>
      <c r="P58" s="85">
        <f>P59+P60+P61+P72+P83</f>
        <v>0</v>
      </c>
      <c r="Q58" s="86">
        <f t="shared" ref="Q58:AA58" si="18">Q59+Q60+Q61+Q72+Q83</f>
        <v>29138280</v>
      </c>
      <c r="R58" s="86">
        <f t="shared" si="18"/>
        <v>10777172</v>
      </c>
      <c r="S58" s="86">
        <f t="shared" si="18"/>
        <v>0</v>
      </c>
      <c r="T58" s="86">
        <f t="shared" si="18"/>
        <v>450000</v>
      </c>
      <c r="U58" s="86">
        <f t="shared" si="18"/>
        <v>14481909</v>
      </c>
      <c r="V58" s="86">
        <f t="shared" si="18"/>
        <v>0</v>
      </c>
      <c r="W58" s="88">
        <f t="shared" si="18"/>
        <v>0</v>
      </c>
      <c r="X58" s="351">
        <f t="shared" si="18"/>
        <v>3831716</v>
      </c>
      <c r="Y58" s="89">
        <f t="shared" si="18"/>
        <v>0</v>
      </c>
      <c r="Z58" s="89">
        <f t="shared" si="18"/>
        <v>16761284</v>
      </c>
      <c r="AA58" s="90">
        <f t="shared" si="18"/>
        <v>0</v>
      </c>
      <c r="AB58" s="52"/>
      <c r="AC58" s="186"/>
    </row>
    <row r="59" spans="1:29" s="18" customFormat="1" ht="15.75" customHeight="1" thickBot="1" x14ac:dyDescent="0.3">
      <c r="A59" s="124" t="s">
        <v>22</v>
      </c>
      <c r="B59" s="113" t="s">
        <v>727</v>
      </c>
      <c r="C59" s="580" t="s">
        <v>395</v>
      </c>
      <c r="D59" s="581"/>
      <c r="E59" s="581"/>
      <c r="F59" s="92">
        <v>74990361</v>
      </c>
      <c r="G59" s="92">
        <f t="shared" si="14"/>
        <v>75440361</v>
      </c>
      <c r="H59" s="93"/>
      <c r="I59" s="96"/>
      <c r="J59" s="96"/>
      <c r="K59" s="96">
        <f>G59</f>
        <v>75440361</v>
      </c>
      <c r="L59" s="94"/>
      <c r="M59" s="97"/>
      <c r="N59" s="97"/>
      <c r="O59" s="95"/>
      <c r="P59" s="93"/>
      <c r="Q59" s="94">
        <v>29138280</v>
      </c>
      <c r="R59" s="94">
        <v>10777172</v>
      </c>
      <c r="S59" s="94"/>
      <c r="T59" s="94">
        <v>450000</v>
      </c>
      <c r="U59" s="94">
        <v>14481909</v>
      </c>
      <c r="V59" s="94"/>
      <c r="W59" s="96"/>
      <c r="X59" s="96">
        <v>3831716</v>
      </c>
      <c r="Y59" s="97"/>
      <c r="Z59" s="97">
        <v>16761284</v>
      </c>
      <c r="AA59" s="98"/>
      <c r="AB59" s="52"/>
      <c r="AC59" s="186"/>
    </row>
    <row r="60" spans="1:29" s="18" customFormat="1" ht="25.5" hidden="1" customHeight="1" x14ac:dyDescent="0.25">
      <c r="A60" s="124" t="s">
        <v>23</v>
      </c>
      <c r="B60" s="91" t="s">
        <v>728</v>
      </c>
      <c r="C60" s="584" t="s">
        <v>24</v>
      </c>
      <c r="D60" s="585"/>
      <c r="E60" s="585"/>
      <c r="F60" s="92">
        <v>0</v>
      </c>
      <c r="G60" s="92">
        <f t="shared" si="14"/>
        <v>0</v>
      </c>
      <c r="H60" s="93"/>
      <c r="I60" s="96"/>
      <c r="J60" s="96"/>
      <c r="K60" s="96"/>
      <c r="L60" s="94"/>
      <c r="M60" s="97"/>
      <c r="N60" s="97"/>
      <c r="O60" s="95"/>
      <c r="P60" s="93"/>
      <c r="Q60" s="94"/>
      <c r="R60" s="94"/>
      <c r="S60" s="94"/>
      <c r="T60" s="94"/>
      <c r="U60" s="94"/>
      <c r="V60" s="94"/>
      <c r="W60" s="96"/>
      <c r="X60" s="359"/>
      <c r="Y60" s="97"/>
      <c r="Z60" s="97"/>
      <c r="AA60" s="98"/>
      <c r="AB60" s="52"/>
      <c r="AC60" s="186"/>
    </row>
    <row r="61" spans="1:29" s="18" customFormat="1" ht="25.5" hidden="1" customHeight="1" x14ac:dyDescent="0.25">
      <c r="A61" s="124" t="s">
        <v>25</v>
      </c>
      <c r="B61" s="91" t="s">
        <v>729</v>
      </c>
      <c r="C61" s="584" t="s">
        <v>26</v>
      </c>
      <c r="D61" s="585"/>
      <c r="E61" s="585"/>
      <c r="F61" s="92">
        <v>0</v>
      </c>
      <c r="G61" s="92">
        <f t="shared" si="14"/>
        <v>0</v>
      </c>
      <c r="H61" s="93">
        <f t="shared" ref="H61:N61" si="19">H62+H63+H64+H65+H66+H67+H68+H69+H70+H71</f>
        <v>0</v>
      </c>
      <c r="I61" s="96">
        <f t="shared" si="19"/>
        <v>0</v>
      </c>
      <c r="J61" s="96">
        <f t="shared" si="19"/>
        <v>0</v>
      </c>
      <c r="K61" s="96">
        <f t="shared" si="19"/>
        <v>0</v>
      </c>
      <c r="L61" s="94">
        <f t="shared" si="19"/>
        <v>0</v>
      </c>
      <c r="M61" s="97"/>
      <c r="N61" s="97">
        <f t="shared" si="19"/>
        <v>0</v>
      </c>
      <c r="O61" s="95"/>
      <c r="P61" s="93">
        <f>P62+P63+P64+P65+P66+P67+P68+P69+P70+P71</f>
        <v>0</v>
      </c>
      <c r="Q61" s="94">
        <f t="shared" ref="Q61:AA61" si="20">Q62+Q63+Q64+Q65+Q66+Q67+Q68+Q69+Q70+Q71</f>
        <v>0</v>
      </c>
      <c r="R61" s="94">
        <f t="shared" si="20"/>
        <v>0</v>
      </c>
      <c r="S61" s="94">
        <f t="shared" si="20"/>
        <v>0</v>
      </c>
      <c r="T61" s="94">
        <f t="shared" si="20"/>
        <v>0</v>
      </c>
      <c r="U61" s="94">
        <f t="shared" si="20"/>
        <v>0</v>
      </c>
      <c r="V61" s="94">
        <f t="shared" si="20"/>
        <v>0</v>
      </c>
      <c r="W61" s="96">
        <f t="shared" si="20"/>
        <v>0</v>
      </c>
      <c r="X61" s="359">
        <f t="shared" si="20"/>
        <v>0</v>
      </c>
      <c r="Y61" s="97">
        <f t="shared" si="20"/>
        <v>0</v>
      </c>
      <c r="Z61" s="97">
        <f t="shared" si="20"/>
        <v>0</v>
      </c>
      <c r="AA61" s="98">
        <f t="shared" si="20"/>
        <v>0</v>
      </c>
      <c r="AB61" s="52"/>
      <c r="AC61" s="186"/>
    </row>
    <row r="62" spans="1:29" ht="15.75" hidden="1" customHeight="1" x14ac:dyDescent="0.25">
      <c r="B62" s="55"/>
      <c r="C62" s="47"/>
      <c r="D62" s="550" t="s">
        <v>795</v>
      </c>
      <c r="E62" s="550"/>
      <c r="F62" s="78">
        <v>0</v>
      </c>
      <c r="G62" s="78">
        <f t="shared" si="14"/>
        <v>0</v>
      </c>
      <c r="H62" s="74"/>
      <c r="I62" s="42"/>
      <c r="J62" s="42"/>
      <c r="K62" s="42"/>
      <c r="L62" s="1"/>
      <c r="M62" s="80"/>
      <c r="N62" s="80"/>
      <c r="O62" s="75"/>
      <c r="P62" s="74"/>
      <c r="Q62" s="1"/>
      <c r="R62" s="1"/>
      <c r="S62" s="1"/>
      <c r="T62" s="1"/>
      <c r="U62" s="1"/>
      <c r="V62" s="1"/>
      <c r="W62" s="42"/>
      <c r="X62" s="356"/>
      <c r="Y62" s="80"/>
      <c r="Z62" s="80"/>
      <c r="AA62" s="44"/>
      <c r="AB62" s="56"/>
      <c r="AC62" s="186"/>
    </row>
    <row r="63" spans="1:29" ht="15.75" hidden="1" customHeight="1" x14ac:dyDescent="0.25">
      <c r="B63" s="55"/>
      <c r="C63" s="47"/>
      <c r="D63" s="550" t="s">
        <v>796</v>
      </c>
      <c r="E63" s="550"/>
      <c r="F63" s="78">
        <v>0</v>
      </c>
      <c r="G63" s="78">
        <f t="shared" si="14"/>
        <v>0</v>
      </c>
      <c r="H63" s="74"/>
      <c r="I63" s="42"/>
      <c r="J63" s="42"/>
      <c r="K63" s="42"/>
      <c r="L63" s="1"/>
      <c r="M63" s="80"/>
      <c r="N63" s="80"/>
      <c r="O63" s="75"/>
      <c r="P63" s="74"/>
      <c r="Q63" s="1"/>
      <c r="R63" s="1"/>
      <c r="S63" s="1"/>
      <c r="T63" s="1"/>
      <c r="U63" s="1"/>
      <c r="V63" s="1"/>
      <c r="W63" s="42"/>
      <c r="X63" s="356"/>
      <c r="Y63" s="80"/>
      <c r="Z63" s="80"/>
      <c r="AA63" s="44"/>
      <c r="AB63" s="56"/>
      <c r="AC63" s="186"/>
    </row>
    <row r="64" spans="1:29" ht="15.75" hidden="1" customHeight="1" x14ac:dyDescent="0.25">
      <c r="B64" s="55"/>
      <c r="C64" s="47"/>
      <c r="D64" s="550" t="s">
        <v>460</v>
      </c>
      <c r="E64" s="550"/>
      <c r="F64" s="78">
        <v>0</v>
      </c>
      <c r="G64" s="78">
        <f t="shared" si="14"/>
        <v>0</v>
      </c>
      <c r="H64" s="74"/>
      <c r="I64" s="42"/>
      <c r="J64" s="42"/>
      <c r="K64" s="42"/>
      <c r="L64" s="1"/>
      <c r="M64" s="80"/>
      <c r="N64" s="80"/>
      <c r="O64" s="75"/>
      <c r="P64" s="74"/>
      <c r="Q64" s="1"/>
      <c r="R64" s="1"/>
      <c r="S64" s="1"/>
      <c r="T64" s="1"/>
      <c r="U64" s="1"/>
      <c r="V64" s="1"/>
      <c r="W64" s="42"/>
      <c r="X64" s="356"/>
      <c r="Y64" s="80"/>
      <c r="Z64" s="80"/>
      <c r="AA64" s="44"/>
      <c r="AB64" s="56"/>
      <c r="AC64" s="186"/>
    </row>
    <row r="65" spans="1:29" ht="25.5" hidden="1" customHeight="1" x14ac:dyDescent="0.25">
      <c r="B65" s="55"/>
      <c r="C65" s="47"/>
      <c r="D65" s="551" t="s">
        <v>465</v>
      </c>
      <c r="E65" s="551"/>
      <c r="F65" s="78">
        <v>0</v>
      </c>
      <c r="G65" s="78">
        <f t="shared" si="14"/>
        <v>0</v>
      </c>
      <c r="H65" s="74"/>
      <c r="I65" s="42"/>
      <c r="J65" s="42"/>
      <c r="K65" s="42"/>
      <c r="L65" s="1"/>
      <c r="M65" s="80"/>
      <c r="N65" s="80"/>
      <c r="O65" s="75"/>
      <c r="P65" s="74"/>
      <c r="Q65" s="1"/>
      <c r="R65" s="1"/>
      <c r="S65" s="1"/>
      <c r="T65" s="1"/>
      <c r="U65" s="1"/>
      <c r="V65" s="1"/>
      <c r="W65" s="42"/>
      <c r="X65" s="356"/>
      <c r="Y65" s="80"/>
      <c r="Z65" s="80"/>
      <c r="AA65" s="44"/>
      <c r="AB65" s="56"/>
      <c r="AC65" s="186"/>
    </row>
    <row r="66" spans="1:29" ht="15.75" hidden="1" customHeight="1" x14ac:dyDescent="0.25">
      <c r="B66" s="55"/>
      <c r="C66" s="47"/>
      <c r="D66" s="550" t="s">
        <v>396</v>
      </c>
      <c r="E66" s="550"/>
      <c r="F66" s="78">
        <v>0</v>
      </c>
      <c r="G66" s="78">
        <f t="shared" si="14"/>
        <v>0</v>
      </c>
      <c r="H66" s="74"/>
      <c r="I66" s="42"/>
      <c r="J66" s="42"/>
      <c r="K66" s="42"/>
      <c r="L66" s="1"/>
      <c r="M66" s="80"/>
      <c r="N66" s="80"/>
      <c r="O66" s="75"/>
      <c r="P66" s="74"/>
      <c r="Q66" s="1"/>
      <c r="R66" s="1"/>
      <c r="S66" s="1"/>
      <c r="T66" s="1"/>
      <c r="U66" s="1"/>
      <c r="V66" s="1"/>
      <c r="W66" s="42"/>
      <c r="X66" s="356"/>
      <c r="Y66" s="80"/>
      <c r="Z66" s="80"/>
      <c r="AA66" s="44"/>
      <c r="AB66" s="56"/>
      <c r="AC66" s="186"/>
    </row>
    <row r="67" spans="1:29" ht="15.75" hidden="1" customHeight="1" x14ac:dyDescent="0.25">
      <c r="B67" s="55"/>
      <c r="C67" s="47"/>
      <c r="D67" s="550" t="s">
        <v>797</v>
      </c>
      <c r="E67" s="550"/>
      <c r="F67" s="78">
        <v>0</v>
      </c>
      <c r="G67" s="78">
        <f t="shared" si="14"/>
        <v>0</v>
      </c>
      <c r="H67" s="74"/>
      <c r="I67" s="42"/>
      <c r="J67" s="42"/>
      <c r="K67" s="42"/>
      <c r="L67" s="1"/>
      <c r="M67" s="80"/>
      <c r="N67" s="80"/>
      <c r="O67" s="75"/>
      <c r="P67" s="74"/>
      <c r="Q67" s="1"/>
      <c r="R67" s="1"/>
      <c r="S67" s="1"/>
      <c r="T67" s="1"/>
      <c r="U67" s="1"/>
      <c r="V67" s="1"/>
      <c r="W67" s="42"/>
      <c r="X67" s="356"/>
      <c r="Y67" s="80"/>
      <c r="Z67" s="80"/>
      <c r="AA67" s="44"/>
      <c r="AB67" s="56"/>
      <c r="AC67" s="186"/>
    </row>
    <row r="68" spans="1:29" ht="25.5" hidden="1" customHeight="1" x14ac:dyDescent="0.25">
      <c r="B68" s="55"/>
      <c r="C68" s="47"/>
      <c r="D68" s="551" t="s">
        <v>474</v>
      </c>
      <c r="E68" s="551"/>
      <c r="F68" s="78">
        <v>0</v>
      </c>
      <c r="G68" s="78">
        <f t="shared" si="14"/>
        <v>0</v>
      </c>
      <c r="H68" s="74"/>
      <c r="I68" s="42"/>
      <c r="J68" s="42"/>
      <c r="K68" s="42"/>
      <c r="L68" s="1"/>
      <c r="M68" s="80"/>
      <c r="N68" s="80"/>
      <c r="O68" s="75"/>
      <c r="P68" s="74"/>
      <c r="Q68" s="1"/>
      <c r="R68" s="1"/>
      <c r="S68" s="1"/>
      <c r="T68" s="1"/>
      <c r="U68" s="1"/>
      <c r="V68" s="1"/>
      <c r="W68" s="42"/>
      <c r="X68" s="356"/>
      <c r="Y68" s="80"/>
      <c r="Z68" s="80"/>
      <c r="AA68" s="44"/>
      <c r="AB68" s="56"/>
      <c r="AC68" s="186"/>
    </row>
    <row r="69" spans="1:29" ht="25.5" hidden="1" customHeight="1" x14ac:dyDescent="0.25">
      <c r="B69" s="55"/>
      <c r="C69" s="47"/>
      <c r="D69" s="551" t="s">
        <v>479</v>
      </c>
      <c r="E69" s="551"/>
      <c r="F69" s="78">
        <v>0</v>
      </c>
      <c r="G69" s="78">
        <f t="shared" si="14"/>
        <v>0</v>
      </c>
      <c r="H69" s="74"/>
      <c r="I69" s="42"/>
      <c r="J69" s="42"/>
      <c r="K69" s="42"/>
      <c r="L69" s="1"/>
      <c r="M69" s="80"/>
      <c r="N69" s="80"/>
      <c r="O69" s="75"/>
      <c r="P69" s="74"/>
      <c r="Q69" s="1"/>
      <c r="R69" s="1"/>
      <c r="S69" s="1"/>
      <c r="T69" s="1"/>
      <c r="U69" s="1"/>
      <c r="V69" s="1"/>
      <c r="W69" s="42"/>
      <c r="X69" s="356"/>
      <c r="Y69" s="80"/>
      <c r="Z69" s="80"/>
      <c r="AA69" s="44"/>
      <c r="AB69" s="56"/>
      <c r="AC69" s="186"/>
    </row>
    <row r="70" spans="1:29" ht="25.5" hidden="1" customHeight="1" x14ac:dyDescent="0.25">
      <c r="B70" s="55"/>
      <c r="C70" s="47"/>
      <c r="D70" s="551" t="s">
        <v>483</v>
      </c>
      <c r="E70" s="551"/>
      <c r="F70" s="78">
        <v>0</v>
      </c>
      <c r="G70" s="78">
        <f t="shared" si="14"/>
        <v>0</v>
      </c>
      <c r="H70" s="74"/>
      <c r="I70" s="42"/>
      <c r="J70" s="42"/>
      <c r="K70" s="42"/>
      <c r="L70" s="1"/>
      <c r="M70" s="80"/>
      <c r="N70" s="80"/>
      <c r="O70" s="75"/>
      <c r="P70" s="74"/>
      <c r="Q70" s="1"/>
      <c r="R70" s="1"/>
      <c r="S70" s="1"/>
      <c r="T70" s="1"/>
      <c r="U70" s="1"/>
      <c r="V70" s="1"/>
      <c r="W70" s="42"/>
      <c r="X70" s="356"/>
      <c r="Y70" s="80"/>
      <c r="Z70" s="80"/>
      <c r="AA70" s="44"/>
      <c r="AB70" s="56"/>
      <c r="AC70" s="186"/>
    </row>
    <row r="71" spans="1:29" ht="25.5" hidden="1" customHeight="1" x14ac:dyDescent="0.25">
      <c r="B71" s="55"/>
      <c r="C71" s="47"/>
      <c r="D71" s="551" t="s">
        <v>488</v>
      </c>
      <c r="E71" s="551"/>
      <c r="F71" s="78">
        <v>0</v>
      </c>
      <c r="G71" s="78">
        <f t="shared" si="14"/>
        <v>0</v>
      </c>
      <c r="H71" s="74"/>
      <c r="I71" s="42"/>
      <c r="J71" s="42"/>
      <c r="K71" s="42"/>
      <c r="L71" s="1"/>
      <c r="M71" s="80"/>
      <c r="N71" s="80"/>
      <c r="O71" s="75"/>
      <c r="P71" s="74"/>
      <c r="Q71" s="1"/>
      <c r="R71" s="1"/>
      <c r="S71" s="1"/>
      <c r="T71" s="1"/>
      <c r="U71" s="1"/>
      <c r="V71" s="1"/>
      <c r="W71" s="42"/>
      <c r="X71" s="356"/>
      <c r="Y71" s="80"/>
      <c r="Z71" s="80"/>
      <c r="AA71" s="44"/>
      <c r="AB71" s="56"/>
      <c r="AC71" s="186"/>
    </row>
    <row r="72" spans="1:29" s="18" customFormat="1" ht="25.5" hidden="1" customHeight="1" x14ac:dyDescent="0.25">
      <c r="A72" s="124" t="s">
        <v>27</v>
      </c>
      <c r="B72" s="91" t="s">
        <v>730</v>
      </c>
      <c r="C72" s="584" t="s">
        <v>28</v>
      </c>
      <c r="D72" s="585"/>
      <c r="E72" s="585"/>
      <c r="F72" s="92">
        <v>0</v>
      </c>
      <c r="G72" s="92">
        <f t="shared" si="14"/>
        <v>0</v>
      </c>
      <c r="H72" s="93">
        <f t="shared" ref="H72:N72" si="21">H73+H74+H75+H76+H77+H78+H79+H80+H81+H82</f>
        <v>0</v>
      </c>
      <c r="I72" s="96">
        <f t="shared" si="21"/>
        <v>0</v>
      </c>
      <c r="J72" s="96">
        <f t="shared" si="21"/>
        <v>0</v>
      </c>
      <c r="K72" s="96">
        <f t="shared" si="21"/>
        <v>0</v>
      </c>
      <c r="L72" s="94">
        <f t="shared" si="21"/>
        <v>0</v>
      </c>
      <c r="M72" s="97"/>
      <c r="N72" s="97">
        <f t="shared" si="21"/>
        <v>0</v>
      </c>
      <c r="O72" s="95"/>
      <c r="P72" s="93">
        <f>P73+P74+P75+P76+P77+P78+P79+P80+P81+P82</f>
        <v>0</v>
      </c>
      <c r="Q72" s="94">
        <f t="shared" ref="Q72:AA72" si="22">Q73+Q74+Q75+Q76+Q77+Q78+Q79+Q80+Q81+Q82</f>
        <v>0</v>
      </c>
      <c r="R72" s="94">
        <f t="shared" si="22"/>
        <v>0</v>
      </c>
      <c r="S72" s="94">
        <f t="shared" si="22"/>
        <v>0</v>
      </c>
      <c r="T72" s="94">
        <f t="shared" si="22"/>
        <v>0</v>
      </c>
      <c r="U72" s="94">
        <f t="shared" si="22"/>
        <v>0</v>
      </c>
      <c r="V72" s="94">
        <f t="shared" si="22"/>
        <v>0</v>
      </c>
      <c r="W72" s="96">
        <f t="shared" si="22"/>
        <v>0</v>
      </c>
      <c r="X72" s="359">
        <f t="shared" si="22"/>
        <v>0</v>
      </c>
      <c r="Y72" s="97">
        <f t="shared" si="22"/>
        <v>0</v>
      </c>
      <c r="Z72" s="97">
        <f t="shared" si="22"/>
        <v>0</v>
      </c>
      <c r="AA72" s="98">
        <f t="shared" si="22"/>
        <v>0</v>
      </c>
      <c r="AB72" s="52"/>
      <c r="AC72" s="186"/>
    </row>
    <row r="73" spans="1:29" ht="25.5" hidden="1" customHeight="1" x14ac:dyDescent="0.25">
      <c r="B73" s="55"/>
      <c r="C73" s="47"/>
      <c r="D73" s="551" t="s">
        <v>453</v>
      </c>
      <c r="E73" s="551"/>
      <c r="F73" s="78">
        <v>0</v>
      </c>
      <c r="G73" s="78">
        <f t="shared" si="14"/>
        <v>0</v>
      </c>
      <c r="H73" s="74"/>
      <c r="I73" s="42"/>
      <c r="J73" s="42"/>
      <c r="K73" s="42"/>
      <c r="L73" s="1"/>
      <c r="M73" s="80"/>
      <c r="N73" s="80"/>
      <c r="O73" s="75"/>
      <c r="P73" s="74"/>
      <c r="Q73" s="1"/>
      <c r="R73" s="1"/>
      <c r="S73" s="1"/>
      <c r="T73" s="1"/>
      <c r="U73" s="1"/>
      <c r="V73" s="1"/>
      <c r="W73" s="42"/>
      <c r="X73" s="356"/>
      <c r="Y73" s="80"/>
      <c r="Z73" s="80"/>
      <c r="AA73" s="44"/>
      <c r="AB73" s="56"/>
      <c r="AC73" s="186"/>
    </row>
    <row r="74" spans="1:29" ht="25.5" hidden="1" customHeight="1" x14ac:dyDescent="0.25">
      <c r="B74" s="55"/>
      <c r="C74" s="47"/>
      <c r="D74" s="551" t="s">
        <v>457</v>
      </c>
      <c r="E74" s="551"/>
      <c r="F74" s="78">
        <v>0</v>
      </c>
      <c r="G74" s="78">
        <f t="shared" ref="G74:G105" si="23">SUM(P74:AA74)</f>
        <v>0</v>
      </c>
      <c r="H74" s="74"/>
      <c r="I74" s="42"/>
      <c r="J74" s="42"/>
      <c r="K74" s="42"/>
      <c r="L74" s="1"/>
      <c r="M74" s="80"/>
      <c r="N74" s="80"/>
      <c r="O74" s="75"/>
      <c r="P74" s="74"/>
      <c r="Q74" s="1"/>
      <c r="R74" s="1"/>
      <c r="S74" s="1"/>
      <c r="T74" s="1"/>
      <c r="U74" s="1"/>
      <c r="V74" s="1"/>
      <c r="W74" s="42"/>
      <c r="X74" s="356"/>
      <c r="Y74" s="80"/>
      <c r="Z74" s="80"/>
      <c r="AA74" s="44"/>
      <c r="AB74" s="56"/>
      <c r="AC74" s="186"/>
    </row>
    <row r="75" spans="1:29" ht="25.5" hidden="1" customHeight="1" x14ac:dyDescent="0.25">
      <c r="B75" s="55"/>
      <c r="C75" s="47"/>
      <c r="D75" s="551" t="s">
        <v>461</v>
      </c>
      <c r="E75" s="551"/>
      <c r="F75" s="78">
        <v>0</v>
      </c>
      <c r="G75" s="78">
        <f t="shared" si="23"/>
        <v>0</v>
      </c>
      <c r="H75" s="74"/>
      <c r="I75" s="42"/>
      <c r="J75" s="42"/>
      <c r="K75" s="42"/>
      <c r="L75" s="1"/>
      <c r="M75" s="80"/>
      <c r="N75" s="80"/>
      <c r="O75" s="75"/>
      <c r="P75" s="74"/>
      <c r="Q75" s="1"/>
      <c r="R75" s="1"/>
      <c r="S75" s="1"/>
      <c r="T75" s="1"/>
      <c r="U75" s="1"/>
      <c r="V75" s="1"/>
      <c r="W75" s="42"/>
      <c r="X75" s="356"/>
      <c r="Y75" s="80"/>
      <c r="Z75" s="80"/>
      <c r="AA75" s="44"/>
      <c r="AB75" s="56"/>
      <c r="AC75" s="186"/>
    </row>
    <row r="76" spans="1:29" ht="25.5" hidden="1" customHeight="1" x14ac:dyDescent="0.25">
      <c r="B76" s="55"/>
      <c r="C76" s="47"/>
      <c r="D76" s="551" t="s">
        <v>466</v>
      </c>
      <c r="E76" s="551"/>
      <c r="F76" s="78">
        <v>0</v>
      </c>
      <c r="G76" s="78">
        <f t="shared" si="23"/>
        <v>0</v>
      </c>
      <c r="H76" s="74"/>
      <c r="I76" s="42"/>
      <c r="J76" s="42"/>
      <c r="K76" s="42"/>
      <c r="L76" s="1"/>
      <c r="M76" s="80"/>
      <c r="N76" s="80"/>
      <c r="O76" s="75"/>
      <c r="P76" s="74"/>
      <c r="Q76" s="1"/>
      <c r="R76" s="1"/>
      <c r="S76" s="1"/>
      <c r="T76" s="1"/>
      <c r="U76" s="1"/>
      <c r="V76" s="1"/>
      <c r="W76" s="42"/>
      <c r="X76" s="356"/>
      <c r="Y76" s="80"/>
      <c r="Z76" s="80"/>
      <c r="AA76" s="44"/>
      <c r="AB76" s="56"/>
      <c r="AC76" s="186"/>
    </row>
    <row r="77" spans="1:29" ht="25.5" hidden="1" customHeight="1" x14ac:dyDescent="0.25">
      <c r="B77" s="55"/>
      <c r="C77" s="47"/>
      <c r="D77" s="551" t="s">
        <v>397</v>
      </c>
      <c r="E77" s="551"/>
      <c r="F77" s="78">
        <v>0</v>
      </c>
      <c r="G77" s="78">
        <f t="shared" si="23"/>
        <v>0</v>
      </c>
      <c r="H77" s="74"/>
      <c r="I77" s="42"/>
      <c r="J77" s="42"/>
      <c r="K77" s="42"/>
      <c r="L77" s="1"/>
      <c r="M77" s="80"/>
      <c r="N77" s="80"/>
      <c r="O77" s="75"/>
      <c r="P77" s="74"/>
      <c r="Q77" s="1"/>
      <c r="R77" s="1"/>
      <c r="S77" s="1"/>
      <c r="T77" s="1"/>
      <c r="U77" s="1"/>
      <c r="V77" s="1"/>
      <c r="W77" s="42"/>
      <c r="X77" s="356"/>
      <c r="Y77" s="80"/>
      <c r="Z77" s="80"/>
      <c r="AA77" s="44"/>
      <c r="AB77" s="56"/>
      <c r="AC77" s="186"/>
    </row>
    <row r="78" spans="1:29" ht="25.5" hidden="1" customHeight="1" x14ac:dyDescent="0.25">
      <c r="B78" s="55"/>
      <c r="C78" s="47"/>
      <c r="D78" s="551" t="s">
        <v>470</v>
      </c>
      <c r="E78" s="551"/>
      <c r="F78" s="78">
        <v>0</v>
      </c>
      <c r="G78" s="78">
        <f t="shared" si="23"/>
        <v>0</v>
      </c>
      <c r="H78" s="74"/>
      <c r="I78" s="42"/>
      <c r="J78" s="42"/>
      <c r="K78" s="42"/>
      <c r="L78" s="1"/>
      <c r="M78" s="80"/>
      <c r="N78" s="80"/>
      <c r="O78" s="75"/>
      <c r="P78" s="74"/>
      <c r="Q78" s="1"/>
      <c r="R78" s="1"/>
      <c r="S78" s="1"/>
      <c r="T78" s="1"/>
      <c r="U78" s="1"/>
      <c r="V78" s="1"/>
      <c r="W78" s="42"/>
      <c r="X78" s="356"/>
      <c r="Y78" s="80"/>
      <c r="Z78" s="80"/>
      <c r="AA78" s="44"/>
      <c r="AB78" s="56"/>
      <c r="AC78" s="186"/>
    </row>
    <row r="79" spans="1:29" ht="25.5" hidden="1" customHeight="1" x14ac:dyDescent="0.25">
      <c r="B79" s="55"/>
      <c r="C79" s="47"/>
      <c r="D79" s="551" t="s">
        <v>475</v>
      </c>
      <c r="E79" s="551"/>
      <c r="F79" s="78">
        <v>0</v>
      </c>
      <c r="G79" s="78">
        <f t="shared" si="23"/>
        <v>0</v>
      </c>
      <c r="H79" s="74"/>
      <c r="I79" s="42"/>
      <c r="J79" s="42"/>
      <c r="K79" s="42"/>
      <c r="L79" s="1"/>
      <c r="M79" s="80"/>
      <c r="N79" s="80"/>
      <c r="O79" s="75"/>
      <c r="P79" s="74"/>
      <c r="Q79" s="1"/>
      <c r="R79" s="1"/>
      <c r="S79" s="1"/>
      <c r="T79" s="1"/>
      <c r="U79" s="1"/>
      <c r="V79" s="1"/>
      <c r="W79" s="42"/>
      <c r="X79" s="356"/>
      <c r="Y79" s="80"/>
      <c r="Z79" s="80"/>
      <c r="AA79" s="44"/>
      <c r="AB79" s="56"/>
      <c r="AC79" s="186"/>
    </row>
    <row r="80" spans="1:29" ht="25.5" hidden="1" customHeight="1" x14ac:dyDescent="0.25">
      <c r="B80" s="55"/>
      <c r="C80" s="47"/>
      <c r="D80" s="551" t="s">
        <v>480</v>
      </c>
      <c r="E80" s="551"/>
      <c r="F80" s="78">
        <v>0</v>
      </c>
      <c r="G80" s="78">
        <f t="shared" si="23"/>
        <v>0</v>
      </c>
      <c r="H80" s="74"/>
      <c r="I80" s="42"/>
      <c r="J80" s="42"/>
      <c r="K80" s="42"/>
      <c r="L80" s="1"/>
      <c r="M80" s="80"/>
      <c r="N80" s="80"/>
      <c r="O80" s="75"/>
      <c r="P80" s="74"/>
      <c r="Q80" s="1"/>
      <c r="R80" s="1"/>
      <c r="S80" s="1"/>
      <c r="T80" s="1"/>
      <c r="U80" s="1"/>
      <c r="V80" s="1"/>
      <c r="W80" s="42"/>
      <c r="X80" s="356"/>
      <c r="Y80" s="80"/>
      <c r="Z80" s="80"/>
      <c r="AA80" s="44"/>
      <c r="AB80" s="56"/>
      <c r="AC80" s="186"/>
    </row>
    <row r="81" spans="1:29" ht="25.5" hidden="1" customHeight="1" x14ac:dyDescent="0.25">
      <c r="B81" s="55"/>
      <c r="C81" s="47"/>
      <c r="D81" s="551" t="s">
        <v>484</v>
      </c>
      <c r="E81" s="551"/>
      <c r="F81" s="78">
        <v>0</v>
      </c>
      <c r="G81" s="78">
        <f t="shared" si="23"/>
        <v>0</v>
      </c>
      <c r="H81" s="74"/>
      <c r="I81" s="42"/>
      <c r="J81" s="42"/>
      <c r="K81" s="42"/>
      <c r="L81" s="1"/>
      <c r="M81" s="80"/>
      <c r="N81" s="80"/>
      <c r="O81" s="75"/>
      <c r="P81" s="74"/>
      <c r="Q81" s="1"/>
      <c r="R81" s="1"/>
      <c r="S81" s="1"/>
      <c r="T81" s="1"/>
      <c r="U81" s="1"/>
      <c r="V81" s="1"/>
      <c r="W81" s="42"/>
      <c r="X81" s="356"/>
      <c r="Y81" s="80"/>
      <c r="Z81" s="80"/>
      <c r="AA81" s="44"/>
      <c r="AB81" s="56"/>
      <c r="AC81" s="186"/>
    </row>
    <row r="82" spans="1:29" ht="25.5" hidden="1" customHeight="1" x14ac:dyDescent="0.25">
      <c r="B82" s="55"/>
      <c r="C82" s="47"/>
      <c r="D82" s="551" t="s">
        <v>489</v>
      </c>
      <c r="E82" s="551"/>
      <c r="F82" s="78">
        <v>0</v>
      </c>
      <c r="G82" s="78">
        <f t="shared" si="23"/>
        <v>0</v>
      </c>
      <c r="H82" s="74"/>
      <c r="I82" s="42"/>
      <c r="J82" s="42"/>
      <c r="K82" s="42"/>
      <c r="L82" s="1"/>
      <c r="M82" s="80"/>
      <c r="N82" s="80"/>
      <c r="O82" s="75"/>
      <c r="P82" s="74"/>
      <c r="Q82" s="1"/>
      <c r="R82" s="1"/>
      <c r="S82" s="1"/>
      <c r="T82" s="1"/>
      <c r="U82" s="1"/>
      <c r="V82" s="1"/>
      <c r="W82" s="42"/>
      <c r="X82" s="356"/>
      <c r="Y82" s="80"/>
      <c r="Z82" s="80"/>
      <c r="AA82" s="44"/>
      <c r="AB82" s="56"/>
      <c r="AC82" s="186"/>
    </row>
    <row r="83" spans="1:29" s="18" customFormat="1" ht="15.75" hidden="1" customHeight="1" x14ac:dyDescent="0.25">
      <c r="A83" s="124" t="s">
        <v>29</v>
      </c>
      <c r="B83" s="91" t="s">
        <v>731</v>
      </c>
      <c r="C83" s="582" t="s">
        <v>798</v>
      </c>
      <c r="D83" s="583"/>
      <c r="E83" s="583"/>
      <c r="F83" s="92">
        <v>0</v>
      </c>
      <c r="G83" s="92">
        <f t="shared" si="23"/>
        <v>0</v>
      </c>
      <c r="H83" s="93">
        <f t="shared" ref="H83:N83" si="24">H84+H85+H86+H87+H88+H89+H90+H91+H92+H93</f>
        <v>0</v>
      </c>
      <c r="I83" s="96">
        <f t="shared" si="24"/>
        <v>0</v>
      </c>
      <c r="J83" s="96">
        <f t="shared" si="24"/>
        <v>0</v>
      </c>
      <c r="K83" s="96">
        <f t="shared" si="24"/>
        <v>0</v>
      </c>
      <c r="L83" s="94">
        <f t="shared" si="24"/>
        <v>0</v>
      </c>
      <c r="M83" s="97"/>
      <c r="N83" s="97">
        <f t="shared" si="24"/>
        <v>0</v>
      </c>
      <c r="O83" s="95"/>
      <c r="P83" s="93">
        <f>P84+P85+P86+P87+P88+P89+P90+P91+P92+P93</f>
        <v>0</v>
      </c>
      <c r="Q83" s="94">
        <f t="shared" ref="Q83:AA83" si="25">Q84+Q85+Q86+Q87+Q88+Q89+Q90+Q91+Q92+Q93</f>
        <v>0</v>
      </c>
      <c r="R83" s="94">
        <f t="shared" si="25"/>
        <v>0</v>
      </c>
      <c r="S83" s="94">
        <f t="shared" si="25"/>
        <v>0</v>
      </c>
      <c r="T83" s="94">
        <f t="shared" si="25"/>
        <v>0</v>
      </c>
      <c r="U83" s="94">
        <f t="shared" si="25"/>
        <v>0</v>
      </c>
      <c r="V83" s="94">
        <f t="shared" si="25"/>
        <v>0</v>
      </c>
      <c r="W83" s="96">
        <f t="shared" si="25"/>
        <v>0</v>
      </c>
      <c r="X83" s="96">
        <f t="shared" si="25"/>
        <v>0</v>
      </c>
      <c r="Y83" s="97">
        <f t="shared" si="25"/>
        <v>0</v>
      </c>
      <c r="Z83" s="97">
        <f t="shared" si="25"/>
        <v>0</v>
      </c>
      <c r="AA83" s="98">
        <f t="shared" si="25"/>
        <v>0</v>
      </c>
      <c r="AB83" s="52"/>
      <c r="AC83" s="186"/>
    </row>
    <row r="84" spans="1:29" ht="15.75" hidden="1" customHeight="1" x14ac:dyDescent="0.25">
      <c r="B84" s="55"/>
      <c r="C84" s="47"/>
      <c r="D84" s="550" t="s">
        <v>454</v>
      </c>
      <c r="E84" s="550"/>
      <c r="F84" s="78">
        <v>0</v>
      </c>
      <c r="G84" s="78">
        <f>SUM(P84:AA84)</f>
        <v>0</v>
      </c>
      <c r="H84" s="74"/>
      <c r="I84" s="42"/>
      <c r="J84" s="42"/>
      <c r="K84" s="42">
        <f>G84</f>
        <v>0</v>
      </c>
      <c r="L84" s="1"/>
      <c r="M84" s="80"/>
      <c r="N84" s="80"/>
      <c r="O84" s="75"/>
      <c r="P84" s="74"/>
      <c r="Q84" s="1"/>
      <c r="R84" s="1"/>
      <c r="S84" s="1"/>
      <c r="T84" s="1"/>
      <c r="U84" s="1"/>
      <c r="V84" s="1"/>
      <c r="W84" s="42"/>
      <c r="X84" s="356"/>
      <c r="Y84" s="80"/>
      <c r="Z84" s="80"/>
      <c r="AA84" s="44"/>
      <c r="AB84" s="56"/>
      <c r="AC84" s="186"/>
    </row>
    <row r="85" spans="1:29" ht="15.75" hidden="1" customHeight="1" x14ac:dyDescent="0.25">
      <c r="B85" s="55"/>
      <c r="C85" s="47"/>
      <c r="D85" s="550" t="s">
        <v>458</v>
      </c>
      <c r="E85" s="550"/>
      <c r="F85" s="78">
        <v>0</v>
      </c>
      <c r="G85" s="78">
        <f t="shared" si="23"/>
        <v>0</v>
      </c>
      <c r="H85" s="74"/>
      <c r="I85" s="42"/>
      <c r="J85" s="42"/>
      <c r="K85" s="42"/>
      <c r="L85" s="1"/>
      <c r="M85" s="80"/>
      <c r="N85" s="80"/>
      <c r="O85" s="75"/>
      <c r="P85" s="74"/>
      <c r="Q85" s="1"/>
      <c r="R85" s="1"/>
      <c r="S85" s="1"/>
      <c r="T85" s="1"/>
      <c r="U85" s="1"/>
      <c r="V85" s="1"/>
      <c r="W85" s="42"/>
      <c r="X85" s="356"/>
      <c r="Y85" s="80"/>
      <c r="Z85" s="80"/>
      <c r="AA85" s="44"/>
      <c r="AB85" s="56"/>
      <c r="AC85" s="186"/>
    </row>
    <row r="86" spans="1:29" ht="15.75" hidden="1" customHeight="1" x14ac:dyDescent="0.25">
      <c r="B86" s="55"/>
      <c r="C86" s="47"/>
      <c r="D86" s="550" t="s">
        <v>462</v>
      </c>
      <c r="E86" s="550"/>
      <c r="F86" s="78">
        <v>0</v>
      </c>
      <c r="G86" s="78">
        <f t="shared" si="23"/>
        <v>0</v>
      </c>
      <c r="H86" s="74"/>
      <c r="I86" s="42"/>
      <c r="J86" s="42"/>
      <c r="K86" s="42"/>
      <c r="L86" s="1"/>
      <c r="M86" s="80"/>
      <c r="N86" s="80"/>
      <c r="O86" s="75"/>
      <c r="P86" s="74"/>
      <c r="Q86" s="1"/>
      <c r="R86" s="1"/>
      <c r="S86" s="1"/>
      <c r="T86" s="1"/>
      <c r="U86" s="1"/>
      <c r="V86" s="1"/>
      <c r="W86" s="42"/>
      <c r="X86" s="356"/>
      <c r="Y86" s="80"/>
      <c r="Z86" s="80"/>
      <c r="AA86" s="44"/>
      <c r="AB86" s="56"/>
      <c r="AC86" s="186"/>
    </row>
    <row r="87" spans="1:29" ht="15.75" hidden="1" customHeight="1" x14ac:dyDescent="0.25">
      <c r="B87" s="55"/>
      <c r="C87" s="47"/>
      <c r="D87" s="550" t="s">
        <v>799</v>
      </c>
      <c r="E87" s="550"/>
      <c r="F87" s="78">
        <v>0</v>
      </c>
      <c r="G87" s="78">
        <f t="shared" si="23"/>
        <v>0</v>
      </c>
      <c r="H87" s="74"/>
      <c r="I87" s="42"/>
      <c r="J87" s="42"/>
      <c r="K87" s="42">
        <f>G87</f>
        <v>0</v>
      </c>
      <c r="L87" s="1"/>
      <c r="M87" s="80"/>
      <c r="N87" s="80"/>
      <c r="O87" s="75"/>
      <c r="P87" s="74"/>
      <c r="Q87" s="1"/>
      <c r="R87" s="1"/>
      <c r="S87" s="1"/>
      <c r="T87" s="1"/>
      <c r="U87" s="1"/>
      <c r="V87" s="1"/>
      <c r="W87" s="42"/>
      <c r="X87" s="356"/>
      <c r="Y87" s="80"/>
      <c r="Z87" s="80"/>
      <c r="AA87" s="44"/>
      <c r="AB87" s="56"/>
      <c r="AC87" s="186"/>
    </row>
    <row r="88" spans="1:29" ht="15.75" hidden="1" customHeight="1" x14ac:dyDescent="0.25">
      <c r="B88" s="55"/>
      <c r="C88" s="47"/>
      <c r="D88" s="550" t="s">
        <v>398</v>
      </c>
      <c r="E88" s="550"/>
      <c r="F88" s="78">
        <v>0</v>
      </c>
      <c r="G88" s="78">
        <f t="shared" si="23"/>
        <v>0</v>
      </c>
      <c r="H88" s="74"/>
      <c r="I88" s="42"/>
      <c r="J88" s="42"/>
      <c r="K88" s="42"/>
      <c r="L88" s="1"/>
      <c r="M88" s="80"/>
      <c r="N88" s="80"/>
      <c r="O88" s="75"/>
      <c r="P88" s="74"/>
      <c r="Q88" s="1"/>
      <c r="R88" s="1"/>
      <c r="S88" s="1"/>
      <c r="T88" s="1"/>
      <c r="U88" s="1"/>
      <c r="V88" s="1"/>
      <c r="W88" s="42"/>
      <c r="X88" s="356"/>
      <c r="Y88" s="80"/>
      <c r="Z88" s="80"/>
      <c r="AA88" s="44"/>
      <c r="AB88" s="56"/>
      <c r="AC88" s="186"/>
    </row>
    <row r="89" spans="1:29" ht="15.75" hidden="1" customHeight="1" x14ac:dyDescent="0.25">
      <c r="B89" s="55"/>
      <c r="C89" s="47"/>
      <c r="D89" s="550" t="s">
        <v>471</v>
      </c>
      <c r="E89" s="550"/>
      <c r="F89" s="78">
        <v>0</v>
      </c>
      <c r="G89" s="78">
        <f t="shared" si="23"/>
        <v>0</v>
      </c>
      <c r="H89" s="74"/>
      <c r="I89" s="42"/>
      <c r="J89" s="42"/>
      <c r="K89" s="42"/>
      <c r="L89" s="1"/>
      <c r="M89" s="80"/>
      <c r="N89" s="80"/>
      <c r="O89" s="75"/>
      <c r="P89" s="74"/>
      <c r="Q89" s="1"/>
      <c r="R89" s="1"/>
      <c r="S89" s="1"/>
      <c r="T89" s="1"/>
      <c r="U89" s="1"/>
      <c r="V89" s="1"/>
      <c r="W89" s="42"/>
      <c r="X89" s="356"/>
      <c r="Y89" s="80"/>
      <c r="Z89" s="80"/>
      <c r="AA89" s="44"/>
      <c r="AB89" s="56"/>
      <c r="AC89" s="186"/>
    </row>
    <row r="90" spans="1:29" ht="25.5" hidden="1" customHeight="1" x14ac:dyDescent="0.25">
      <c r="B90" s="55"/>
      <c r="C90" s="47"/>
      <c r="D90" s="551" t="s">
        <v>476</v>
      </c>
      <c r="E90" s="551"/>
      <c r="F90" s="78">
        <v>0</v>
      </c>
      <c r="G90" s="78">
        <f t="shared" si="23"/>
        <v>0</v>
      </c>
      <c r="H90" s="74"/>
      <c r="I90" s="42"/>
      <c r="J90" s="42"/>
      <c r="K90" s="42"/>
      <c r="L90" s="1"/>
      <c r="M90" s="80"/>
      <c r="N90" s="80"/>
      <c r="O90" s="75"/>
      <c r="P90" s="74"/>
      <c r="Q90" s="1"/>
      <c r="R90" s="1"/>
      <c r="S90" s="1"/>
      <c r="T90" s="1"/>
      <c r="U90" s="1"/>
      <c r="V90" s="1"/>
      <c r="W90" s="42"/>
      <c r="X90" s="356"/>
      <c r="Y90" s="80"/>
      <c r="Z90" s="80"/>
      <c r="AA90" s="44"/>
      <c r="AB90" s="56"/>
      <c r="AC90" s="186"/>
    </row>
    <row r="91" spans="1:29" ht="15.75" hidden="1" customHeight="1" x14ac:dyDescent="0.25">
      <c r="B91" s="55"/>
      <c r="C91" s="47"/>
      <c r="D91" s="550" t="s">
        <v>800</v>
      </c>
      <c r="E91" s="550"/>
      <c r="F91" s="78">
        <v>0</v>
      </c>
      <c r="G91" s="78">
        <f t="shared" si="23"/>
        <v>0</v>
      </c>
      <c r="H91" s="74"/>
      <c r="I91" s="42"/>
      <c r="J91" s="42"/>
      <c r="K91" s="42"/>
      <c r="L91" s="1"/>
      <c r="M91" s="80"/>
      <c r="N91" s="80"/>
      <c r="O91" s="75"/>
      <c r="P91" s="74"/>
      <c r="Q91" s="1"/>
      <c r="R91" s="1"/>
      <c r="S91" s="1"/>
      <c r="T91" s="1"/>
      <c r="U91" s="1"/>
      <c r="V91" s="1"/>
      <c r="W91" s="42"/>
      <c r="X91" s="356"/>
      <c r="Y91" s="80"/>
      <c r="Z91" s="80"/>
      <c r="AA91" s="44"/>
      <c r="AB91" s="56"/>
      <c r="AC91" s="186"/>
    </row>
    <row r="92" spans="1:29" ht="25.5" hidden="1" customHeight="1" x14ac:dyDescent="0.25">
      <c r="B92" s="55"/>
      <c r="C92" s="47"/>
      <c r="D92" s="551" t="s">
        <v>485</v>
      </c>
      <c r="E92" s="551"/>
      <c r="F92" s="78">
        <v>0</v>
      </c>
      <c r="G92" s="78">
        <f t="shared" si="23"/>
        <v>0</v>
      </c>
      <c r="H92" s="74"/>
      <c r="I92" s="42"/>
      <c r="J92" s="42"/>
      <c r="K92" s="42"/>
      <c r="L92" s="1"/>
      <c r="M92" s="80"/>
      <c r="N92" s="80"/>
      <c r="O92" s="75"/>
      <c r="P92" s="74"/>
      <c r="Q92" s="1"/>
      <c r="R92" s="1"/>
      <c r="S92" s="1"/>
      <c r="T92" s="1"/>
      <c r="U92" s="1"/>
      <c r="V92" s="1"/>
      <c r="W92" s="42"/>
      <c r="X92" s="356"/>
      <c r="Y92" s="80"/>
      <c r="Z92" s="80"/>
      <c r="AA92" s="44"/>
      <c r="AB92" s="56"/>
      <c r="AC92" s="186"/>
    </row>
    <row r="93" spans="1:29" ht="25.5" hidden="1" customHeight="1" thickBot="1" x14ac:dyDescent="0.3">
      <c r="B93" s="57"/>
      <c r="C93" s="48"/>
      <c r="D93" s="586" t="s">
        <v>490</v>
      </c>
      <c r="E93" s="586"/>
      <c r="F93" s="78">
        <v>0</v>
      </c>
      <c r="G93" s="78">
        <f t="shared" si="23"/>
        <v>0</v>
      </c>
      <c r="H93" s="74"/>
      <c r="I93" s="42"/>
      <c r="J93" s="42"/>
      <c r="K93" s="42"/>
      <c r="L93" s="1"/>
      <c r="M93" s="80"/>
      <c r="N93" s="80"/>
      <c r="O93" s="75"/>
      <c r="P93" s="74"/>
      <c r="Q93" s="1"/>
      <c r="R93" s="1"/>
      <c r="S93" s="1"/>
      <c r="T93" s="1"/>
      <c r="U93" s="1"/>
      <c r="V93" s="1"/>
      <c r="W93" s="42"/>
      <c r="X93" s="356"/>
      <c r="Y93" s="80"/>
      <c r="Z93" s="80"/>
      <c r="AA93" s="44"/>
      <c r="AB93" s="56"/>
      <c r="AC93" s="186"/>
    </row>
    <row r="94" spans="1:29" ht="15.75" thickBot="1" x14ac:dyDescent="0.3">
      <c r="B94" s="99" t="s">
        <v>30</v>
      </c>
      <c r="C94" s="579" t="s">
        <v>31</v>
      </c>
      <c r="D94" s="589"/>
      <c r="E94" s="589"/>
      <c r="F94" s="84">
        <v>10889992</v>
      </c>
      <c r="G94" s="84">
        <f t="shared" si="23"/>
        <v>10889992</v>
      </c>
      <c r="H94" s="85">
        <f t="shared" ref="H94:N94" si="26">H95+H98+H99+H100+H105+H116</f>
        <v>0</v>
      </c>
      <c r="I94" s="88">
        <f t="shared" si="26"/>
        <v>0</v>
      </c>
      <c r="J94" s="88">
        <f t="shared" si="26"/>
        <v>0</v>
      </c>
      <c r="K94" s="88">
        <f t="shared" si="26"/>
        <v>0</v>
      </c>
      <c r="L94" s="86">
        <f t="shared" si="26"/>
        <v>0</v>
      </c>
      <c r="M94" s="89"/>
      <c r="N94" s="89">
        <f t="shared" si="26"/>
        <v>10889992</v>
      </c>
      <c r="O94" s="87"/>
      <c r="P94" s="85">
        <f>P95+P98+P99+P100+P105+P116</f>
        <v>854165</v>
      </c>
      <c r="Q94" s="86">
        <f t="shared" ref="Q94:AA94" si="27">Q95+Q98+Q99+Q100+Q105+Q116</f>
        <v>854165</v>
      </c>
      <c r="R94" s="86">
        <f t="shared" si="27"/>
        <v>924165</v>
      </c>
      <c r="S94" s="86">
        <f t="shared" si="27"/>
        <v>954165</v>
      </c>
      <c r="T94" s="86">
        <f t="shared" si="27"/>
        <v>1004165</v>
      </c>
      <c r="U94" s="86">
        <f t="shared" si="27"/>
        <v>904165</v>
      </c>
      <c r="V94" s="86">
        <f t="shared" si="27"/>
        <v>854165</v>
      </c>
      <c r="W94" s="88">
        <f t="shared" si="27"/>
        <v>854165</v>
      </c>
      <c r="X94" s="351">
        <f t="shared" si="27"/>
        <v>1024165</v>
      </c>
      <c r="Y94" s="89">
        <f t="shared" si="27"/>
        <v>954165</v>
      </c>
      <c r="Z94" s="89">
        <f t="shared" si="27"/>
        <v>854165</v>
      </c>
      <c r="AA94" s="90">
        <f t="shared" si="27"/>
        <v>854177</v>
      </c>
      <c r="AB94" s="52"/>
      <c r="AC94" s="186"/>
    </row>
    <row r="95" spans="1:29" s="18" customFormat="1" ht="15" hidden="1" customHeight="1" x14ac:dyDescent="0.25">
      <c r="A95" s="124"/>
      <c r="B95" s="113" t="s">
        <v>732</v>
      </c>
      <c r="C95" s="580" t="s">
        <v>32</v>
      </c>
      <c r="D95" s="581"/>
      <c r="E95" s="581"/>
      <c r="F95" s="114">
        <v>0</v>
      </c>
      <c r="G95" s="114">
        <f t="shared" si="23"/>
        <v>0</v>
      </c>
      <c r="H95" s="115">
        <f t="shared" ref="H95:N95" si="28">H96+H97</f>
        <v>0</v>
      </c>
      <c r="I95" s="118">
        <f t="shared" si="28"/>
        <v>0</v>
      </c>
      <c r="J95" s="118">
        <f t="shared" si="28"/>
        <v>0</v>
      </c>
      <c r="K95" s="118">
        <f t="shared" si="28"/>
        <v>0</v>
      </c>
      <c r="L95" s="116">
        <f t="shared" si="28"/>
        <v>0</v>
      </c>
      <c r="M95" s="119"/>
      <c r="N95" s="119">
        <f t="shared" si="28"/>
        <v>0</v>
      </c>
      <c r="O95" s="117"/>
      <c r="P95" s="115">
        <f>P96+P97</f>
        <v>0</v>
      </c>
      <c r="Q95" s="116">
        <f t="shared" ref="Q95:AA95" si="29">Q96+Q97</f>
        <v>0</v>
      </c>
      <c r="R95" s="116">
        <f t="shared" si="29"/>
        <v>0</v>
      </c>
      <c r="S95" s="116">
        <f t="shared" si="29"/>
        <v>0</v>
      </c>
      <c r="T95" s="116">
        <f t="shared" si="29"/>
        <v>0</v>
      </c>
      <c r="U95" s="116">
        <f t="shared" si="29"/>
        <v>0</v>
      </c>
      <c r="V95" s="116">
        <f t="shared" si="29"/>
        <v>0</v>
      </c>
      <c r="W95" s="118">
        <f t="shared" si="29"/>
        <v>0</v>
      </c>
      <c r="X95" s="396">
        <f t="shared" si="29"/>
        <v>0</v>
      </c>
      <c r="Y95" s="119">
        <f t="shared" si="29"/>
        <v>0</v>
      </c>
      <c r="Z95" s="119">
        <f t="shared" si="29"/>
        <v>0</v>
      </c>
      <c r="AA95" s="120">
        <f t="shared" si="29"/>
        <v>0</v>
      </c>
      <c r="AB95" s="52"/>
      <c r="AC95" s="186"/>
    </row>
    <row r="96" spans="1:29" s="41" customFormat="1" ht="15" hidden="1" customHeight="1" x14ac:dyDescent="0.25">
      <c r="A96" s="124" t="s">
        <v>33</v>
      </c>
      <c r="B96" s="53" t="s">
        <v>733</v>
      </c>
      <c r="C96" s="174" t="s">
        <v>315</v>
      </c>
      <c r="D96" s="232"/>
      <c r="E96" s="341"/>
      <c r="F96" s="79">
        <v>0</v>
      </c>
      <c r="G96" s="79">
        <f t="shared" si="23"/>
        <v>0</v>
      </c>
      <c r="H96" s="76"/>
      <c r="I96" s="43"/>
      <c r="J96" s="43"/>
      <c r="K96" s="43"/>
      <c r="L96" s="13"/>
      <c r="M96" s="81"/>
      <c r="N96" s="81">
        <f>G96</f>
        <v>0</v>
      </c>
      <c r="O96" s="77"/>
      <c r="P96" s="76"/>
      <c r="Q96" s="13"/>
      <c r="R96" s="13"/>
      <c r="S96" s="13"/>
      <c r="T96" s="13"/>
      <c r="U96" s="13"/>
      <c r="V96" s="13"/>
      <c r="W96" s="43"/>
      <c r="X96" s="355"/>
      <c r="Y96" s="81"/>
      <c r="Z96" s="81"/>
      <c r="AA96" s="45"/>
      <c r="AB96" s="54"/>
      <c r="AC96" s="201"/>
    </row>
    <row r="97" spans="1:30" s="41" customFormat="1" ht="15" hidden="1" customHeight="1" x14ac:dyDescent="0.25">
      <c r="A97" s="124" t="s">
        <v>910</v>
      </c>
      <c r="B97" s="53" t="s">
        <v>911</v>
      </c>
      <c r="C97" s="174" t="s">
        <v>912</v>
      </c>
      <c r="D97" s="232"/>
      <c r="E97" s="341"/>
      <c r="F97" s="79">
        <v>0</v>
      </c>
      <c r="G97" s="79">
        <f t="shared" si="23"/>
        <v>0</v>
      </c>
      <c r="H97" s="76"/>
      <c r="I97" s="43"/>
      <c r="J97" s="43"/>
      <c r="K97" s="43"/>
      <c r="L97" s="13"/>
      <c r="M97" s="81"/>
      <c r="N97" s="81">
        <f>G97</f>
        <v>0</v>
      </c>
      <c r="O97" s="77"/>
      <c r="P97" s="76"/>
      <c r="Q97" s="13"/>
      <c r="R97" s="13"/>
      <c r="S97" s="13"/>
      <c r="T97" s="13"/>
      <c r="U97" s="13"/>
      <c r="V97" s="13"/>
      <c r="W97" s="43"/>
      <c r="X97" s="355"/>
      <c r="Y97" s="81"/>
      <c r="Z97" s="81"/>
      <c r="AA97" s="45"/>
      <c r="AB97" s="54"/>
      <c r="AC97" s="201"/>
    </row>
    <row r="98" spans="1:30" s="18" customFormat="1" ht="15" hidden="1" customHeight="1" x14ac:dyDescent="0.25">
      <c r="A98" s="124" t="s">
        <v>913</v>
      </c>
      <c r="B98" s="91" t="s">
        <v>915</v>
      </c>
      <c r="C98" s="587" t="s">
        <v>917</v>
      </c>
      <c r="D98" s="588"/>
      <c r="E98" s="588"/>
      <c r="F98" s="92">
        <v>0</v>
      </c>
      <c r="G98" s="92">
        <f t="shared" si="23"/>
        <v>0</v>
      </c>
      <c r="H98" s="93"/>
      <c r="I98" s="96"/>
      <c r="J98" s="96"/>
      <c r="K98" s="96"/>
      <c r="L98" s="94"/>
      <c r="M98" s="97"/>
      <c r="N98" s="97">
        <f>G98</f>
        <v>0</v>
      </c>
      <c r="O98" s="95"/>
      <c r="P98" s="93"/>
      <c r="Q98" s="94"/>
      <c r="R98" s="94"/>
      <c r="S98" s="94"/>
      <c r="T98" s="94"/>
      <c r="U98" s="94"/>
      <c r="V98" s="94"/>
      <c r="W98" s="96"/>
      <c r="X98" s="359"/>
      <c r="Y98" s="97"/>
      <c r="Z98" s="97"/>
      <c r="AA98" s="98"/>
      <c r="AB98" s="52"/>
      <c r="AC98" s="186"/>
    </row>
    <row r="99" spans="1:30" s="18" customFormat="1" ht="15" hidden="1" customHeight="1" x14ac:dyDescent="0.25">
      <c r="A99" s="124" t="s">
        <v>914</v>
      </c>
      <c r="B99" s="91" t="s">
        <v>916</v>
      </c>
      <c r="C99" s="587" t="s">
        <v>918</v>
      </c>
      <c r="D99" s="588"/>
      <c r="E99" s="588"/>
      <c r="F99" s="92">
        <v>0</v>
      </c>
      <c r="G99" s="92">
        <f t="shared" si="23"/>
        <v>0</v>
      </c>
      <c r="H99" s="93"/>
      <c r="I99" s="96"/>
      <c r="J99" s="96"/>
      <c r="K99" s="96"/>
      <c r="L99" s="94"/>
      <c r="M99" s="97"/>
      <c r="N99" s="97">
        <f>G99</f>
        <v>0</v>
      </c>
      <c r="O99" s="95"/>
      <c r="P99" s="93"/>
      <c r="Q99" s="94"/>
      <c r="R99" s="94"/>
      <c r="S99" s="94"/>
      <c r="T99" s="94"/>
      <c r="U99" s="94"/>
      <c r="V99" s="94"/>
      <c r="W99" s="96"/>
      <c r="X99" s="359"/>
      <c r="Y99" s="97"/>
      <c r="Z99" s="97"/>
      <c r="AA99" s="98"/>
      <c r="AB99" s="52"/>
      <c r="AC99" s="186"/>
    </row>
    <row r="100" spans="1:30" s="18" customFormat="1" x14ac:dyDescent="0.25">
      <c r="A100" s="124" t="s">
        <v>34</v>
      </c>
      <c r="B100" s="91" t="s">
        <v>734</v>
      </c>
      <c r="C100" s="587" t="s">
        <v>35</v>
      </c>
      <c r="D100" s="588"/>
      <c r="E100" s="588"/>
      <c r="F100" s="92">
        <v>3500000</v>
      </c>
      <c r="G100" s="92">
        <f t="shared" si="23"/>
        <v>3500000</v>
      </c>
      <c r="H100" s="93">
        <f t="shared" ref="H100:N100" si="30">H101+H102+H103+H104</f>
        <v>0</v>
      </c>
      <c r="I100" s="96">
        <f t="shared" si="30"/>
        <v>0</v>
      </c>
      <c r="J100" s="96">
        <f t="shared" si="30"/>
        <v>0</v>
      </c>
      <c r="K100" s="96">
        <f t="shared" si="30"/>
        <v>0</v>
      </c>
      <c r="L100" s="94">
        <f t="shared" si="30"/>
        <v>0</v>
      </c>
      <c r="M100" s="97"/>
      <c r="N100" s="97">
        <f t="shared" si="30"/>
        <v>3500000</v>
      </c>
      <c r="O100" s="95"/>
      <c r="P100" s="93">
        <f>P101+P102+P103+P104</f>
        <v>250000</v>
      </c>
      <c r="Q100" s="94">
        <f t="shared" ref="Q100:AA100" si="31">Q101+Q102+Q103+Q104</f>
        <v>250000</v>
      </c>
      <c r="R100" s="94">
        <f t="shared" si="31"/>
        <v>250000</v>
      </c>
      <c r="S100" s="94">
        <f t="shared" si="31"/>
        <v>350000</v>
      </c>
      <c r="T100" s="94">
        <f t="shared" si="31"/>
        <v>400000</v>
      </c>
      <c r="U100" s="94">
        <f t="shared" si="31"/>
        <v>300000</v>
      </c>
      <c r="V100" s="94">
        <f t="shared" si="31"/>
        <v>250000</v>
      </c>
      <c r="W100" s="96">
        <f t="shared" si="31"/>
        <v>250000</v>
      </c>
      <c r="X100" s="354">
        <f t="shared" si="31"/>
        <v>350000</v>
      </c>
      <c r="Y100" s="97">
        <f t="shared" si="31"/>
        <v>350000</v>
      </c>
      <c r="Z100" s="97">
        <f t="shared" si="31"/>
        <v>250000</v>
      </c>
      <c r="AA100" s="98">
        <f t="shared" si="31"/>
        <v>250000</v>
      </c>
      <c r="AB100" s="52"/>
      <c r="AC100" s="186"/>
    </row>
    <row r="101" spans="1:30" ht="15" hidden="1" customHeight="1" x14ac:dyDescent="0.25">
      <c r="B101" s="55"/>
      <c r="C101" s="2"/>
      <c r="D101" s="550" t="s">
        <v>316</v>
      </c>
      <c r="E101" s="550"/>
      <c r="F101" s="78">
        <v>0</v>
      </c>
      <c r="G101" s="78">
        <f t="shared" si="23"/>
        <v>0</v>
      </c>
      <c r="H101" s="74"/>
      <c r="I101" s="42"/>
      <c r="J101" s="42"/>
      <c r="K101" s="42"/>
      <c r="L101" s="1"/>
      <c r="M101" s="80"/>
      <c r="N101" s="80">
        <f>G101</f>
        <v>0</v>
      </c>
      <c r="O101" s="75"/>
      <c r="P101" s="74"/>
      <c r="Q101" s="1"/>
      <c r="R101" s="1"/>
      <c r="S101" s="1"/>
      <c r="T101" s="1"/>
      <c r="U101" s="1"/>
      <c r="V101" s="1"/>
      <c r="W101" s="42"/>
      <c r="X101" s="356"/>
      <c r="Y101" s="80"/>
      <c r="Z101" s="80"/>
      <c r="AA101" s="44"/>
      <c r="AB101" s="56"/>
      <c r="AC101" s="186"/>
    </row>
    <row r="102" spans="1:30" ht="15" hidden="1" customHeight="1" x14ac:dyDescent="0.25">
      <c r="B102" s="55"/>
      <c r="C102" s="2"/>
      <c r="D102" s="550" t="s">
        <v>317</v>
      </c>
      <c r="E102" s="550"/>
      <c r="F102" s="78">
        <v>0</v>
      </c>
      <c r="G102" s="78">
        <f t="shared" si="23"/>
        <v>0</v>
      </c>
      <c r="H102" s="74"/>
      <c r="I102" s="42"/>
      <c r="J102" s="42"/>
      <c r="K102" s="42"/>
      <c r="L102" s="1"/>
      <c r="M102" s="80"/>
      <c r="N102" s="80">
        <f>G102</f>
        <v>0</v>
      </c>
      <c r="O102" s="75"/>
      <c r="P102" s="74"/>
      <c r="Q102" s="1"/>
      <c r="R102" s="1"/>
      <c r="S102" s="1"/>
      <c r="T102" s="1"/>
      <c r="U102" s="1"/>
      <c r="V102" s="1"/>
      <c r="W102" s="42"/>
      <c r="X102" s="356"/>
      <c r="Y102" s="80"/>
      <c r="Z102" s="80"/>
      <c r="AA102" s="44"/>
      <c r="AB102" s="56"/>
      <c r="AC102" s="186"/>
    </row>
    <row r="103" spans="1:30" ht="15" hidden="1" customHeight="1" x14ac:dyDescent="0.25">
      <c r="B103" s="55"/>
      <c r="C103" s="2"/>
      <c r="D103" s="550" t="s">
        <v>318</v>
      </c>
      <c r="E103" s="550"/>
      <c r="F103" s="78">
        <v>0</v>
      </c>
      <c r="G103" s="78">
        <f t="shared" si="23"/>
        <v>0</v>
      </c>
      <c r="H103" s="74"/>
      <c r="I103" s="42"/>
      <c r="J103" s="42"/>
      <c r="K103" s="42"/>
      <c r="L103" s="1"/>
      <c r="M103" s="80"/>
      <c r="N103" s="80">
        <f>G103</f>
        <v>0</v>
      </c>
      <c r="O103" s="75"/>
      <c r="P103" s="74"/>
      <c r="Q103" s="1"/>
      <c r="R103" s="1"/>
      <c r="S103" s="1"/>
      <c r="T103" s="1"/>
      <c r="U103" s="1"/>
      <c r="V103" s="1"/>
      <c r="W103" s="42"/>
      <c r="X103" s="356"/>
      <c r="Y103" s="80"/>
      <c r="Z103" s="80"/>
      <c r="AA103" s="44"/>
      <c r="AB103" s="56"/>
      <c r="AC103" s="186"/>
    </row>
    <row r="104" spans="1:30" x14ac:dyDescent="0.25">
      <c r="B104" s="55"/>
      <c r="C104" s="2"/>
      <c r="D104" s="550" t="s">
        <v>319</v>
      </c>
      <c r="E104" s="550"/>
      <c r="F104" s="78">
        <v>3500000</v>
      </c>
      <c r="G104" s="78">
        <f t="shared" si="23"/>
        <v>3500000</v>
      </c>
      <c r="H104" s="74"/>
      <c r="I104" s="42"/>
      <c r="J104" s="42"/>
      <c r="K104" s="42"/>
      <c r="L104" s="1"/>
      <c r="M104" s="80"/>
      <c r="N104" s="80">
        <f>G104</f>
        <v>3500000</v>
      </c>
      <c r="O104" s="75"/>
      <c r="P104" s="74">
        <v>250000</v>
      </c>
      <c r="Q104" s="1">
        <v>250000</v>
      </c>
      <c r="R104" s="1">
        <v>250000</v>
      </c>
      <c r="S104" s="1">
        <v>350000</v>
      </c>
      <c r="T104" s="1">
        <v>400000</v>
      </c>
      <c r="U104" s="1">
        <v>300000</v>
      </c>
      <c r="V104" s="1">
        <v>250000</v>
      </c>
      <c r="W104" s="1">
        <v>250000</v>
      </c>
      <c r="X104" s="1">
        <v>350000</v>
      </c>
      <c r="Y104" s="1">
        <v>350000</v>
      </c>
      <c r="Z104" s="1">
        <v>250000</v>
      </c>
      <c r="AA104" s="1">
        <v>250000</v>
      </c>
      <c r="AB104" s="56"/>
      <c r="AC104" s="186"/>
      <c r="AD104" s="186"/>
    </row>
    <row r="105" spans="1:30" s="18" customFormat="1" x14ac:dyDescent="0.25">
      <c r="A105" s="124"/>
      <c r="B105" s="91" t="s">
        <v>735</v>
      </c>
      <c r="C105" s="587" t="s">
        <v>37</v>
      </c>
      <c r="D105" s="588"/>
      <c r="E105" s="588"/>
      <c r="F105" s="92">
        <v>5699992</v>
      </c>
      <c r="G105" s="92">
        <f t="shared" si="23"/>
        <v>5699992</v>
      </c>
      <c r="H105" s="93">
        <f t="shared" ref="H105:N105" si="32">H106+H109+H110+H111+H112</f>
        <v>0</v>
      </c>
      <c r="I105" s="96">
        <f t="shared" si="32"/>
        <v>0</v>
      </c>
      <c r="J105" s="96">
        <f t="shared" si="32"/>
        <v>0</v>
      </c>
      <c r="K105" s="96">
        <f t="shared" si="32"/>
        <v>0</v>
      </c>
      <c r="L105" s="94">
        <f t="shared" si="32"/>
        <v>0</v>
      </c>
      <c r="M105" s="97"/>
      <c r="N105" s="97">
        <f t="shared" si="32"/>
        <v>5699992</v>
      </c>
      <c r="O105" s="95"/>
      <c r="P105" s="93">
        <f>P106+P109+P110+P111+P112</f>
        <v>474999</v>
      </c>
      <c r="Q105" s="94">
        <f t="shared" ref="Q105:AA105" si="33">Q106+Q109+Q110+Q111+Q112</f>
        <v>474999</v>
      </c>
      <c r="R105" s="94">
        <f t="shared" si="33"/>
        <v>474999</v>
      </c>
      <c r="S105" s="94">
        <f t="shared" si="33"/>
        <v>474999</v>
      </c>
      <c r="T105" s="94">
        <f t="shared" si="33"/>
        <v>474999</v>
      </c>
      <c r="U105" s="94">
        <f t="shared" si="33"/>
        <v>474999</v>
      </c>
      <c r="V105" s="94">
        <f t="shared" si="33"/>
        <v>474999</v>
      </c>
      <c r="W105" s="96">
        <f t="shared" si="33"/>
        <v>474999</v>
      </c>
      <c r="X105" s="354">
        <f t="shared" si="33"/>
        <v>474999</v>
      </c>
      <c r="Y105" s="97">
        <f t="shared" si="33"/>
        <v>474999</v>
      </c>
      <c r="Z105" s="97">
        <f t="shared" si="33"/>
        <v>474999</v>
      </c>
      <c r="AA105" s="98">
        <f t="shared" si="33"/>
        <v>475003</v>
      </c>
      <c r="AB105" s="52"/>
      <c r="AC105" s="186"/>
      <c r="AD105" s="186"/>
    </row>
    <row r="106" spans="1:30" s="41" customFormat="1" x14ac:dyDescent="0.25">
      <c r="A106" s="124" t="s">
        <v>36</v>
      </c>
      <c r="B106" s="53" t="s">
        <v>919</v>
      </c>
      <c r="C106" s="174" t="s">
        <v>920</v>
      </c>
      <c r="D106" s="232"/>
      <c r="E106" s="341"/>
      <c r="F106" s="79">
        <v>4399992</v>
      </c>
      <c r="G106" s="79">
        <f t="shared" ref="G106:G138" si="34">SUM(P106:AA106)</f>
        <v>4399992</v>
      </c>
      <c r="H106" s="76">
        <f t="shared" ref="H106:N106" si="35">H107+H108</f>
        <v>0</v>
      </c>
      <c r="I106" s="43">
        <f t="shared" si="35"/>
        <v>0</v>
      </c>
      <c r="J106" s="43">
        <f t="shared" si="35"/>
        <v>0</v>
      </c>
      <c r="K106" s="43">
        <f t="shared" si="35"/>
        <v>0</v>
      </c>
      <c r="L106" s="13">
        <f t="shared" si="35"/>
        <v>0</v>
      </c>
      <c r="M106" s="81"/>
      <c r="N106" s="81">
        <f t="shared" si="35"/>
        <v>4399992</v>
      </c>
      <c r="O106" s="77"/>
      <c r="P106" s="76">
        <f>P107+P108</f>
        <v>366666</v>
      </c>
      <c r="Q106" s="13">
        <f t="shared" ref="Q106:AA106" si="36">Q107+Q108</f>
        <v>366666</v>
      </c>
      <c r="R106" s="13">
        <f t="shared" si="36"/>
        <v>366666</v>
      </c>
      <c r="S106" s="13">
        <f t="shared" si="36"/>
        <v>366666</v>
      </c>
      <c r="T106" s="13">
        <f t="shared" si="36"/>
        <v>366666</v>
      </c>
      <c r="U106" s="13">
        <f t="shared" si="36"/>
        <v>366666</v>
      </c>
      <c r="V106" s="13">
        <f t="shared" si="36"/>
        <v>366666</v>
      </c>
      <c r="W106" s="43">
        <f t="shared" si="36"/>
        <v>366666</v>
      </c>
      <c r="X106" s="355">
        <f t="shared" si="36"/>
        <v>366666</v>
      </c>
      <c r="Y106" s="81">
        <f t="shared" si="36"/>
        <v>366666</v>
      </c>
      <c r="Z106" s="81">
        <f t="shared" si="36"/>
        <v>366666</v>
      </c>
      <c r="AA106" s="45">
        <f t="shared" si="36"/>
        <v>366666</v>
      </c>
      <c r="AB106" s="54"/>
      <c r="AC106" s="201"/>
    </row>
    <row r="107" spans="1:30" x14ac:dyDescent="0.25">
      <c r="B107" s="55"/>
      <c r="C107" s="2"/>
      <c r="D107" s="550" t="s">
        <v>399</v>
      </c>
      <c r="E107" s="550"/>
      <c r="F107" s="78">
        <v>4399992</v>
      </c>
      <c r="G107" s="78">
        <f>SUM(P107:AA107)</f>
        <v>4399992</v>
      </c>
      <c r="H107" s="74"/>
      <c r="I107" s="42"/>
      <c r="J107" s="42"/>
      <c r="K107" s="42"/>
      <c r="L107" s="1"/>
      <c r="M107" s="80"/>
      <c r="N107" s="80">
        <f>G107</f>
        <v>4399992</v>
      </c>
      <c r="O107" s="75"/>
      <c r="P107" s="74">
        <v>366666</v>
      </c>
      <c r="Q107" s="1">
        <v>366666</v>
      </c>
      <c r="R107" s="1">
        <v>366666</v>
      </c>
      <c r="S107" s="1">
        <v>366666</v>
      </c>
      <c r="T107" s="1">
        <v>366666</v>
      </c>
      <c r="U107" s="1">
        <v>366666</v>
      </c>
      <c r="V107" s="1">
        <v>366666</v>
      </c>
      <c r="W107" s="1">
        <v>366666</v>
      </c>
      <c r="X107" s="1">
        <v>366666</v>
      </c>
      <c r="Y107" s="1">
        <v>366666</v>
      </c>
      <c r="Z107" s="1">
        <v>366666</v>
      </c>
      <c r="AA107" s="1">
        <v>366666</v>
      </c>
      <c r="AB107" s="56"/>
      <c r="AC107" s="186"/>
      <c r="AD107" s="186"/>
    </row>
    <row r="108" spans="1:30" ht="15" hidden="1" customHeight="1" x14ac:dyDescent="0.25">
      <c r="B108" s="55"/>
      <c r="C108" s="2"/>
      <c r="D108" s="550" t="s">
        <v>400</v>
      </c>
      <c r="E108" s="550"/>
      <c r="F108" s="78">
        <v>0</v>
      </c>
      <c r="G108" s="78">
        <f t="shared" si="34"/>
        <v>0</v>
      </c>
      <c r="H108" s="74"/>
      <c r="I108" s="42"/>
      <c r="J108" s="42"/>
      <c r="K108" s="42"/>
      <c r="L108" s="1"/>
      <c r="M108" s="80"/>
      <c r="N108" s="80">
        <f>G108</f>
        <v>0</v>
      </c>
      <c r="O108" s="75"/>
      <c r="P108" s="205"/>
      <c r="Q108" s="1"/>
      <c r="R108" s="1"/>
      <c r="S108" s="1"/>
      <c r="T108" s="1"/>
      <c r="U108" s="1"/>
      <c r="V108" s="1"/>
      <c r="W108" s="42"/>
      <c r="X108" s="356"/>
      <c r="Y108" s="80"/>
      <c r="Z108" s="80"/>
      <c r="AA108" s="44"/>
      <c r="AB108" s="56"/>
      <c r="AC108" s="186"/>
      <c r="AD108" s="186"/>
    </row>
    <row r="109" spans="1:30" s="41" customFormat="1" ht="15" hidden="1" customHeight="1" x14ac:dyDescent="0.25">
      <c r="A109" s="124" t="s">
        <v>921</v>
      </c>
      <c r="B109" s="53" t="s">
        <v>922</v>
      </c>
      <c r="C109" s="229" t="s">
        <v>925</v>
      </c>
      <c r="D109" s="232"/>
      <c r="E109" s="341"/>
      <c r="F109" s="79">
        <v>0</v>
      </c>
      <c r="G109" s="79">
        <f t="shared" si="34"/>
        <v>0</v>
      </c>
      <c r="H109" s="76"/>
      <c r="I109" s="43"/>
      <c r="J109" s="43"/>
      <c r="K109" s="43"/>
      <c r="L109" s="13"/>
      <c r="M109" s="81"/>
      <c r="N109" s="81">
        <f>G109</f>
        <v>0</v>
      </c>
      <c r="O109" s="77"/>
      <c r="P109" s="76"/>
      <c r="Q109" s="13"/>
      <c r="R109" s="13"/>
      <c r="S109" s="13"/>
      <c r="T109" s="13"/>
      <c r="U109" s="13"/>
      <c r="V109" s="13"/>
      <c r="W109" s="43"/>
      <c r="X109" s="355"/>
      <c r="Y109" s="81"/>
      <c r="Z109" s="81"/>
      <c r="AA109" s="45"/>
      <c r="AB109" s="54"/>
      <c r="AC109" s="186"/>
      <c r="AD109" s="186"/>
    </row>
    <row r="110" spans="1:30" s="41" customFormat="1" ht="15" hidden="1" customHeight="1" x14ac:dyDescent="0.25">
      <c r="A110" s="124" t="s">
        <v>924</v>
      </c>
      <c r="B110" s="53" t="s">
        <v>923</v>
      </c>
      <c r="C110" s="229" t="s">
        <v>926</v>
      </c>
      <c r="D110" s="232"/>
      <c r="E110" s="341"/>
      <c r="F110" s="79">
        <v>0</v>
      </c>
      <c r="G110" s="79">
        <f t="shared" si="34"/>
        <v>0</v>
      </c>
      <c r="H110" s="76"/>
      <c r="I110" s="43"/>
      <c r="J110" s="43"/>
      <c r="K110" s="43"/>
      <c r="L110" s="13"/>
      <c r="M110" s="81"/>
      <c r="N110" s="81">
        <f>G110</f>
        <v>0</v>
      </c>
      <c r="O110" s="77"/>
      <c r="P110" s="76"/>
      <c r="Q110" s="13"/>
      <c r="R110" s="13"/>
      <c r="S110" s="13"/>
      <c r="T110" s="13"/>
      <c r="U110" s="13"/>
      <c r="V110" s="13"/>
      <c r="W110" s="43"/>
      <c r="X110" s="355"/>
      <c r="Y110" s="81"/>
      <c r="Z110" s="81"/>
      <c r="AA110" s="45"/>
      <c r="AB110" s="54"/>
      <c r="AC110" s="186"/>
      <c r="AD110" s="186"/>
    </row>
    <row r="111" spans="1:30" s="41" customFormat="1" x14ac:dyDescent="0.25">
      <c r="A111" s="124" t="s">
        <v>38</v>
      </c>
      <c r="B111" s="53" t="s">
        <v>736</v>
      </c>
      <c r="C111" s="287" t="s">
        <v>927</v>
      </c>
      <c r="D111" s="232"/>
      <c r="E111" s="341"/>
      <c r="F111" s="79">
        <v>1300000</v>
      </c>
      <c r="G111" s="79">
        <f t="shared" si="34"/>
        <v>1300000</v>
      </c>
      <c r="H111" s="76"/>
      <c r="I111" s="43"/>
      <c r="J111" s="43"/>
      <c r="K111" s="43"/>
      <c r="L111" s="13"/>
      <c r="M111" s="81"/>
      <c r="N111" s="81">
        <f>G111</f>
        <v>1300000</v>
      </c>
      <c r="O111" s="77"/>
      <c r="P111" s="76">
        <v>108333</v>
      </c>
      <c r="Q111" s="13">
        <v>108333</v>
      </c>
      <c r="R111" s="13">
        <v>108333</v>
      </c>
      <c r="S111" s="13">
        <v>108333</v>
      </c>
      <c r="T111" s="13">
        <v>108333</v>
      </c>
      <c r="U111" s="13">
        <v>108333</v>
      </c>
      <c r="V111" s="13">
        <v>108333</v>
      </c>
      <c r="W111" s="13">
        <v>108333</v>
      </c>
      <c r="X111" s="13">
        <v>108333</v>
      </c>
      <c r="Y111" s="13">
        <v>108333</v>
      </c>
      <c r="Z111" s="13">
        <v>108333</v>
      </c>
      <c r="AA111" s="13">
        <f>108333+4</f>
        <v>108337</v>
      </c>
      <c r="AB111" s="54"/>
      <c r="AC111" s="186"/>
      <c r="AD111" s="186"/>
    </row>
    <row r="112" spans="1:30" s="41" customFormat="1" x14ac:dyDescent="0.25">
      <c r="A112" s="124" t="s">
        <v>39</v>
      </c>
      <c r="B112" s="53" t="s">
        <v>737</v>
      </c>
      <c r="C112" s="229" t="s">
        <v>40</v>
      </c>
      <c r="D112" s="232"/>
      <c r="E112" s="341"/>
      <c r="F112" s="79">
        <v>0</v>
      </c>
      <c r="G112" s="79">
        <f t="shared" si="34"/>
        <v>0</v>
      </c>
      <c r="H112" s="76">
        <f t="shared" ref="H112:N112" si="37">H113+H114+H115</f>
        <v>0</v>
      </c>
      <c r="I112" s="43">
        <f t="shared" si="37"/>
        <v>0</v>
      </c>
      <c r="J112" s="43">
        <f t="shared" si="37"/>
        <v>0</v>
      </c>
      <c r="K112" s="43">
        <f t="shared" si="37"/>
        <v>0</v>
      </c>
      <c r="L112" s="13">
        <f t="shared" si="37"/>
        <v>0</v>
      </c>
      <c r="M112" s="81"/>
      <c r="N112" s="81">
        <f t="shared" si="37"/>
        <v>0</v>
      </c>
      <c r="O112" s="77"/>
      <c r="P112" s="76">
        <f>P113+P114+P115</f>
        <v>0</v>
      </c>
      <c r="Q112" s="13">
        <f t="shared" ref="Q112:AA112" si="38">Q113+Q114+Q115</f>
        <v>0</v>
      </c>
      <c r="R112" s="13">
        <f t="shared" si="38"/>
        <v>0</v>
      </c>
      <c r="S112" s="13">
        <f t="shared" si="38"/>
        <v>0</v>
      </c>
      <c r="T112" s="13">
        <f t="shared" si="38"/>
        <v>0</v>
      </c>
      <c r="U112" s="13">
        <f t="shared" si="38"/>
        <v>0</v>
      </c>
      <c r="V112" s="13">
        <f t="shared" si="38"/>
        <v>0</v>
      </c>
      <c r="W112" s="43">
        <f t="shared" si="38"/>
        <v>0</v>
      </c>
      <c r="X112" s="355">
        <f t="shared" si="38"/>
        <v>0</v>
      </c>
      <c r="Y112" s="81">
        <f t="shared" si="38"/>
        <v>0</v>
      </c>
      <c r="Z112" s="81">
        <f t="shared" si="38"/>
        <v>0</v>
      </c>
      <c r="AA112" s="45">
        <f t="shared" si="38"/>
        <v>0</v>
      </c>
      <c r="AB112" s="54"/>
      <c r="AC112" s="186"/>
      <c r="AD112" s="186"/>
    </row>
    <row r="113" spans="1:30" ht="15" hidden="1" customHeight="1" x14ac:dyDescent="0.25">
      <c r="B113" s="55"/>
      <c r="C113" s="2"/>
      <c r="D113" s="228" t="s">
        <v>320</v>
      </c>
      <c r="E113" s="233"/>
      <c r="F113" s="78">
        <v>0</v>
      </c>
      <c r="G113" s="78">
        <f t="shared" si="34"/>
        <v>0</v>
      </c>
      <c r="H113" s="74"/>
      <c r="I113" s="42"/>
      <c r="J113" s="42"/>
      <c r="K113" s="42"/>
      <c r="L113" s="1"/>
      <c r="M113" s="80"/>
      <c r="N113" s="80">
        <f>G113</f>
        <v>0</v>
      </c>
      <c r="O113" s="75"/>
      <c r="P113" s="74"/>
      <c r="Q113" s="1"/>
      <c r="R113" s="1"/>
      <c r="S113" s="1"/>
      <c r="T113" s="1"/>
      <c r="U113" s="1"/>
      <c r="V113" s="1"/>
      <c r="W113" s="42"/>
      <c r="X113" s="356"/>
      <c r="Y113" s="80"/>
      <c r="Z113" s="80"/>
      <c r="AA113" s="44"/>
      <c r="AB113" s="56"/>
      <c r="AC113" s="186"/>
      <c r="AD113" s="186"/>
    </row>
    <row r="114" spans="1:30" ht="15" hidden="1" customHeight="1" x14ac:dyDescent="0.25">
      <c r="B114" s="55"/>
      <c r="C114" s="2"/>
      <c r="D114" s="228" t="s">
        <v>321</v>
      </c>
      <c r="E114" s="233"/>
      <c r="F114" s="78">
        <v>0</v>
      </c>
      <c r="G114" s="78">
        <f t="shared" si="34"/>
        <v>0</v>
      </c>
      <c r="H114" s="74"/>
      <c r="I114" s="42"/>
      <c r="J114" s="42"/>
      <c r="K114" s="42"/>
      <c r="L114" s="1"/>
      <c r="M114" s="80"/>
      <c r="N114" s="80">
        <f>G114</f>
        <v>0</v>
      </c>
      <c r="O114" s="75"/>
      <c r="P114" s="74"/>
      <c r="Q114" s="1"/>
      <c r="R114" s="1"/>
      <c r="S114" s="1"/>
      <c r="T114" s="1"/>
      <c r="U114" s="1"/>
      <c r="V114" s="1"/>
      <c r="W114" s="42"/>
      <c r="X114" s="356"/>
      <c r="Y114" s="80"/>
      <c r="Z114" s="80"/>
      <c r="AA114" s="44"/>
      <c r="AB114" s="56"/>
      <c r="AC114" s="186"/>
      <c r="AD114" s="186"/>
    </row>
    <row r="115" spans="1:30" x14ac:dyDescent="0.25">
      <c r="B115" s="55"/>
      <c r="C115" s="2"/>
      <c r="D115" s="233" t="s">
        <v>401</v>
      </c>
      <c r="E115" s="233"/>
      <c r="F115" s="78">
        <v>0</v>
      </c>
      <c r="G115" s="78">
        <f t="shared" si="34"/>
        <v>0</v>
      </c>
      <c r="H115" s="74"/>
      <c r="I115" s="42"/>
      <c r="J115" s="42"/>
      <c r="K115" s="42"/>
      <c r="L115" s="1"/>
      <c r="M115" s="80"/>
      <c r="N115" s="80">
        <f>G115</f>
        <v>0</v>
      </c>
      <c r="O115" s="75"/>
      <c r="P115" s="74"/>
      <c r="Q115" s="1"/>
      <c r="R115" s="1"/>
      <c r="S115" s="1"/>
      <c r="T115" s="1"/>
      <c r="U115" s="1"/>
      <c r="V115" s="1"/>
      <c r="W115" s="42"/>
      <c r="X115" s="356"/>
      <c r="Y115" s="80"/>
      <c r="Z115" s="80"/>
      <c r="AA115" s="44"/>
      <c r="AB115" s="56"/>
      <c r="AC115" s="186"/>
      <c r="AD115" s="186"/>
    </row>
    <row r="116" spans="1:30" s="18" customFormat="1" x14ac:dyDescent="0.25">
      <c r="A116" s="124" t="s">
        <v>41</v>
      </c>
      <c r="B116" s="91" t="s">
        <v>738</v>
      </c>
      <c r="C116" s="587" t="s">
        <v>42</v>
      </c>
      <c r="D116" s="588"/>
      <c r="E116" s="588"/>
      <c r="F116" s="92">
        <v>1690000</v>
      </c>
      <c r="G116" s="92">
        <f t="shared" si="34"/>
        <v>1690000</v>
      </c>
      <c r="H116" s="93">
        <f t="shared" ref="H116:N116" si="39">H117+H118+H119+H120+H121+H122+H123+H124+H125+H126+H127+H128</f>
        <v>0</v>
      </c>
      <c r="I116" s="96">
        <f t="shared" si="39"/>
        <v>0</v>
      </c>
      <c r="J116" s="96">
        <f t="shared" si="39"/>
        <v>0</v>
      </c>
      <c r="K116" s="96">
        <f t="shared" si="39"/>
        <v>0</v>
      </c>
      <c r="L116" s="94">
        <f t="shared" si="39"/>
        <v>0</v>
      </c>
      <c r="M116" s="97"/>
      <c r="N116" s="97">
        <f t="shared" si="39"/>
        <v>1690000</v>
      </c>
      <c r="O116" s="95"/>
      <c r="P116" s="93">
        <f>P117+P118+P119+P120+P121+P122+P123+P124+P125+P126+P127+P128</f>
        <v>129166</v>
      </c>
      <c r="Q116" s="94">
        <f t="shared" ref="Q116:AA116" si="40">Q117+Q118+Q119+Q120+Q121+Q122+Q123+Q124+Q125+Q126+Q127+Q128</f>
        <v>129166</v>
      </c>
      <c r="R116" s="94">
        <f t="shared" si="40"/>
        <v>199166</v>
      </c>
      <c r="S116" s="94">
        <f t="shared" si="40"/>
        <v>129166</v>
      </c>
      <c r="T116" s="94">
        <f t="shared" si="40"/>
        <v>129166</v>
      </c>
      <c r="U116" s="94">
        <f t="shared" si="40"/>
        <v>129166</v>
      </c>
      <c r="V116" s="94">
        <f t="shared" si="40"/>
        <v>129166</v>
      </c>
      <c r="W116" s="96">
        <f t="shared" si="40"/>
        <v>129166</v>
      </c>
      <c r="X116" s="354">
        <f t="shared" si="40"/>
        <v>199166</v>
      </c>
      <c r="Y116" s="97">
        <f t="shared" si="40"/>
        <v>129166</v>
      </c>
      <c r="Z116" s="97">
        <f t="shared" si="40"/>
        <v>129166</v>
      </c>
      <c r="AA116" s="98">
        <f t="shared" si="40"/>
        <v>129174</v>
      </c>
      <c r="AB116" s="52"/>
      <c r="AC116" s="186"/>
      <c r="AD116" s="186"/>
    </row>
    <row r="117" spans="1:30" ht="15" hidden="1" customHeight="1" x14ac:dyDescent="0.25">
      <c r="B117" s="55"/>
      <c r="C117" s="2"/>
      <c r="D117" s="550" t="s">
        <v>322</v>
      </c>
      <c r="E117" s="550"/>
      <c r="F117" s="78">
        <v>0</v>
      </c>
      <c r="G117" s="78">
        <f t="shared" si="34"/>
        <v>0</v>
      </c>
      <c r="H117" s="74"/>
      <c r="I117" s="42"/>
      <c r="J117" s="42"/>
      <c r="K117" s="42"/>
      <c r="L117" s="1"/>
      <c r="M117" s="80"/>
      <c r="N117" s="80">
        <f t="shared" ref="N117:N128" si="41">G117</f>
        <v>0</v>
      </c>
      <c r="O117" s="75"/>
      <c r="P117" s="74"/>
      <c r="Q117" s="1"/>
      <c r="R117" s="1"/>
      <c r="S117" s="1"/>
      <c r="T117" s="1"/>
      <c r="U117" s="1"/>
      <c r="V117" s="1"/>
      <c r="W117" s="42"/>
      <c r="X117" s="356"/>
      <c r="Y117" s="80"/>
      <c r="Z117" s="80"/>
      <c r="AA117" s="44"/>
      <c r="AB117" s="56"/>
      <c r="AC117" s="186"/>
      <c r="AD117" s="186" t="e">
        <f>AC117-#REF!</f>
        <v>#REF!</v>
      </c>
    </row>
    <row r="118" spans="1:30" ht="15" hidden="1" customHeight="1" x14ac:dyDescent="0.25">
      <c r="B118" s="55"/>
      <c r="C118" s="2"/>
      <c r="D118" s="550" t="s">
        <v>323</v>
      </c>
      <c r="E118" s="550"/>
      <c r="F118" s="78">
        <v>0</v>
      </c>
      <c r="G118" s="78">
        <f t="shared" si="34"/>
        <v>0</v>
      </c>
      <c r="H118" s="74"/>
      <c r="I118" s="42"/>
      <c r="J118" s="42"/>
      <c r="K118" s="42"/>
      <c r="L118" s="1"/>
      <c r="M118" s="80"/>
      <c r="N118" s="80">
        <f t="shared" si="41"/>
        <v>0</v>
      </c>
      <c r="O118" s="75"/>
      <c r="P118" s="74"/>
      <c r="Q118" s="1"/>
      <c r="R118" s="1"/>
      <c r="S118" s="1"/>
      <c r="T118" s="1"/>
      <c r="U118" s="1"/>
      <c r="V118" s="1"/>
      <c r="W118" s="42"/>
      <c r="X118" s="356"/>
      <c r="Y118" s="80"/>
      <c r="Z118" s="80"/>
      <c r="AA118" s="44"/>
      <c r="AB118" s="56"/>
      <c r="AC118" s="186"/>
      <c r="AD118" s="186" t="e">
        <f>AC118-#REF!</f>
        <v>#REF!</v>
      </c>
    </row>
    <row r="119" spans="1:30" ht="15" hidden="1" customHeight="1" x14ac:dyDescent="0.25">
      <c r="B119" s="55"/>
      <c r="C119" s="2"/>
      <c r="D119" s="550" t="s">
        <v>324</v>
      </c>
      <c r="E119" s="550"/>
      <c r="F119" s="78">
        <v>0</v>
      </c>
      <c r="G119" s="78">
        <f t="shared" si="34"/>
        <v>0</v>
      </c>
      <c r="H119" s="74"/>
      <c r="I119" s="42"/>
      <c r="J119" s="42"/>
      <c r="K119" s="42"/>
      <c r="L119" s="1"/>
      <c r="M119" s="80"/>
      <c r="N119" s="80">
        <f t="shared" si="41"/>
        <v>0</v>
      </c>
      <c r="O119" s="75"/>
      <c r="P119" s="74"/>
      <c r="Q119" s="1"/>
      <c r="R119" s="1"/>
      <c r="S119" s="1"/>
      <c r="T119" s="1"/>
      <c r="U119" s="1"/>
      <c r="V119" s="1"/>
      <c r="W119" s="42"/>
      <c r="X119" s="356"/>
      <c r="Y119" s="80"/>
      <c r="Z119" s="80"/>
      <c r="AA119" s="44"/>
      <c r="AB119" s="56"/>
      <c r="AC119" s="186"/>
      <c r="AD119" s="186" t="e">
        <f>AC119-#REF!</f>
        <v>#REF!</v>
      </c>
    </row>
    <row r="120" spans="1:30" ht="15" hidden="1" customHeight="1" x14ac:dyDescent="0.25">
      <c r="B120" s="55"/>
      <c r="C120" s="2"/>
      <c r="D120" s="550" t="s">
        <v>325</v>
      </c>
      <c r="E120" s="550"/>
      <c r="F120" s="78">
        <v>0</v>
      </c>
      <c r="G120" s="78">
        <f t="shared" si="34"/>
        <v>0</v>
      </c>
      <c r="H120" s="74"/>
      <c r="I120" s="42"/>
      <c r="J120" s="42"/>
      <c r="K120" s="42"/>
      <c r="L120" s="1"/>
      <c r="M120" s="80"/>
      <c r="N120" s="80">
        <f t="shared" si="41"/>
        <v>0</v>
      </c>
      <c r="O120" s="75"/>
      <c r="P120" s="74"/>
      <c r="Q120" s="1"/>
      <c r="R120" s="1"/>
      <c r="S120" s="1"/>
      <c r="T120" s="1"/>
      <c r="U120" s="1"/>
      <c r="V120" s="1"/>
      <c r="W120" s="42"/>
      <c r="X120" s="356"/>
      <c r="Y120" s="80"/>
      <c r="Z120" s="80"/>
      <c r="AA120" s="44"/>
      <c r="AB120" s="56"/>
      <c r="AC120" s="186"/>
      <c r="AD120" s="186" t="e">
        <f>AC120-#REF!</f>
        <v>#REF!</v>
      </c>
    </row>
    <row r="121" spans="1:30" ht="15" hidden="1" customHeight="1" x14ac:dyDescent="0.25">
      <c r="B121" s="55"/>
      <c r="C121" s="2"/>
      <c r="D121" s="550" t="s">
        <v>326</v>
      </c>
      <c r="E121" s="550"/>
      <c r="F121" s="78">
        <v>0</v>
      </c>
      <c r="G121" s="78">
        <f t="shared" si="34"/>
        <v>0</v>
      </c>
      <c r="H121" s="74"/>
      <c r="I121" s="42"/>
      <c r="J121" s="42"/>
      <c r="K121" s="42"/>
      <c r="L121" s="1"/>
      <c r="M121" s="80"/>
      <c r="N121" s="80">
        <f t="shared" si="41"/>
        <v>0</v>
      </c>
      <c r="O121" s="75"/>
      <c r="P121" s="74"/>
      <c r="Q121" s="1"/>
      <c r="R121" s="1"/>
      <c r="S121" s="1"/>
      <c r="T121" s="1"/>
      <c r="U121" s="1"/>
      <c r="V121" s="1"/>
      <c r="W121" s="42"/>
      <c r="X121" s="356"/>
      <c r="Y121" s="80"/>
      <c r="Z121" s="80"/>
      <c r="AA121" s="44"/>
      <c r="AB121" s="56"/>
      <c r="AC121" s="186"/>
      <c r="AD121" s="186" t="e">
        <f>AC121-#REF!</f>
        <v>#REF!</v>
      </c>
    </row>
    <row r="122" spans="1:30" ht="15" hidden="1" customHeight="1" x14ac:dyDescent="0.25">
      <c r="B122" s="55"/>
      <c r="C122" s="2"/>
      <c r="D122" s="550" t="s">
        <v>327</v>
      </c>
      <c r="E122" s="550"/>
      <c r="F122" s="78">
        <v>0</v>
      </c>
      <c r="G122" s="78">
        <f t="shared" si="34"/>
        <v>0</v>
      </c>
      <c r="H122" s="74"/>
      <c r="I122" s="42"/>
      <c r="J122" s="42"/>
      <c r="K122" s="42"/>
      <c r="L122" s="1"/>
      <c r="M122" s="80"/>
      <c r="N122" s="80">
        <f t="shared" si="41"/>
        <v>0</v>
      </c>
      <c r="O122" s="75"/>
      <c r="P122" s="74"/>
      <c r="Q122" s="1"/>
      <c r="R122" s="1"/>
      <c r="S122" s="1"/>
      <c r="T122" s="1"/>
      <c r="U122" s="1"/>
      <c r="V122" s="1"/>
      <c r="W122" s="42"/>
      <c r="X122" s="356"/>
      <c r="Y122" s="80"/>
      <c r="Z122" s="80"/>
      <c r="AA122" s="44"/>
      <c r="AB122" s="56"/>
      <c r="AC122" s="186"/>
      <c r="AD122" s="186" t="e">
        <f>AC122-#REF!</f>
        <v>#REF!</v>
      </c>
    </row>
    <row r="123" spans="1:30" ht="15" hidden="1" customHeight="1" x14ac:dyDescent="0.25">
      <c r="B123" s="55"/>
      <c r="C123" s="2"/>
      <c r="D123" s="550" t="s">
        <v>328</v>
      </c>
      <c r="E123" s="550"/>
      <c r="F123" s="78">
        <v>0</v>
      </c>
      <c r="G123" s="78">
        <f t="shared" si="34"/>
        <v>0</v>
      </c>
      <c r="H123" s="74"/>
      <c r="I123" s="42"/>
      <c r="J123" s="42"/>
      <c r="K123" s="42"/>
      <c r="L123" s="1"/>
      <c r="M123" s="80"/>
      <c r="N123" s="80">
        <f t="shared" si="41"/>
        <v>0</v>
      </c>
      <c r="O123" s="75"/>
      <c r="P123" s="74"/>
      <c r="Q123" s="1"/>
      <c r="R123" s="1"/>
      <c r="S123" s="1"/>
      <c r="T123" s="1"/>
      <c r="U123" s="1"/>
      <c r="V123" s="1"/>
      <c r="W123" s="42"/>
      <c r="X123" s="356"/>
      <c r="Y123" s="80"/>
      <c r="Z123" s="80"/>
      <c r="AA123" s="44"/>
      <c r="AB123" s="56"/>
      <c r="AC123" s="186"/>
      <c r="AD123" s="186" t="e">
        <f>AC123-#REF!</f>
        <v>#REF!</v>
      </c>
    </row>
    <row r="124" spans="1:30" ht="15" hidden="1" customHeight="1" x14ac:dyDescent="0.25">
      <c r="B124" s="55"/>
      <c r="C124" s="2"/>
      <c r="D124" s="550" t="s">
        <v>329</v>
      </c>
      <c r="E124" s="550"/>
      <c r="F124" s="78">
        <v>0</v>
      </c>
      <c r="G124" s="78">
        <f t="shared" si="34"/>
        <v>0</v>
      </c>
      <c r="H124" s="74"/>
      <c r="I124" s="42"/>
      <c r="J124" s="42"/>
      <c r="K124" s="42"/>
      <c r="L124" s="1"/>
      <c r="M124" s="80"/>
      <c r="N124" s="80">
        <f t="shared" si="41"/>
        <v>0</v>
      </c>
      <c r="O124" s="75"/>
      <c r="P124" s="74"/>
      <c r="Q124" s="1"/>
      <c r="R124" s="1"/>
      <c r="S124" s="1"/>
      <c r="T124" s="1"/>
      <c r="U124" s="1"/>
      <c r="V124" s="1"/>
      <c r="W124" s="42"/>
      <c r="X124" s="356"/>
      <c r="Y124" s="80"/>
      <c r="Z124" s="80"/>
      <c r="AA124" s="44"/>
      <c r="AB124" s="56"/>
      <c r="AC124" s="186"/>
      <c r="AD124" s="186" t="e">
        <f>AC124-#REF!</f>
        <v>#REF!</v>
      </c>
    </row>
    <row r="125" spans="1:30" ht="15" hidden="1" customHeight="1" x14ac:dyDescent="0.25">
      <c r="B125" s="55"/>
      <c r="C125" s="2"/>
      <c r="D125" s="550" t="s">
        <v>330</v>
      </c>
      <c r="E125" s="550"/>
      <c r="F125" s="78">
        <v>0</v>
      </c>
      <c r="G125" s="78">
        <f t="shared" si="34"/>
        <v>0</v>
      </c>
      <c r="H125" s="74"/>
      <c r="I125" s="42"/>
      <c r="J125" s="42"/>
      <c r="K125" s="42"/>
      <c r="L125" s="1"/>
      <c r="M125" s="80"/>
      <c r="N125" s="80">
        <f t="shared" si="41"/>
        <v>0</v>
      </c>
      <c r="O125" s="75"/>
      <c r="P125" s="74"/>
      <c r="Q125" s="1"/>
      <c r="R125" s="1"/>
      <c r="S125" s="1"/>
      <c r="T125" s="1"/>
      <c r="U125" s="1"/>
      <c r="V125" s="1"/>
      <c r="W125" s="42"/>
      <c r="X125" s="356"/>
      <c r="Y125" s="80"/>
      <c r="Z125" s="80"/>
      <c r="AA125" s="44"/>
      <c r="AB125" s="56"/>
      <c r="AC125" s="186"/>
      <c r="AD125" s="186" t="e">
        <f>AC125-#REF!</f>
        <v>#REF!</v>
      </c>
    </row>
    <row r="126" spans="1:30" ht="15" hidden="1" customHeight="1" x14ac:dyDescent="0.25">
      <c r="B126" s="57"/>
      <c r="C126" s="20"/>
      <c r="D126" s="550" t="s">
        <v>872</v>
      </c>
      <c r="E126" s="550"/>
      <c r="F126" s="78">
        <v>0</v>
      </c>
      <c r="G126" s="78">
        <f t="shared" si="34"/>
        <v>0</v>
      </c>
      <c r="H126" s="74"/>
      <c r="I126" s="42"/>
      <c r="J126" s="42"/>
      <c r="K126" s="42"/>
      <c r="L126" s="1"/>
      <c r="M126" s="80"/>
      <c r="N126" s="80">
        <f t="shared" si="41"/>
        <v>0</v>
      </c>
      <c r="O126" s="75"/>
      <c r="P126" s="74"/>
      <c r="Q126" s="1"/>
      <c r="R126" s="1"/>
      <c r="S126" s="1"/>
      <c r="T126" s="1"/>
      <c r="U126" s="1"/>
      <c r="V126" s="1"/>
      <c r="W126" s="42"/>
      <c r="X126" s="356"/>
      <c r="Y126" s="80"/>
      <c r="Z126" s="80"/>
      <c r="AA126" s="44"/>
      <c r="AB126" s="56"/>
      <c r="AC126" s="186"/>
      <c r="AD126" s="186"/>
    </row>
    <row r="127" spans="1:30" x14ac:dyDescent="0.25">
      <c r="B127" s="57"/>
      <c r="C127" s="20"/>
      <c r="D127" s="550" t="s">
        <v>873</v>
      </c>
      <c r="E127" s="550"/>
      <c r="F127" s="78">
        <v>1640000</v>
      </c>
      <c r="G127" s="78">
        <f t="shared" si="34"/>
        <v>1640000</v>
      </c>
      <c r="H127" s="74"/>
      <c r="I127" s="42"/>
      <c r="J127" s="42"/>
      <c r="K127" s="42"/>
      <c r="L127" s="1"/>
      <c r="M127" s="80"/>
      <c r="N127" s="80">
        <f t="shared" si="41"/>
        <v>1640000</v>
      </c>
      <c r="O127" s="75"/>
      <c r="P127" s="74">
        <v>125000</v>
      </c>
      <c r="Q127" s="1">
        <v>125000</v>
      </c>
      <c r="R127" s="1">
        <v>195000</v>
      </c>
      <c r="S127" s="1">
        <v>125000</v>
      </c>
      <c r="T127" s="1">
        <v>125000</v>
      </c>
      <c r="U127" s="1">
        <v>125000</v>
      </c>
      <c r="V127" s="1">
        <v>125000</v>
      </c>
      <c r="W127" s="1">
        <v>125000</v>
      </c>
      <c r="X127" s="1">
        <v>195000</v>
      </c>
      <c r="Y127" s="1">
        <v>125000</v>
      </c>
      <c r="Z127" s="1">
        <v>125000</v>
      </c>
      <c r="AA127" s="1">
        <v>125000</v>
      </c>
      <c r="AB127" s="56"/>
      <c r="AC127" s="186"/>
      <c r="AD127" s="186"/>
    </row>
    <row r="128" spans="1:30" ht="15.75" thickBot="1" x14ac:dyDescent="0.3">
      <c r="B128" s="57"/>
      <c r="C128" s="20"/>
      <c r="D128" s="590" t="s">
        <v>331</v>
      </c>
      <c r="E128" s="590"/>
      <c r="F128" s="78">
        <v>50000</v>
      </c>
      <c r="G128" s="78">
        <f t="shared" si="34"/>
        <v>50000</v>
      </c>
      <c r="H128" s="74"/>
      <c r="I128" s="42"/>
      <c r="J128" s="42"/>
      <c r="K128" s="42"/>
      <c r="L128" s="1"/>
      <c r="M128" s="80"/>
      <c r="N128" s="80">
        <f t="shared" si="41"/>
        <v>50000</v>
      </c>
      <c r="O128" s="75"/>
      <c r="P128" s="74">
        <v>4166</v>
      </c>
      <c r="Q128" s="1">
        <v>4166</v>
      </c>
      <c r="R128" s="1">
        <v>4166</v>
      </c>
      <c r="S128" s="1">
        <v>4166</v>
      </c>
      <c r="T128" s="1">
        <v>4166</v>
      </c>
      <c r="U128" s="1">
        <v>4166</v>
      </c>
      <c r="V128" s="1">
        <v>4166</v>
      </c>
      <c r="W128" s="1">
        <v>4166</v>
      </c>
      <c r="X128" s="1">
        <v>4166</v>
      </c>
      <c r="Y128" s="1">
        <v>4166</v>
      </c>
      <c r="Z128" s="1">
        <v>4166</v>
      </c>
      <c r="AA128" s="1">
        <f>4166+8</f>
        <v>4174</v>
      </c>
      <c r="AB128" s="56"/>
      <c r="AC128" s="186"/>
      <c r="AD128" s="186"/>
    </row>
    <row r="129" spans="1:29" ht="15.75" thickBot="1" x14ac:dyDescent="0.3">
      <c r="B129" s="99" t="s">
        <v>43</v>
      </c>
      <c r="C129" s="591" t="s">
        <v>44</v>
      </c>
      <c r="D129" s="592"/>
      <c r="E129" s="592"/>
      <c r="F129" s="84">
        <v>1271444</v>
      </c>
      <c r="G129" s="84">
        <f t="shared" si="34"/>
        <v>1271444</v>
      </c>
      <c r="H129" s="85">
        <f>H130+H131+H139+H147+H155+H156+H157+H158+H164+H167+H168</f>
        <v>434390</v>
      </c>
      <c r="I129" s="88">
        <f>I130+I131+I139+I147+I155+I156+I157+I158+I164+I167+I168</f>
        <v>0</v>
      </c>
      <c r="J129" s="88">
        <f>J130+J131+J139+J147+J155+J156+J157+J158+J164+J167+J168</f>
        <v>837054</v>
      </c>
      <c r="K129" s="88">
        <f>K130+K131+K139+K147+K155+K156+K157+K158+K164+K167+K168</f>
        <v>0</v>
      </c>
      <c r="L129" s="86">
        <f>L130+L131+L139+L147+L155+L156+L157+L158+L164+L167+L168</f>
        <v>0</v>
      </c>
      <c r="M129" s="89"/>
      <c r="N129" s="89">
        <f t="shared" ref="N129:AA129" si="42">N130+N131+N139+N147+N155+N156+N157+N158+N164+N167+N168</f>
        <v>0</v>
      </c>
      <c r="O129" s="87"/>
      <c r="P129" s="85">
        <f t="shared" si="42"/>
        <v>792</v>
      </c>
      <c r="Q129" s="86">
        <f t="shared" si="42"/>
        <v>33515</v>
      </c>
      <c r="R129" s="86">
        <f t="shared" si="42"/>
        <v>249863</v>
      </c>
      <c r="S129" s="86">
        <f t="shared" si="42"/>
        <v>0</v>
      </c>
      <c r="T129" s="86">
        <f t="shared" si="42"/>
        <v>1010</v>
      </c>
      <c r="U129" s="86">
        <f t="shared" si="42"/>
        <v>60240</v>
      </c>
      <c r="V129" s="86">
        <f t="shared" si="42"/>
        <v>59232</v>
      </c>
      <c r="W129" s="88">
        <f t="shared" si="42"/>
        <v>344208</v>
      </c>
      <c r="X129" s="351">
        <f t="shared" si="42"/>
        <v>0</v>
      </c>
      <c r="Y129" s="89">
        <f t="shared" si="42"/>
        <v>8961</v>
      </c>
      <c r="Z129" s="89">
        <f t="shared" si="42"/>
        <v>44863</v>
      </c>
      <c r="AA129" s="90">
        <f t="shared" si="42"/>
        <v>468760</v>
      </c>
      <c r="AB129" s="52"/>
      <c r="AC129" s="186"/>
    </row>
    <row r="130" spans="1:29" s="41" customFormat="1" ht="15" hidden="1" customHeight="1" x14ac:dyDescent="0.25">
      <c r="A130" s="124" t="s">
        <v>45</v>
      </c>
      <c r="B130" s="122" t="s">
        <v>739</v>
      </c>
      <c r="C130" s="593" t="s">
        <v>402</v>
      </c>
      <c r="D130" s="594"/>
      <c r="E130" s="594"/>
      <c r="F130" s="106">
        <v>0</v>
      </c>
      <c r="G130" s="106">
        <f t="shared" si="34"/>
        <v>0</v>
      </c>
      <c r="H130" s="107"/>
      <c r="I130" s="110"/>
      <c r="J130" s="110"/>
      <c r="K130" s="110"/>
      <c r="L130" s="108"/>
      <c r="M130" s="111"/>
      <c r="N130" s="111"/>
      <c r="O130" s="109"/>
      <c r="P130" s="107"/>
      <c r="Q130" s="108"/>
      <c r="R130" s="108"/>
      <c r="S130" s="108"/>
      <c r="T130" s="108"/>
      <c r="U130" s="108"/>
      <c r="V130" s="108"/>
      <c r="W130" s="110"/>
      <c r="X130" s="355"/>
      <c r="Y130" s="111"/>
      <c r="Z130" s="111"/>
      <c r="AA130" s="112"/>
      <c r="AB130" s="54"/>
      <c r="AC130" s="186"/>
    </row>
    <row r="131" spans="1:29" s="41" customFormat="1" x14ac:dyDescent="0.25">
      <c r="A131" s="124" t="s">
        <v>46</v>
      </c>
      <c r="B131" s="105" t="s">
        <v>740</v>
      </c>
      <c r="C131" s="595" t="s">
        <v>47</v>
      </c>
      <c r="D131" s="596"/>
      <c r="E131" s="596"/>
      <c r="F131" s="106">
        <v>336966</v>
      </c>
      <c r="G131" s="106">
        <f t="shared" si="34"/>
        <v>336966</v>
      </c>
      <c r="H131" s="107">
        <f t="shared" ref="H131:N131" si="43">H132+H133+H134</f>
        <v>331966</v>
      </c>
      <c r="I131" s="110">
        <f t="shared" si="43"/>
        <v>0</v>
      </c>
      <c r="J131" s="110">
        <f t="shared" si="43"/>
        <v>5000</v>
      </c>
      <c r="K131" s="110">
        <f t="shared" si="43"/>
        <v>0</v>
      </c>
      <c r="L131" s="108">
        <f t="shared" si="43"/>
        <v>0</v>
      </c>
      <c r="M131" s="111"/>
      <c r="N131" s="111">
        <f t="shared" si="43"/>
        <v>0</v>
      </c>
      <c r="O131" s="109"/>
      <c r="P131" s="107">
        <f>P132+P133+P134</f>
        <v>0</v>
      </c>
      <c r="Q131" s="108">
        <f t="shared" ref="Q131:AA131" si="44">Q132+Q133+Q134</f>
        <v>33280</v>
      </c>
      <c r="R131" s="108">
        <f t="shared" si="44"/>
        <v>0</v>
      </c>
      <c r="S131" s="108">
        <f t="shared" si="44"/>
        <v>0</v>
      </c>
      <c r="T131" s="108">
        <f t="shared" si="44"/>
        <v>0</v>
      </c>
      <c r="U131" s="108">
        <f t="shared" si="44"/>
        <v>60000</v>
      </c>
      <c r="V131" s="108">
        <f t="shared" si="44"/>
        <v>0</v>
      </c>
      <c r="W131" s="110">
        <f t="shared" si="44"/>
        <v>0</v>
      </c>
      <c r="X131" s="358">
        <f t="shared" si="44"/>
        <v>0</v>
      </c>
      <c r="Y131" s="111">
        <f t="shared" si="44"/>
        <v>0</v>
      </c>
      <c r="Z131" s="111">
        <f t="shared" si="44"/>
        <v>38280</v>
      </c>
      <c r="AA131" s="112">
        <f t="shared" si="44"/>
        <v>205406</v>
      </c>
      <c r="AB131" s="54"/>
      <c r="AC131" s="186"/>
    </row>
    <row r="132" spans="1:29" s="206" customFormat="1" ht="15" hidden="1" customHeight="1" x14ac:dyDescent="0.25">
      <c r="A132" s="124"/>
      <c r="B132" s="187"/>
      <c r="C132" s="196"/>
      <c r="D132" s="597" t="s">
        <v>332</v>
      </c>
      <c r="E132" s="597"/>
      <c r="F132" s="199">
        <v>0</v>
      </c>
      <c r="G132" s="199">
        <f t="shared" si="34"/>
        <v>0</v>
      </c>
      <c r="H132" s="197"/>
      <c r="I132" s="190"/>
      <c r="J132" s="190"/>
      <c r="K132" s="190"/>
      <c r="L132" s="191"/>
      <c r="M132" s="192"/>
      <c r="N132" s="192"/>
      <c r="O132" s="198"/>
      <c r="P132" s="197"/>
      <c r="Q132" s="191"/>
      <c r="R132" s="191"/>
      <c r="S132" s="191"/>
      <c r="T132" s="191"/>
      <c r="U132" s="191"/>
      <c r="V132" s="191"/>
      <c r="W132" s="190"/>
      <c r="X132" s="353"/>
      <c r="Y132" s="192"/>
      <c r="Z132" s="192"/>
      <c r="AA132" s="193"/>
      <c r="AB132" s="236"/>
      <c r="AC132" s="207"/>
    </row>
    <row r="133" spans="1:29" s="206" customFormat="1" ht="15" hidden="1" customHeight="1" x14ac:dyDescent="0.25">
      <c r="A133" s="124"/>
      <c r="B133" s="187"/>
      <c r="C133" s="196"/>
      <c r="D133" s="597" t="s">
        <v>333</v>
      </c>
      <c r="E133" s="597"/>
      <c r="F133" s="199">
        <v>0</v>
      </c>
      <c r="G133" s="199">
        <f t="shared" si="34"/>
        <v>0</v>
      </c>
      <c r="H133" s="197"/>
      <c r="I133" s="190"/>
      <c r="J133" s="190"/>
      <c r="K133" s="190"/>
      <c r="L133" s="191"/>
      <c r="M133" s="192"/>
      <c r="N133" s="192"/>
      <c r="O133" s="198"/>
      <c r="P133" s="197"/>
      <c r="Q133" s="191"/>
      <c r="R133" s="191"/>
      <c r="S133" s="191"/>
      <c r="T133" s="191"/>
      <c r="U133" s="191"/>
      <c r="V133" s="191"/>
      <c r="W133" s="190"/>
      <c r="X133" s="353"/>
      <c r="Y133" s="192"/>
      <c r="Z133" s="192"/>
      <c r="AA133" s="193"/>
      <c r="AB133" s="236"/>
      <c r="AC133" s="207"/>
    </row>
    <row r="134" spans="1:29" s="206" customFormat="1" x14ac:dyDescent="0.25">
      <c r="A134" s="124"/>
      <c r="B134" s="187"/>
      <c r="C134" s="196"/>
      <c r="D134" s="597" t="s">
        <v>403</v>
      </c>
      <c r="E134" s="597"/>
      <c r="F134" s="199">
        <v>336966</v>
      </c>
      <c r="G134" s="199">
        <f>SUM(P134:AA134)</f>
        <v>336966</v>
      </c>
      <c r="H134" s="197">
        <f t="shared" ref="H134:N134" si="45">SUM(H136:H138)</f>
        <v>331966</v>
      </c>
      <c r="I134" s="190">
        <f t="shared" si="45"/>
        <v>0</v>
      </c>
      <c r="J134" s="190">
        <f>SUM(J135:J138)</f>
        <v>5000</v>
      </c>
      <c r="K134" s="190">
        <f t="shared" si="45"/>
        <v>0</v>
      </c>
      <c r="L134" s="191">
        <f t="shared" si="45"/>
        <v>0</v>
      </c>
      <c r="M134" s="192"/>
      <c r="N134" s="192">
        <f t="shared" si="45"/>
        <v>0</v>
      </c>
      <c r="O134" s="198"/>
      <c r="P134" s="197">
        <f>SUM(P136:P138)</f>
        <v>0</v>
      </c>
      <c r="Q134" s="191">
        <f t="shared" ref="Q134:Y134" si="46">SUM(Q136:Q138)</f>
        <v>33280</v>
      </c>
      <c r="R134" s="191">
        <f t="shared" si="46"/>
        <v>0</v>
      </c>
      <c r="S134" s="191">
        <f t="shared" si="46"/>
        <v>0</v>
      </c>
      <c r="T134" s="191">
        <f t="shared" si="46"/>
        <v>0</v>
      </c>
      <c r="U134" s="191">
        <f t="shared" si="46"/>
        <v>60000</v>
      </c>
      <c r="V134" s="191">
        <f t="shared" si="46"/>
        <v>0</v>
      </c>
      <c r="W134" s="190">
        <f t="shared" si="46"/>
        <v>0</v>
      </c>
      <c r="X134" s="353">
        <f t="shared" si="46"/>
        <v>0</v>
      </c>
      <c r="Y134" s="192">
        <f t="shared" si="46"/>
        <v>0</v>
      </c>
      <c r="Z134" s="192">
        <f>SUM(Z135:Z138)</f>
        <v>38280</v>
      </c>
      <c r="AA134" s="193">
        <f>SUM(AA135:AA138)</f>
        <v>205406</v>
      </c>
      <c r="AB134" s="236"/>
      <c r="AC134" s="207"/>
    </row>
    <row r="135" spans="1:29" s="206" customFormat="1" x14ac:dyDescent="0.25">
      <c r="A135" s="124"/>
      <c r="B135" s="187"/>
      <c r="C135" s="196"/>
      <c r="D135" s="432"/>
      <c r="E135" s="433" t="s">
        <v>1032</v>
      </c>
      <c r="F135" s="78">
        <v>5000</v>
      </c>
      <c r="G135" s="78">
        <f>SUM(P135:AA135)</f>
        <v>5000</v>
      </c>
      <c r="H135" s="197"/>
      <c r="I135" s="190"/>
      <c r="J135" s="190">
        <f>G135</f>
        <v>5000</v>
      </c>
      <c r="K135" s="190"/>
      <c r="L135" s="191"/>
      <c r="M135" s="192"/>
      <c r="N135" s="192"/>
      <c r="O135" s="198"/>
      <c r="P135" s="197"/>
      <c r="Q135" s="191"/>
      <c r="R135" s="191"/>
      <c r="S135" s="191"/>
      <c r="T135" s="191"/>
      <c r="U135" s="191"/>
      <c r="V135" s="191"/>
      <c r="W135" s="190"/>
      <c r="X135" s="353"/>
      <c r="Y135" s="192"/>
      <c r="Z135" s="80">
        <v>5000</v>
      </c>
      <c r="AA135" s="44"/>
      <c r="AB135" s="236"/>
      <c r="AC135" s="207"/>
    </row>
    <row r="136" spans="1:29" x14ac:dyDescent="0.25">
      <c r="B136" s="55"/>
      <c r="C136" s="2"/>
      <c r="D136" s="203"/>
      <c r="E136" s="203" t="s">
        <v>869</v>
      </c>
      <c r="F136" s="78">
        <v>66560</v>
      </c>
      <c r="G136" s="78">
        <f>SUM(P136:AA136)</f>
        <v>66560</v>
      </c>
      <c r="H136" s="74">
        <f>G136</f>
        <v>66560</v>
      </c>
      <c r="I136" s="42"/>
      <c r="J136" s="42"/>
      <c r="K136" s="42"/>
      <c r="L136" s="1"/>
      <c r="M136" s="80"/>
      <c r="N136" s="80"/>
      <c r="O136" s="75"/>
      <c r="P136" s="74"/>
      <c r="Q136" s="1">
        <v>33280</v>
      </c>
      <c r="R136" s="1"/>
      <c r="S136" s="1"/>
      <c r="T136" s="1"/>
      <c r="U136" s="1"/>
      <c r="V136" s="1"/>
      <c r="W136" s="42"/>
      <c r="X136" s="356"/>
      <c r="Y136" s="80"/>
      <c r="Z136" s="80">
        <v>33280</v>
      </c>
      <c r="AA136" s="44"/>
      <c r="AB136" s="56"/>
      <c r="AC136" s="186"/>
    </row>
    <row r="137" spans="1:29" x14ac:dyDescent="0.25">
      <c r="B137" s="55"/>
      <c r="C137" s="2"/>
      <c r="D137" s="284"/>
      <c r="E137" s="284" t="s">
        <v>977</v>
      </c>
      <c r="F137" s="78">
        <v>5406</v>
      </c>
      <c r="G137" s="78">
        <f t="shared" si="34"/>
        <v>5406</v>
      </c>
      <c r="H137" s="74">
        <f>G137</f>
        <v>5406</v>
      </c>
      <c r="I137" s="42"/>
      <c r="J137" s="42"/>
      <c r="K137" s="42"/>
      <c r="L137" s="1"/>
      <c r="M137" s="80"/>
      <c r="N137" s="80"/>
      <c r="O137" s="75"/>
      <c r="P137" s="74"/>
      <c r="Q137" s="1"/>
      <c r="R137" s="1"/>
      <c r="S137" s="1"/>
      <c r="T137" s="1"/>
      <c r="U137" s="1"/>
      <c r="V137" s="1"/>
      <c r="W137" s="42"/>
      <c r="X137" s="356"/>
      <c r="Y137" s="80"/>
      <c r="Z137" s="80"/>
      <c r="AA137" s="44">
        <v>5406</v>
      </c>
      <c r="AB137" s="56"/>
      <c r="AC137" s="186"/>
    </row>
    <row r="138" spans="1:29" x14ac:dyDescent="0.25">
      <c r="B138" s="55"/>
      <c r="C138" s="2"/>
      <c r="D138" s="203"/>
      <c r="E138" s="203" t="s">
        <v>870</v>
      </c>
      <c r="F138" s="78">
        <v>260000</v>
      </c>
      <c r="G138" s="78">
        <f t="shared" si="34"/>
        <v>260000</v>
      </c>
      <c r="H138" s="74">
        <f>G138</f>
        <v>260000</v>
      </c>
      <c r="I138" s="42"/>
      <c r="J138" s="42"/>
      <c r="K138" s="42"/>
      <c r="L138" s="1"/>
      <c r="M138" s="80"/>
      <c r="N138" s="80"/>
      <c r="O138" s="75"/>
      <c r="P138" s="74"/>
      <c r="Q138" s="1"/>
      <c r="R138" s="1"/>
      <c r="S138" s="1"/>
      <c r="T138" s="1"/>
      <c r="U138" s="1">
        <v>60000</v>
      </c>
      <c r="V138" s="1"/>
      <c r="W138" s="42"/>
      <c r="X138" s="356"/>
      <c r="Y138" s="80"/>
      <c r="Z138" s="80"/>
      <c r="AA138" s="44">
        <v>200000</v>
      </c>
      <c r="AB138" s="56"/>
      <c r="AC138" s="186"/>
    </row>
    <row r="139" spans="1:29" s="41" customFormat="1" x14ac:dyDescent="0.25">
      <c r="A139" s="124" t="s">
        <v>48</v>
      </c>
      <c r="B139" s="105" t="s">
        <v>741</v>
      </c>
      <c r="C139" s="595" t="s">
        <v>49</v>
      </c>
      <c r="D139" s="596"/>
      <c r="E139" s="596"/>
      <c r="F139" s="106">
        <v>98424</v>
      </c>
      <c r="G139" s="106">
        <f>SUM(P139:AA139)</f>
        <v>98424</v>
      </c>
      <c r="H139" s="107">
        <f>H140+H143</f>
        <v>98424</v>
      </c>
      <c r="I139" s="110">
        <f>I140+I143</f>
        <v>0</v>
      </c>
      <c r="J139" s="110">
        <f>J140+J143</f>
        <v>0</v>
      </c>
      <c r="K139" s="110">
        <f>K140+K143</f>
        <v>0</v>
      </c>
      <c r="L139" s="108">
        <f>L140+L143</f>
        <v>0</v>
      </c>
      <c r="M139" s="111"/>
      <c r="N139" s="111">
        <f t="shared" ref="N139:AA139" si="47">N140+N143</f>
        <v>0</v>
      </c>
      <c r="O139" s="109"/>
      <c r="P139" s="107">
        <f t="shared" si="47"/>
        <v>0</v>
      </c>
      <c r="Q139" s="108">
        <f t="shared" si="47"/>
        <v>0</v>
      </c>
      <c r="R139" s="108">
        <f t="shared" si="47"/>
        <v>24116</v>
      </c>
      <c r="S139" s="108">
        <f t="shared" si="47"/>
        <v>0</v>
      </c>
      <c r="T139" s="108">
        <f t="shared" si="47"/>
        <v>0</v>
      </c>
      <c r="U139" s="108">
        <f t="shared" si="47"/>
        <v>0</v>
      </c>
      <c r="V139" s="108">
        <f t="shared" si="47"/>
        <v>59008</v>
      </c>
      <c r="W139" s="110">
        <f t="shared" si="47"/>
        <v>0</v>
      </c>
      <c r="X139" s="358">
        <f t="shared" si="47"/>
        <v>0</v>
      </c>
      <c r="Y139" s="111">
        <f t="shared" si="47"/>
        <v>8736</v>
      </c>
      <c r="Z139" s="111">
        <f t="shared" si="47"/>
        <v>6564</v>
      </c>
      <c r="AA139" s="112">
        <f t="shared" si="47"/>
        <v>0</v>
      </c>
      <c r="AB139" s="54"/>
      <c r="AC139" s="186"/>
    </row>
    <row r="140" spans="1:29" x14ac:dyDescent="0.25">
      <c r="B140" s="187"/>
      <c r="C140" s="196"/>
      <c r="D140" s="597" t="s">
        <v>404</v>
      </c>
      <c r="E140" s="597"/>
      <c r="F140" s="199">
        <v>50000</v>
      </c>
      <c r="G140" s="199">
        <f>SUM(P140:AA140)</f>
        <v>50000</v>
      </c>
      <c r="H140" s="197">
        <f>SUM(H141:H142)</f>
        <v>50000</v>
      </c>
      <c r="I140" s="190">
        <f t="shared" ref="I140:AA140" si="48">SUM(I141:I142)</f>
        <v>0</v>
      </c>
      <c r="J140" s="190">
        <f t="shared" si="48"/>
        <v>0</v>
      </c>
      <c r="K140" s="190">
        <f t="shared" si="48"/>
        <v>0</v>
      </c>
      <c r="L140" s="191">
        <f t="shared" si="48"/>
        <v>0</v>
      </c>
      <c r="M140" s="192"/>
      <c r="N140" s="192">
        <f t="shared" si="48"/>
        <v>0</v>
      </c>
      <c r="O140" s="198"/>
      <c r="P140" s="197">
        <f t="shared" si="48"/>
        <v>0</v>
      </c>
      <c r="Q140" s="191">
        <f t="shared" si="48"/>
        <v>0</v>
      </c>
      <c r="R140" s="191">
        <f t="shared" si="48"/>
        <v>0</v>
      </c>
      <c r="S140" s="191">
        <f t="shared" si="48"/>
        <v>0</v>
      </c>
      <c r="T140" s="191">
        <f t="shared" si="48"/>
        <v>0</v>
      </c>
      <c r="U140" s="191">
        <f t="shared" si="48"/>
        <v>0</v>
      </c>
      <c r="V140" s="191">
        <f t="shared" si="48"/>
        <v>50000</v>
      </c>
      <c r="W140" s="190">
        <f t="shared" si="48"/>
        <v>0</v>
      </c>
      <c r="X140" s="353">
        <f t="shared" si="48"/>
        <v>0</v>
      </c>
      <c r="Y140" s="192">
        <f>SUM(Y141:Y142)</f>
        <v>0</v>
      </c>
      <c r="Z140" s="192">
        <f t="shared" si="48"/>
        <v>0</v>
      </c>
      <c r="AA140" s="193">
        <f t="shared" si="48"/>
        <v>0</v>
      </c>
      <c r="AB140" s="56"/>
      <c r="AC140" s="186"/>
    </row>
    <row r="141" spans="1:29" x14ac:dyDescent="0.25">
      <c r="B141" s="55"/>
      <c r="C141" s="2"/>
      <c r="D141" s="204"/>
      <c r="E141" s="204" t="s">
        <v>864</v>
      </c>
      <c r="F141" s="78">
        <v>50000</v>
      </c>
      <c r="G141" s="78">
        <f>SUM(P141:AA141)</f>
        <v>50000</v>
      </c>
      <c r="H141" s="74">
        <f>G141</f>
        <v>50000</v>
      </c>
      <c r="I141" s="42"/>
      <c r="J141" s="42"/>
      <c r="K141" s="42"/>
      <c r="L141" s="1"/>
      <c r="M141" s="80"/>
      <c r="N141" s="80"/>
      <c r="O141" s="75"/>
      <c r="P141" s="74"/>
      <c r="Q141" s="1"/>
      <c r="R141" s="1"/>
      <c r="S141" s="1"/>
      <c r="T141" s="1"/>
      <c r="U141" s="1"/>
      <c r="V141" s="1">
        <v>50000</v>
      </c>
      <c r="W141" s="42"/>
      <c r="X141" s="356"/>
      <c r="Y141" s="80"/>
      <c r="Z141" s="80"/>
      <c r="AA141" s="44"/>
      <c r="AB141" s="56"/>
      <c r="AC141" s="186"/>
    </row>
    <row r="142" spans="1:29" x14ac:dyDescent="0.25">
      <c r="B142" s="55"/>
      <c r="C142" s="2"/>
      <c r="D142" s="171"/>
      <c r="E142" s="171" t="s">
        <v>865</v>
      </c>
      <c r="F142" s="78">
        <v>0</v>
      </c>
      <c r="G142" s="78">
        <f>SUM(P142:AA142)</f>
        <v>0</v>
      </c>
      <c r="H142" s="74">
        <f>G142</f>
        <v>0</v>
      </c>
      <c r="I142" s="42"/>
      <c r="J142" s="42"/>
      <c r="K142" s="42"/>
      <c r="L142" s="1"/>
      <c r="M142" s="80"/>
      <c r="N142" s="80"/>
      <c r="O142" s="75"/>
      <c r="P142" s="74"/>
      <c r="Q142" s="1"/>
      <c r="R142" s="1"/>
      <c r="S142" s="1"/>
      <c r="T142" s="1"/>
      <c r="U142" s="1"/>
      <c r="V142" s="1"/>
      <c r="W142" s="42"/>
      <c r="X142" s="356"/>
      <c r="Y142" s="80"/>
      <c r="Z142" s="80"/>
      <c r="AA142" s="44"/>
      <c r="AB142" s="56"/>
      <c r="AC142" s="186"/>
    </row>
    <row r="143" spans="1:29" x14ac:dyDescent="0.25">
      <c r="B143" s="187"/>
      <c r="C143" s="196"/>
      <c r="D143" s="597" t="s">
        <v>405</v>
      </c>
      <c r="E143" s="597"/>
      <c r="F143" s="199">
        <v>48424</v>
      </c>
      <c r="G143" s="199">
        <f t="shared" ref="G143:G204" si="49">SUM(P143:AA143)</f>
        <v>48424</v>
      </c>
      <c r="H143" s="197">
        <f>SUM(H144:H146)</f>
        <v>48424</v>
      </c>
      <c r="I143" s="190">
        <f t="shared" ref="I143:AA143" si="50">SUM(I144:I145)</f>
        <v>0</v>
      </c>
      <c r="J143" s="190">
        <f t="shared" si="50"/>
        <v>0</v>
      </c>
      <c r="K143" s="190">
        <f t="shared" si="50"/>
        <v>0</v>
      </c>
      <c r="L143" s="191">
        <f t="shared" si="50"/>
        <v>0</v>
      </c>
      <c r="M143" s="192"/>
      <c r="N143" s="192">
        <f t="shared" si="50"/>
        <v>0</v>
      </c>
      <c r="O143" s="198"/>
      <c r="P143" s="197">
        <f t="shared" si="50"/>
        <v>0</v>
      </c>
      <c r="Q143" s="191">
        <f t="shared" si="50"/>
        <v>0</v>
      </c>
      <c r="R143" s="191">
        <f t="shared" si="50"/>
        <v>24116</v>
      </c>
      <c r="S143" s="191">
        <f t="shared" si="50"/>
        <v>0</v>
      </c>
      <c r="T143" s="191">
        <f t="shared" si="50"/>
        <v>0</v>
      </c>
      <c r="U143" s="191">
        <f>SUM(U144:U146)</f>
        <v>0</v>
      </c>
      <c r="V143" s="191">
        <f t="shared" si="50"/>
        <v>9008</v>
      </c>
      <c r="W143" s="190">
        <f t="shared" si="50"/>
        <v>0</v>
      </c>
      <c r="X143" s="353">
        <f t="shared" si="50"/>
        <v>0</v>
      </c>
      <c r="Y143" s="192">
        <f t="shared" si="50"/>
        <v>8736</v>
      </c>
      <c r="Z143" s="192">
        <f t="shared" si="50"/>
        <v>6564</v>
      </c>
      <c r="AA143" s="193">
        <f t="shared" si="50"/>
        <v>0</v>
      </c>
      <c r="AB143" s="56"/>
      <c r="AC143" s="186"/>
    </row>
    <row r="144" spans="1:29" x14ac:dyDescent="0.25">
      <c r="B144" s="55"/>
      <c r="C144" s="2"/>
      <c r="D144" s="226"/>
      <c r="E144" s="226" t="s">
        <v>866</v>
      </c>
      <c r="F144" s="78">
        <v>0</v>
      </c>
      <c r="G144" s="78">
        <f>SUM(P144:AA144)</f>
        <v>0</v>
      </c>
      <c r="H144" s="74"/>
      <c r="I144" s="42">
        <f>G144</f>
        <v>0</v>
      </c>
      <c r="J144" s="42"/>
      <c r="K144" s="42"/>
      <c r="L144" s="1"/>
      <c r="M144" s="80"/>
      <c r="N144" s="80"/>
      <c r="O144" s="75"/>
      <c r="P144" s="74"/>
      <c r="Q144" s="1"/>
      <c r="R144" s="1"/>
      <c r="S144" s="1"/>
      <c r="T144" s="1"/>
      <c r="U144" s="1"/>
      <c r="V144" s="1"/>
      <c r="W144" s="42"/>
      <c r="X144" s="356"/>
      <c r="Y144" s="80"/>
      <c r="Z144" s="80"/>
      <c r="AA144" s="44"/>
      <c r="AB144" s="56"/>
      <c r="AC144" s="186"/>
    </row>
    <row r="145" spans="1:29" x14ac:dyDescent="0.25">
      <c r="B145" s="55"/>
      <c r="C145" s="2"/>
      <c r="D145" s="171"/>
      <c r="E145" s="171" t="s">
        <v>867</v>
      </c>
      <c r="F145" s="78">
        <v>48424</v>
      </c>
      <c r="G145" s="78">
        <f t="shared" si="49"/>
        <v>48424</v>
      </c>
      <c r="H145" s="74">
        <f>G145</f>
        <v>48424</v>
      </c>
      <c r="I145" s="42"/>
      <c r="J145" s="42"/>
      <c r="K145" s="42"/>
      <c r="L145" s="1"/>
      <c r="M145" s="80"/>
      <c r="N145" s="80"/>
      <c r="O145" s="75"/>
      <c r="P145" s="74"/>
      <c r="Q145" s="1"/>
      <c r="R145" s="1">
        <v>24116</v>
      </c>
      <c r="S145" s="1"/>
      <c r="T145" s="1"/>
      <c r="U145" s="1"/>
      <c r="V145" s="1">
        <v>9008</v>
      </c>
      <c r="W145" s="42"/>
      <c r="X145" s="356"/>
      <c r="Y145" s="80">
        <v>8736</v>
      </c>
      <c r="Z145" s="80">
        <v>6564</v>
      </c>
      <c r="AA145" s="44"/>
      <c r="AB145" s="56"/>
      <c r="AC145" s="186"/>
    </row>
    <row r="146" spans="1:29" x14ac:dyDescent="0.25">
      <c r="B146" s="55"/>
      <c r="C146" s="2"/>
      <c r="D146" s="339"/>
      <c r="E146" s="339" t="s">
        <v>1027</v>
      </c>
      <c r="F146" s="78">
        <v>0</v>
      </c>
      <c r="G146" s="78">
        <f>SUM(P146:AA146)</f>
        <v>0</v>
      </c>
      <c r="H146" s="74">
        <f>G146</f>
        <v>0</v>
      </c>
      <c r="I146" s="42"/>
      <c r="J146" s="42"/>
      <c r="K146" s="42"/>
      <c r="L146" s="1"/>
      <c r="M146" s="80"/>
      <c r="N146" s="80"/>
      <c r="O146" s="75"/>
      <c r="P146" s="74"/>
      <c r="Q146" s="1"/>
      <c r="R146" s="1"/>
      <c r="S146" s="1"/>
      <c r="T146" s="1"/>
      <c r="U146" s="1"/>
      <c r="V146" s="1"/>
      <c r="W146" s="42"/>
      <c r="X146" s="356"/>
      <c r="Y146" s="80"/>
      <c r="Z146" s="80"/>
      <c r="AA146" s="44"/>
      <c r="AB146" s="56"/>
      <c r="AC146" s="186"/>
    </row>
    <row r="147" spans="1:29" s="41" customFormat="1" x14ac:dyDescent="0.25">
      <c r="A147" s="124" t="s">
        <v>50</v>
      </c>
      <c r="B147" s="105" t="s">
        <v>742</v>
      </c>
      <c r="C147" s="595" t="s">
        <v>51</v>
      </c>
      <c r="D147" s="596"/>
      <c r="E147" s="596"/>
      <c r="F147" s="106">
        <v>832054</v>
      </c>
      <c r="G147" s="106">
        <f>SUM(P147:AA147)</f>
        <v>832054</v>
      </c>
      <c r="H147" s="107">
        <f t="shared" ref="H147:N147" si="51">H148+H149+H150+H151+H152+H153+H154</f>
        <v>0</v>
      </c>
      <c r="I147" s="110">
        <f t="shared" si="51"/>
        <v>0</v>
      </c>
      <c r="J147" s="110">
        <f>J148+J149+J150+J151+J152+J153+J154</f>
        <v>832054</v>
      </c>
      <c r="K147" s="110">
        <f t="shared" si="51"/>
        <v>0</v>
      </c>
      <c r="L147" s="108">
        <f t="shared" si="51"/>
        <v>0</v>
      </c>
      <c r="M147" s="111"/>
      <c r="N147" s="111">
        <f t="shared" si="51"/>
        <v>0</v>
      </c>
      <c r="O147" s="109"/>
      <c r="P147" s="107">
        <f>P148+P149+P150+P151+P152+P153+P154</f>
        <v>0</v>
      </c>
      <c r="Q147" s="108">
        <f t="shared" ref="Q147:AA147" si="52">Q148+Q149+Q150+Q151+Q152+Q153+Q154</f>
        <v>0</v>
      </c>
      <c r="R147" s="108">
        <f t="shared" si="52"/>
        <v>225486</v>
      </c>
      <c r="S147" s="108">
        <f t="shared" si="52"/>
        <v>0</v>
      </c>
      <c r="T147" s="108">
        <f t="shared" si="52"/>
        <v>0</v>
      </c>
      <c r="U147" s="108">
        <f t="shared" si="52"/>
        <v>0</v>
      </c>
      <c r="V147" s="108">
        <f t="shared" si="52"/>
        <v>0</v>
      </c>
      <c r="W147" s="110">
        <f t="shared" si="52"/>
        <v>343966</v>
      </c>
      <c r="X147" s="358">
        <f t="shared" si="52"/>
        <v>0</v>
      </c>
      <c r="Y147" s="111">
        <f t="shared" si="52"/>
        <v>0</v>
      </c>
      <c r="Z147" s="111">
        <f t="shared" si="52"/>
        <v>0</v>
      </c>
      <c r="AA147" s="112">
        <f t="shared" si="52"/>
        <v>262602</v>
      </c>
      <c r="AB147" s="54"/>
      <c r="AC147" s="186"/>
    </row>
    <row r="148" spans="1:29" ht="15" hidden="1" customHeight="1" x14ac:dyDescent="0.25">
      <c r="B148" s="55"/>
      <c r="C148" s="2"/>
      <c r="D148" s="550" t="s">
        <v>334</v>
      </c>
      <c r="E148" s="550"/>
      <c r="F148" s="78">
        <v>0</v>
      </c>
      <c r="G148" s="78">
        <f t="shared" si="49"/>
        <v>0</v>
      </c>
      <c r="H148" s="74"/>
      <c r="I148" s="42"/>
      <c r="J148" s="42"/>
      <c r="K148" s="42"/>
      <c r="L148" s="1"/>
      <c r="M148" s="80"/>
      <c r="N148" s="80"/>
      <c r="O148" s="75"/>
      <c r="P148" s="74"/>
      <c r="Q148" s="1"/>
      <c r="R148" s="1"/>
      <c r="S148" s="1"/>
      <c r="T148" s="1"/>
      <c r="U148" s="1"/>
      <c r="V148" s="1"/>
      <c r="W148" s="42"/>
      <c r="X148" s="356"/>
      <c r="Y148" s="80"/>
      <c r="Z148" s="80"/>
      <c r="AA148" s="44"/>
      <c r="AB148" s="56"/>
      <c r="AC148" s="186"/>
    </row>
    <row r="149" spans="1:29" ht="27" customHeight="1" x14ac:dyDescent="0.25">
      <c r="B149" s="55"/>
      <c r="C149" s="2"/>
      <c r="D149" s="551" t="s">
        <v>491</v>
      </c>
      <c r="E149" s="551"/>
      <c r="F149" s="78">
        <v>801240</v>
      </c>
      <c r="G149" s="78">
        <f t="shared" si="49"/>
        <v>801240</v>
      </c>
      <c r="H149" s="74"/>
      <c r="I149" s="42"/>
      <c r="J149" s="42">
        <f>G149</f>
        <v>801240</v>
      </c>
      <c r="K149" s="42"/>
      <c r="L149" s="1"/>
      <c r="M149" s="80"/>
      <c r="N149" s="80"/>
      <c r="O149" s="75"/>
      <c r="P149" s="74"/>
      <c r="Q149" s="1"/>
      <c r="R149" s="1">
        <v>216600</v>
      </c>
      <c r="S149" s="1"/>
      <c r="T149" s="1"/>
      <c r="U149" s="1"/>
      <c r="V149" s="1"/>
      <c r="W149" s="42">
        <v>331680</v>
      </c>
      <c r="X149" s="356"/>
      <c r="Y149" s="80"/>
      <c r="Z149" s="80"/>
      <c r="AA149" s="44">
        <v>252960</v>
      </c>
      <c r="AB149" s="56"/>
      <c r="AC149" s="186"/>
    </row>
    <row r="150" spans="1:29" x14ac:dyDescent="0.25">
      <c r="B150" s="55"/>
      <c r="C150" s="2"/>
      <c r="D150" s="550" t="s">
        <v>801</v>
      </c>
      <c r="E150" s="550"/>
      <c r="F150" s="78">
        <v>30814</v>
      </c>
      <c r="G150" s="78">
        <f t="shared" si="49"/>
        <v>30814</v>
      </c>
      <c r="H150" s="74"/>
      <c r="I150" s="42"/>
      <c r="J150" s="42">
        <f>G150</f>
        <v>30814</v>
      </c>
      <c r="K150" s="42"/>
      <c r="L150" s="1"/>
      <c r="M150" s="80"/>
      <c r="N150" s="80"/>
      <c r="O150" s="75"/>
      <c r="P150" s="74"/>
      <c r="Q150" s="1"/>
      <c r="R150" s="1">
        <v>8886</v>
      </c>
      <c r="S150" s="1"/>
      <c r="T150" s="1"/>
      <c r="U150" s="1"/>
      <c r="V150" s="1"/>
      <c r="W150" s="42">
        <v>12286</v>
      </c>
      <c r="X150" s="356"/>
      <c r="Y150" s="80"/>
      <c r="Z150" s="80"/>
      <c r="AA150" s="44">
        <v>9642</v>
      </c>
      <c r="AB150" s="56"/>
      <c r="AC150" s="186"/>
    </row>
    <row r="151" spans="1:29" ht="15" hidden="1" customHeight="1" x14ac:dyDescent="0.25">
      <c r="B151" s="55"/>
      <c r="C151" s="2"/>
      <c r="D151" s="550" t="s">
        <v>406</v>
      </c>
      <c r="E151" s="550"/>
      <c r="F151" s="78">
        <v>0</v>
      </c>
      <c r="G151" s="78">
        <f t="shared" si="49"/>
        <v>0</v>
      </c>
      <c r="H151" s="74"/>
      <c r="I151" s="42"/>
      <c r="J151" s="42"/>
      <c r="K151" s="42"/>
      <c r="L151" s="1"/>
      <c r="M151" s="80"/>
      <c r="N151" s="80"/>
      <c r="O151" s="75"/>
      <c r="P151" s="74"/>
      <c r="Q151" s="1"/>
      <c r="R151" s="1"/>
      <c r="S151" s="1"/>
      <c r="T151" s="1"/>
      <c r="U151" s="1"/>
      <c r="V151" s="1"/>
      <c r="W151" s="42"/>
      <c r="X151" s="356"/>
      <c r="Y151" s="80"/>
      <c r="Z151" s="80"/>
      <c r="AA151" s="44"/>
      <c r="AB151" s="56"/>
      <c r="AC151" s="186"/>
    </row>
    <row r="152" spans="1:29" ht="15" hidden="1" customHeight="1" x14ac:dyDescent="0.25">
      <c r="B152" s="55"/>
      <c r="C152" s="2"/>
      <c r="D152" s="550" t="s">
        <v>407</v>
      </c>
      <c r="E152" s="550"/>
      <c r="F152" s="78">
        <v>0</v>
      </c>
      <c r="G152" s="78">
        <f t="shared" si="49"/>
        <v>0</v>
      </c>
      <c r="H152" s="74"/>
      <c r="I152" s="42"/>
      <c r="J152" s="42"/>
      <c r="K152" s="42"/>
      <c r="L152" s="1"/>
      <c r="M152" s="80"/>
      <c r="N152" s="80"/>
      <c r="O152" s="75"/>
      <c r="P152" s="74"/>
      <c r="Q152" s="1"/>
      <c r="R152" s="1"/>
      <c r="S152" s="1"/>
      <c r="T152" s="1"/>
      <c r="U152" s="1"/>
      <c r="V152" s="1"/>
      <c r="W152" s="42"/>
      <c r="X152" s="356"/>
      <c r="Y152" s="80"/>
      <c r="Z152" s="80"/>
      <c r="AA152" s="44"/>
      <c r="AB152" s="56"/>
      <c r="AC152" s="186"/>
    </row>
    <row r="153" spans="1:29" ht="15" hidden="1" customHeight="1" x14ac:dyDescent="0.25">
      <c r="B153" s="55"/>
      <c r="C153" s="2"/>
      <c r="D153" s="550" t="s">
        <v>335</v>
      </c>
      <c r="E153" s="550"/>
      <c r="F153" s="78">
        <v>0</v>
      </c>
      <c r="G153" s="78">
        <f t="shared" si="49"/>
        <v>0</v>
      </c>
      <c r="H153" s="74"/>
      <c r="I153" s="42"/>
      <c r="J153" s="42"/>
      <c r="K153" s="42"/>
      <c r="L153" s="1"/>
      <c r="M153" s="80"/>
      <c r="N153" s="80"/>
      <c r="O153" s="75"/>
      <c r="P153" s="74"/>
      <c r="Q153" s="1"/>
      <c r="R153" s="1"/>
      <c r="S153" s="1"/>
      <c r="T153" s="1"/>
      <c r="U153" s="1"/>
      <c r="V153" s="1"/>
      <c r="W153" s="42"/>
      <c r="X153" s="356"/>
      <c r="Y153" s="80"/>
      <c r="Z153" s="80"/>
      <c r="AA153" s="44"/>
      <c r="AB153" s="56"/>
      <c r="AC153" s="186"/>
    </row>
    <row r="154" spans="1:29" ht="15" hidden="1" customHeight="1" x14ac:dyDescent="0.25">
      <c r="B154" s="55"/>
      <c r="C154" s="2"/>
      <c r="D154" s="550" t="s">
        <v>408</v>
      </c>
      <c r="E154" s="550"/>
      <c r="F154" s="78">
        <v>0</v>
      </c>
      <c r="G154" s="78">
        <f t="shared" si="49"/>
        <v>0</v>
      </c>
      <c r="H154" s="74"/>
      <c r="I154" s="42"/>
      <c r="J154" s="42"/>
      <c r="K154" s="42"/>
      <c r="L154" s="1"/>
      <c r="M154" s="80"/>
      <c r="N154" s="80"/>
      <c r="O154" s="75"/>
      <c r="P154" s="74"/>
      <c r="Q154" s="1"/>
      <c r="R154" s="1"/>
      <c r="S154" s="1"/>
      <c r="T154" s="1"/>
      <c r="U154" s="1"/>
      <c r="V154" s="1"/>
      <c r="W154" s="42"/>
      <c r="X154" s="356"/>
      <c r="Y154" s="80"/>
      <c r="Z154" s="80"/>
      <c r="AA154" s="44"/>
      <c r="AB154" s="56"/>
      <c r="AC154" s="186"/>
    </row>
    <row r="155" spans="1:29" s="41" customFormat="1" ht="15" hidden="1" customHeight="1" x14ac:dyDescent="0.25">
      <c r="A155" s="124" t="s">
        <v>52</v>
      </c>
      <c r="B155" s="105" t="s">
        <v>743</v>
      </c>
      <c r="C155" s="595" t="s">
        <v>409</v>
      </c>
      <c r="D155" s="596"/>
      <c r="E155" s="596"/>
      <c r="F155" s="106">
        <v>0</v>
      </c>
      <c r="G155" s="106">
        <f t="shared" si="49"/>
        <v>0</v>
      </c>
      <c r="H155" s="107"/>
      <c r="I155" s="110"/>
      <c r="J155" s="110"/>
      <c r="K155" s="110"/>
      <c r="L155" s="108"/>
      <c r="M155" s="111"/>
      <c r="N155" s="111"/>
      <c r="O155" s="109"/>
      <c r="P155" s="107"/>
      <c r="Q155" s="108"/>
      <c r="R155" s="108"/>
      <c r="S155" s="108"/>
      <c r="T155" s="108"/>
      <c r="U155" s="108"/>
      <c r="V155" s="108"/>
      <c r="W155" s="110"/>
      <c r="X155" s="355"/>
      <c r="Y155" s="111"/>
      <c r="Z155" s="111"/>
      <c r="AA155" s="112"/>
      <c r="AB155" s="54"/>
      <c r="AC155" s="186"/>
    </row>
    <row r="156" spans="1:29" s="41" customFormat="1" ht="15" hidden="1" customHeight="1" x14ac:dyDescent="0.25">
      <c r="A156" s="124" t="s">
        <v>53</v>
      </c>
      <c r="B156" s="105" t="s">
        <v>744</v>
      </c>
      <c r="C156" s="595" t="s">
        <v>410</v>
      </c>
      <c r="D156" s="596"/>
      <c r="E156" s="596"/>
      <c r="F156" s="106">
        <v>0</v>
      </c>
      <c r="G156" s="106">
        <f t="shared" si="49"/>
        <v>0</v>
      </c>
      <c r="H156" s="107"/>
      <c r="I156" s="110"/>
      <c r="J156" s="110"/>
      <c r="K156" s="110"/>
      <c r="L156" s="108"/>
      <c r="M156" s="111"/>
      <c r="N156" s="111"/>
      <c r="O156" s="109"/>
      <c r="P156" s="107"/>
      <c r="Q156" s="108"/>
      <c r="R156" s="108"/>
      <c r="S156" s="108"/>
      <c r="T156" s="108"/>
      <c r="U156" s="108"/>
      <c r="V156" s="108"/>
      <c r="W156" s="110"/>
      <c r="X156" s="355"/>
      <c r="Y156" s="111"/>
      <c r="Z156" s="111"/>
      <c r="AA156" s="112"/>
      <c r="AB156" s="54"/>
      <c r="AC156" s="186"/>
    </row>
    <row r="157" spans="1:29" s="41" customFormat="1" ht="15" hidden="1" customHeight="1" x14ac:dyDescent="0.25">
      <c r="A157" s="124" t="s">
        <v>54</v>
      </c>
      <c r="B157" s="105" t="s">
        <v>745</v>
      </c>
      <c r="C157" s="595" t="s">
        <v>928</v>
      </c>
      <c r="D157" s="596"/>
      <c r="E157" s="596"/>
      <c r="F157" s="106">
        <v>0</v>
      </c>
      <c r="G157" s="106">
        <f t="shared" si="49"/>
        <v>0</v>
      </c>
      <c r="H157" s="107"/>
      <c r="I157" s="110"/>
      <c r="J157" s="110"/>
      <c r="K157" s="110"/>
      <c r="L157" s="108"/>
      <c r="M157" s="111"/>
      <c r="N157" s="111"/>
      <c r="O157" s="109"/>
      <c r="P157" s="107"/>
      <c r="Q157" s="108"/>
      <c r="R157" s="108"/>
      <c r="S157" s="108"/>
      <c r="T157" s="108"/>
      <c r="U157" s="108"/>
      <c r="V157" s="108"/>
      <c r="W157" s="110"/>
      <c r="X157" s="355"/>
      <c r="Y157" s="111"/>
      <c r="Z157" s="111"/>
      <c r="AA157" s="112"/>
      <c r="AB157" s="54"/>
      <c r="AC157" s="186"/>
    </row>
    <row r="158" spans="1:29" s="41" customFormat="1" x14ac:dyDescent="0.25">
      <c r="A158" s="124"/>
      <c r="B158" s="105" t="s">
        <v>929</v>
      </c>
      <c r="C158" s="595" t="s">
        <v>930</v>
      </c>
      <c r="D158" s="596"/>
      <c r="E158" s="596"/>
      <c r="F158" s="106">
        <v>4000</v>
      </c>
      <c r="G158" s="106">
        <f>SUM(P158:AA158)</f>
        <v>4000</v>
      </c>
      <c r="H158" s="107">
        <f t="shared" ref="H158:N158" si="53">H159+H160</f>
        <v>4000</v>
      </c>
      <c r="I158" s="110">
        <f t="shared" si="53"/>
        <v>0</v>
      </c>
      <c r="J158" s="110">
        <f t="shared" si="53"/>
        <v>0</v>
      </c>
      <c r="K158" s="110">
        <f t="shared" si="53"/>
        <v>0</v>
      </c>
      <c r="L158" s="108">
        <f t="shared" si="53"/>
        <v>0</v>
      </c>
      <c r="M158" s="111"/>
      <c r="N158" s="111">
        <f t="shared" si="53"/>
        <v>0</v>
      </c>
      <c r="O158" s="109"/>
      <c r="P158" s="107">
        <f>P159+P160</f>
        <v>792</v>
      </c>
      <c r="Q158" s="108">
        <f t="shared" ref="Q158:AA158" si="54">Q159+Q160</f>
        <v>235</v>
      </c>
      <c r="R158" s="108">
        <f t="shared" si="54"/>
        <v>261</v>
      </c>
      <c r="S158" s="108">
        <f t="shared" si="54"/>
        <v>0</v>
      </c>
      <c r="T158" s="108">
        <f t="shared" si="54"/>
        <v>1010</v>
      </c>
      <c r="U158" s="108">
        <f t="shared" si="54"/>
        <v>240</v>
      </c>
      <c r="V158" s="108">
        <f t="shared" si="54"/>
        <v>224</v>
      </c>
      <c r="W158" s="110">
        <f t="shared" si="54"/>
        <v>242</v>
      </c>
      <c r="X158" s="358">
        <f t="shared" si="54"/>
        <v>0</v>
      </c>
      <c r="Y158" s="111">
        <f t="shared" si="54"/>
        <v>225</v>
      </c>
      <c r="Z158" s="111">
        <f t="shared" si="54"/>
        <v>19</v>
      </c>
      <c r="AA158" s="112">
        <f t="shared" si="54"/>
        <v>752</v>
      </c>
      <c r="AB158" s="54"/>
      <c r="AC158" s="186"/>
    </row>
    <row r="159" spans="1:29" s="206" customFormat="1" ht="15" hidden="1" customHeight="1" x14ac:dyDescent="0.25">
      <c r="A159" s="124" t="s">
        <v>931</v>
      </c>
      <c r="B159" s="187" t="s">
        <v>932</v>
      </c>
      <c r="C159" s="237"/>
      <c r="D159" s="235" t="s">
        <v>933</v>
      </c>
      <c r="E159" s="235"/>
      <c r="F159" s="199">
        <v>0</v>
      </c>
      <c r="G159" s="199">
        <f t="shared" si="49"/>
        <v>0</v>
      </c>
      <c r="H159" s="197"/>
      <c r="I159" s="190"/>
      <c r="J159" s="190"/>
      <c r="K159" s="190"/>
      <c r="L159" s="191"/>
      <c r="M159" s="192"/>
      <c r="N159" s="192"/>
      <c r="O159" s="198"/>
      <c r="P159" s="197"/>
      <c r="Q159" s="191"/>
      <c r="R159" s="191"/>
      <c r="S159" s="191"/>
      <c r="T159" s="191"/>
      <c r="U159" s="191"/>
      <c r="V159" s="191"/>
      <c r="W159" s="190"/>
      <c r="X159" s="353"/>
      <c r="Y159" s="192"/>
      <c r="Z159" s="192"/>
      <c r="AA159" s="193"/>
      <c r="AB159" s="236"/>
      <c r="AC159" s="186"/>
    </row>
    <row r="160" spans="1:29" s="206" customFormat="1" x14ac:dyDescent="0.25">
      <c r="A160" s="124" t="s">
        <v>828</v>
      </c>
      <c r="B160" s="187" t="s">
        <v>871</v>
      </c>
      <c r="C160" s="200"/>
      <c r="D160" s="256" t="s">
        <v>829</v>
      </c>
      <c r="E160" s="256"/>
      <c r="F160" s="199">
        <v>4000</v>
      </c>
      <c r="G160" s="199">
        <f t="shared" si="49"/>
        <v>4000</v>
      </c>
      <c r="H160" s="197">
        <f t="shared" ref="H160:N160" si="55">H161+H162+H163</f>
        <v>4000</v>
      </c>
      <c r="I160" s="190">
        <f t="shared" si="55"/>
        <v>0</v>
      </c>
      <c r="J160" s="190">
        <f t="shared" si="55"/>
        <v>0</v>
      </c>
      <c r="K160" s="190">
        <f t="shared" si="55"/>
        <v>0</v>
      </c>
      <c r="L160" s="191">
        <f t="shared" si="55"/>
        <v>0</v>
      </c>
      <c r="M160" s="192"/>
      <c r="N160" s="192">
        <f t="shared" si="55"/>
        <v>0</v>
      </c>
      <c r="O160" s="198"/>
      <c r="P160" s="197">
        <f>P161+P162+P163</f>
        <v>792</v>
      </c>
      <c r="Q160" s="191">
        <f t="shared" ref="Q160:AA160" si="56">Q161+Q162+Q163</f>
        <v>235</v>
      </c>
      <c r="R160" s="191">
        <f t="shared" si="56"/>
        <v>261</v>
      </c>
      <c r="S160" s="191">
        <f t="shared" si="56"/>
        <v>0</v>
      </c>
      <c r="T160" s="191">
        <f t="shared" si="56"/>
        <v>1010</v>
      </c>
      <c r="U160" s="191">
        <f t="shared" si="56"/>
        <v>240</v>
      </c>
      <c r="V160" s="191">
        <f t="shared" si="56"/>
        <v>224</v>
      </c>
      <c r="W160" s="190">
        <f t="shared" si="56"/>
        <v>242</v>
      </c>
      <c r="X160" s="353">
        <f t="shared" si="56"/>
        <v>0</v>
      </c>
      <c r="Y160" s="192">
        <f t="shared" si="56"/>
        <v>225</v>
      </c>
      <c r="Z160" s="192">
        <f t="shared" si="56"/>
        <v>19</v>
      </c>
      <c r="AA160" s="193">
        <f t="shared" si="56"/>
        <v>752</v>
      </c>
      <c r="AB160" s="236"/>
      <c r="AC160" s="186"/>
    </row>
    <row r="161" spans="1:29" ht="15" hidden="1" customHeight="1" x14ac:dyDescent="0.25">
      <c r="B161" s="55"/>
      <c r="C161" s="2"/>
      <c r="D161" s="233"/>
      <c r="E161" s="233" t="s">
        <v>830</v>
      </c>
      <c r="F161" s="78">
        <v>0</v>
      </c>
      <c r="G161" s="78">
        <f t="shared" si="49"/>
        <v>0</v>
      </c>
      <c r="H161" s="74"/>
      <c r="I161" s="42"/>
      <c r="J161" s="42"/>
      <c r="K161" s="42"/>
      <c r="L161" s="1"/>
      <c r="M161" s="80"/>
      <c r="N161" s="80"/>
      <c r="O161" s="75"/>
      <c r="P161" s="74"/>
      <c r="Q161" s="1"/>
      <c r="R161" s="1"/>
      <c r="S161" s="1"/>
      <c r="T161" s="1"/>
      <c r="U161" s="1"/>
      <c r="V161" s="1"/>
      <c r="W161" s="42"/>
      <c r="X161" s="356"/>
      <c r="Y161" s="80"/>
      <c r="Z161" s="80"/>
      <c r="AA161" s="44"/>
      <c r="AB161" s="56"/>
      <c r="AC161" s="186"/>
    </row>
    <row r="162" spans="1:29" ht="15" hidden="1" customHeight="1" x14ac:dyDescent="0.25">
      <c r="B162" s="55"/>
      <c r="C162" s="2"/>
      <c r="D162" s="233"/>
      <c r="E162" s="233" t="s">
        <v>336</v>
      </c>
      <c r="F162" s="78">
        <v>0</v>
      </c>
      <c r="G162" s="78">
        <f t="shared" si="49"/>
        <v>0</v>
      </c>
      <c r="H162" s="74"/>
      <c r="I162" s="42"/>
      <c r="J162" s="42"/>
      <c r="K162" s="42"/>
      <c r="L162" s="1"/>
      <c r="M162" s="80"/>
      <c r="N162" s="80"/>
      <c r="O162" s="75"/>
      <c r="P162" s="74"/>
      <c r="Q162" s="1"/>
      <c r="R162" s="1"/>
      <c r="S162" s="1"/>
      <c r="T162" s="1"/>
      <c r="U162" s="1"/>
      <c r="V162" s="1"/>
      <c r="W162" s="42"/>
      <c r="X162" s="356"/>
      <c r="Y162" s="80"/>
      <c r="Z162" s="80"/>
      <c r="AA162" s="44"/>
      <c r="AB162" s="56"/>
      <c r="AC162" s="186"/>
    </row>
    <row r="163" spans="1:29" x14ac:dyDescent="0.25">
      <c r="B163" s="55"/>
      <c r="C163" s="2"/>
      <c r="D163" s="233"/>
      <c r="E163" s="233" t="s">
        <v>831</v>
      </c>
      <c r="F163" s="78">
        <v>4000</v>
      </c>
      <c r="G163" s="78">
        <f t="shared" si="49"/>
        <v>4000</v>
      </c>
      <c r="H163" s="74">
        <f>G163</f>
        <v>4000</v>
      </c>
      <c r="I163" s="42"/>
      <c r="J163" s="42"/>
      <c r="K163" s="42"/>
      <c r="L163" s="1"/>
      <c r="M163" s="80"/>
      <c r="N163" s="80"/>
      <c r="O163" s="75"/>
      <c r="P163" s="74">
        <v>792</v>
      </c>
      <c r="Q163" s="1">
        <v>235</v>
      </c>
      <c r="R163" s="1">
        <v>261</v>
      </c>
      <c r="S163" s="1"/>
      <c r="T163" s="1">
        <v>1010</v>
      </c>
      <c r="U163" s="1">
        <v>240</v>
      </c>
      <c r="V163" s="1">
        <v>224</v>
      </c>
      <c r="W163" s="42">
        <v>242</v>
      </c>
      <c r="X163" s="356">
        <v>0</v>
      </c>
      <c r="Y163" s="80">
        <v>225</v>
      </c>
      <c r="Z163" s="80">
        <v>19</v>
      </c>
      <c r="AA163" s="44">
        <v>752</v>
      </c>
      <c r="AB163" s="56"/>
      <c r="AC163" s="186"/>
    </row>
    <row r="164" spans="1:29" s="41" customFormat="1" ht="15" hidden="1" customHeight="1" x14ac:dyDescent="0.25">
      <c r="A164" s="124"/>
      <c r="B164" s="105" t="s">
        <v>746</v>
      </c>
      <c r="C164" s="595" t="s">
        <v>934</v>
      </c>
      <c r="D164" s="596"/>
      <c r="E164" s="596"/>
      <c r="F164" s="106">
        <v>0</v>
      </c>
      <c r="G164" s="106">
        <f t="shared" si="49"/>
        <v>0</v>
      </c>
      <c r="H164" s="107">
        <f t="shared" ref="H164:N164" si="57">H165+H166</f>
        <v>0</v>
      </c>
      <c r="I164" s="110">
        <f t="shared" si="57"/>
        <v>0</v>
      </c>
      <c r="J164" s="110">
        <f t="shared" si="57"/>
        <v>0</v>
      </c>
      <c r="K164" s="110">
        <f t="shared" si="57"/>
        <v>0</v>
      </c>
      <c r="L164" s="108">
        <f t="shared" si="57"/>
        <v>0</v>
      </c>
      <c r="M164" s="111"/>
      <c r="N164" s="111">
        <f t="shared" si="57"/>
        <v>0</v>
      </c>
      <c r="O164" s="109"/>
      <c r="P164" s="107">
        <f>P165+P166</f>
        <v>0</v>
      </c>
      <c r="Q164" s="108">
        <f t="shared" ref="Q164:AA164" si="58">Q165+Q166</f>
        <v>0</v>
      </c>
      <c r="R164" s="108">
        <f t="shared" si="58"/>
        <v>0</v>
      </c>
      <c r="S164" s="108">
        <f t="shared" si="58"/>
        <v>0</v>
      </c>
      <c r="T164" s="108">
        <f t="shared" si="58"/>
        <v>0</v>
      </c>
      <c r="U164" s="108">
        <f t="shared" si="58"/>
        <v>0</v>
      </c>
      <c r="V164" s="108">
        <f t="shared" si="58"/>
        <v>0</v>
      </c>
      <c r="W164" s="110">
        <f t="shared" si="58"/>
        <v>0</v>
      </c>
      <c r="X164" s="355">
        <f t="shared" si="58"/>
        <v>0</v>
      </c>
      <c r="Y164" s="111">
        <f t="shared" si="58"/>
        <v>0</v>
      </c>
      <c r="Z164" s="111">
        <f t="shared" si="58"/>
        <v>0</v>
      </c>
      <c r="AA164" s="112">
        <f t="shared" si="58"/>
        <v>0</v>
      </c>
      <c r="AB164" s="54"/>
      <c r="AC164" s="186"/>
    </row>
    <row r="165" spans="1:29" s="206" customFormat="1" ht="15" hidden="1" customHeight="1" x14ac:dyDescent="0.25">
      <c r="A165" s="124" t="s">
        <v>938</v>
      </c>
      <c r="B165" s="187" t="s">
        <v>936</v>
      </c>
      <c r="C165" s="196"/>
      <c r="D165" s="597" t="s">
        <v>935</v>
      </c>
      <c r="E165" s="597"/>
      <c r="F165" s="199">
        <v>0</v>
      </c>
      <c r="G165" s="199">
        <f t="shared" si="49"/>
        <v>0</v>
      </c>
      <c r="H165" s="197"/>
      <c r="I165" s="190"/>
      <c r="J165" s="190"/>
      <c r="K165" s="190"/>
      <c r="L165" s="191"/>
      <c r="M165" s="192"/>
      <c r="N165" s="192"/>
      <c r="O165" s="198"/>
      <c r="P165" s="197"/>
      <c r="Q165" s="191"/>
      <c r="R165" s="191"/>
      <c r="S165" s="191"/>
      <c r="T165" s="191"/>
      <c r="U165" s="191"/>
      <c r="V165" s="191"/>
      <c r="W165" s="190"/>
      <c r="X165" s="353"/>
      <c r="Y165" s="192"/>
      <c r="Z165" s="192"/>
      <c r="AA165" s="193"/>
      <c r="AB165" s="236"/>
      <c r="AC165" s="207"/>
    </row>
    <row r="166" spans="1:29" s="206" customFormat="1" ht="15" hidden="1" customHeight="1" x14ac:dyDescent="0.25">
      <c r="A166" s="124" t="s">
        <v>832</v>
      </c>
      <c r="B166" s="187" t="s">
        <v>937</v>
      </c>
      <c r="C166" s="196"/>
      <c r="D166" s="597" t="s">
        <v>833</v>
      </c>
      <c r="E166" s="597"/>
      <c r="F166" s="199">
        <v>0</v>
      </c>
      <c r="G166" s="199">
        <f t="shared" si="49"/>
        <v>0</v>
      </c>
      <c r="H166" s="197"/>
      <c r="I166" s="190"/>
      <c r="J166" s="190"/>
      <c r="K166" s="190"/>
      <c r="L166" s="191"/>
      <c r="M166" s="192"/>
      <c r="N166" s="192"/>
      <c r="O166" s="198"/>
      <c r="P166" s="197"/>
      <c r="Q166" s="191"/>
      <c r="R166" s="191"/>
      <c r="S166" s="191"/>
      <c r="T166" s="191"/>
      <c r="U166" s="191"/>
      <c r="V166" s="191"/>
      <c r="W166" s="190"/>
      <c r="X166" s="353"/>
      <c r="Y166" s="192"/>
      <c r="Z166" s="192"/>
      <c r="AA166" s="193"/>
      <c r="AB166" s="236"/>
      <c r="AC166" s="207"/>
    </row>
    <row r="167" spans="1:29" s="41" customFormat="1" ht="15" hidden="1" customHeight="1" x14ac:dyDescent="0.25">
      <c r="A167" s="124" t="s">
        <v>55</v>
      </c>
      <c r="B167" s="105" t="s">
        <v>747</v>
      </c>
      <c r="C167" s="595" t="s">
        <v>939</v>
      </c>
      <c r="D167" s="596"/>
      <c r="E167" s="596"/>
      <c r="F167" s="106">
        <v>0</v>
      </c>
      <c r="G167" s="106">
        <f t="shared" si="49"/>
        <v>0</v>
      </c>
      <c r="H167" s="107"/>
      <c r="I167" s="110"/>
      <c r="J167" s="110"/>
      <c r="K167" s="110"/>
      <c r="L167" s="108"/>
      <c r="M167" s="111"/>
      <c r="N167" s="111"/>
      <c r="O167" s="109"/>
      <c r="P167" s="107"/>
      <c r="Q167" s="108"/>
      <c r="R167" s="108"/>
      <c r="S167" s="108"/>
      <c r="T167" s="108"/>
      <c r="U167" s="108"/>
      <c r="V167" s="108"/>
      <c r="W167" s="110"/>
      <c r="X167" s="355"/>
      <c r="Y167" s="111"/>
      <c r="Z167" s="111"/>
      <c r="AA167" s="112"/>
      <c r="AB167" s="54"/>
      <c r="AC167" s="186"/>
    </row>
    <row r="168" spans="1:29" s="41" customFormat="1" x14ac:dyDescent="0.25">
      <c r="A168" s="124" t="s">
        <v>56</v>
      </c>
      <c r="B168" s="105" t="s">
        <v>748</v>
      </c>
      <c r="C168" s="595" t="s">
        <v>57</v>
      </c>
      <c r="D168" s="596"/>
      <c r="E168" s="596"/>
      <c r="F168" s="106">
        <v>0</v>
      </c>
      <c r="G168" s="106">
        <f>SUM(P168:AA168)</f>
        <v>0</v>
      </c>
      <c r="H168" s="107">
        <f>H169+H170+H171</f>
        <v>0</v>
      </c>
      <c r="I168" s="110">
        <f t="shared" ref="I168:N168" si="59">I169+I170+I171</f>
        <v>0</v>
      </c>
      <c r="J168" s="110">
        <f t="shared" si="59"/>
        <v>0</v>
      </c>
      <c r="K168" s="110">
        <f t="shared" si="59"/>
        <v>0</v>
      </c>
      <c r="L168" s="108">
        <f>L169+L170+L171</f>
        <v>0</v>
      </c>
      <c r="M168" s="111"/>
      <c r="N168" s="111">
        <f t="shared" si="59"/>
        <v>0</v>
      </c>
      <c r="O168" s="109"/>
      <c r="P168" s="107">
        <f>P169+P170+P171</f>
        <v>0</v>
      </c>
      <c r="Q168" s="108">
        <f t="shared" ref="Q168:AA168" si="60">Q169+Q170+Q171</f>
        <v>0</v>
      </c>
      <c r="R168" s="108">
        <f t="shared" si="60"/>
        <v>0</v>
      </c>
      <c r="S168" s="108">
        <f t="shared" si="60"/>
        <v>0</v>
      </c>
      <c r="T168" s="108">
        <f t="shared" si="60"/>
        <v>0</v>
      </c>
      <c r="U168" s="108">
        <f t="shared" si="60"/>
        <v>0</v>
      </c>
      <c r="V168" s="108">
        <f t="shared" si="60"/>
        <v>0</v>
      </c>
      <c r="W168" s="110">
        <f t="shared" si="60"/>
        <v>0</v>
      </c>
      <c r="X168" s="358">
        <f t="shared" si="60"/>
        <v>0</v>
      </c>
      <c r="Y168" s="111">
        <f t="shared" si="60"/>
        <v>0</v>
      </c>
      <c r="Z168" s="111">
        <f t="shared" si="60"/>
        <v>0</v>
      </c>
      <c r="AA168" s="112">
        <f t="shared" si="60"/>
        <v>0</v>
      </c>
      <c r="AB168" s="54"/>
      <c r="AC168" s="186"/>
    </row>
    <row r="169" spans="1:29" ht="15" customHeight="1" x14ac:dyDescent="0.25">
      <c r="B169" s="55"/>
      <c r="C169" s="2"/>
      <c r="D169" s="550" t="s">
        <v>411</v>
      </c>
      <c r="E169" s="550"/>
      <c r="F169" s="78">
        <v>0</v>
      </c>
      <c r="G169" s="78">
        <f t="shared" si="49"/>
        <v>0</v>
      </c>
      <c r="H169" s="74"/>
      <c r="I169" s="42"/>
      <c r="J169" s="42"/>
      <c r="K169" s="42"/>
      <c r="L169" s="1"/>
      <c r="M169" s="80"/>
      <c r="N169" s="80"/>
      <c r="O169" s="75"/>
      <c r="P169" s="74"/>
      <c r="Q169" s="1"/>
      <c r="R169" s="1"/>
      <c r="S169" s="1"/>
      <c r="T169" s="1"/>
      <c r="U169" s="1"/>
      <c r="V169" s="1"/>
      <c r="W169" s="42"/>
      <c r="X169" s="356"/>
      <c r="Y169" s="80"/>
      <c r="Z169" s="80"/>
      <c r="AA169" s="44"/>
      <c r="AB169" s="56"/>
      <c r="AC169" s="186"/>
    </row>
    <row r="170" spans="1:29" ht="15" customHeight="1" x14ac:dyDescent="0.25">
      <c r="B170" s="55"/>
      <c r="C170" s="2"/>
      <c r="D170" s="550" t="s">
        <v>337</v>
      </c>
      <c r="E170" s="550"/>
      <c r="F170" s="78">
        <v>0</v>
      </c>
      <c r="G170" s="78">
        <f>SUM(P170:AA170)</f>
        <v>0</v>
      </c>
      <c r="H170" s="74">
        <f>G170</f>
        <v>0</v>
      </c>
      <c r="I170" s="42"/>
      <c r="J170" s="42"/>
      <c r="K170" s="42"/>
      <c r="L170" s="1"/>
      <c r="M170" s="80"/>
      <c r="N170" s="80"/>
      <c r="O170" s="75"/>
      <c r="P170" s="74"/>
      <c r="Q170" s="1"/>
      <c r="R170" s="1"/>
      <c r="S170" s="1"/>
      <c r="T170" s="1"/>
      <c r="U170" s="1"/>
      <c r="V170" s="1"/>
      <c r="W170" s="42"/>
      <c r="X170" s="356"/>
      <c r="Y170" s="80"/>
      <c r="Z170" s="80"/>
      <c r="AA170" s="44"/>
      <c r="AB170" s="56"/>
      <c r="AC170" s="186"/>
    </row>
    <row r="171" spans="1:29" x14ac:dyDescent="0.25">
      <c r="B171" s="55"/>
      <c r="C171" s="2"/>
      <c r="D171" s="597" t="s">
        <v>338</v>
      </c>
      <c r="E171" s="600"/>
      <c r="F171" s="199">
        <v>0</v>
      </c>
      <c r="G171" s="199">
        <f>SUM(G172:G174)</f>
        <v>0</v>
      </c>
      <c r="H171" s="197">
        <f>H172+H173</f>
        <v>0</v>
      </c>
      <c r="I171" s="42"/>
      <c r="J171" s="42"/>
      <c r="K171" s="42"/>
      <c r="L171" s="1">
        <f>L172+L173+L174</f>
        <v>0</v>
      </c>
      <c r="M171" s="80"/>
      <c r="N171" s="80"/>
      <c r="O171" s="75"/>
      <c r="P171" s="197">
        <f>P172+P173+P174</f>
        <v>0</v>
      </c>
      <c r="Q171" s="191">
        <f t="shared" ref="Q171:AA171" si="61">Q172+Q173+Q174</f>
        <v>0</v>
      </c>
      <c r="R171" s="191">
        <f t="shared" si="61"/>
        <v>0</v>
      </c>
      <c r="S171" s="191">
        <f t="shared" si="61"/>
        <v>0</v>
      </c>
      <c r="T171" s="191">
        <f t="shared" si="61"/>
        <v>0</v>
      </c>
      <c r="U171" s="191">
        <f t="shared" si="61"/>
        <v>0</v>
      </c>
      <c r="V171" s="191">
        <f t="shared" si="61"/>
        <v>0</v>
      </c>
      <c r="W171" s="191">
        <f t="shared" si="61"/>
        <v>0</v>
      </c>
      <c r="X171" s="192">
        <f t="shared" si="61"/>
        <v>0</v>
      </c>
      <c r="Y171" s="192">
        <f t="shared" si="61"/>
        <v>0</v>
      </c>
      <c r="Z171" s="192">
        <f t="shared" si="61"/>
        <v>0</v>
      </c>
      <c r="AA171" s="193">
        <f t="shared" si="61"/>
        <v>0</v>
      </c>
      <c r="AB171" s="56"/>
      <c r="AC171" s="186"/>
    </row>
    <row r="172" spans="1:29" hidden="1" x14ac:dyDescent="0.25">
      <c r="B172" s="55"/>
      <c r="C172" s="2"/>
      <c r="D172" s="361"/>
      <c r="E172" s="390" t="s">
        <v>1029</v>
      </c>
      <c r="F172" s="391">
        <v>0</v>
      </c>
      <c r="G172" s="391">
        <f>SUM(P172:AA172)</f>
        <v>0</v>
      </c>
      <c r="H172" s="74">
        <f>G172</f>
        <v>0</v>
      </c>
      <c r="I172" s="42"/>
      <c r="J172" s="42"/>
      <c r="K172" s="42"/>
      <c r="L172" s="1"/>
      <c r="M172" s="80"/>
      <c r="N172" s="80"/>
      <c r="O172" s="75"/>
      <c r="P172" s="74"/>
      <c r="Q172" s="1"/>
      <c r="R172" s="1"/>
      <c r="S172" s="1"/>
      <c r="T172" s="1"/>
      <c r="U172" s="1"/>
      <c r="V172" s="1"/>
      <c r="W172" s="42"/>
      <c r="X172" s="356"/>
      <c r="Y172" s="80"/>
      <c r="Z172" s="80"/>
      <c r="AA172" s="44"/>
      <c r="AB172" s="56"/>
      <c r="AC172" s="186"/>
    </row>
    <row r="173" spans="1:29" hidden="1" x14ac:dyDescent="0.25">
      <c r="B173" s="55"/>
      <c r="C173" s="2"/>
      <c r="D173" s="361"/>
      <c r="E173" s="390" t="s">
        <v>1031</v>
      </c>
      <c r="F173" s="78">
        <v>0</v>
      </c>
      <c r="G173" s="78">
        <f>SUM(P173:AA173)</f>
        <v>0</v>
      </c>
      <c r="H173" s="74">
        <f>G173</f>
        <v>0</v>
      </c>
      <c r="I173" s="42"/>
      <c r="J173" s="42"/>
      <c r="K173" s="42"/>
      <c r="L173" s="1"/>
      <c r="M173" s="80"/>
      <c r="N173" s="80"/>
      <c r="O173" s="75"/>
      <c r="P173" s="74"/>
      <c r="Q173" s="1"/>
      <c r="R173" s="1"/>
      <c r="S173" s="1"/>
      <c r="T173" s="1"/>
      <c r="U173" s="1"/>
      <c r="V173" s="1"/>
      <c r="W173" s="42"/>
      <c r="X173" s="356"/>
      <c r="Y173" s="80"/>
      <c r="Z173" s="80"/>
      <c r="AA173" s="44"/>
      <c r="AB173" s="56"/>
      <c r="AC173" s="186"/>
    </row>
    <row r="174" spans="1:29" ht="15.75" thickBot="1" x14ac:dyDescent="0.3">
      <c r="B174" s="387"/>
      <c r="C174" s="388"/>
      <c r="D174" s="389"/>
      <c r="E174" s="392" t="s">
        <v>1030</v>
      </c>
      <c r="F174" s="394">
        <v>0</v>
      </c>
      <c r="G174" s="394">
        <f>SUM(P174:AA174)</f>
        <v>0</v>
      </c>
      <c r="H174" s="296"/>
      <c r="I174" s="299"/>
      <c r="J174" s="299"/>
      <c r="K174" s="299"/>
      <c r="L174" s="297">
        <f>G174</f>
        <v>0</v>
      </c>
      <c r="M174" s="298"/>
      <c r="N174" s="298"/>
      <c r="O174" s="393"/>
      <c r="P174" s="296"/>
      <c r="Q174" s="297"/>
      <c r="R174" s="297"/>
      <c r="S174" s="297"/>
      <c r="T174" s="297"/>
      <c r="U174" s="297"/>
      <c r="V174" s="297"/>
      <c r="W174" s="299"/>
      <c r="X174" s="418"/>
      <c r="Y174" s="298"/>
      <c r="Z174" s="298"/>
      <c r="AA174" s="300"/>
      <c r="AB174" s="56"/>
      <c r="AC174" s="186"/>
    </row>
    <row r="175" spans="1:29" ht="15.75" thickBot="1" x14ac:dyDescent="0.3">
      <c r="B175" s="99" t="s">
        <v>58</v>
      </c>
      <c r="C175" s="579" t="s">
        <v>59</v>
      </c>
      <c r="D175" s="589"/>
      <c r="E175" s="589"/>
      <c r="F175" s="84">
        <v>0</v>
      </c>
      <c r="G175" s="84">
        <f t="shared" si="49"/>
        <v>0</v>
      </c>
      <c r="H175" s="85">
        <f t="shared" ref="H175:N175" si="62">H176+H177+H180+H181+H184</f>
        <v>0</v>
      </c>
      <c r="I175" s="88">
        <f t="shared" si="62"/>
        <v>0</v>
      </c>
      <c r="J175" s="88">
        <f>J176+J177+J180+J181+J184</f>
        <v>0</v>
      </c>
      <c r="K175" s="88">
        <f t="shared" si="62"/>
        <v>0</v>
      </c>
      <c r="L175" s="86">
        <f t="shared" si="62"/>
        <v>0</v>
      </c>
      <c r="M175" s="89"/>
      <c r="N175" s="89">
        <f t="shared" si="62"/>
        <v>0</v>
      </c>
      <c r="O175" s="87"/>
      <c r="P175" s="85">
        <f>P176+P177+P180+P181+P184</f>
        <v>0</v>
      </c>
      <c r="Q175" s="86">
        <f t="shared" ref="Q175:AA175" si="63">Q176+Q177+Q180+Q181+Q184</f>
        <v>0</v>
      </c>
      <c r="R175" s="86">
        <f t="shared" si="63"/>
        <v>0</v>
      </c>
      <c r="S175" s="86">
        <f t="shared" si="63"/>
        <v>0</v>
      </c>
      <c r="T175" s="86">
        <f t="shared" si="63"/>
        <v>0</v>
      </c>
      <c r="U175" s="86">
        <f t="shared" si="63"/>
        <v>0</v>
      </c>
      <c r="V175" s="86">
        <f t="shared" si="63"/>
        <v>0</v>
      </c>
      <c r="W175" s="88">
        <f t="shared" si="63"/>
        <v>0</v>
      </c>
      <c r="X175" s="351">
        <f t="shared" si="63"/>
        <v>0</v>
      </c>
      <c r="Y175" s="89">
        <f t="shared" si="63"/>
        <v>0</v>
      </c>
      <c r="Z175" s="89">
        <f t="shared" si="63"/>
        <v>0</v>
      </c>
      <c r="AA175" s="90">
        <f t="shared" si="63"/>
        <v>0</v>
      </c>
      <c r="AB175" s="52"/>
      <c r="AC175" s="186"/>
    </row>
    <row r="176" spans="1:29" s="18" customFormat="1" ht="15" customHeight="1" x14ac:dyDescent="0.25">
      <c r="A176" s="124" t="s">
        <v>60</v>
      </c>
      <c r="B176" s="113" t="s">
        <v>749</v>
      </c>
      <c r="C176" s="580" t="s">
        <v>412</v>
      </c>
      <c r="D176" s="581"/>
      <c r="E176" s="581"/>
      <c r="F176" s="92">
        <v>0</v>
      </c>
      <c r="G176" s="92">
        <f t="shared" si="49"/>
        <v>0</v>
      </c>
      <c r="H176" s="93"/>
      <c r="I176" s="96"/>
      <c r="J176" s="96"/>
      <c r="K176" s="96"/>
      <c r="L176" s="94"/>
      <c r="M176" s="97"/>
      <c r="N176" s="97"/>
      <c r="O176" s="95"/>
      <c r="P176" s="93"/>
      <c r="Q176" s="94"/>
      <c r="R176" s="94"/>
      <c r="S176" s="94"/>
      <c r="T176" s="94"/>
      <c r="U176" s="94"/>
      <c r="V176" s="94"/>
      <c r="W176" s="96"/>
      <c r="X176" s="354"/>
      <c r="Y176" s="97"/>
      <c r="Z176" s="97"/>
      <c r="AA176" s="98"/>
      <c r="AB176" s="52"/>
      <c r="AC176" s="186"/>
    </row>
    <row r="177" spans="1:29" s="18" customFormat="1" ht="15" customHeight="1" x14ac:dyDescent="0.25">
      <c r="A177" s="124" t="s">
        <v>61</v>
      </c>
      <c r="B177" s="91" t="s">
        <v>750</v>
      </c>
      <c r="C177" s="582" t="s">
        <v>62</v>
      </c>
      <c r="D177" s="583"/>
      <c r="E177" s="583"/>
      <c r="F177" s="92">
        <v>0</v>
      </c>
      <c r="G177" s="92">
        <f t="shared" si="49"/>
        <v>0</v>
      </c>
      <c r="H177" s="93">
        <f t="shared" ref="H177:N177" si="64">H178+H179</f>
        <v>0</v>
      </c>
      <c r="I177" s="96">
        <f t="shared" si="64"/>
        <v>0</v>
      </c>
      <c r="J177" s="96">
        <f>J178+J179</f>
        <v>0</v>
      </c>
      <c r="K177" s="96">
        <f t="shared" si="64"/>
        <v>0</v>
      </c>
      <c r="L177" s="94">
        <f t="shared" si="64"/>
        <v>0</v>
      </c>
      <c r="M177" s="97"/>
      <c r="N177" s="97">
        <f t="shared" si="64"/>
        <v>0</v>
      </c>
      <c r="O177" s="95"/>
      <c r="P177" s="93">
        <f>P178+P179</f>
        <v>0</v>
      </c>
      <c r="Q177" s="94">
        <f t="shared" ref="Q177:AA177" si="65">Q178+Q179</f>
        <v>0</v>
      </c>
      <c r="R177" s="94">
        <f t="shared" si="65"/>
        <v>0</v>
      </c>
      <c r="S177" s="94">
        <f t="shared" si="65"/>
        <v>0</v>
      </c>
      <c r="T177" s="94">
        <f t="shared" si="65"/>
        <v>0</v>
      </c>
      <c r="U177" s="94">
        <f t="shared" si="65"/>
        <v>0</v>
      </c>
      <c r="V177" s="94">
        <f t="shared" si="65"/>
        <v>0</v>
      </c>
      <c r="W177" s="96">
        <f t="shared" si="65"/>
        <v>0</v>
      </c>
      <c r="X177" s="354">
        <f t="shared" si="65"/>
        <v>0</v>
      </c>
      <c r="Y177" s="97">
        <f t="shared" si="65"/>
        <v>0</v>
      </c>
      <c r="Z177" s="97">
        <f t="shared" si="65"/>
        <v>0</v>
      </c>
      <c r="AA177" s="98">
        <f t="shared" si="65"/>
        <v>0</v>
      </c>
      <c r="AB177" s="52"/>
      <c r="AC177" s="186"/>
    </row>
    <row r="178" spans="1:29" ht="15" customHeight="1" thickBot="1" x14ac:dyDescent="0.3">
      <c r="B178" s="55"/>
      <c r="C178" s="2"/>
      <c r="D178" s="550" t="s">
        <v>339</v>
      </c>
      <c r="E178" s="550"/>
      <c r="F178" s="78">
        <v>0</v>
      </c>
      <c r="G178" s="78">
        <f t="shared" si="49"/>
        <v>0</v>
      </c>
      <c r="H178" s="74"/>
      <c r="I178" s="42"/>
      <c r="J178" s="42">
        <f>G178</f>
        <v>0</v>
      </c>
      <c r="K178" s="42"/>
      <c r="L178" s="1"/>
      <c r="M178" s="80"/>
      <c r="N178" s="80"/>
      <c r="O178" s="75"/>
      <c r="P178" s="74"/>
      <c r="Q178" s="1"/>
      <c r="R178" s="1"/>
      <c r="S178" s="1"/>
      <c r="T178" s="1"/>
      <c r="U178" s="1"/>
      <c r="V178" s="1"/>
      <c r="W178" s="42"/>
      <c r="X178" s="356"/>
      <c r="Y178" s="80"/>
      <c r="Z178" s="80"/>
      <c r="AA178" s="44"/>
      <c r="AB178" s="56"/>
      <c r="AC178" s="186"/>
    </row>
    <row r="179" spans="1:29" ht="15" hidden="1" customHeight="1" x14ac:dyDescent="0.25">
      <c r="B179" s="55"/>
      <c r="C179" s="2"/>
      <c r="D179" s="550" t="s">
        <v>340</v>
      </c>
      <c r="E179" s="550"/>
      <c r="F179" s="78">
        <v>0</v>
      </c>
      <c r="G179" s="78">
        <f t="shared" si="49"/>
        <v>0</v>
      </c>
      <c r="H179" s="74"/>
      <c r="I179" s="42"/>
      <c r="J179" s="42"/>
      <c r="K179" s="42"/>
      <c r="L179" s="1"/>
      <c r="M179" s="80"/>
      <c r="N179" s="80"/>
      <c r="O179" s="75"/>
      <c r="P179" s="74"/>
      <c r="Q179" s="1"/>
      <c r="R179" s="1"/>
      <c r="S179" s="1"/>
      <c r="T179" s="1"/>
      <c r="U179" s="1"/>
      <c r="V179" s="1"/>
      <c r="W179" s="42"/>
      <c r="X179" s="356"/>
      <c r="Y179" s="80"/>
      <c r="Z179" s="80"/>
      <c r="AA179" s="44"/>
      <c r="AB179" s="56"/>
      <c r="AC179" s="186"/>
    </row>
    <row r="180" spans="1:29" s="18" customFormat="1" ht="15" hidden="1" customHeight="1" x14ac:dyDescent="0.25">
      <c r="A180" s="124" t="s">
        <v>63</v>
      </c>
      <c r="B180" s="91" t="s">
        <v>751</v>
      </c>
      <c r="C180" s="587" t="s">
        <v>413</v>
      </c>
      <c r="D180" s="588"/>
      <c r="E180" s="588"/>
      <c r="F180" s="92">
        <v>0</v>
      </c>
      <c r="G180" s="92">
        <f t="shared" si="49"/>
        <v>0</v>
      </c>
      <c r="H180" s="93"/>
      <c r="I180" s="96"/>
      <c r="J180" s="96"/>
      <c r="K180" s="96"/>
      <c r="L180" s="94"/>
      <c r="M180" s="97"/>
      <c r="N180" s="97"/>
      <c r="O180" s="95"/>
      <c r="P180" s="93"/>
      <c r="Q180" s="94"/>
      <c r="R180" s="94"/>
      <c r="S180" s="94"/>
      <c r="T180" s="94"/>
      <c r="U180" s="94"/>
      <c r="V180" s="94"/>
      <c r="W180" s="96"/>
      <c r="X180" s="359"/>
      <c r="Y180" s="97"/>
      <c r="Z180" s="97"/>
      <c r="AA180" s="98"/>
      <c r="AB180" s="52"/>
      <c r="AC180" s="186"/>
    </row>
    <row r="181" spans="1:29" s="18" customFormat="1" ht="15" hidden="1" customHeight="1" x14ac:dyDescent="0.25">
      <c r="A181" s="124" t="s">
        <v>64</v>
      </c>
      <c r="B181" s="91" t="s">
        <v>752</v>
      </c>
      <c r="C181" s="587" t="s">
        <v>65</v>
      </c>
      <c r="D181" s="588"/>
      <c r="E181" s="588"/>
      <c r="F181" s="92">
        <v>0</v>
      </c>
      <c r="G181" s="92">
        <f t="shared" si="49"/>
        <v>0</v>
      </c>
      <c r="H181" s="93">
        <f t="shared" ref="H181:N181" si="66">H182+H183</f>
        <v>0</v>
      </c>
      <c r="I181" s="96">
        <f t="shared" si="66"/>
        <v>0</v>
      </c>
      <c r="J181" s="96">
        <f t="shared" si="66"/>
        <v>0</v>
      </c>
      <c r="K181" s="96">
        <f t="shared" si="66"/>
        <v>0</v>
      </c>
      <c r="L181" s="94">
        <f t="shared" si="66"/>
        <v>0</v>
      </c>
      <c r="M181" s="97"/>
      <c r="N181" s="97">
        <f t="shared" si="66"/>
        <v>0</v>
      </c>
      <c r="O181" s="95"/>
      <c r="P181" s="93">
        <f>P182+P183</f>
        <v>0</v>
      </c>
      <c r="Q181" s="94">
        <f t="shared" ref="Q181:AA181" si="67">Q182+Q183</f>
        <v>0</v>
      </c>
      <c r="R181" s="94">
        <f t="shared" si="67"/>
        <v>0</v>
      </c>
      <c r="S181" s="94">
        <f t="shared" si="67"/>
        <v>0</v>
      </c>
      <c r="T181" s="94">
        <f t="shared" si="67"/>
        <v>0</v>
      </c>
      <c r="U181" s="94">
        <f t="shared" si="67"/>
        <v>0</v>
      </c>
      <c r="V181" s="94">
        <f t="shared" si="67"/>
        <v>0</v>
      </c>
      <c r="W181" s="96">
        <f t="shared" si="67"/>
        <v>0</v>
      </c>
      <c r="X181" s="359">
        <f t="shared" si="67"/>
        <v>0</v>
      </c>
      <c r="Y181" s="97">
        <f t="shared" si="67"/>
        <v>0</v>
      </c>
      <c r="Z181" s="97">
        <f t="shared" si="67"/>
        <v>0</v>
      </c>
      <c r="AA181" s="98">
        <f t="shared" si="67"/>
        <v>0</v>
      </c>
      <c r="AB181" s="52"/>
      <c r="AC181" s="186"/>
    </row>
    <row r="182" spans="1:29" ht="15" hidden="1" customHeight="1" x14ac:dyDescent="0.25">
      <c r="B182" s="55"/>
      <c r="C182" s="2"/>
      <c r="D182" s="550" t="s">
        <v>341</v>
      </c>
      <c r="E182" s="550"/>
      <c r="F182" s="78">
        <v>0</v>
      </c>
      <c r="G182" s="78">
        <f t="shared" si="49"/>
        <v>0</v>
      </c>
      <c r="H182" s="74"/>
      <c r="I182" s="42"/>
      <c r="J182" s="42"/>
      <c r="K182" s="42"/>
      <c r="L182" s="1"/>
      <c r="M182" s="80"/>
      <c r="N182" s="80"/>
      <c r="O182" s="75"/>
      <c r="P182" s="74"/>
      <c r="Q182" s="1"/>
      <c r="R182" s="1"/>
      <c r="S182" s="1"/>
      <c r="T182" s="1"/>
      <c r="U182" s="1"/>
      <c r="V182" s="1"/>
      <c r="W182" s="42"/>
      <c r="X182" s="356"/>
      <c r="Y182" s="80"/>
      <c r="Z182" s="80"/>
      <c r="AA182" s="44"/>
      <c r="AB182" s="56"/>
      <c r="AC182" s="186"/>
    </row>
    <row r="183" spans="1:29" ht="15" hidden="1" customHeight="1" x14ac:dyDescent="0.25">
      <c r="B183" s="55"/>
      <c r="C183" s="2"/>
      <c r="D183" s="550" t="s">
        <v>342</v>
      </c>
      <c r="E183" s="550"/>
      <c r="F183" s="78">
        <v>0</v>
      </c>
      <c r="G183" s="78">
        <f t="shared" si="49"/>
        <v>0</v>
      </c>
      <c r="H183" s="74"/>
      <c r="I183" s="42"/>
      <c r="J183" s="42"/>
      <c r="K183" s="42"/>
      <c r="L183" s="1"/>
      <c r="M183" s="80"/>
      <c r="N183" s="80"/>
      <c r="O183" s="75"/>
      <c r="P183" s="74"/>
      <c r="Q183" s="1"/>
      <c r="R183" s="1"/>
      <c r="S183" s="1"/>
      <c r="T183" s="1"/>
      <c r="U183" s="1"/>
      <c r="V183" s="1"/>
      <c r="W183" s="42"/>
      <c r="X183" s="356"/>
      <c r="Y183" s="80"/>
      <c r="Z183" s="80"/>
      <c r="AA183" s="44"/>
      <c r="AB183" s="56"/>
      <c r="AC183" s="186"/>
    </row>
    <row r="184" spans="1:29" s="18" customFormat="1" ht="15.75" hidden="1" customHeight="1" thickBot="1" x14ac:dyDescent="0.3">
      <c r="A184" s="124" t="s">
        <v>66</v>
      </c>
      <c r="B184" s="123" t="s">
        <v>753</v>
      </c>
      <c r="C184" s="598" t="s">
        <v>414</v>
      </c>
      <c r="D184" s="599"/>
      <c r="E184" s="599"/>
      <c r="F184" s="92">
        <v>0</v>
      </c>
      <c r="G184" s="92">
        <f t="shared" si="49"/>
        <v>0</v>
      </c>
      <c r="H184" s="93"/>
      <c r="I184" s="96"/>
      <c r="J184" s="96"/>
      <c r="K184" s="96"/>
      <c r="L184" s="94"/>
      <c r="M184" s="97"/>
      <c r="N184" s="97"/>
      <c r="O184" s="95"/>
      <c r="P184" s="93"/>
      <c r="Q184" s="94"/>
      <c r="R184" s="94"/>
      <c r="S184" s="94"/>
      <c r="T184" s="94"/>
      <c r="U184" s="94"/>
      <c r="V184" s="94"/>
      <c r="W184" s="96"/>
      <c r="X184" s="359"/>
      <c r="Y184" s="97"/>
      <c r="Z184" s="97"/>
      <c r="AA184" s="98"/>
      <c r="AB184" s="52"/>
      <c r="AC184" s="186"/>
    </row>
    <row r="185" spans="1:29" ht="15.75" customHeight="1" thickBot="1" x14ac:dyDescent="0.3">
      <c r="B185" s="99" t="s">
        <v>67</v>
      </c>
      <c r="C185" s="579" t="s">
        <v>68</v>
      </c>
      <c r="D185" s="589"/>
      <c r="E185" s="589"/>
      <c r="F185" s="84">
        <v>0</v>
      </c>
      <c r="G185" s="84">
        <f t="shared" si="49"/>
        <v>0</v>
      </c>
      <c r="H185" s="85">
        <f t="shared" ref="H185:N185" si="68">H186+H187+H188+H189+H199</f>
        <v>0</v>
      </c>
      <c r="I185" s="88">
        <f t="shared" si="68"/>
        <v>0</v>
      </c>
      <c r="J185" s="88">
        <f t="shared" si="68"/>
        <v>0</v>
      </c>
      <c r="K185" s="88">
        <f t="shared" si="68"/>
        <v>0</v>
      </c>
      <c r="L185" s="86">
        <f t="shared" si="68"/>
        <v>0</v>
      </c>
      <c r="M185" s="89"/>
      <c r="N185" s="89">
        <f t="shared" si="68"/>
        <v>0</v>
      </c>
      <c r="O185" s="87"/>
      <c r="P185" s="85">
        <f>P186+P187+P188+P189+P199</f>
        <v>0</v>
      </c>
      <c r="Q185" s="86">
        <f t="shared" ref="Q185:AA185" si="69">Q186+Q187+Q188+Q189+Q199</f>
        <v>0</v>
      </c>
      <c r="R185" s="86">
        <f t="shared" si="69"/>
        <v>0</v>
      </c>
      <c r="S185" s="86">
        <f t="shared" si="69"/>
        <v>0</v>
      </c>
      <c r="T185" s="86">
        <f t="shared" si="69"/>
        <v>0</v>
      </c>
      <c r="U185" s="86">
        <f t="shared" si="69"/>
        <v>0</v>
      </c>
      <c r="V185" s="86">
        <f t="shared" si="69"/>
        <v>0</v>
      </c>
      <c r="W185" s="88">
        <f t="shared" si="69"/>
        <v>0</v>
      </c>
      <c r="X185" s="88">
        <f t="shared" si="69"/>
        <v>0</v>
      </c>
      <c r="Y185" s="89">
        <f t="shared" si="69"/>
        <v>0</v>
      </c>
      <c r="Z185" s="89">
        <f t="shared" si="69"/>
        <v>0</v>
      </c>
      <c r="AA185" s="90">
        <f t="shared" si="69"/>
        <v>0</v>
      </c>
      <c r="AB185" s="52"/>
      <c r="AC185" s="186"/>
    </row>
    <row r="186" spans="1:29" s="18" customFormat="1" ht="25.5" hidden="1" customHeight="1" x14ac:dyDescent="0.25">
      <c r="A186" s="124" t="s">
        <v>69</v>
      </c>
      <c r="B186" s="91" t="s">
        <v>754</v>
      </c>
      <c r="C186" s="584" t="s">
        <v>415</v>
      </c>
      <c r="D186" s="585"/>
      <c r="E186" s="585"/>
      <c r="F186" s="92">
        <v>0</v>
      </c>
      <c r="G186" s="92">
        <f t="shared" si="49"/>
        <v>0</v>
      </c>
      <c r="H186" s="93"/>
      <c r="I186" s="96"/>
      <c r="J186" s="96"/>
      <c r="K186" s="96"/>
      <c r="L186" s="94"/>
      <c r="M186" s="97"/>
      <c r="N186" s="97"/>
      <c r="O186" s="95"/>
      <c r="P186" s="93"/>
      <c r="Q186" s="94"/>
      <c r="R186" s="94"/>
      <c r="S186" s="94"/>
      <c r="T186" s="94"/>
      <c r="U186" s="94"/>
      <c r="V186" s="94"/>
      <c r="W186" s="96"/>
      <c r="X186" s="359"/>
      <c r="Y186" s="97"/>
      <c r="Z186" s="97"/>
      <c r="AA186" s="98"/>
      <c r="AB186" s="52"/>
      <c r="AC186" s="186"/>
    </row>
    <row r="187" spans="1:29" s="18" customFormat="1" ht="25.5" hidden="1" customHeight="1" x14ac:dyDescent="0.25">
      <c r="A187" s="124" t="s">
        <v>70</v>
      </c>
      <c r="B187" s="91" t="s">
        <v>755</v>
      </c>
      <c r="C187" s="584" t="s">
        <v>71</v>
      </c>
      <c r="D187" s="585"/>
      <c r="E187" s="585"/>
      <c r="F187" s="92">
        <v>0</v>
      </c>
      <c r="G187" s="92">
        <f t="shared" si="49"/>
        <v>0</v>
      </c>
      <c r="H187" s="93"/>
      <c r="I187" s="96"/>
      <c r="J187" s="96"/>
      <c r="K187" s="96"/>
      <c r="L187" s="94"/>
      <c r="M187" s="97"/>
      <c r="N187" s="97"/>
      <c r="O187" s="95"/>
      <c r="P187" s="93"/>
      <c r="Q187" s="94"/>
      <c r="R187" s="94"/>
      <c r="S187" s="94"/>
      <c r="T187" s="94"/>
      <c r="U187" s="94"/>
      <c r="V187" s="94"/>
      <c r="W187" s="96"/>
      <c r="X187" s="359"/>
      <c r="Y187" s="97"/>
      <c r="Z187" s="97"/>
      <c r="AA187" s="98"/>
      <c r="AB187" s="52"/>
      <c r="AC187" s="186"/>
    </row>
    <row r="188" spans="1:29" s="18" customFormat="1" ht="25.5" hidden="1" customHeight="1" x14ac:dyDescent="0.25">
      <c r="A188" s="124" t="s">
        <v>72</v>
      </c>
      <c r="B188" s="91" t="s">
        <v>756</v>
      </c>
      <c r="C188" s="584" t="s">
        <v>73</v>
      </c>
      <c r="D188" s="585"/>
      <c r="E188" s="585"/>
      <c r="F188" s="92">
        <v>0</v>
      </c>
      <c r="G188" s="92">
        <f t="shared" si="49"/>
        <v>0</v>
      </c>
      <c r="H188" s="93"/>
      <c r="I188" s="96"/>
      <c r="J188" s="96"/>
      <c r="K188" s="96"/>
      <c r="L188" s="94"/>
      <c r="M188" s="97"/>
      <c r="N188" s="97"/>
      <c r="O188" s="95"/>
      <c r="P188" s="93"/>
      <c r="Q188" s="94"/>
      <c r="R188" s="94"/>
      <c r="S188" s="94"/>
      <c r="T188" s="94"/>
      <c r="U188" s="94"/>
      <c r="V188" s="94"/>
      <c r="W188" s="96"/>
      <c r="X188" s="359"/>
      <c r="Y188" s="97"/>
      <c r="Z188" s="97"/>
      <c r="AA188" s="98"/>
      <c r="AB188" s="52"/>
      <c r="AC188" s="186"/>
    </row>
    <row r="189" spans="1:29" s="18" customFormat="1" ht="25.5" hidden="1" customHeight="1" x14ac:dyDescent="0.25">
      <c r="A189" s="124" t="s">
        <v>74</v>
      </c>
      <c r="B189" s="91" t="s">
        <v>757</v>
      </c>
      <c r="C189" s="584" t="s">
        <v>604</v>
      </c>
      <c r="D189" s="585"/>
      <c r="E189" s="585"/>
      <c r="F189" s="92">
        <v>0</v>
      </c>
      <c r="G189" s="92">
        <f t="shared" si="49"/>
        <v>0</v>
      </c>
      <c r="H189" s="93">
        <f t="shared" ref="H189:N189" si="70">H190+H191+H192+H193+H194+H195+H196+H197+H198</f>
        <v>0</v>
      </c>
      <c r="I189" s="96">
        <f t="shared" si="70"/>
        <v>0</v>
      </c>
      <c r="J189" s="96">
        <f t="shared" si="70"/>
        <v>0</v>
      </c>
      <c r="K189" s="96">
        <f t="shared" si="70"/>
        <v>0</v>
      </c>
      <c r="L189" s="94">
        <f t="shared" si="70"/>
        <v>0</v>
      </c>
      <c r="M189" s="97"/>
      <c r="N189" s="97">
        <f t="shared" si="70"/>
        <v>0</v>
      </c>
      <c r="O189" s="95"/>
      <c r="P189" s="93">
        <f>P190+P191+P192+P193+P194+P195+P196+P197+P198</f>
        <v>0</v>
      </c>
      <c r="Q189" s="94">
        <f t="shared" ref="Q189:AA189" si="71">Q190+Q191+Q192+Q193+Q194+Q195+Q196+Q197+Q198</f>
        <v>0</v>
      </c>
      <c r="R189" s="94">
        <f t="shared" si="71"/>
        <v>0</v>
      </c>
      <c r="S189" s="94">
        <f t="shared" si="71"/>
        <v>0</v>
      </c>
      <c r="T189" s="94">
        <f t="shared" si="71"/>
        <v>0</v>
      </c>
      <c r="U189" s="94">
        <f t="shared" si="71"/>
        <v>0</v>
      </c>
      <c r="V189" s="94">
        <f t="shared" si="71"/>
        <v>0</v>
      </c>
      <c r="W189" s="96">
        <f t="shared" si="71"/>
        <v>0</v>
      </c>
      <c r="X189" s="359">
        <f t="shared" si="71"/>
        <v>0</v>
      </c>
      <c r="Y189" s="97">
        <f t="shared" si="71"/>
        <v>0</v>
      </c>
      <c r="Z189" s="97">
        <f t="shared" si="71"/>
        <v>0</v>
      </c>
      <c r="AA189" s="98">
        <f t="shared" si="71"/>
        <v>0</v>
      </c>
      <c r="AB189" s="52"/>
      <c r="AC189" s="186"/>
    </row>
    <row r="190" spans="1:29" ht="15" hidden="1" customHeight="1" x14ac:dyDescent="0.25">
      <c r="B190" s="55"/>
      <c r="C190" s="2"/>
      <c r="D190" s="550" t="s">
        <v>416</v>
      </c>
      <c r="E190" s="550"/>
      <c r="F190" s="78">
        <v>0</v>
      </c>
      <c r="G190" s="78">
        <f t="shared" si="49"/>
        <v>0</v>
      </c>
      <c r="H190" s="74"/>
      <c r="I190" s="42"/>
      <c r="J190" s="42"/>
      <c r="K190" s="42"/>
      <c r="L190" s="1"/>
      <c r="M190" s="80"/>
      <c r="N190" s="80"/>
      <c r="O190" s="75"/>
      <c r="P190" s="74"/>
      <c r="Q190" s="1"/>
      <c r="R190" s="1"/>
      <c r="S190" s="1"/>
      <c r="T190" s="1"/>
      <c r="U190" s="1"/>
      <c r="V190" s="1"/>
      <c r="W190" s="42"/>
      <c r="X190" s="356"/>
      <c r="Y190" s="80"/>
      <c r="Z190" s="80"/>
      <c r="AA190" s="44"/>
      <c r="AB190" s="56"/>
      <c r="AC190" s="186"/>
    </row>
    <row r="191" spans="1:29" ht="15" hidden="1" customHeight="1" x14ac:dyDescent="0.25">
      <c r="B191" s="55"/>
      <c r="C191" s="2"/>
      <c r="D191" s="550" t="s">
        <v>418</v>
      </c>
      <c r="E191" s="550"/>
      <c r="F191" s="78">
        <v>0</v>
      </c>
      <c r="G191" s="78">
        <f t="shared" si="49"/>
        <v>0</v>
      </c>
      <c r="H191" s="74"/>
      <c r="I191" s="42"/>
      <c r="J191" s="42"/>
      <c r="K191" s="42"/>
      <c r="L191" s="1"/>
      <c r="M191" s="80"/>
      <c r="N191" s="80"/>
      <c r="O191" s="75"/>
      <c r="P191" s="74"/>
      <c r="Q191" s="1"/>
      <c r="R191" s="1"/>
      <c r="S191" s="1"/>
      <c r="T191" s="1"/>
      <c r="U191" s="1"/>
      <c r="V191" s="1"/>
      <c r="W191" s="42"/>
      <c r="X191" s="356"/>
      <c r="Y191" s="80"/>
      <c r="Z191" s="80"/>
      <c r="AA191" s="44"/>
      <c r="AB191" s="56"/>
      <c r="AC191" s="186"/>
    </row>
    <row r="192" spans="1:29" ht="15" hidden="1" customHeight="1" x14ac:dyDescent="0.25">
      <c r="B192" s="55"/>
      <c r="C192" s="2"/>
      <c r="D192" s="550" t="s">
        <v>419</v>
      </c>
      <c r="E192" s="550"/>
      <c r="F192" s="78">
        <v>0</v>
      </c>
      <c r="G192" s="78">
        <f t="shared" si="49"/>
        <v>0</v>
      </c>
      <c r="H192" s="74"/>
      <c r="I192" s="42"/>
      <c r="J192" s="42"/>
      <c r="K192" s="42"/>
      <c r="L192" s="1"/>
      <c r="M192" s="80"/>
      <c r="N192" s="80"/>
      <c r="O192" s="75"/>
      <c r="P192" s="74"/>
      <c r="Q192" s="1"/>
      <c r="R192" s="1"/>
      <c r="S192" s="1"/>
      <c r="T192" s="1"/>
      <c r="U192" s="1"/>
      <c r="V192" s="1"/>
      <c r="W192" s="42"/>
      <c r="X192" s="356"/>
      <c r="Y192" s="80"/>
      <c r="Z192" s="80"/>
      <c r="AA192" s="44"/>
      <c r="AB192" s="56"/>
      <c r="AC192" s="186"/>
    </row>
    <row r="193" spans="1:29" ht="15" hidden="1" customHeight="1" x14ac:dyDescent="0.25">
      <c r="B193" s="55"/>
      <c r="C193" s="2"/>
      <c r="D193" s="550" t="s">
        <v>417</v>
      </c>
      <c r="E193" s="550"/>
      <c r="F193" s="78">
        <v>0</v>
      </c>
      <c r="G193" s="78">
        <f t="shared" si="49"/>
        <v>0</v>
      </c>
      <c r="H193" s="74"/>
      <c r="I193" s="42"/>
      <c r="J193" s="42"/>
      <c r="K193" s="42"/>
      <c r="L193" s="1"/>
      <c r="M193" s="80"/>
      <c r="N193" s="80"/>
      <c r="O193" s="75"/>
      <c r="P193" s="74"/>
      <c r="Q193" s="1"/>
      <c r="R193" s="1"/>
      <c r="S193" s="1"/>
      <c r="T193" s="1"/>
      <c r="U193" s="1"/>
      <c r="V193" s="1"/>
      <c r="W193" s="42"/>
      <c r="X193" s="356"/>
      <c r="Y193" s="80"/>
      <c r="Z193" s="80"/>
      <c r="AA193" s="44"/>
      <c r="AB193" s="56"/>
      <c r="AC193" s="186"/>
    </row>
    <row r="194" spans="1:29" ht="15" hidden="1" customHeight="1" x14ac:dyDescent="0.25">
      <c r="B194" s="55"/>
      <c r="C194" s="2"/>
      <c r="D194" s="550" t="s">
        <v>420</v>
      </c>
      <c r="E194" s="550"/>
      <c r="F194" s="78">
        <v>0</v>
      </c>
      <c r="G194" s="78">
        <f t="shared" si="49"/>
        <v>0</v>
      </c>
      <c r="H194" s="74"/>
      <c r="I194" s="42"/>
      <c r="J194" s="42"/>
      <c r="K194" s="42"/>
      <c r="L194" s="1"/>
      <c r="M194" s="80"/>
      <c r="N194" s="80"/>
      <c r="O194" s="75"/>
      <c r="P194" s="74"/>
      <c r="Q194" s="1"/>
      <c r="R194" s="1"/>
      <c r="S194" s="1"/>
      <c r="T194" s="1"/>
      <c r="U194" s="1"/>
      <c r="V194" s="1"/>
      <c r="W194" s="42"/>
      <c r="X194" s="356"/>
      <c r="Y194" s="80"/>
      <c r="Z194" s="80"/>
      <c r="AA194" s="44"/>
      <c r="AB194" s="56"/>
      <c r="AC194" s="186"/>
    </row>
    <row r="195" spans="1:29" ht="25.5" hidden="1" customHeight="1" x14ac:dyDescent="0.25">
      <c r="B195" s="55"/>
      <c r="C195" s="2"/>
      <c r="D195" s="551" t="s">
        <v>492</v>
      </c>
      <c r="E195" s="551"/>
      <c r="F195" s="78">
        <v>0</v>
      </c>
      <c r="G195" s="78">
        <f t="shared" si="49"/>
        <v>0</v>
      </c>
      <c r="H195" s="74"/>
      <c r="I195" s="42"/>
      <c r="J195" s="42"/>
      <c r="K195" s="42"/>
      <c r="L195" s="1"/>
      <c r="M195" s="80"/>
      <c r="N195" s="80"/>
      <c r="O195" s="75"/>
      <c r="P195" s="74"/>
      <c r="Q195" s="1"/>
      <c r="R195" s="1"/>
      <c r="S195" s="1"/>
      <c r="T195" s="1"/>
      <c r="U195" s="1"/>
      <c r="V195" s="1"/>
      <c r="W195" s="42"/>
      <c r="X195" s="356"/>
      <c r="Y195" s="80"/>
      <c r="Z195" s="80"/>
      <c r="AA195" s="44"/>
      <c r="AB195" s="56"/>
      <c r="AC195" s="186"/>
    </row>
    <row r="196" spans="1:29" ht="25.5" hidden="1" customHeight="1" x14ac:dyDescent="0.25">
      <c r="B196" s="55"/>
      <c r="C196" s="2"/>
      <c r="D196" s="551" t="s">
        <v>493</v>
      </c>
      <c r="E196" s="551"/>
      <c r="F196" s="78">
        <v>0</v>
      </c>
      <c r="G196" s="78">
        <f t="shared" si="49"/>
        <v>0</v>
      </c>
      <c r="H196" s="74"/>
      <c r="I196" s="42"/>
      <c r="J196" s="42"/>
      <c r="K196" s="42"/>
      <c r="L196" s="1"/>
      <c r="M196" s="80"/>
      <c r="N196" s="80"/>
      <c r="O196" s="75"/>
      <c r="P196" s="74"/>
      <c r="Q196" s="1"/>
      <c r="R196" s="1"/>
      <c r="S196" s="1"/>
      <c r="T196" s="1"/>
      <c r="U196" s="1"/>
      <c r="V196" s="1"/>
      <c r="W196" s="42"/>
      <c r="X196" s="356"/>
      <c r="Y196" s="80"/>
      <c r="Z196" s="80"/>
      <c r="AA196" s="44"/>
      <c r="AB196" s="56"/>
      <c r="AC196" s="186"/>
    </row>
    <row r="197" spans="1:29" ht="15" hidden="1" customHeight="1" x14ac:dyDescent="0.25">
      <c r="B197" s="55"/>
      <c r="C197" s="2"/>
      <c r="D197" s="550" t="s">
        <v>421</v>
      </c>
      <c r="E197" s="550"/>
      <c r="F197" s="78">
        <v>0</v>
      </c>
      <c r="G197" s="78">
        <f t="shared" si="49"/>
        <v>0</v>
      </c>
      <c r="H197" s="74"/>
      <c r="I197" s="42"/>
      <c r="J197" s="42"/>
      <c r="K197" s="42"/>
      <c r="L197" s="1"/>
      <c r="M197" s="80"/>
      <c r="N197" s="80"/>
      <c r="O197" s="75"/>
      <c r="P197" s="74"/>
      <c r="Q197" s="1"/>
      <c r="R197" s="1"/>
      <c r="S197" s="1"/>
      <c r="T197" s="1"/>
      <c r="U197" s="1"/>
      <c r="V197" s="1"/>
      <c r="W197" s="42"/>
      <c r="X197" s="356"/>
      <c r="Y197" s="80"/>
      <c r="Z197" s="80"/>
      <c r="AA197" s="44"/>
      <c r="AB197" s="56"/>
      <c r="AC197" s="186"/>
    </row>
    <row r="198" spans="1:29" ht="26.25" hidden="1" customHeight="1" x14ac:dyDescent="0.25">
      <c r="B198" s="55"/>
      <c r="C198" s="2"/>
      <c r="D198" s="551" t="s">
        <v>494</v>
      </c>
      <c r="E198" s="551"/>
      <c r="F198" s="78">
        <v>0</v>
      </c>
      <c r="G198" s="78">
        <f t="shared" si="49"/>
        <v>0</v>
      </c>
      <c r="H198" s="74"/>
      <c r="I198" s="42"/>
      <c r="J198" s="42"/>
      <c r="K198" s="42"/>
      <c r="L198" s="1"/>
      <c r="M198" s="80"/>
      <c r="N198" s="80"/>
      <c r="O198" s="75"/>
      <c r="P198" s="74"/>
      <c r="Q198" s="1"/>
      <c r="R198" s="1"/>
      <c r="S198" s="1"/>
      <c r="T198" s="1"/>
      <c r="U198" s="1"/>
      <c r="V198" s="1"/>
      <c r="W198" s="42"/>
      <c r="X198" s="356"/>
      <c r="Y198" s="80"/>
      <c r="Z198" s="80"/>
      <c r="AA198" s="44"/>
      <c r="AB198" s="56"/>
      <c r="AC198" s="186"/>
    </row>
    <row r="199" spans="1:29" s="18" customFormat="1" ht="15" hidden="1" customHeight="1" x14ac:dyDescent="0.25">
      <c r="A199" s="124" t="s">
        <v>75</v>
      </c>
      <c r="B199" s="91" t="s">
        <v>758</v>
      </c>
      <c r="C199" s="587" t="s">
        <v>76</v>
      </c>
      <c r="D199" s="588"/>
      <c r="E199" s="588"/>
      <c r="F199" s="92">
        <v>0</v>
      </c>
      <c r="G199" s="92">
        <f t="shared" si="49"/>
        <v>0</v>
      </c>
      <c r="H199" s="93">
        <f t="shared" ref="H199:N199" si="72">H200+H201+H202+H203+H204+H205+H206+H207+H208+H209+H210</f>
        <v>0</v>
      </c>
      <c r="I199" s="96">
        <f t="shared" si="72"/>
        <v>0</v>
      </c>
      <c r="J199" s="96">
        <f t="shared" si="72"/>
        <v>0</v>
      </c>
      <c r="K199" s="96">
        <f t="shared" si="72"/>
        <v>0</v>
      </c>
      <c r="L199" s="94">
        <f t="shared" si="72"/>
        <v>0</v>
      </c>
      <c r="M199" s="97"/>
      <c r="N199" s="97">
        <f t="shared" si="72"/>
        <v>0</v>
      </c>
      <c r="O199" s="95"/>
      <c r="P199" s="93">
        <f>P200+P201+P202+P203+P204+P205+P206+P207+P208+P209+P210</f>
        <v>0</v>
      </c>
      <c r="Q199" s="94">
        <f t="shared" ref="Q199:AA199" si="73">Q200+Q201+Q202+Q203+Q204+Q205+Q206+Q207+Q208+Q209+Q210</f>
        <v>0</v>
      </c>
      <c r="R199" s="94">
        <f t="shared" si="73"/>
        <v>0</v>
      </c>
      <c r="S199" s="94">
        <f t="shared" si="73"/>
        <v>0</v>
      </c>
      <c r="T199" s="94">
        <f t="shared" si="73"/>
        <v>0</v>
      </c>
      <c r="U199" s="94">
        <f t="shared" si="73"/>
        <v>0</v>
      </c>
      <c r="V199" s="94">
        <f t="shared" si="73"/>
        <v>0</v>
      </c>
      <c r="W199" s="96">
        <f t="shared" si="73"/>
        <v>0</v>
      </c>
      <c r="X199" s="359">
        <f t="shared" si="73"/>
        <v>0</v>
      </c>
      <c r="Y199" s="97">
        <f t="shared" si="73"/>
        <v>0</v>
      </c>
      <c r="Z199" s="97">
        <f t="shared" si="73"/>
        <v>0</v>
      </c>
      <c r="AA199" s="98">
        <f t="shared" si="73"/>
        <v>0</v>
      </c>
      <c r="AB199" s="52"/>
      <c r="AC199" s="186"/>
    </row>
    <row r="200" spans="1:29" ht="15" hidden="1" customHeight="1" x14ac:dyDescent="0.25">
      <c r="B200" s="55"/>
      <c r="C200" s="2"/>
      <c r="D200" s="550" t="s">
        <v>422</v>
      </c>
      <c r="E200" s="550"/>
      <c r="F200" s="78">
        <v>0</v>
      </c>
      <c r="G200" s="78">
        <f t="shared" si="49"/>
        <v>0</v>
      </c>
      <c r="H200" s="74"/>
      <c r="I200" s="42"/>
      <c r="J200" s="42"/>
      <c r="K200" s="42"/>
      <c r="L200" s="1"/>
      <c r="M200" s="80"/>
      <c r="N200" s="80"/>
      <c r="O200" s="75"/>
      <c r="P200" s="74"/>
      <c r="Q200" s="1"/>
      <c r="R200" s="1"/>
      <c r="S200" s="1"/>
      <c r="T200" s="1"/>
      <c r="U200" s="1"/>
      <c r="V200" s="1"/>
      <c r="W200" s="42"/>
      <c r="X200" s="356"/>
      <c r="Y200" s="80"/>
      <c r="Z200" s="80"/>
      <c r="AA200" s="44"/>
      <c r="AB200" s="56"/>
      <c r="AC200" s="186"/>
    </row>
    <row r="201" spans="1:29" ht="15" hidden="1" customHeight="1" x14ac:dyDescent="0.25">
      <c r="B201" s="55"/>
      <c r="C201" s="2"/>
      <c r="D201" s="550" t="s">
        <v>425</v>
      </c>
      <c r="E201" s="550"/>
      <c r="F201" s="78">
        <v>0</v>
      </c>
      <c r="G201" s="78">
        <f t="shared" si="49"/>
        <v>0</v>
      </c>
      <c r="H201" s="74"/>
      <c r="I201" s="42"/>
      <c r="J201" s="42"/>
      <c r="K201" s="42"/>
      <c r="L201" s="1"/>
      <c r="M201" s="80"/>
      <c r="N201" s="80"/>
      <c r="O201" s="75"/>
      <c r="P201" s="74"/>
      <c r="Q201" s="1"/>
      <c r="R201" s="1"/>
      <c r="S201" s="1"/>
      <c r="T201" s="1"/>
      <c r="U201" s="1"/>
      <c r="V201" s="1"/>
      <c r="W201" s="42"/>
      <c r="X201" s="356"/>
      <c r="Y201" s="80"/>
      <c r="Z201" s="80"/>
      <c r="AA201" s="44"/>
      <c r="AB201" s="56"/>
      <c r="AC201" s="186"/>
    </row>
    <row r="202" spans="1:29" ht="15" hidden="1" customHeight="1" x14ac:dyDescent="0.25">
      <c r="B202" s="55"/>
      <c r="C202" s="2"/>
      <c r="D202" s="550" t="s">
        <v>426</v>
      </c>
      <c r="E202" s="550"/>
      <c r="F202" s="78">
        <v>0</v>
      </c>
      <c r="G202" s="78">
        <f t="shared" si="49"/>
        <v>0</v>
      </c>
      <c r="H202" s="74"/>
      <c r="I202" s="42"/>
      <c r="J202" s="42"/>
      <c r="K202" s="42"/>
      <c r="L202" s="1"/>
      <c r="M202" s="80"/>
      <c r="N202" s="80"/>
      <c r="O202" s="75"/>
      <c r="P202" s="74"/>
      <c r="Q202" s="1"/>
      <c r="R202" s="1"/>
      <c r="S202" s="1"/>
      <c r="T202" s="1"/>
      <c r="U202" s="1"/>
      <c r="V202" s="1"/>
      <c r="W202" s="42"/>
      <c r="X202" s="356"/>
      <c r="Y202" s="80"/>
      <c r="Z202" s="80"/>
      <c r="AA202" s="44"/>
      <c r="AB202" s="56"/>
      <c r="AC202" s="186"/>
    </row>
    <row r="203" spans="1:29" ht="15" hidden="1" customHeight="1" x14ac:dyDescent="0.25">
      <c r="B203" s="55"/>
      <c r="C203" s="2"/>
      <c r="D203" s="550" t="s">
        <v>423</v>
      </c>
      <c r="E203" s="550"/>
      <c r="F203" s="78">
        <v>0</v>
      </c>
      <c r="G203" s="78">
        <f t="shared" si="49"/>
        <v>0</v>
      </c>
      <c r="H203" s="74"/>
      <c r="I203" s="42"/>
      <c r="J203" s="42"/>
      <c r="K203" s="42"/>
      <c r="L203" s="1"/>
      <c r="M203" s="80"/>
      <c r="N203" s="80"/>
      <c r="O203" s="75"/>
      <c r="P203" s="74"/>
      <c r="Q203" s="1"/>
      <c r="R203" s="1"/>
      <c r="S203" s="1"/>
      <c r="T203" s="1"/>
      <c r="U203" s="1"/>
      <c r="V203" s="1"/>
      <c r="W203" s="42"/>
      <c r="X203" s="356"/>
      <c r="Y203" s="80"/>
      <c r="Z203" s="80"/>
      <c r="AA203" s="44"/>
      <c r="AB203" s="56"/>
      <c r="AC203" s="186"/>
    </row>
    <row r="204" spans="1:29" ht="15" hidden="1" customHeight="1" x14ac:dyDescent="0.25">
      <c r="B204" s="55"/>
      <c r="C204" s="2"/>
      <c r="D204" s="550" t="s">
        <v>427</v>
      </c>
      <c r="E204" s="550"/>
      <c r="F204" s="78">
        <v>0</v>
      </c>
      <c r="G204" s="78">
        <f t="shared" si="49"/>
        <v>0</v>
      </c>
      <c r="H204" s="74"/>
      <c r="I204" s="42"/>
      <c r="J204" s="42"/>
      <c r="K204" s="42"/>
      <c r="L204" s="1"/>
      <c r="M204" s="80"/>
      <c r="N204" s="80"/>
      <c r="O204" s="75"/>
      <c r="P204" s="74"/>
      <c r="Q204" s="1"/>
      <c r="R204" s="1"/>
      <c r="S204" s="1"/>
      <c r="T204" s="1"/>
      <c r="U204" s="1"/>
      <c r="V204" s="1"/>
      <c r="W204" s="42"/>
      <c r="X204" s="356"/>
      <c r="Y204" s="80"/>
      <c r="Z204" s="80"/>
      <c r="AA204" s="44"/>
      <c r="AB204" s="56"/>
      <c r="AC204" s="186"/>
    </row>
    <row r="205" spans="1:29" ht="25.5" hidden="1" customHeight="1" x14ac:dyDescent="0.25">
      <c r="B205" s="55"/>
      <c r="C205" s="2"/>
      <c r="D205" s="551" t="s">
        <v>495</v>
      </c>
      <c r="E205" s="551"/>
      <c r="F205" s="78">
        <v>0</v>
      </c>
      <c r="G205" s="78">
        <f t="shared" ref="G205:G268" si="74">SUM(P205:AA205)</f>
        <v>0</v>
      </c>
      <c r="H205" s="74"/>
      <c r="I205" s="42"/>
      <c r="J205" s="42"/>
      <c r="K205" s="42"/>
      <c r="L205" s="1"/>
      <c r="M205" s="80"/>
      <c r="N205" s="80"/>
      <c r="O205" s="75"/>
      <c r="P205" s="74"/>
      <c r="Q205" s="1"/>
      <c r="R205" s="1"/>
      <c r="S205" s="1"/>
      <c r="T205" s="1"/>
      <c r="U205" s="1"/>
      <c r="V205" s="1"/>
      <c r="W205" s="42"/>
      <c r="X205" s="356"/>
      <c r="Y205" s="80"/>
      <c r="Z205" s="80"/>
      <c r="AA205" s="44"/>
      <c r="AB205" s="56"/>
      <c r="AC205" s="186"/>
    </row>
    <row r="206" spans="1:29" ht="25.5" hidden="1" customHeight="1" x14ac:dyDescent="0.25">
      <c r="B206" s="55"/>
      <c r="C206" s="2"/>
      <c r="D206" s="551" t="s">
        <v>496</v>
      </c>
      <c r="E206" s="551"/>
      <c r="F206" s="78">
        <v>0</v>
      </c>
      <c r="G206" s="78">
        <f t="shared" si="74"/>
        <v>0</v>
      </c>
      <c r="H206" s="74"/>
      <c r="I206" s="42"/>
      <c r="J206" s="42"/>
      <c r="K206" s="42"/>
      <c r="L206" s="1"/>
      <c r="M206" s="80"/>
      <c r="N206" s="80"/>
      <c r="O206" s="75"/>
      <c r="P206" s="74"/>
      <c r="Q206" s="1"/>
      <c r="R206" s="1"/>
      <c r="S206" s="1"/>
      <c r="T206" s="1"/>
      <c r="U206" s="1"/>
      <c r="V206" s="1"/>
      <c r="W206" s="42"/>
      <c r="X206" s="356"/>
      <c r="Y206" s="80"/>
      <c r="Z206" s="80"/>
      <c r="AA206" s="44"/>
      <c r="AB206" s="56"/>
      <c r="AC206" s="186"/>
    </row>
    <row r="207" spans="1:29" ht="15" hidden="1" customHeight="1" x14ac:dyDescent="0.25">
      <c r="B207" s="55"/>
      <c r="C207" s="2"/>
      <c r="D207" s="550" t="s">
        <v>428</v>
      </c>
      <c r="E207" s="550"/>
      <c r="F207" s="78">
        <v>0</v>
      </c>
      <c r="G207" s="78">
        <f t="shared" si="74"/>
        <v>0</v>
      </c>
      <c r="H207" s="74"/>
      <c r="I207" s="42"/>
      <c r="J207" s="42"/>
      <c r="K207" s="42"/>
      <c r="L207" s="1"/>
      <c r="M207" s="80"/>
      <c r="N207" s="80"/>
      <c r="O207" s="75"/>
      <c r="P207" s="74"/>
      <c r="Q207" s="1"/>
      <c r="R207" s="1"/>
      <c r="S207" s="1"/>
      <c r="T207" s="1"/>
      <c r="U207" s="1"/>
      <c r="V207" s="1"/>
      <c r="W207" s="42"/>
      <c r="X207" s="356"/>
      <c r="Y207" s="80"/>
      <c r="Z207" s="80"/>
      <c r="AA207" s="44"/>
      <c r="AB207" s="56"/>
      <c r="AC207" s="186"/>
    </row>
    <row r="208" spans="1:29" ht="15" hidden="1" customHeight="1" x14ac:dyDescent="0.25">
      <c r="B208" s="55"/>
      <c r="C208" s="2"/>
      <c r="D208" s="550" t="s">
        <v>424</v>
      </c>
      <c r="E208" s="550"/>
      <c r="F208" s="78">
        <v>0</v>
      </c>
      <c r="G208" s="78">
        <f t="shared" si="74"/>
        <v>0</v>
      </c>
      <c r="H208" s="74"/>
      <c r="I208" s="42"/>
      <c r="J208" s="42"/>
      <c r="K208" s="42"/>
      <c r="L208" s="1"/>
      <c r="M208" s="80"/>
      <c r="N208" s="80"/>
      <c r="O208" s="75"/>
      <c r="P208" s="74"/>
      <c r="Q208" s="1"/>
      <c r="R208" s="1"/>
      <c r="S208" s="1"/>
      <c r="T208" s="1"/>
      <c r="U208" s="1"/>
      <c r="V208" s="1"/>
      <c r="W208" s="42"/>
      <c r="X208" s="356"/>
      <c r="Y208" s="80"/>
      <c r="Z208" s="80"/>
      <c r="AA208" s="44"/>
      <c r="AB208" s="56"/>
      <c r="AC208" s="186"/>
    </row>
    <row r="209" spans="1:29" ht="25.5" hidden="1" customHeight="1" x14ac:dyDescent="0.25">
      <c r="B209" s="55"/>
      <c r="C209" s="2"/>
      <c r="D209" s="551" t="s">
        <v>497</v>
      </c>
      <c r="E209" s="551"/>
      <c r="F209" s="78">
        <v>0</v>
      </c>
      <c r="G209" s="78">
        <f t="shared" si="74"/>
        <v>0</v>
      </c>
      <c r="H209" s="74"/>
      <c r="I209" s="42"/>
      <c r="J209" s="42"/>
      <c r="K209" s="42"/>
      <c r="L209" s="1"/>
      <c r="M209" s="80"/>
      <c r="N209" s="80"/>
      <c r="O209" s="75"/>
      <c r="P209" s="74"/>
      <c r="Q209" s="1"/>
      <c r="R209" s="1"/>
      <c r="S209" s="1"/>
      <c r="T209" s="1"/>
      <c r="U209" s="1"/>
      <c r="V209" s="1"/>
      <c r="W209" s="42"/>
      <c r="X209" s="356"/>
      <c r="Y209" s="80"/>
      <c r="Z209" s="80"/>
      <c r="AA209" s="44"/>
      <c r="AB209" s="56"/>
      <c r="AC209" s="186"/>
    </row>
    <row r="210" spans="1:29" ht="15.75" hidden="1" customHeight="1" thickBot="1" x14ac:dyDescent="0.3">
      <c r="B210" s="57"/>
      <c r="C210" s="20"/>
      <c r="D210" s="590" t="s">
        <v>498</v>
      </c>
      <c r="E210" s="590"/>
      <c r="F210" s="78">
        <v>0</v>
      </c>
      <c r="G210" s="78">
        <f t="shared" si="74"/>
        <v>0</v>
      </c>
      <c r="H210" s="74"/>
      <c r="I210" s="42"/>
      <c r="J210" s="42"/>
      <c r="K210" s="42"/>
      <c r="L210" s="1"/>
      <c r="M210" s="80"/>
      <c r="N210" s="80"/>
      <c r="O210" s="75"/>
      <c r="P210" s="74"/>
      <c r="Q210" s="1"/>
      <c r="R210" s="1"/>
      <c r="S210" s="1"/>
      <c r="T210" s="1"/>
      <c r="U210" s="1"/>
      <c r="V210" s="1"/>
      <c r="W210" s="42"/>
      <c r="X210" s="356"/>
      <c r="Y210" s="80"/>
      <c r="Z210" s="80"/>
      <c r="AA210" s="44"/>
      <c r="AB210" s="56"/>
      <c r="AC210" s="186"/>
    </row>
    <row r="211" spans="1:29" ht="15.75" thickBot="1" x14ac:dyDescent="0.3">
      <c r="B211" s="99" t="s">
        <v>77</v>
      </c>
      <c r="C211" s="579" t="s">
        <v>78</v>
      </c>
      <c r="D211" s="589"/>
      <c r="E211" s="589"/>
      <c r="F211" s="84">
        <v>100000</v>
      </c>
      <c r="G211" s="84">
        <f t="shared" si="74"/>
        <v>100000</v>
      </c>
      <c r="H211" s="85">
        <f t="shared" ref="H211:N211" si="75">H212+H213+H214+H215+H225</f>
        <v>0</v>
      </c>
      <c r="I211" s="88">
        <f t="shared" si="75"/>
        <v>0</v>
      </c>
      <c r="J211" s="88">
        <f t="shared" si="75"/>
        <v>0</v>
      </c>
      <c r="K211" s="88">
        <f t="shared" si="75"/>
        <v>0</v>
      </c>
      <c r="L211" s="86">
        <f t="shared" si="75"/>
        <v>0</v>
      </c>
      <c r="M211" s="89">
        <f>M225</f>
        <v>100000</v>
      </c>
      <c r="N211" s="89">
        <f t="shared" si="75"/>
        <v>0</v>
      </c>
      <c r="O211" s="87"/>
      <c r="P211" s="85">
        <f>P212+P213+P214+P215+P225</f>
        <v>0</v>
      </c>
      <c r="Q211" s="86">
        <f t="shared" ref="Q211:AA211" si="76">Q212+Q213+Q214+Q215+Q225</f>
        <v>0</v>
      </c>
      <c r="R211" s="86">
        <f t="shared" si="76"/>
        <v>0</v>
      </c>
      <c r="S211" s="86">
        <f t="shared" si="76"/>
        <v>0</v>
      </c>
      <c r="T211" s="86">
        <f t="shared" si="76"/>
        <v>0</v>
      </c>
      <c r="U211" s="86">
        <f t="shared" si="76"/>
        <v>100000</v>
      </c>
      <c r="V211" s="86">
        <f t="shared" si="76"/>
        <v>0</v>
      </c>
      <c r="W211" s="88">
        <f t="shared" si="76"/>
        <v>0</v>
      </c>
      <c r="X211" s="351">
        <f t="shared" si="76"/>
        <v>0</v>
      </c>
      <c r="Y211" s="89">
        <f t="shared" si="76"/>
        <v>0</v>
      </c>
      <c r="Z211" s="89">
        <f t="shared" si="76"/>
        <v>0</v>
      </c>
      <c r="AA211" s="90">
        <f t="shared" si="76"/>
        <v>0</v>
      </c>
      <c r="AB211" s="52"/>
      <c r="AC211" s="186"/>
    </row>
    <row r="212" spans="1:29" s="18" customFormat="1" ht="25.5" hidden="1" customHeight="1" x14ac:dyDescent="0.25">
      <c r="A212" s="124" t="s">
        <v>79</v>
      </c>
      <c r="B212" s="113" t="s">
        <v>759</v>
      </c>
      <c r="C212" s="601" t="s">
        <v>80</v>
      </c>
      <c r="D212" s="602"/>
      <c r="E212" s="602"/>
      <c r="F212" s="92">
        <v>0</v>
      </c>
      <c r="G212" s="92">
        <f t="shared" si="74"/>
        <v>0</v>
      </c>
      <c r="H212" s="93"/>
      <c r="I212" s="96"/>
      <c r="J212" s="96"/>
      <c r="K212" s="96"/>
      <c r="L212" s="94"/>
      <c r="M212" s="97"/>
      <c r="N212" s="97"/>
      <c r="O212" s="95"/>
      <c r="P212" s="93"/>
      <c r="Q212" s="94"/>
      <c r="R212" s="94"/>
      <c r="S212" s="94"/>
      <c r="T212" s="94"/>
      <c r="U212" s="94"/>
      <c r="V212" s="94"/>
      <c r="W212" s="96"/>
      <c r="X212" s="359"/>
      <c r="Y212" s="97"/>
      <c r="Z212" s="97"/>
      <c r="AA212" s="98"/>
      <c r="AB212" s="52"/>
      <c r="AC212" s="186"/>
    </row>
    <row r="213" spans="1:29" s="18" customFormat="1" ht="15" hidden="1" customHeight="1" x14ac:dyDescent="0.25">
      <c r="A213" s="124" t="s">
        <v>81</v>
      </c>
      <c r="B213" s="91" t="s">
        <v>760</v>
      </c>
      <c r="C213" s="582" t="s">
        <v>940</v>
      </c>
      <c r="D213" s="583"/>
      <c r="E213" s="583"/>
      <c r="F213" s="92">
        <v>0</v>
      </c>
      <c r="G213" s="92">
        <f t="shared" si="74"/>
        <v>0</v>
      </c>
      <c r="H213" s="93"/>
      <c r="I213" s="96"/>
      <c r="J213" s="96"/>
      <c r="K213" s="96"/>
      <c r="L213" s="94"/>
      <c r="M213" s="97"/>
      <c r="N213" s="97"/>
      <c r="O213" s="95"/>
      <c r="P213" s="93"/>
      <c r="Q213" s="94"/>
      <c r="R213" s="94"/>
      <c r="S213" s="94"/>
      <c r="T213" s="94"/>
      <c r="U213" s="94"/>
      <c r="V213" s="94"/>
      <c r="W213" s="96"/>
      <c r="X213" s="359"/>
      <c r="Y213" s="97"/>
      <c r="Z213" s="97"/>
      <c r="AA213" s="98"/>
      <c r="AB213" s="52"/>
      <c r="AC213" s="186"/>
    </row>
    <row r="214" spans="1:29" s="18" customFormat="1" ht="25.5" hidden="1" customHeight="1" x14ac:dyDescent="0.25">
      <c r="A214" s="124" t="s">
        <v>82</v>
      </c>
      <c r="B214" s="91" t="s">
        <v>761</v>
      </c>
      <c r="C214" s="584" t="s">
        <v>941</v>
      </c>
      <c r="D214" s="585"/>
      <c r="E214" s="585"/>
      <c r="F214" s="92">
        <v>0</v>
      </c>
      <c r="G214" s="92">
        <f t="shared" si="74"/>
        <v>0</v>
      </c>
      <c r="H214" s="93"/>
      <c r="I214" s="96"/>
      <c r="J214" s="96"/>
      <c r="K214" s="96"/>
      <c r="L214" s="94"/>
      <c r="M214" s="97"/>
      <c r="N214" s="97"/>
      <c r="O214" s="95"/>
      <c r="P214" s="93"/>
      <c r="Q214" s="94"/>
      <c r="R214" s="94"/>
      <c r="S214" s="94"/>
      <c r="T214" s="94"/>
      <c r="U214" s="94"/>
      <c r="V214" s="94"/>
      <c r="W214" s="96"/>
      <c r="X214" s="359"/>
      <c r="Y214" s="97"/>
      <c r="Z214" s="97"/>
      <c r="AA214" s="98"/>
      <c r="AB214" s="52"/>
      <c r="AC214" s="186"/>
    </row>
    <row r="215" spans="1:29" s="18" customFormat="1" ht="25.5" hidden="1" customHeight="1" x14ac:dyDescent="0.25">
      <c r="A215" s="124" t="s">
        <v>83</v>
      </c>
      <c r="B215" s="91" t="s">
        <v>762</v>
      </c>
      <c r="C215" s="584" t="s">
        <v>84</v>
      </c>
      <c r="D215" s="585"/>
      <c r="E215" s="585"/>
      <c r="F215" s="92">
        <v>0</v>
      </c>
      <c r="G215" s="92">
        <f t="shared" si="74"/>
        <v>0</v>
      </c>
      <c r="H215" s="93">
        <f t="shared" ref="H215:N215" si="77">H216+H217+H218+H219+H220+H221+H222+H223+H224</f>
        <v>0</v>
      </c>
      <c r="I215" s="96">
        <f t="shared" si="77"/>
        <v>0</v>
      </c>
      <c r="J215" s="96">
        <f t="shared" si="77"/>
        <v>0</v>
      </c>
      <c r="K215" s="96">
        <f t="shared" si="77"/>
        <v>0</v>
      </c>
      <c r="L215" s="94">
        <f t="shared" si="77"/>
        <v>0</v>
      </c>
      <c r="M215" s="97"/>
      <c r="N215" s="97">
        <f t="shared" si="77"/>
        <v>0</v>
      </c>
      <c r="O215" s="95"/>
      <c r="P215" s="93">
        <f>P216+P217+P218+P219+P220+P221+P222+P223+P224</f>
        <v>0</v>
      </c>
      <c r="Q215" s="94">
        <f t="shared" ref="Q215:AA215" si="78">Q216+Q217+Q218+Q219+Q220+Q221+Q222+Q223+Q224</f>
        <v>0</v>
      </c>
      <c r="R215" s="94">
        <f t="shared" si="78"/>
        <v>0</v>
      </c>
      <c r="S215" s="94">
        <f t="shared" si="78"/>
        <v>0</v>
      </c>
      <c r="T215" s="94">
        <f t="shared" si="78"/>
        <v>0</v>
      </c>
      <c r="U215" s="94">
        <f t="shared" si="78"/>
        <v>0</v>
      </c>
      <c r="V215" s="94">
        <f t="shared" si="78"/>
        <v>0</v>
      </c>
      <c r="W215" s="96">
        <f t="shared" si="78"/>
        <v>0</v>
      </c>
      <c r="X215" s="359">
        <f t="shared" si="78"/>
        <v>0</v>
      </c>
      <c r="Y215" s="97">
        <f t="shared" si="78"/>
        <v>0</v>
      </c>
      <c r="Z215" s="97">
        <f t="shared" si="78"/>
        <v>0</v>
      </c>
      <c r="AA215" s="98">
        <f t="shared" si="78"/>
        <v>0</v>
      </c>
      <c r="AB215" s="52"/>
      <c r="AC215" s="186"/>
    </row>
    <row r="216" spans="1:29" ht="15" hidden="1" customHeight="1" x14ac:dyDescent="0.25">
      <c r="B216" s="55"/>
      <c r="C216" s="2"/>
      <c r="D216" s="550" t="s">
        <v>429</v>
      </c>
      <c r="E216" s="550"/>
      <c r="F216" s="78">
        <v>0</v>
      </c>
      <c r="G216" s="78">
        <f t="shared" si="74"/>
        <v>0</v>
      </c>
      <c r="H216" s="74"/>
      <c r="I216" s="42"/>
      <c r="J216" s="42"/>
      <c r="K216" s="42"/>
      <c r="L216" s="1"/>
      <c r="M216" s="80"/>
      <c r="N216" s="80"/>
      <c r="O216" s="75"/>
      <c r="P216" s="74"/>
      <c r="Q216" s="1"/>
      <c r="R216" s="1"/>
      <c r="S216" s="1"/>
      <c r="T216" s="1"/>
      <c r="U216" s="1"/>
      <c r="V216" s="1"/>
      <c r="W216" s="42"/>
      <c r="X216" s="356"/>
      <c r="Y216" s="80"/>
      <c r="Z216" s="80"/>
      <c r="AA216" s="44"/>
      <c r="AB216" s="56"/>
      <c r="AC216" s="186"/>
    </row>
    <row r="217" spans="1:29" ht="15" hidden="1" customHeight="1" x14ac:dyDescent="0.25">
      <c r="B217" s="55"/>
      <c r="C217" s="2"/>
      <c r="D217" s="550" t="s">
        <v>431</v>
      </c>
      <c r="E217" s="550"/>
      <c r="F217" s="78">
        <v>0</v>
      </c>
      <c r="G217" s="78">
        <f t="shared" si="74"/>
        <v>0</v>
      </c>
      <c r="H217" s="74"/>
      <c r="I217" s="42"/>
      <c r="J217" s="42"/>
      <c r="K217" s="42"/>
      <c r="L217" s="1"/>
      <c r="M217" s="80"/>
      <c r="N217" s="80"/>
      <c r="O217" s="75"/>
      <c r="P217" s="74"/>
      <c r="Q217" s="1"/>
      <c r="R217" s="1"/>
      <c r="S217" s="1"/>
      <c r="T217" s="1"/>
      <c r="U217" s="1"/>
      <c r="V217" s="1"/>
      <c r="W217" s="42"/>
      <c r="X217" s="356"/>
      <c r="Y217" s="80"/>
      <c r="Z217" s="80"/>
      <c r="AA217" s="44"/>
      <c r="AB217" s="56"/>
      <c r="AC217" s="186"/>
    </row>
    <row r="218" spans="1:29" ht="15" hidden="1" customHeight="1" x14ac:dyDescent="0.25">
      <c r="B218" s="55"/>
      <c r="C218" s="2"/>
      <c r="D218" s="550" t="s">
        <v>432</v>
      </c>
      <c r="E218" s="550"/>
      <c r="F218" s="78">
        <v>0</v>
      </c>
      <c r="G218" s="78">
        <f t="shared" si="74"/>
        <v>0</v>
      </c>
      <c r="H218" s="74"/>
      <c r="I218" s="42"/>
      <c r="J218" s="42"/>
      <c r="K218" s="42"/>
      <c r="L218" s="1"/>
      <c r="M218" s="80"/>
      <c r="N218" s="80"/>
      <c r="O218" s="75"/>
      <c r="P218" s="74"/>
      <c r="Q218" s="1"/>
      <c r="R218" s="1"/>
      <c r="S218" s="1"/>
      <c r="T218" s="1"/>
      <c r="U218" s="1"/>
      <c r="V218" s="1"/>
      <c r="W218" s="42"/>
      <c r="X218" s="356"/>
      <c r="Y218" s="80"/>
      <c r="Z218" s="80"/>
      <c r="AA218" s="44"/>
      <c r="AB218" s="56"/>
      <c r="AC218" s="186"/>
    </row>
    <row r="219" spans="1:29" ht="15" hidden="1" customHeight="1" x14ac:dyDescent="0.25">
      <c r="B219" s="55"/>
      <c r="C219" s="2"/>
      <c r="D219" s="550" t="s">
        <v>430</v>
      </c>
      <c r="E219" s="550"/>
      <c r="F219" s="78">
        <v>0</v>
      </c>
      <c r="G219" s="78">
        <f t="shared" si="74"/>
        <v>0</v>
      </c>
      <c r="H219" s="74"/>
      <c r="I219" s="42"/>
      <c r="J219" s="42"/>
      <c r="K219" s="42"/>
      <c r="L219" s="1"/>
      <c r="M219" s="80"/>
      <c r="N219" s="80"/>
      <c r="O219" s="75"/>
      <c r="P219" s="74"/>
      <c r="Q219" s="1"/>
      <c r="R219" s="1"/>
      <c r="S219" s="1"/>
      <c r="T219" s="1"/>
      <c r="U219" s="1"/>
      <c r="V219" s="1"/>
      <c r="W219" s="42"/>
      <c r="X219" s="356"/>
      <c r="Y219" s="80"/>
      <c r="Z219" s="80"/>
      <c r="AA219" s="44"/>
      <c r="AB219" s="56"/>
      <c r="AC219" s="186"/>
    </row>
    <row r="220" spans="1:29" ht="15" hidden="1" customHeight="1" x14ac:dyDescent="0.25">
      <c r="B220" s="55"/>
      <c r="C220" s="2"/>
      <c r="D220" s="550" t="s">
        <v>433</v>
      </c>
      <c r="E220" s="550"/>
      <c r="F220" s="78">
        <v>0</v>
      </c>
      <c r="G220" s="78">
        <f t="shared" si="74"/>
        <v>0</v>
      </c>
      <c r="H220" s="74"/>
      <c r="I220" s="42"/>
      <c r="J220" s="42"/>
      <c r="K220" s="42"/>
      <c r="L220" s="1"/>
      <c r="M220" s="80"/>
      <c r="N220" s="80"/>
      <c r="O220" s="75"/>
      <c r="P220" s="74"/>
      <c r="Q220" s="1"/>
      <c r="R220" s="1"/>
      <c r="S220" s="1"/>
      <c r="T220" s="1"/>
      <c r="U220" s="1"/>
      <c r="V220" s="1"/>
      <c r="W220" s="42"/>
      <c r="X220" s="356"/>
      <c r="Y220" s="80"/>
      <c r="Z220" s="80"/>
      <c r="AA220" s="44"/>
      <c r="AB220" s="56"/>
      <c r="AC220" s="186"/>
    </row>
    <row r="221" spans="1:29" ht="25.5" hidden="1" customHeight="1" x14ac:dyDescent="0.25">
      <c r="B221" s="55"/>
      <c r="C221" s="2"/>
      <c r="D221" s="551" t="s">
        <v>499</v>
      </c>
      <c r="E221" s="551"/>
      <c r="F221" s="78">
        <v>0</v>
      </c>
      <c r="G221" s="78">
        <f t="shared" si="74"/>
        <v>0</v>
      </c>
      <c r="H221" s="74"/>
      <c r="I221" s="42"/>
      <c r="J221" s="42"/>
      <c r="K221" s="42"/>
      <c r="L221" s="1"/>
      <c r="M221" s="80"/>
      <c r="N221" s="80"/>
      <c r="O221" s="75"/>
      <c r="P221" s="74"/>
      <c r="Q221" s="1"/>
      <c r="R221" s="1"/>
      <c r="S221" s="1"/>
      <c r="T221" s="1"/>
      <c r="U221" s="1"/>
      <c r="V221" s="1"/>
      <c r="W221" s="42"/>
      <c r="X221" s="356"/>
      <c r="Y221" s="80"/>
      <c r="Z221" s="80"/>
      <c r="AA221" s="44"/>
      <c r="AB221" s="56"/>
      <c r="AC221" s="186"/>
    </row>
    <row r="222" spans="1:29" ht="25.5" hidden="1" customHeight="1" x14ac:dyDescent="0.25">
      <c r="B222" s="55"/>
      <c r="C222" s="2"/>
      <c r="D222" s="551" t="s">
        <v>500</v>
      </c>
      <c r="E222" s="551"/>
      <c r="F222" s="78">
        <v>0</v>
      </c>
      <c r="G222" s="78">
        <f t="shared" si="74"/>
        <v>0</v>
      </c>
      <c r="H222" s="74"/>
      <c r="I222" s="42"/>
      <c r="J222" s="42"/>
      <c r="K222" s="42"/>
      <c r="L222" s="1"/>
      <c r="M222" s="80"/>
      <c r="N222" s="80"/>
      <c r="O222" s="75"/>
      <c r="P222" s="74"/>
      <c r="Q222" s="1"/>
      <c r="R222" s="1"/>
      <c r="S222" s="1"/>
      <c r="T222" s="1"/>
      <c r="U222" s="1"/>
      <c r="V222" s="1"/>
      <c r="W222" s="42"/>
      <c r="X222" s="356"/>
      <c r="Y222" s="80"/>
      <c r="Z222" s="80"/>
      <c r="AA222" s="44"/>
      <c r="AB222" s="56"/>
      <c r="AC222" s="186"/>
    </row>
    <row r="223" spans="1:29" ht="15" hidden="1" customHeight="1" x14ac:dyDescent="0.25">
      <c r="B223" s="55"/>
      <c r="C223" s="2"/>
      <c r="D223" s="550" t="s">
        <v>434</v>
      </c>
      <c r="E223" s="550"/>
      <c r="F223" s="78">
        <v>0</v>
      </c>
      <c r="G223" s="78">
        <f t="shared" si="74"/>
        <v>0</v>
      </c>
      <c r="H223" s="74"/>
      <c r="I223" s="42"/>
      <c r="J223" s="42"/>
      <c r="K223" s="42"/>
      <c r="L223" s="1"/>
      <c r="M223" s="80"/>
      <c r="N223" s="80"/>
      <c r="O223" s="75"/>
      <c r="P223" s="74"/>
      <c r="Q223" s="1"/>
      <c r="R223" s="1"/>
      <c r="S223" s="1"/>
      <c r="T223" s="1"/>
      <c r="U223" s="1"/>
      <c r="V223" s="1"/>
      <c r="W223" s="42"/>
      <c r="X223" s="356"/>
      <c r="Y223" s="80"/>
      <c r="Z223" s="80"/>
      <c r="AA223" s="44"/>
      <c r="AB223" s="56"/>
      <c r="AC223" s="186"/>
    </row>
    <row r="224" spans="1:29" ht="15" hidden="1" customHeight="1" x14ac:dyDescent="0.25">
      <c r="B224" s="55"/>
      <c r="C224" s="2"/>
      <c r="D224" s="550" t="s">
        <v>501</v>
      </c>
      <c r="E224" s="550"/>
      <c r="F224" s="78">
        <v>0</v>
      </c>
      <c r="G224" s="78">
        <f t="shared" si="74"/>
        <v>0</v>
      </c>
      <c r="H224" s="74"/>
      <c r="I224" s="42"/>
      <c r="J224" s="42"/>
      <c r="K224" s="42"/>
      <c r="L224" s="1"/>
      <c r="M224" s="80"/>
      <c r="N224" s="80"/>
      <c r="O224" s="75"/>
      <c r="P224" s="74"/>
      <c r="Q224" s="1"/>
      <c r="R224" s="1"/>
      <c r="S224" s="1"/>
      <c r="T224" s="1"/>
      <c r="U224" s="1"/>
      <c r="V224" s="1"/>
      <c r="W224" s="42"/>
      <c r="X224" s="356"/>
      <c r="Y224" s="80"/>
      <c r="Z224" s="80"/>
      <c r="AA224" s="44"/>
      <c r="AB224" s="56"/>
      <c r="AC224" s="186"/>
    </row>
    <row r="225" spans="1:29" s="18" customFormat="1" ht="15" customHeight="1" x14ac:dyDescent="0.25">
      <c r="A225" s="124" t="s">
        <v>85</v>
      </c>
      <c r="B225" s="91" t="s">
        <v>763</v>
      </c>
      <c r="C225" s="587" t="s">
        <v>86</v>
      </c>
      <c r="D225" s="588"/>
      <c r="E225" s="588"/>
      <c r="F225" s="92">
        <v>100000</v>
      </c>
      <c r="G225" s="92">
        <f t="shared" si="74"/>
        <v>100000</v>
      </c>
      <c r="H225" s="93">
        <f t="shared" ref="H225:N225" si="79">H226+H227+H228+H229+H230+H231+H232+H233+H234+H235+H236</f>
        <v>0</v>
      </c>
      <c r="I225" s="96">
        <f t="shared" si="79"/>
        <v>0</v>
      </c>
      <c r="J225" s="96">
        <f t="shared" si="79"/>
        <v>0</v>
      </c>
      <c r="K225" s="96">
        <f t="shared" si="79"/>
        <v>0</v>
      </c>
      <c r="L225" s="94">
        <f>L226+L227+L228+L229+L230+L231+L232+L233+L234+L235+L236</f>
        <v>0</v>
      </c>
      <c r="M225" s="97">
        <f>M229</f>
        <v>100000</v>
      </c>
      <c r="N225" s="97">
        <f t="shared" si="79"/>
        <v>0</v>
      </c>
      <c r="O225" s="95"/>
      <c r="P225" s="93">
        <f>P226+P227+P228+P229+P230+P231+P232+P233+P234+P235+P236</f>
        <v>0</v>
      </c>
      <c r="Q225" s="94">
        <f t="shared" ref="Q225:AA225" si="80">Q226+Q227+Q228+Q229+Q230+Q231+Q232+Q233+Q234+Q235+Q236</f>
        <v>0</v>
      </c>
      <c r="R225" s="94">
        <f t="shared" si="80"/>
        <v>0</v>
      </c>
      <c r="S225" s="94">
        <f t="shared" si="80"/>
        <v>0</v>
      </c>
      <c r="T225" s="94">
        <f t="shared" si="80"/>
        <v>0</v>
      </c>
      <c r="U225" s="94">
        <f t="shared" si="80"/>
        <v>100000</v>
      </c>
      <c r="V225" s="94">
        <f t="shared" si="80"/>
        <v>0</v>
      </c>
      <c r="W225" s="96">
        <f t="shared" si="80"/>
        <v>0</v>
      </c>
      <c r="X225" s="354">
        <f t="shared" si="80"/>
        <v>0</v>
      </c>
      <c r="Y225" s="97">
        <f t="shared" si="80"/>
        <v>0</v>
      </c>
      <c r="Z225" s="97">
        <f t="shared" si="80"/>
        <v>0</v>
      </c>
      <c r="AA225" s="98">
        <f t="shared" si="80"/>
        <v>0</v>
      </c>
      <c r="AB225" s="52"/>
      <c r="AC225" s="186"/>
    </row>
    <row r="226" spans="1:29" ht="15" hidden="1" customHeight="1" x14ac:dyDescent="0.25">
      <c r="B226" s="55"/>
      <c r="C226" s="2"/>
      <c r="D226" s="550" t="s">
        <v>435</v>
      </c>
      <c r="E226" s="550"/>
      <c r="F226" s="78">
        <v>0</v>
      </c>
      <c r="G226" s="78">
        <f t="shared" si="74"/>
        <v>0</v>
      </c>
      <c r="H226" s="74"/>
      <c r="I226" s="42"/>
      <c r="J226" s="42"/>
      <c r="K226" s="42"/>
      <c r="L226" s="1"/>
      <c r="M226" s="80"/>
      <c r="N226" s="80"/>
      <c r="O226" s="75"/>
      <c r="P226" s="74"/>
      <c r="Q226" s="1"/>
      <c r="R226" s="1"/>
      <c r="S226" s="1"/>
      <c r="T226" s="1"/>
      <c r="U226" s="1"/>
      <c r="V226" s="1"/>
      <c r="W226" s="42"/>
      <c r="X226" s="356"/>
      <c r="Y226" s="80"/>
      <c r="Z226" s="80"/>
      <c r="AA226" s="44"/>
      <c r="AB226" s="56"/>
      <c r="AC226" s="186"/>
    </row>
    <row r="227" spans="1:29" ht="15" hidden="1" customHeight="1" x14ac:dyDescent="0.25">
      <c r="B227" s="55"/>
      <c r="C227" s="2"/>
      <c r="D227" s="550" t="s">
        <v>438</v>
      </c>
      <c r="E227" s="550"/>
      <c r="F227" s="78">
        <v>0</v>
      </c>
      <c r="G227" s="78">
        <f t="shared" si="74"/>
        <v>0</v>
      </c>
      <c r="H227" s="74"/>
      <c r="I227" s="42"/>
      <c r="J227" s="42"/>
      <c r="K227" s="42"/>
      <c r="L227" s="1"/>
      <c r="M227" s="80"/>
      <c r="N227" s="80"/>
      <c r="O227" s="75"/>
      <c r="P227" s="74"/>
      <c r="Q227" s="1"/>
      <c r="R227" s="1"/>
      <c r="S227" s="1"/>
      <c r="T227" s="1"/>
      <c r="U227" s="1"/>
      <c r="V227" s="1"/>
      <c r="W227" s="42"/>
      <c r="X227" s="356"/>
      <c r="Y227" s="80"/>
      <c r="Z227" s="80"/>
      <c r="AA227" s="44"/>
      <c r="AB227" s="56"/>
      <c r="AC227" s="186"/>
    </row>
    <row r="228" spans="1:29" ht="15" hidden="1" customHeight="1" x14ac:dyDescent="0.25">
      <c r="B228" s="55"/>
      <c r="C228" s="2"/>
      <c r="D228" s="550" t="s">
        <v>439</v>
      </c>
      <c r="E228" s="550"/>
      <c r="F228" s="78">
        <v>0</v>
      </c>
      <c r="G228" s="78">
        <f t="shared" si="74"/>
        <v>0</v>
      </c>
      <c r="H228" s="74"/>
      <c r="I228" s="42"/>
      <c r="J228" s="42"/>
      <c r="K228" s="42"/>
      <c r="L228" s="1"/>
      <c r="M228" s="80"/>
      <c r="N228" s="80"/>
      <c r="O228" s="75"/>
      <c r="P228" s="74"/>
      <c r="Q228" s="1"/>
      <c r="R228" s="1"/>
      <c r="S228" s="1"/>
      <c r="T228" s="1"/>
      <c r="U228" s="1"/>
      <c r="V228" s="1"/>
      <c r="W228" s="42"/>
      <c r="X228" s="356"/>
      <c r="Y228" s="80"/>
      <c r="Z228" s="80"/>
      <c r="AA228" s="44"/>
      <c r="AB228" s="56"/>
      <c r="AC228" s="186"/>
    </row>
    <row r="229" spans="1:29" ht="15" customHeight="1" thickBot="1" x14ac:dyDescent="0.3">
      <c r="B229" s="55"/>
      <c r="C229" s="2"/>
      <c r="D229" s="550" t="s">
        <v>436</v>
      </c>
      <c r="E229" s="550"/>
      <c r="F229" s="78">
        <v>100000</v>
      </c>
      <c r="G229" s="78">
        <f>SUM(P229:AA229)</f>
        <v>100000</v>
      </c>
      <c r="H229" s="74"/>
      <c r="I229" s="42"/>
      <c r="J229" s="42"/>
      <c r="K229" s="42"/>
      <c r="L229" s="1"/>
      <c r="M229" s="80">
        <f>G229</f>
        <v>100000</v>
      </c>
      <c r="N229" s="80"/>
      <c r="O229" s="75"/>
      <c r="P229" s="74"/>
      <c r="Q229" s="1"/>
      <c r="R229" s="1"/>
      <c r="S229" s="1"/>
      <c r="T229" s="1"/>
      <c r="U229" s="1">
        <v>100000</v>
      </c>
      <c r="V229" s="1"/>
      <c r="W229" s="42"/>
      <c r="X229" s="356"/>
      <c r="Y229" s="80"/>
      <c r="Z229" s="80"/>
      <c r="AA229" s="44"/>
      <c r="AB229" s="56"/>
      <c r="AC229" s="186"/>
    </row>
    <row r="230" spans="1:29" ht="15" hidden="1" customHeight="1" x14ac:dyDescent="0.25">
      <c r="B230" s="55"/>
      <c r="C230" s="2"/>
      <c r="D230" s="550" t="s">
        <v>440</v>
      </c>
      <c r="E230" s="550"/>
      <c r="F230" s="78">
        <v>0</v>
      </c>
      <c r="G230" s="78">
        <f t="shared" si="74"/>
        <v>0</v>
      </c>
      <c r="H230" s="74"/>
      <c r="I230" s="42"/>
      <c r="J230" s="42"/>
      <c r="K230" s="42"/>
      <c r="L230" s="1"/>
      <c r="M230" s="80"/>
      <c r="N230" s="80"/>
      <c r="O230" s="75"/>
      <c r="P230" s="74"/>
      <c r="Q230" s="1"/>
      <c r="R230" s="1"/>
      <c r="S230" s="1"/>
      <c r="T230" s="1"/>
      <c r="U230" s="1"/>
      <c r="V230" s="1"/>
      <c r="W230" s="42"/>
      <c r="X230" s="356"/>
      <c r="Y230" s="80"/>
      <c r="Z230" s="80"/>
      <c r="AA230" s="44"/>
      <c r="AB230" s="56"/>
      <c r="AC230" s="186"/>
    </row>
    <row r="231" spans="1:29" ht="25.5" hidden="1" customHeight="1" x14ac:dyDescent="0.25">
      <c r="B231" s="55"/>
      <c r="C231" s="2"/>
      <c r="D231" s="551" t="s">
        <v>502</v>
      </c>
      <c r="E231" s="551"/>
      <c r="F231" s="78">
        <v>0</v>
      </c>
      <c r="G231" s="78">
        <f t="shared" si="74"/>
        <v>0</v>
      </c>
      <c r="H231" s="74"/>
      <c r="I231" s="42"/>
      <c r="J231" s="42"/>
      <c r="K231" s="42"/>
      <c r="L231" s="1"/>
      <c r="M231" s="80"/>
      <c r="N231" s="80"/>
      <c r="O231" s="75"/>
      <c r="P231" s="74"/>
      <c r="Q231" s="1"/>
      <c r="R231" s="1"/>
      <c r="S231" s="1"/>
      <c r="T231" s="1"/>
      <c r="U231" s="1"/>
      <c r="V231" s="1"/>
      <c r="W231" s="42"/>
      <c r="X231" s="356"/>
      <c r="Y231" s="80"/>
      <c r="Z231" s="80"/>
      <c r="AA231" s="44"/>
      <c r="AB231" s="56"/>
      <c r="AC231" s="186"/>
    </row>
    <row r="232" spans="1:29" ht="25.5" hidden="1" customHeight="1" x14ac:dyDescent="0.25">
      <c r="B232" s="55"/>
      <c r="C232" s="2"/>
      <c r="D232" s="551" t="s">
        <v>503</v>
      </c>
      <c r="E232" s="551"/>
      <c r="F232" s="78">
        <v>0</v>
      </c>
      <c r="G232" s="78">
        <f t="shared" si="74"/>
        <v>0</v>
      </c>
      <c r="H232" s="74"/>
      <c r="I232" s="42"/>
      <c r="J232" s="42"/>
      <c r="K232" s="42"/>
      <c r="L232" s="1"/>
      <c r="M232" s="80"/>
      <c r="N232" s="80"/>
      <c r="O232" s="75"/>
      <c r="P232" s="74"/>
      <c r="Q232" s="1"/>
      <c r="R232" s="1"/>
      <c r="S232" s="1"/>
      <c r="T232" s="1"/>
      <c r="U232" s="1"/>
      <c r="V232" s="1"/>
      <c r="W232" s="42"/>
      <c r="X232" s="356"/>
      <c r="Y232" s="80"/>
      <c r="Z232" s="80"/>
      <c r="AA232" s="44"/>
      <c r="AB232" s="56"/>
      <c r="AC232" s="186"/>
    </row>
    <row r="233" spans="1:29" ht="15" hidden="1" customHeight="1" x14ac:dyDescent="0.25">
      <c r="B233" s="55"/>
      <c r="C233" s="2"/>
      <c r="D233" s="550" t="s">
        <v>441</v>
      </c>
      <c r="E233" s="550"/>
      <c r="F233" s="78">
        <v>0</v>
      </c>
      <c r="G233" s="78">
        <f t="shared" si="74"/>
        <v>0</v>
      </c>
      <c r="H233" s="74"/>
      <c r="I233" s="42"/>
      <c r="J233" s="42"/>
      <c r="K233" s="42"/>
      <c r="L233" s="1"/>
      <c r="M233" s="80"/>
      <c r="N233" s="80"/>
      <c r="O233" s="75"/>
      <c r="P233" s="74"/>
      <c r="Q233" s="1"/>
      <c r="R233" s="1"/>
      <c r="S233" s="1"/>
      <c r="T233" s="1"/>
      <c r="U233" s="1"/>
      <c r="V233" s="1"/>
      <c r="W233" s="42"/>
      <c r="X233" s="356"/>
      <c r="Y233" s="80"/>
      <c r="Z233" s="80"/>
      <c r="AA233" s="44"/>
      <c r="AB233" s="56"/>
      <c r="AC233" s="186"/>
    </row>
    <row r="234" spans="1:29" ht="15" hidden="1" customHeight="1" x14ac:dyDescent="0.25">
      <c r="B234" s="55"/>
      <c r="C234" s="2"/>
      <c r="D234" s="550" t="s">
        <v>437</v>
      </c>
      <c r="E234" s="550"/>
      <c r="F234" s="78">
        <v>0</v>
      </c>
      <c r="G234" s="78">
        <f t="shared" si="74"/>
        <v>0</v>
      </c>
      <c r="H234" s="74"/>
      <c r="I234" s="42"/>
      <c r="J234" s="42"/>
      <c r="K234" s="42"/>
      <c r="L234" s="1"/>
      <c r="M234" s="80"/>
      <c r="N234" s="80"/>
      <c r="O234" s="75"/>
      <c r="P234" s="74"/>
      <c r="Q234" s="1"/>
      <c r="R234" s="1"/>
      <c r="S234" s="1"/>
      <c r="T234" s="1"/>
      <c r="U234" s="1"/>
      <c r="V234" s="1"/>
      <c r="W234" s="42"/>
      <c r="X234" s="356"/>
      <c r="Y234" s="80"/>
      <c r="Z234" s="80"/>
      <c r="AA234" s="44"/>
      <c r="AB234" s="56"/>
      <c r="AC234" s="186"/>
    </row>
    <row r="235" spans="1:29" ht="25.5" hidden="1" customHeight="1" x14ac:dyDescent="0.25">
      <c r="B235" s="55"/>
      <c r="C235" s="2"/>
      <c r="D235" s="551" t="s">
        <v>504</v>
      </c>
      <c r="E235" s="551"/>
      <c r="F235" s="78">
        <v>0</v>
      </c>
      <c r="G235" s="78">
        <f t="shared" si="74"/>
        <v>0</v>
      </c>
      <c r="H235" s="74"/>
      <c r="I235" s="42"/>
      <c r="J235" s="42"/>
      <c r="K235" s="42"/>
      <c r="L235" s="1"/>
      <c r="M235" s="80"/>
      <c r="N235" s="80"/>
      <c r="O235" s="75"/>
      <c r="P235" s="74"/>
      <c r="Q235" s="1"/>
      <c r="R235" s="1"/>
      <c r="S235" s="1"/>
      <c r="T235" s="1"/>
      <c r="U235" s="1"/>
      <c r="V235" s="1"/>
      <c r="W235" s="42"/>
      <c r="X235" s="356"/>
      <c r="Y235" s="80"/>
      <c r="Z235" s="80"/>
      <c r="AA235" s="44"/>
      <c r="AB235" s="56"/>
      <c r="AC235" s="186"/>
    </row>
    <row r="236" spans="1:29" ht="15.75" hidden="1" customHeight="1" thickBot="1" x14ac:dyDescent="0.3">
      <c r="B236" s="57"/>
      <c r="C236" s="20"/>
      <c r="D236" s="590" t="s">
        <v>505</v>
      </c>
      <c r="E236" s="590"/>
      <c r="F236" s="78">
        <v>0</v>
      </c>
      <c r="G236" s="78">
        <f t="shared" si="74"/>
        <v>0</v>
      </c>
      <c r="H236" s="74"/>
      <c r="I236" s="42"/>
      <c r="J236" s="42"/>
      <c r="K236" s="42"/>
      <c r="L236" s="1"/>
      <c r="M236" s="80"/>
      <c r="N236" s="80"/>
      <c r="O236" s="75"/>
      <c r="P236" s="74"/>
      <c r="Q236" s="1"/>
      <c r="R236" s="1"/>
      <c r="S236" s="1"/>
      <c r="T236" s="1"/>
      <c r="U236" s="1"/>
      <c r="V236" s="1"/>
      <c r="W236" s="42"/>
      <c r="X236" s="356"/>
      <c r="Y236" s="80"/>
      <c r="Z236" s="80"/>
      <c r="AA236" s="44"/>
      <c r="AB236" s="56"/>
      <c r="AC236" s="186"/>
    </row>
    <row r="237" spans="1:29" ht="15.75" thickBot="1" x14ac:dyDescent="0.3">
      <c r="B237" s="99" t="s">
        <v>87</v>
      </c>
      <c r="C237" s="591" t="s">
        <v>88</v>
      </c>
      <c r="D237" s="592"/>
      <c r="E237" s="592"/>
      <c r="F237" s="84">
        <v>35018030</v>
      </c>
      <c r="G237" s="84">
        <f t="shared" si="74"/>
        <v>29523030</v>
      </c>
      <c r="H237" s="85">
        <f t="shared" ref="H237:N237" si="81">H238+H262+H268+H269</f>
        <v>0</v>
      </c>
      <c r="I237" s="88">
        <f t="shared" si="81"/>
        <v>0</v>
      </c>
      <c r="J237" s="88">
        <f t="shared" si="81"/>
        <v>0</v>
      </c>
      <c r="K237" s="88">
        <f t="shared" si="81"/>
        <v>0</v>
      </c>
      <c r="L237" s="86">
        <f t="shared" si="81"/>
        <v>14523030</v>
      </c>
      <c r="M237" s="89"/>
      <c r="N237" s="89">
        <f t="shared" si="81"/>
        <v>0</v>
      </c>
      <c r="O237" s="87">
        <f>O238</f>
        <v>15000000</v>
      </c>
      <c r="P237" s="85">
        <f>P238+P262+P268+P269</f>
        <v>14523030</v>
      </c>
      <c r="Q237" s="86">
        <f t="shared" ref="Q237:AA237" si="82">Q238+Q262+Q268+Q269</f>
        <v>0</v>
      </c>
      <c r="R237" s="86">
        <f t="shared" si="82"/>
        <v>0</v>
      </c>
      <c r="S237" s="86">
        <f t="shared" si="82"/>
        <v>15000000</v>
      </c>
      <c r="T237" s="86">
        <f t="shared" si="82"/>
        <v>0</v>
      </c>
      <c r="U237" s="86">
        <f t="shared" si="82"/>
        <v>0</v>
      </c>
      <c r="V237" s="86">
        <f t="shared" si="82"/>
        <v>0</v>
      </c>
      <c r="W237" s="88">
        <f t="shared" si="82"/>
        <v>0</v>
      </c>
      <c r="X237" s="351">
        <f t="shared" si="82"/>
        <v>0</v>
      </c>
      <c r="Y237" s="89">
        <f t="shared" si="82"/>
        <v>0</v>
      </c>
      <c r="Z237" s="89">
        <f t="shared" si="82"/>
        <v>0</v>
      </c>
      <c r="AA237" s="90">
        <f t="shared" si="82"/>
        <v>0</v>
      </c>
      <c r="AB237" s="52"/>
      <c r="AC237" s="186"/>
    </row>
    <row r="238" spans="1:29" x14ac:dyDescent="0.25">
      <c r="B238" s="113" t="s">
        <v>764</v>
      </c>
      <c r="C238" s="611" t="s">
        <v>89</v>
      </c>
      <c r="D238" s="612"/>
      <c r="E238" s="612"/>
      <c r="F238" s="114">
        <v>35018030</v>
      </c>
      <c r="G238" s="114">
        <f t="shared" si="74"/>
        <v>29523030</v>
      </c>
      <c r="H238" s="115">
        <f t="shared" ref="H238:N238" si="83">H239+H243+H251+H254+H255+H256+H257+H258+H259</f>
        <v>0</v>
      </c>
      <c r="I238" s="118">
        <f t="shared" si="83"/>
        <v>0</v>
      </c>
      <c r="J238" s="118">
        <f t="shared" si="83"/>
        <v>0</v>
      </c>
      <c r="K238" s="118">
        <f t="shared" si="83"/>
        <v>0</v>
      </c>
      <c r="L238" s="116">
        <f t="shared" si="83"/>
        <v>14523030</v>
      </c>
      <c r="M238" s="119"/>
      <c r="N238" s="119">
        <f t="shared" si="83"/>
        <v>0</v>
      </c>
      <c r="O238" s="117">
        <f>O239</f>
        <v>15000000</v>
      </c>
      <c r="P238" s="115">
        <f>P239+P243+P251+P254+P255+P256+P257+P258+P259</f>
        <v>14523030</v>
      </c>
      <c r="Q238" s="116">
        <f t="shared" ref="Q238:AA238" si="84">Q239+Q243+Q251+Q254+Q255+Q256+Q257+Q258+Q259</f>
        <v>0</v>
      </c>
      <c r="R238" s="116">
        <f t="shared" si="84"/>
        <v>0</v>
      </c>
      <c r="S238" s="116">
        <f t="shared" si="84"/>
        <v>15000000</v>
      </c>
      <c r="T238" s="116">
        <f t="shared" si="84"/>
        <v>0</v>
      </c>
      <c r="U238" s="116">
        <f t="shared" si="84"/>
        <v>0</v>
      </c>
      <c r="V238" s="116">
        <f t="shared" si="84"/>
        <v>0</v>
      </c>
      <c r="W238" s="118">
        <f t="shared" si="84"/>
        <v>0</v>
      </c>
      <c r="X238" s="352">
        <f t="shared" si="84"/>
        <v>0</v>
      </c>
      <c r="Y238" s="119">
        <f t="shared" si="84"/>
        <v>0</v>
      </c>
      <c r="Z238" s="119">
        <f t="shared" si="84"/>
        <v>0</v>
      </c>
      <c r="AA238" s="120">
        <f t="shared" si="84"/>
        <v>0</v>
      </c>
      <c r="AB238" s="52"/>
      <c r="AC238" s="186"/>
    </row>
    <row r="239" spans="1:29" s="18" customFormat="1" ht="15" customHeight="1" x14ac:dyDescent="0.25">
      <c r="A239" s="124"/>
      <c r="B239" s="53" t="s">
        <v>765</v>
      </c>
      <c r="C239" s="609" t="s">
        <v>90</v>
      </c>
      <c r="D239" s="610"/>
      <c r="E239" s="610"/>
      <c r="F239" s="79">
        <v>20500000</v>
      </c>
      <c r="G239" s="79">
        <f t="shared" si="74"/>
        <v>15000000</v>
      </c>
      <c r="H239" s="76">
        <f t="shared" ref="H239:N239" si="85">H240+H241+H242</f>
        <v>0</v>
      </c>
      <c r="I239" s="43">
        <f t="shared" si="85"/>
        <v>0</v>
      </c>
      <c r="J239" s="43">
        <f t="shared" si="85"/>
        <v>0</v>
      </c>
      <c r="K239" s="43">
        <f t="shared" si="85"/>
        <v>0</v>
      </c>
      <c r="L239" s="13">
        <f t="shared" si="85"/>
        <v>0</v>
      </c>
      <c r="M239" s="81"/>
      <c r="N239" s="81">
        <f t="shared" si="85"/>
        <v>0</v>
      </c>
      <c r="O239" s="77">
        <f>G239</f>
        <v>15000000</v>
      </c>
      <c r="P239" s="76">
        <f>P240+P241+P242</f>
        <v>0</v>
      </c>
      <c r="Q239" s="13">
        <f t="shared" ref="Q239:AA239" si="86">Q240+Q241+Q242</f>
        <v>0</v>
      </c>
      <c r="R239" s="13">
        <f t="shared" si="86"/>
        <v>0</v>
      </c>
      <c r="S239" s="13">
        <f t="shared" si="86"/>
        <v>15000000</v>
      </c>
      <c r="T239" s="13">
        <f t="shared" si="86"/>
        <v>0</v>
      </c>
      <c r="U239" s="13">
        <f t="shared" si="86"/>
        <v>0</v>
      </c>
      <c r="V239" s="13">
        <f t="shared" si="86"/>
        <v>0</v>
      </c>
      <c r="W239" s="43">
        <f t="shared" si="86"/>
        <v>0</v>
      </c>
      <c r="X239" s="355">
        <f t="shared" si="86"/>
        <v>0</v>
      </c>
      <c r="Y239" s="81">
        <f t="shared" si="86"/>
        <v>0</v>
      </c>
      <c r="Z239" s="81">
        <f t="shared" si="86"/>
        <v>0</v>
      </c>
      <c r="AA239" s="45">
        <f t="shared" si="86"/>
        <v>0</v>
      </c>
      <c r="AB239" s="54"/>
      <c r="AC239" s="186"/>
    </row>
    <row r="240" spans="1:29" s="206" customFormat="1" ht="15" hidden="1" customHeight="1" x14ac:dyDescent="0.25">
      <c r="A240" s="124" t="s">
        <v>91</v>
      </c>
      <c r="B240" s="187" t="s">
        <v>767</v>
      </c>
      <c r="C240" s="200"/>
      <c r="D240" s="597" t="s">
        <v>966</v>
      </c>
      <c r="E240" s="597"/>
      <c r="F240" s="199">
        <v>0</v>
      </c>
      <c r="G240" s="199">
        <f t="shared" si="74"/>
        <v>0</v>
      </c>
      <c r="H240" s="197"/>
      <c r="I240" s="190"/>
      <c r="J240" s="190"/>
      <c r="K240" s="190"/>
      <c r="L240" s="191"/>
      <c r="M240" s="192"/>
      <c r="N240" s="192"/>
      <c r="O240" s="198"/>
      <c r="P240" s="197"/>
      <c r="Q240" s="191"/>
      <c r="R240" s="191"/>
      <c r="S240" s="191"/>
      <c r="T240" s="191"/>
      <c r="U240" s="191"/>
      <c r="V240" s="191"/>
      <c r="W240" s="190"/>
      <c r="X240" s="353"/>
      <c r="Y240" s="192"/>
      <c r="Z240" s="192"/>
      <c r="AA240" s="193"/>
      <c r="AB240" s="236"/>
      <c r="AC240" s="207"/>
    </row>
    <row r="241" spans="1:29" s="206" customFormat="1" ht="15" hidden="1" customHeight="1" x14ac:dyDescent="0.25">
      <c r="A241" s="124" t="s">
        <v>92</v>
      </c>
      <c r="B241" s="187" t="s">
        <v>768</v>
      </c>
      <c r="C241" s="200"/>
      <c r="D241" s="597" t="s">
        <v>967</v>
      </c>
      <c r="E241" s="597"/>
      <c r="F241" s="199">
        <v>0</v>
      </c>
      <c r="G241" s="199">
        <f t="shared" si="74"/>
        <v>0</v>
      </c>
      <c r="H241" s="197"/>
      <c r="I241" s="190"/>
      <c r="J241" s="190"/>
      <c r="K241" s="190"/>
      <c r="L241" s="191"/>
      <c r="M241" s="192"/>
      <c r="N241" s="192"/>
      <c r="O241" s="198"/>
      <c r="P241" s="197"/>
      <c r="Q241" s="191"/>
      <c r="R241" s="191"/>
      <c r="S241" s="191"/>
      <c r="T241" s="191"/>
      <c r="U241" s="191"/>
      <c r="V241" s="191"/>
      <c r="W241" s="190"/>
      <c r="X241" s="353"/>
      <c r="Y241" s="192"/>
      <c r="Z241" s="192"/>
      <c r="AA241" s="193"/>
      <c r="AB241" s="236"/>
      <c r="AC241" s="207"/>
    </row>
    <row r="242" spans="1:29" s="206" customFormat="1" ht="15" customHeight="1" x14ac:dyDescent="0.25">
      <c r="A242" s="124" t="s">
        <v>93</v>
      </c>
      <c r="B242" s="187" t="s">
        <v>769</v>
      </c>
      <c r="C242" s="200"/>
      <c r="D242" s="597" t="s">
        <v>968</v>
      </c>
      <c r="E242" s="597"/>
      <c r="F242" s="199">
        <v>20500000</v>
      </c>
      <c r="G242" s="199">
        <f t="shared" si="74"/>
        <v>15000000</v>
      </c>
      <c r="H242" s="197"/>
      <c r="I242" s="190"/>
      <c r="J242" s="190"/>
      <c r="K242" s="190"/>
      <c r="L242" s="191"/>
      <c r="M242" s="192"/>
      <c r="N242" s="192"/>
      <c r="O242" s="198">
        <f>G242</f>
        <v>15000000</v>
      </c>
      <c r="P242" s="197"/>
      <c r="Q242" s="191"/>
      <c r="R242" s="191"/>
      <c r="S242" s="191">
        <v>15000000</v>
      </c>
      <c r="T242" s="191"/>
      <c r="U242" s="191"/>
      <c r="V242" s="191"/>
      <c r="W242" s="190"/>
      <c r="X242" s="353"/>
      <c r="Y242" s="192"/>
      <c r="Z242" s="192"/>
      <c r="AA242" s="193"/>
      <c r="AB242" s="236"/>
      <c r="AC242" s="207"/>
    </row>
    <row r="243" spans="1:29" s="18" customFormat="1" ht="15" hidden="1" customHeight="1" x14ac:dyDescent="0.25">
      <c r="A243" s="124"/>
      <c r="B243" s="53" t="s">
        <v>770</v>
      </c>
      <c r="C243" s="609" t="s">
        <v>94</v>
      </c>
      <c r="D243" s="610"/>
      <c r="E243" s="610"/>
      <c r="F243" s="79">
        <v>0</v>
      </c>
      <c r="G243" s="79">
        <f t="shared" si="74"/>
        <v>0</v>
      </c>
      <c r="H243" s="76">
        <f t="shared" ref="H243:N243" si="87">H244+H248+H249+H250</f>
        <v>0</v>
      </c>
      <c r="I243" s="43">
        <f t="shared" si="87"/>
        <v>0</v>
      </c>
      <c r="J243" s="43">
        <f t="shared" si="87"/>
        <v>0</v>
      </c>
      <c r="K243" s="43">
        <f t="shared" si="87"/>
        <v>0</v>
      </c>
      <c r="L243" s="13">
        <f t="shared" si="87"/>
        <v>0</v>
      </c>
      <c r="M243" s="81"/>
      <c r="N243" s="81">
        <f t="shared" si="87"/>
        <v>0</v>
      </c>
      <c r="O243" s="77"/>
      <c r="P243" s="76">
        <f>P244+P248+P249+P250</f>
        <v>0</v>
      </c>
      <c r="Q243" s="13">
        <f t="shared" ref="Q243:AA243" si="88">Q244+Q248+Q249+Q250</f>
        <v>0</v>
      </c>
      <c r="R243" s="13">
        <f t="shared" si="88"/>
        <v>0</v>
      </c>
      <c r="S243" s="13">
        <f t="shared" si="88"/>
        <v>0</v>
      </c>
      <c r="T243" s="13">
        <f t="shared" si="88"/>
        <v>0</v>
      </c>
      <c r="U243" s="13">
        <f t="shared" si="88"/>
        <v>0</v>
      </c>
      <c r="V243" s="13">
        <f t="shared" si="88"/>
        <v>0</v>
      </c>
      <c r="W243" s="43">
        <f t="shared" si="88"/>
        <v>0</v>
      </c>
      <c r="X243" s="355">
        <f t="shared" si="88"/>
        <v>0</v>
      </c>
      <c r="Y243" s="81">
        <f t="shared" si="88"/>
        <v>0</v>
      </c>
      <c r="Z243" s="81">
        <f t="shared" si="88"/>
        <v>0</v>
      </c>
      <c r="AA243" s="45">
        <f t="shared" si="88"/>
        <v>0</v>
      </c>
      <c r="AB243" s="54"/>
      <c r="AC243" s="186"/>
    </row>
    <row r="244" spans="1:29" s="206" customFormat="1" ht="15" hidden="1" customHeight="1" x14ac:dyDescent="0.25">
      <c r="A244" s="124" t="s">
        <v>95</v>
      </c>
      <c r="B244" s="187" t="s">
        <v>771</v>
      </c>
      <c r="C244" s="200"/>
      <c r="D244" s="256" t="s">
        <v>96</v>
      </c>
      <c r="E244" s="256"/>
      <c r="F244" s="199">
        <v>0</v>
      </c>
      <c r="G244" s="199">
        <f t="shared" si="74"/>
        <v>0</v>
      </c>
      <c r="H244" s="197">
        <f t="shared" ref="H244:N244" si="89">H245+H246+H247</f>
        <v>0</v>
      </c>
      <c r="I244" s="190">
        <f t="shared" si="89"/>
        <v>0</v>
      </c>
      <c r="J244" s="190">
        <f t="shared" si="89"/>
        <v>0</v>
      </c>
      <c r="K244" s="190">
        <f t="shared" si="89"/>
        <v>0</v>
      </c>
      <c r="L244" s="191">
        <f t="shared" si="89"/>
        <v>0</v>
      </c>
      <c r="M244" s="192"/>
      <c r="N244" s="192">
        <f t="shared" si="89"/>
        <v>0</v>
      </c>
      <c r="O244" s="198"/>
      <c r="P244" s="197">
        <f>P245+P246+P247</f>
        <v>0</v>
      </c>
      <c r="Q244" s="191">
        <f t="shared" ref="Q244:AA244" si="90">Q245+Q246+Q247</f>
        <v>0</v>
      </c>
      <c r="R244" s="191">
        <f t="shared" si="90"/>
        <v>0</v>
      </c>
      <c r="S244" s="191">
        <f t="shared" si="90"/>
        <v>0</v>
      </c>
      <c r="T244" s="191">
        <f t="shared" si="90"/>
        <v>0</v>
      </c>
      <c r="U244" s="191">
        <f t="shared" si="90"/>
        <v>0</v>
      </c>
      <c r="V244" s="191">
        <f t="shared" si="90"/>
        <v>0</v>
      </c>
      <c r="W244" s="190">
        <f t="shared" si="90"/>
        <v>0</v>
      </c>
      <c r="X244" s="353">
        <f t="shared" si="90"/>
        <v>0</v>
      </c>
      <c r="Y244" s="192">
        <f t="shared" si="90"/>
        <v>0</v>
      </c>
      <c r="Z244" s="192">
        <f t="shared" si="90"/>
        <v>0</v>
      </c>
      <c r="AA244" s="193">
        <f t="shared" si="90"/>
        <v>0</v>
      </c>
      <c r="AB244" s="236"/>
      <c r="AC244" s="207"/>
    </row>
    <row r="245" spans="1:29" ht="15" hidden="1" customHeight="1" x14ac:dyDescent="0.25">
      <c r="B245" s="55"/>
      <c r="C245" s="2"/>
      <c r="D245" s="233"/>
      <c r="E245" s="233" t="s">
        <v>391</v>
      </c>
      <c r="F245" s="78">
        <v>0</v>
      </c>
      <c r="G245" s="78">
        <f t="shared" si="74"/>
        <v>0</v>
      </c>
      <c r="H245" s="74"/>
      <c r="I245" s="42"/>
      <c r="J245" s="42"/>
      <c r="K245" s="42"/>
      <c r="L245" s="1"/>
      <c r="M245" s="80"/>
      <c r="N245" s="80"/>
      <c r="O245" s="75"/>
      <c r="P245" s="74"/>
      <c r="Q245" s="1"/>
      <c r="R245" s="1"/>
      <c r="S245" s="1"/>
      <c r="T245" s="1"/>
      <c r="U245" s="1"/>
      <c r="V245" s="1"/>
      <c r="W245" s="42"/>
      <c r="X245" s="356"/>
      <c r="Y245" s="80"/>
      <c r="Z245" s="80"/>
      <c r="AA245" s="44"/>
      <c r="AB245" s="56"/>
      <c r="AC245" s="186"/>
    </row>
    <row r="246" spans="1:29" ht="15" hidden="1" customHeight="1" x14ac:dyDescent="0.25">
      <c r="B246" s="55"/>
      <c r="C246" s="2"/>
      <c r="D246" s="233"/>
      <c r="E246" s="233" t="s">
        <v>392</v>
      </c>
      <c r="F246" s="78">
        <v>0</v>
      </c>
      <c r="G246" s="78">
        <f t="shared" si="74"/>
        <v>0</v>
      </c>
      <c r="H246" s="74"/>
      <c r="I246" s="42"/>
      <c r="J246" s="42"/>
      <c r="K246" s="42"/>
      <c r="L246" s="1"/>
      <c r="M246" s="80"/>
      <c r="N246" s="80"/>
      <c r="O246" s="75"/>
      <c r="P246" s="74"/>
      <c r="Q246" s="1"/>
      <c r="R246" s="1"/>
      <c r="S246" s="1"/>
      <c r="T246" s="1"/>
      <c r="U246" s="1"/>
      <c r="V246" s="1"/>
      <c r="W246" s="42"/>
      <c r="X246" s="356"/>
      <c r="Y246" s="80"/>
      <c r="Z246" s="80"/>
      <c r="AA246" s="44"/>
      <c r="AB246" s="56"/>
      <c r="AC246" s="186"/>
    </row>
    <row r="247" spans="1:29" ht="15" hidden="1" customHeight="1" x14ac:dyDescent="0.25">
      <c r="B247" s="55"/>
      <c r="C247" s="2"/>
      <c r="D247" s="233"/>
      <c r="E247" s="233" t="s">
        <v>442</v>
      </c>
      <c r="F247" s="78">
        <v>0</v>
      </c>
      <c r="G247" s="78">
        <f t="shared" si="74"/>
        <v>0</v>
      </c>
      <c r="H247" s="74"/>
      <c r="I247" s="42"/>
      <c r="J247" s="42"/>
      <c r="K247" s="42"/>
      <c r="L247" s="1"/>
      <c r="M247" s="80"/>
      <c r="N247" s="80"/>
      <c r="O247" s="75"/>
      <c r="P247" s="74"/>
      <c r="Q247" s="1"/>
      <c r="R247" s="1"/>
      <c r="S247" s="1"/>
      <c r="T247" s="1"/>
      <c r="U247" s="1"/>
      <c r="V247" s="1"/>
      <c r="W247" s="42"/>
      <c r="X247" s="356"/>
      <c r="Y247" s="80"/>
      <c r="Z247" s="80"/>
      <c r="AA247" s="44"/>
      <c r="AB247" s="56"/>
      <c r="AC247" s="186"/>
    </row>
    <row r="248" spans="1:29" s="206" customFormat="1" ht="15" hidden="1" customHeight="1" x14ac:dyDescent="0.25">
      <c r="A248" s="124" t="s">
        <v>97</v>
      </c>
      <c r="B248" s="187" t="s">
        <v>772</v>
      </c>
      <c r="C248" s="200"/>
      <c r="D248" s="256" t="s">
        <v>98</v>
      </c>
      <c r="E248" s="256"/>
      <c r="F248" s="199">
        <v>0</v>
      </c>
      <c r="G248" s="199">
        <f t="shared" si="74"/>
        <v>0</v>
      </c>
      <c r="H248" s="197"/>
      <c r="I248" s="190"/>
      <c r="J248" s="190"/>
      <c r="K248" s="190"/>
      <c r="L248" s="191"/>
      <c r="M248" s="192"/>
      <c r="N248" s="192"/>
      <c r="O248" s="198"/>
      <c r="P248" s="197"/>
      <c r="Q248" s="191"/>
      <c r="R248" s="191"/>
      <c r="S248" s="191"/>
      <c r="T248" s="191"/>
      <c r="U248" s="191"/>
      <c r="V248" s="191"/>
      <c r="W248" s="190"/>
      <c r="X248" s="353"/>
      <c r="Y248" s="192"/>
      <c r="Z248" s="192"/>
      <c r="AA248" s="193"/>
      <c r="AB248" s="236"/>
      <c r="AC248" s="207"/>
    </row>
    <row r="249" spans="1:29" s="206" customFormat="1" ht="15" hidden="1" customHeight="1" x14ac:dyDescent="0.25">
      <c r="A249" s="124" t="s">
        <v>99</v>
      </c>
      <c r="B249" s="187" t="s">
        <v>773</v>
      </c>
      <c r="C249" s="200"/>
      <c r="D249" s="256" t="s">
        <v>100</v>
      </c>
      <c r="E249" s="256"/>
      <c r="F249" s="199">
        <v>0</v>
      </c>
      <c r="G249" s="199">
        <f t="shared" si="74"/>
        <v>0</v>
      </c>
      <c r="H249" s="197"/>
      <c r="I249" s="190"/>
      <c r="J249" s="190"/>
      <c r="K249" s="190"/>
      <c r="L249" s="191"/>
      <c r="M249" s="192"/>
      <c r="N249" s="192"/>
      <c r="O249" s="198"/>
      <c r="P249" s="197"/>
      <c r="Q249" s="191"/>
      <c r="R249" s="191"/>
      <c r="S249" s="191"/>
      <c r="T249" s="191"/>
      <c r="U249" s="191"/>
      <c r="V249" s="191"/>
      <c r="W249" s="190"/>
      <c r="X249" s="353"/>
      <c r="Y249" s="192"/>
      <c r="Z249" s="192"/>
      <c r="AA249" s="193"/>
      <c r="AB249" s="236"/>
      <c r="AC249" s="207"/>
    </row>
    <row r="250" spans="1:29" s="206" customFormat="1" ht="15" hidden="1" customHeight="1" x14ac:dyDescent="0.25">
      <c r="A250" s="124" t="s">
        <v>101</v>
      </c>
      <c r="B250" s="187" t="s">
        <v>774</v>
      </c>
      <c r="C250" s="200"/>
      <c r="D250" s="256" t="s">
        <v>102</v>
      </c>
      <c r="E250" s="256"/>
      <c r="F250" s="199">
        <v>0</v>
      </c>
      <c r="G250" s="199">
        <f t="shared" si="74"/>
        <v>0</v>
      </c>
      <c r="H250" s="197"/>
      <c r="I250" s="190"/>
      <c r="J250" s="190"/>
      <c r="K250" s="190"/>
      <c r="L250" s="191"/>
      <c r="M250" s="192"/>
      <c r="N250" s="192"/>
      <c r="O250" s="198"/>
      <c r="P250" s="197"/>
      <c r="Q250" s="191"/>
      <c r="R250" s="191"/>
      <c r="S250" s="191"/>
      <c r="T250" s="191"/>
      <c r="U250" s="191"/>
      <c r="V250" s="191"/>
      <c r="W250" s="190"/>
      <c r="X250" s="353"/>
      <c r="Y250" s="192"/>
      <c r="Z250" s="192"/>
      <c r="AA250" s="193"/>
      <c r="AB250" s="236"/>
      <c r="AC250" s="207"/>
    </row>
    <row r="251" spans="1:29" s="18" customFormat="1" x14ac:dyDescent="0.25">
      <c r="A251" s="124"/>
      <c r="B251" s="53" t="s">
        <v>775</v>
      </c>
      <c r="C251" s="605" t="s">
        <v>103</v>
      </c>
      <c r="D251" s="606"/>
      <c r="E251" s="606"/>
      <c r="F251" s="79">
        <v>14518030</v>
      </c>
      <c r="G251" s="79">
        <f t="shared" si="74"/>
        <v>14523030</v>
      </c>
      <c r="H251" s="76">
        <f t="shared" ref="H251:N251" si="91">H252+H253</f>
        <v>0</v>
      </c>
      <c r="I251" s="43">
        <f t="shared" si="91"/>
        <v>0</v>
      </c>
      <c r="J251" s="43">
        <f t="shared" si="91"/>
        <v>0</v>
      </c>
      <c r="K251" s="43">
        <f t="shared" si="91"/>
        <v>0</v>
      </c>
      <c r="L251" s="13">
        <f>L252+L253</f>
        <v>14523030</v>
      </c>
      <c r="M251" s="81"/>
      <c r="N251" s="81">
        <f t="shared" si="91"/>
        <v>0</v>
      </c>
      <c r="O251" s="77"/>
      <c r="P251" s="76">
        <f>P252+P253</f>
        <v>14523030</v>
      </c>
      <c r="Q251" s="13">
        <f t="shared" ref="Q251:AA251" si="92">Q252+Q253</f>
        <v>0</v>
      </c>
      <c r="R251" s="13">
        <f t="shared" si="92"/>
        <v>0</v>
      </c>
      <c r="S251" s="13">
        <f t="shared" si="92"/>
        <v>0</v>
      </c>
      <c r="T251" s="13">
        <f t="shared" si="92"/>
        <v>0</v>
      </c>
      <c r="U251" s="13">
        <f t="shared" si="92"/>
        <v>0</v>
      </c>
      <c r="V251" s="13">
        <f t="shared" si="92"/>
        <v>0</v>
      </c>
      <c r="W251" s="43">
        <f t="shared" si="92"/>
        <v>0</v>
      </c>
      <c r="X251" s="355">
        <f t="shared" si="92"/>
        <v>0</v>
      </c>
      <c r="Y251" s="81">
        <f t="shared" si="92"/>
        <v>0</v>
      </c>
      <c r="Z251" s="81">
        <f t="shared" si="92"/>
        <v>0</v>
      </c>
      <c r="AA251" s="45">
        <f t="shared" si="92"/>
        <v>0</v>
      </c>
      <c r="AB251" s="54"/>
      <c r="AC251" s="186"/>
    </row>
    <row r="252" spans="1:29" s="206" customFormat="1" ht="15.75" thickBot="1" x14ac:dyDescent="0.3">
      <c r="A252" s="124" t="s">
        <v>104</v>
      </c>
      <c r="B252" s="187" t="s">
        <v>776</v>
      </c>
      <c r="C252" s="200"/>
      <c r="D252" s="597" t="s">
        <v>766</v>
      </c>
      <c r="E252" s="597"/>
      <c r="F252" s="199">
        <v>14518030</v>
      </c>
      <c r="G252" s="199">
        <f>SUM(P252:AA252)</f>
        <v>14523030</v>
      </c>
      <c r="H252" s="197"/>
      <c r="I252" s="190"/>
      <c r="J252" s="190"/>
      <c r="K252" s="190"/>
      <c r="L252" s="191">
        <f>G252</f>
        <v>14523030</v>
      </c>
      <c r="M252" s="192"/>
      <c r="N252" s="192"/>
      <c r="O252" s="198"/>
      <c r="P252" s="197">
        <f>14518030+5000</f>
        <v>14523030</v>
      </c>
      <c r="Q252" s="191"/>
      <c r="R252" s="191"/>
      <c r="S252" s="191"/>
      <c r="T252" s="191"/>
      <c r="U252" s="191"/>
      <c r="V252" s="191"/>
      <c r="W252" s="190"/>
      <c r="X252" s="353"/>
      <c r="Y252" s="192"/>
      <c r="Z252" s="192"/>
      <c r="AA252" s="193"/>
      <c r="AB252" s="236"/>
      <c r="AC252" s="207"/>
    </row>
    <row r="253" spans="1:29" s="206" customFormat="1" ht="15.75" hidden="1" customHeight="1" thickBot="1" x14ac:dyDescent="0.3">
      <c r="A253" s="124" t="s">
        <v>105</v>
      </c>
      <c r="B253" s="187" t="s">
        <v>777</v>
      </c>
      <c r="C253" s="200"/>
      <c r="D253" s="597" t="s">
        <v>778</v>
      </c>
      <c r="E253" s="597"/>
      <c r="F253" s="199">
        <v>0</v>
      </c>
      <c r="G253" s="199">
        <f t="shared" si="74"/>
        <v>0</v>
      </c>
      <c r="H253" s="197"/>
      <c r="I253" s="190"/>
      <c r="J253" s="190"/>
      <c r="K253" s="190"/>
      <c r="L253" s="191"/>
      <c r="M253" s="192"/>
      <c r="N253" s="192"/>
      <c r="O253" s="198"/>
      <c r="P253" s="197"/>
      <c r="Q253" s="191"/>
      <c r="R253" s="191"/>
      <c r="S253" s="191"/>
      <c r="T253" s="191"/>
      <c r="U253" s="191"/>
      <c r="V253" s="191"/>
      <c r="W253" s="190"/>
      <c r="X253" s="353"/>
      <c r="Y253" s="192"/>
      <c r="Z253" s="192"/>
      <c r="AA253" s="193"/>
      <c r="AB253" s="236"/>
      <c r="AC253" s="207"/>
    </row>
    <row r="254" spans="1:29" s="41" customFormat="1" ht="15.75" hidden="1" customHeight="1" thickBot="1" x14ac:dyDescent="0.3">
      <c r="A254" s="124" t="s">
        <v>106</v>
      </c>
      <c r="B254" s="53" t="s">
        <v>779</v>
      </c>
      <c r="C254" s="605" t="s">
        <v>390</v>
      </c>
      <c r="D254" s="606"/>
      <c r="E254" s="606"/>
      <c r="F254" s="79">
        <v>0</v>
      </c>
      <c r="G254" s="79">
        <f t="shared" si="74"/>
        <v>0</v>
      </c>
      <c r="H254" s="76"/>
      <c r="I254" s="43"/>
      <c r="J254" s="43"/>
      <c r="K254" s="43"/>
      <c r="L254" s="13"/>
      <c r="M254" s="81"/>
      <c r="N254" s="81"/>
      <c r="O254" s="77"/>
      <c r="P254" s="76"/>
      <c r="Q254" s="13"/>
      <c r="R254" s="13"/>
      <c r="S254" s="13"/>
      <c r="T254" s="13"/>
      <c r="U254" s="13"/>
      <c r="V254" s="13"/>
      <c r="W254" s="43"/>
      <c r="X254" s="355"/>
      <c r="Y254" s="81"/>
      <c r="Z254" s="81"/>
      <c r="AA254" s="45"/>
      <c r="AB254" s="54"/>
      <c r="AC254" s="186"/>
    </row>
    <row r="255" spans="1:29" s="41" customFormat="1" ht="15.75" hidden="1" customHeight="1" thickBot="1" x14ac:dyDescent="0.3">
      <c r="A255" s="124" t="s">
        <v>942</v>
      </c>
      <c r="B255" s="53" t="s">
        <v>943</v>
      </c>
      <c r="C255" s="605" t="s">
        <v>944</v>
      </c>
      <c r="D255" s="606"/>
      <c r="E255" s="606"/>
      <c r="F255" s="79">
        <v>0</v>
      </c>
      <c r="G255" s="79">
        <f t="shared" si="74"/>
        <v>0</v>
      </c>
      <c r="H255" s="76"/>
      <c r="I255" s="43"/>
      <c r="J255" s="43"/>
      <c r="K255" s="43"/>
      <c r="L255" s="13"/>
      <c r="M255" s="81"/>
      <c r="N255" s="81"/>
      <c r="O255" s="77"/>
      <c r="P255" s="76"/>
      <c r="Q255" s="13"/>
      <c r="R255" s="13"/>
      <c r="S255" s="13"/>
      <c r="T255" s="13"/>
      <c r="U255" s="13"/>
      <c r="V255" s="13"/>
      <c r="W255" s="43"/>
      <c r="X255" s="355"/>
      <c r="Y255" s="81"/>
      <c r="Z255" s="81"/>
      <c r="AA255" s="45"/>
      <c r="AB255" s="54"/>
      <c r="AC255" s="186"/>
    </row>
    <row r="256" spans="1:29" s="41" customFormat="1" ht="15.75" hidden="1" customHeight="1" thickBot="1" x14ac:dyDescent="0.3">
      <c r="A256" s="124" t="s">
        <v>107</v>
      </c>
      <c r="B256" s="53" t="s">
        <v>780</v>
      </c>
      <c r="C256" s="605" t="s">
        <v>945</v>
      </c>
      <c r="D256" s="606"/>
      <c r="E256" s="606"/>
      <c r="F256" s="79">
        <v>0</v>
      </c>
      <c r="G256" s="79">
        <f t="shared" si="74"/>
        <v>0</v>
      </c>
      <c r="H256" s="76"/>
      <c r="I256" s="43"/>
      <c r="J256" s="43"/>
      <c r="K256" s="43"/>
      <c r="L256" s="13"/>
      <c r="M256" s="81"/>
      <c r="N256" s="81"/>
      <c r="O256" s="77"/>
      <c r="P256" s="76"/>
      <c r="Q256" s="13"/>
      <c r="R256" s="13"/>
      <c r="S256" s="13"/>
      <c r="T256" s="13"/>
      <c r="U256" s="13"/>
      <c r="V256" s="13"/>
      <c r="W256" s="43"/>
      <c r="X256" s="355"/>
      <c r="Y256" s="81"/>
      <c r="Z256" s="81"/>
      <c r="AA256" s="45"/>
      <c r="AB256" s="54"/>
      <c r="AC256" s="186"/>
    </row>
    <row r="257" spans="1:29" s="41" customFormat="1" ht="15.75" hidden="1" customHeight="1" thickBot="1" x14ac:dyDescent="0.3">
      <c r="A257" s="124" t="s">
        <v>108</v>
      </c>
      <c r="B257" s="53" t="s">
        <v>781</v>
      </c>
      <c r="C257" s="605" t="s">
        <v>389</v>
      </c>
      <c r="D257" s="606"/>
      <c r="E257" s="606"/>
      <c r="F257" s="79">
        <v>0</v>
      </c>
      <c r="G257" s="79">
        <f t="shared" si="74"/>
        <v>0</v>
      </c>
      <c r="H257" s="76"/>
      <c r="I257" s="43"/>
      <c r="J257" s="43"/>
      <c r="K257" s="43"/>
      <c r="L257" s="13"/>
      <c r="M257" s="81"/>
      <c r="N257" s="81"/>
      <c r="O257" s="77"/>
      <c r="P257" s="76"/>
      <c r="Q257" s="13"/>
      <c r="R257" s="13"/>
      <c r="S257" s="13"/>
      <c r="T257" s="13"/>
      <c r="U257" s="13"/>
      <c r="V257" s="13"/>
      <c r="W257" s="43"/>
      <c r="X257" s="355"/>
      <c r="Y257" s="81"/>
      <c r="Z257" s="81"/>
      <c r="AA257" s="45"/>
      <c r="AB257" s="54"/>
      <c r="AC257" s="186"/>
    </row>
    <row r="258" spans="1:29" s="41" customFormat="1" ht="15.75" hidden="1" customHeight="1" thickBot="1" x14ac:dyDescent="0.3">
      <c r="A258" s="124" t="s">
        <v>946</v>
      </c>
      <c r="B258" s="53" t="s">
        <v>947</v>
      </c>
      <c r="C258" s="605" t="s">
        <v>949</v>
      </c>
      <c r="D258" s="606"/>
      <c r="E258" s="606"/>
      <c r="F258" s="79">
        <v>0</v>
      </c>
      <c r="G258" s="79">
        <f t="shared" si="74"/>
        <v>0</v>
      </c>
      <c r="H258" s="76"/>
      <c r="I258" s="43"/>
      <c r="J258" s="43"/>
      <c r="K258" s="43"/>
      <c r="L258" s="13"/>
      <c r="M258" s="81"/>
      <c r="N258" s="81"/>
      <c r="O258" s="77"/>
      <c r="P258" s="76"/>
      <c r="Q258" s="13"/>
      <c r="R258" s="13"/>
      <c r="S258" s="13"/>
      <c r="T258" s="13"/>
      <c r="U258" s="13"/>
      <c r="V258" s="13"/>
      <c r="W258" s="43"/>
      <c r="X258" s="355"/>
      <c r="Y258" s="81"/>
      <c r="Z258" s="81"/>
      <c r="AA258" s="45"/>
      <c r="AB258" s="54"/>
      <c r="AC258" s="186"/>
    </row>
    <row r="259" spans="1:29" s="41" customFormat="1" ht="15.75" hidden="1" customHeight="1" thickBot="1" x14ac:dyDescent="0.3">
      <c r="A259" s="124"/>
      <c r="B259" s="53" t="s">
        <v>948</v>
      </c>
      <c r="C259" s="605" t="s">
        <v>950</v>
      </c>
      <c r="D259" s="606"/>
      <c r="E259" s="606"/>
      <c r="F259" s="79">
        <v>0</v>
      </c>
      <c r="G259" s="79">
        <f t="shared" si="74"/>
        <v>0</v>
      </c>
      <c r="H259" s="76">
        <f t="shared" ref="H259:N259" si="93">H260+H261</f>
        <v>0</v>
      </c>
      <c r="I259" s="43">
        <f t="shared" si="93"/>
        <v>0</v>
      </c>
      <c r="J259" s="43">
        <f t="shared" si="93"/>
        <v>0</v>
      </c>
      <c r="K259" s="43">
        <f t="shared" si="93"/>
        <v>0</v>
      </c>
      <c r="L259" s="13">
        <f t="shared" si="93"/>
        <v>0</v>
      </c>
      <c r="M259" s="81"/>
      <c r="N259" s="81">
        <f t="shared" si="93"/>
        <v>0</v>
      </c>
      <c r="O259" s="77"/>
      <c r="P259" s="76">
        <f>P260+P261</f>
        <v>0</v>
      </c>
      <c r="Q259" s="13">
        <f t="shared" ref="Q259:AA259" si="94">Q260+Q261</f>
        <v>0</v>
      </c>
      <c r="R259" s="13">
        <f t="shared" si="94"/>
        <v>0</v>
      </c>
      <c r="S259" s="13">
        <f t="shared" si="94"/>
        <v>0</v>
      </c>
      <c r="T259" s="13"/>
      <c r="U259" s="13">
        <f t="shared" si="94"/>
        <v>0</v>
      </c>
      <c r="V259" s="13">
        <f t="shared" si="94"/>
        <v>0</v>
      </c>
      <c r="W259" s="43">
        <f t="shared" si="94"/>
        <v>0</v>
      </c>
      <c r="X259" s="355">
        <f t="shared" si="94"/>
        <v>0</v>
      </c>
      <c r="Y259" s="81">
        <f t="shared" si="94"/>
        <v>0</v>
      </c>
      <c r="Z259" s="81">
        <f t="shared" si="94"/>
        <v>0</v>
      </c>
      <c r="AA259" s="45">
        <f t="shared" si="94"/>
        <v>0</v>
      </c>
      <c r="AB259" s="54"/>
      <c r="AC259" s="186"/>
    </row>
    <row r="260" spans="1:29" s="206" customFormat="1" ht="15.75" hidden="1" customHeight="1" thickBot="1" x14ac:dyDescent="0.3">
      <c r="A260" s="124" t="s">
        <v>953</v>
      </c>
      <c r="B260" s="187" t="s">
        <v>955</v>
      </c>
      <c r="C260" s="200"/>
      <c r="D260" s="597" t="s">
        <v>951</v>
      </c>
      <c r="E260" s="597"/>
      <c r="F260" s="199">
        <v>0</v>
      </c>
      <c r="G260" s="199">
        <f t="shared" si="74"/>
        <v>0</v>
      </c>
      <c r="H260" s="197"/>
      <c r="I260" s="190"/>
      <c r="J260" s="190"/>
      <c r="K260" s="190"/>
      <c r="L260" s="191"/>
      <c r="M260" s="192"/>
      <c r="N260" s="192"/>
      <c r="O260" s="198"/>
      <c r="P260" s="197"/>
      <c r="Q260" s="191"/>
      <c r="R260" s="191"/>
      <c r="S260" s="191"/>
      <c r="T260" s="191"/>
      <c r="U260" s="191"/>
      <c r="V260" s="191"/>
      <c r="W260" s="190"/>
      <c r="X260" s="353"/>
      <c r="Y260" s="192"/>
      <c r="Z260" s="192"/>
      <c r="AA260" s="193"/>
      <c r="AB260" s="236"/>
      <c r="AC260" s="207"/>
    </row>
    <row r="261" spans="1:29" s="206" customFormat="1" ht="15.75" hidden="1" customHeight="1" thickBot="1" x14ac:dyDescent="0.3">
      <c r="A261" s="124" t="s">
        <v>954</v>
      </c>
      <c r="B261" s="187" t="s">
        <v>956</v>
      </c>
      <c r="C261" s="200"/>
      <c r="D261" s="597" t="s">
        <v>952</v>
      </c>
      <c r="E261" s="597"/>
      <c r="F261" s="199">
        <v>0</v>
      </c>
      <c r="G261" s="199">
        <f t="shared" si="74"/>
        <v>0</v>
      </c>
      <c r="H261" s="197"/>
      <c r="I261" s="190"/>
      <c r="J261" s="190"/>
      <c r="K261" s="190"/>
      <c r="L261" s="191"/>
      <c r="M261" s="192"/>
      <c r="N261" s="192"/>
      <c r="O261" s="198"/>
      <c r="P261" s="197"/>
      <c r="Q261" s="191"/>
      <c r="R261" s="191"/>
      <c r="S261" s="191"/>
      <c r="T261" s="191"/>
      <c r="U261" s="191"/>
      <c r="V261" s="191"/>
      <c r="W261" s="190"/>
      <c r="X261" s="353"/>
      <c r="Y261" s="192"/>
      <c r="Z261" s="192"/>
      <c r="AA261" s="193"/>
      <c r="AB261" s="236"/>
      <c r="AC261" s="207"/>
    </row>
    <row r="262" spans="1:29" ht="15.75" hidden="1" customHeight="1" thickBot="1" x14ac:dyDescent="0.3">
      <c r="B262" s="91" t="s">
        <v>782</v>
      </c>
      <c r="C262" s="582" t="s">
        <v>109</v>
      </c>
      <c r="D262" s="583"/>
      <c r="E262" s="583"/>
      <c r="F262" s="92">
        <v>0</v>
      </c>
      <c r="G262" s="92">
        <f t="shared" si="74"/>
        <v>0</v>
      </c>
      <c r="H262" s="93">
        <f t="shared" ref="H262:N262" si="95">H263+H264+H265+H266+H267</f>
        <v>0</v>
      </c>
      <c r="I262" s="96">
        <f t="shared" si="95"/>
        <v>0</v>
      </c>
      <c r="J262" s="96">
        <f t="shared" si="95"/>
        <v>0</v>
      </c>
      <c r="K262" s="96">
        <f t="shared" si="95"/>
        <v>0</v>
      </c>
      <c r="L262" s="94">
        <f t="shared" si="95"/>
        <v>0</v>
      </c>
      <c r="M262" s="97"/>
      <c r="N262" s="97">
        <f t="shared" si="95"/>
        <v>0</v>
      </c>
      <c r="O262" s="95"/>
      <c r="P262" s="93">
        <f>P263+P264+P265+P266+P267</f>
        <v>0</v>
      </c>
      <c r="Q262" s="94">
        <f t="shared" ref="Q262:AA262" si="96">Q263+Q264+Q265+Q266+Q267</f>
        <v>0</v>
      </c>
      <c r="R262" s="94">
        <f t="shared" si="96"/>
        <v>0</v>
      </c>
      <c r="S262" s="94">
        <f t="shared" si="96"/>
        <v>0</v>
      </c>
      <c r="T262" s="94"/>
      <c r="U262" s="94">
        <f t="shared" si="96"/>
        <v>0</v>
      </c>
      <c r="V262" s="94">
        <f t="shared" si="96"/>
        <v>0</v>
      </c>
      <c r="W262" s="96">
        <f t="shared" si="96"/>
        <v>0</v>
      </c>
      <c r="X262" s="359">
        <f t="shared" si="96"/>
        <v>0</v>
      </c>
      <c r="Y262" s="97">
        <f t="shared" si="96"/>
        <v>0</v>
      </c>
      <c r="Z262" s="97">
        <f t="shared" si="96"/>
        <v>0</v>
      </c>
      <c r="AA262" s="98">
        <f t="shared" si="96"/>
        <v>0</v>
      </c>
      <c r="AB262" s="52"/>
      <c r="AC262" s="186"/>
    </row>
    <row r="263" spans="1:29" s="41" customFormat="1" ht="15.75" hidden="1" customHeight="1" thickBot="1" x14ac:dyDescent="0.3">
      <c r="A263" s="124" t="s">
        <v>110</v>
      </c>
      <c r="B263" s="53" t="s">
        <v>783</v>
      </c>
      <c r="C263" s="605" t="s">
        <v>957</v>
      </c>
      <c r="D263" s="606"/>
      <c r="E263" s="606"/>
      <c r="F263" s="79">
        <v>0</v>
      </c>
      <c r="G263" s="79">
        <f t="shared" si="74"/>
        <v>0</v>
      </c>
      <c r="H263" s="76"/>
      <c r="I263" s="43"/>
      <c r="J263" s="43"/>
      <c r="K263" s="43"/>
      <c r="L263" s="13"/>
      <c r="M263" s="81"/>
      <c r="N263" s="81"/>
      <c r="O263" s="77"/>
      <c r="P263" s="76"/>
      <c r="Q263" s="13"/>
      <c r="R263" s="13"/>
      <c r="S263" s="13"/>
      <c r="T263" s="13"/>
      <c r="U263" s="13"/>
      <c r="V263" s="13"/>
      <c r="W263" s="43"/>
      <c r="X263" s="355"/>
      <c r="Y263" s="81"/>
      <c r="Z263" s="81"/>
      <c r="AA263" s="45"/>
      <c r="AB263" s="54"/>
      <c r="AC263" s="201"/>
    </row>
    <row r="264" spans="1:29" s="41" customFormat="1" ht="15.75" hidden="1" customHeight="1" thickBot="1" x14ac:dyDescent="0.3">
      <c r="A264" s="124" t="s">
        <v>111</v>
      </c>
      <c r="B264" s="53" t="s">
        <v>784</v>
      </c>
      <c r="C264" s="605" t="s">
        <v>958</v>
      </c>
      <c r="D264" s="606"/>
      <c r="E264" s="606"/>
      <c r="F264" s="79">
        <v>0</v>
      </c>
      <c r="G264" s="79">
        <f t="shared" si="74"/>
        <v>0</v>
      </c>
      <c r="H264" s="76"/>
      <c r="I264" s="43"/>
      <c r="J264" s="43"/>
      <c r="K264" s="43"/>
      <c r="L264" s="13"/>
      <c r="M264" s="81"/>
      <c r="N264" s="81"/>
      <c r="O264" s="77"/>
      <c r="P264" s="76"/>
      <c r="Q264" s="13"/>
      <c r="R264" s="13"/>
      <c r="S264" s="13"/>
      <c r="T264" s="13"/>
      <c r="U264" s="13"/>
      <c r="V264" s="13"/>
      <c r="W264" s="43"/>
      <c r="X264" s="355"/>
      <c r="Y264" s="81"/>
      <c r="Z264" s="81"/>
      <c r="AA264" s="45"/>
      <c r="AB264" s="54"/>
      <c r="AC264" s="201"/>
    </row>
    <row r="265" spans="1:29" s="41" customFormat="1" ht="15.75" hidden="1" customHeight="1" thickBot="1" x14ac:dyDescent="0.3">
      <c r="A265" s="124" t="s">
        <v>112</v>
      </c>
      <c r="B265" s="53" t="s">
        <v>785</v>
      </c>
      <c r="C265" s="605" t="s">
        <v>388</v>
      </c>
      <c r="D265" s="606"/>
      <c r="E265" s="606"/>
      <c r="F265" s="79">
        <v>0</v>
      </c>
      <c r="G265" s="79">
        <f t="shared" si="74"/>
        <v>0</v>
      </c>
      <c r="H265" s="76"/>
      <c r="I265" s="43"/>
      <c r="J265" s="43"/>
      <c r="K265" s="43"/>
      <c r="L265" s="13"/>
      <c r="M265" s="81"/>
      <c r="N265" s="81"/>
      <c r="O265" s="77"/>
      <c r="P265" s="76"/>
      <c r="Q265" s="13"/>
      <c r="R265" s="13"/>
      <c r="S265" s="13"/>
      <c r="T265" s="13"/>
      <c r="U265" s="13"/>
      <c r="V265" s="13"/>
      <c r="W265" s="43"/>
      <c r="X265" s="355"/>
      <c r="Y265" s="81"/>
      <c r="Z265" s="81"/>
      <c r="AA265" s="45"/>
      <c r="AB265" s="54"/>
      <c r="AC265" s="201"/>
    </row>
    <row r="266" spans="1:29" s="41" customFormat="1" ht="25.5" hidden="1" customHeight="1" x14ac:dyDescent="0.25">
      <c r="A266" s="124" t="s">
        <v>113</v>
      </c>
      <c r="B266" s="53" t="s">
        <v>786</v>
      </c>
      <c r="C266" s="607" t="s">
        <v>959</v>
      </c>
      <c r="D266" s="608"/>
      <c r="E266" s="608"/>
      <c r="F266" s="79">
        <v>0</v>
      </c>
      <c r="G266" s="79">
        <f t="shared" si="74"/>
        <v>0</v>
      </c>
      <c r="H266" s="76"/>
      <c r="I266" s="43"/>
      <c r="J266" s="43"/>
      <c r="K266" s="43"/>
      <c r="L266" s="13"/>
      <c r="M266" s="81"/>
      <c r="N266" s="81"/>
      <c r="O266" s="77"/>
      <c r="P266" s="76"/>
      <c r="Q266" s="13"/>
      <c r="R266" s="13"/>
      <c r="S266" s="13"/>
      <c r="T266" s="13"/>
      <c r="U266" s="13"/>
      <c r="V266" s="13"/>
      <c r="W266" s="43"/>
      <c r="X266" s="355"/>
      <c r="Y266" s="81"/>
      <c r="Z266" s="81"/>
      <c r="AA266" s="45"/>
      <c r="AB266" s="54"/>
      <c r="AC266" s="201"/>
    </row>
    <row r="267" spans="1:29" s="41" customFormat="1" ht="15.75" hidden="1" customHeight="1" thickBot="1" x14ac:dyDescent="0.3">
      <c r="A267" s="124" t="s">
        <v>114</v>
      </c>
      <c r="B267" s="53" t="s">
        <v>787</v>
      </c>
      <c r="C267" s="605" t="s">
        <v>960</v>
      </c>
      <c r="D267" s="606"/>
      <c r="E267" s="606"/>
      <c r="F267" s="79">
        <v>0</v>
      </c>
      <c r="G267" s="79">
        <f t="shared" si="74"/>
        <v>0</v>
      </c>
      <c r="H267" s="76"/>
      <c r="I267" s="43"/>
      <c r="J267" s="43"/>
      <c r="K267" s="43"/>
      <c r="L267" s="13"/>
      <c r="M267" s="81"/>
      <c r="N267" s="81"/>
      <c r="O267" s="77"/>
      <c r="P267" s="76"/>
      <c r="Q267" s="13"/>
      <c r="R267" s="13"/>
      <c r="S267" s="13"/>
      <c r="T267" s="13"/>
      <c r="U267" s="13"/>
      <c r="V267" s="13"/>
      <c r="W267" s="43"/>
      <c r="X267" s="355"/>
      <c r="Y267" s="81"/>
      <c r="Z267" s="81"/>
      <c r="AA267" s="45"/>
      <c r="AB267" s="54"/>
      <c r="AC267" s="201"/>
    </row>
    <row r="268" spans="1:29" s="18" customFormat="1" ht="15.75" hidden="1" customHeight="1" thickBot="1" x14ac:dyDescent="0.3">
      <c r="A268" s="124" t="s">
        <v>115</v>
      </c>
      <c r="B268" s="123" t="s">
        <v>788</v>
      </c>
      <c r="C268" s="598" t="s">
        <v>116</v>
      </c>
      <c r="D268" s="599"/>
      <c r="E268" s="599"/>
      <c r="F268" s="92">
        <v>0</v>
      </c>
      <c r="G268" s="92">
        <f t="shared" si="74"/>
        <v>0</v>
      </c>
      <c r="H268" s="93"/>
      <c r="I268" s="96"/>
      <c r="J268" s="96"/>
      <c r="K268" s="96"/>
      <c r="L268" s="94"/>
      <c r="M268" s="97"/>
      <c r="N268" s="97"/>
      <c r="O268" s="95"/>
      <c r="P268" s="93"/>
      <c r="Q268" s="94"/>
      <c r="R268" s="94"/>
      <c r="S268" s="94"/>
      <c r="T268" s="94"/>
      <c r="U268" s="94"/>
      <c r="V268" s="94"/>
      <c r="W268" s="96"/>
      <c r="X268" s="359"/>
      <c r="Y268" s="97"/>
      <c r="Z268" s="97"/>
      <c r="AA268" s="98"/>
      <c r="AB268" s="52"/>
      <c r="AC268" s="186"/>
    </row>
    <row r="269" spans="1:29" s="18" customFormat="1" ht="15.75" hidden="1" customHeight="1" thickBot="1" x14ac:dyDescent="0.3">
      <c r="A269" s="124" t="s">
        <v>961</v>
      </c>
      <c r="B269" s="123" t="s">
        <v>962</v>
      </c>
      <c r="C269" s="598" t="s">
        <v>963</v>
      </c>
      <c r="D269" s="599"/>
      <c r="E269" s="599"/>
      <c r="F269" s="92">
        <v>0</v>
      </c>
      <c r="G269" s="92">
        <f>SUM(P269:AA269)</f>
        <v>0</v>
      </c>
      <c r="H269" s="93"/>
      <c r="I269" s="96"/>
      <c r="J269" s="96"/>
      <c r="K269" s="96"/>
      <c r="L269" s="94"/>
      <c r="M269" s="97"/>
      <c r="N269" s="97"/>
      <c r="O269" s="95"/>
      <c r="P269" s="93"/>
      <c r="Q269" s="94"/>
      <c r="R269" s="94"/>
      <c r="S269" s="94"/>
      <c r="T269" s="94"/>
      <c r="U269" s="94"/>
      <c r="V269" s="94"/>
      <c r="W269" s="96"/>
      <c r="X269" s="359"/>
      <c r="Y269" s="97"/>
      <c r="Z269" s="97"/>
      <c r="AA269" s="98"/>
      <c r="AB269" s="52"/>
      <c r="AC269" s="186"/>
    </row>
    <row r="270" spans="1:29" s="59" customFormat="1" ht="16.5" thickBot="1" x14ac:dyDescent="0.3">
      <c r="A270" s="125"/>
      <c r="B270" s="603" t="s">
        <v>117</v>
      </c>
      <c r="C270" s="604"/>
      <c r="D270" s="604"/>
      <c r="E270" s="604"/>
      <c r="F270" s="100">
        <v>141163764</v>
      </c>
      <c r="G270" s="100">
        <f>SUM(P270:AA270)</f>
        <v>135936164</v>
      </c>
      <c r="H270" s="101">
        <f t="shared" ref="H270:T270" si="97">H5+H58+H94+H129+H175+H185+H211+H237</f>
        <v>434390</v>
      </c>
      <c r="I270" s="103">
        <f t="shared" si="97"/>
        <v>0</v>
      </c>
      <c r="J270" s="103">
        <f t="shared" si="97"/>
        <v>837054</v>
      </c>
      <c r="K270" s="103">
        <f t="shared" si="97"/>
        <v>94151698</v>
      </c>
      <c r="L270" s="102">
        <f t="shared" si="97"/>
        <v>14523030</v>
      </c>
      <c r="M270" s="102">
        <f t="shared" si="97"/>
        <v>100000</v>
      </c>
      <c r="N270" s="442">
        <f t="shared" si="97"/>
        <v>10889992</v>
      </c>
      <c r="O270" s="442">
        <f t="shared" si="97"/>
        <v>15000000</v>
      </c>
      <c r="P270" s="101">
        <f t="shared" si="97"/>
        <v>17307580</v>
      </c>
      <c r="Q270" s="102">
        <f t="shared" si="97"/>
        <v>31567941</v>
      </c>
      <c r="R270" s="102">
        <f t="shared" si="97"/>
        <v>13493181</v>
      </c>
      <c r="S270" s="102">
        <f t="shared" si="97"/>
        <v>17496146</v>
      </c>
      <c r="T270" s="102">
        <f t="shared" si="97"/>
        <v>2997156</v>
      </c>
      <c r="U270" s="102">
        <f t="shared" ref="U270:AA270" si="98">U5+U58+U94+U129+U175+U185+U211+U237</f>
        <v>17088295</v>
      </c>
      <c r="V270" s="102">
        <f t="shared" si="98"/>
        <v>2455378</v>
      </c>
      <c r="W270" s="103">
        <f t="shared" si="98"/>
        <v>2740354</v>
      </c>
      <c r="X270" s="419">
        <f t="shared" si="98"/>
        <v>6397862</v>
      </c>
      <c r="Y270" s="442">
        <f t="shared" si="98"/>
        <v>2505107</v>
      </c>
      <c r="Z270" s="442">
        <f t="shared" si="98"/>
        <v>19202293</v>
      </c>
      <c r="AA270" s="104">
        <f t="shared" si="98"/>
        <v>2684871</v>
      </c>
      <c r="AB270" s="58"/>
      <c r="AC270" s="186"/>
    </row>
    <row r="271" spans="1:29" x14ac:dyDescent="0.25">
      <c r="A271" s="126"/>
      <c r="B271" s="27"/>
      <c r="C271" s="28"/>
      <c r="D271" s="28"/>
      <c r="E271" s="24"/>
      <c r="F271" s="2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5"/>
    </row>
    <row r="272" spans="1:29" x14ac:dyDescent="0.25">
      <c r="A272" s="126"/>
      <c r="B272" s="27"/>
      <c r="C272" s="24"/>
      <c r="D272" s="24"/>
      <c r="E272" s="28"/>
      <c r="F272" s="28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5"/>
    </row>
    <row r="273" spans="1:28" x14ac:dyDescent="0.25">
      <c r="A273" s="126"/>
      <c r="B273" s="27"/>
      <c r="C273" s="24"/>
      <c r="D273" s="24"/>
      <c r="E273" s="28"/>
      <c r="F273" s="28"/>
      <c r="G273" s="14">
        <f>G270-Kiadások!I255</f>
        <v>0</v>
      </c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5"/>
    </row>
    <row r="274" spans="1:28" x14ac:dyDescent="0.25">
      <c r="A274" s="126"/>
      <c r="B274" s="27"/>
      <c r="C274" s="24"/>
      <c r="D274" s="24"/>
      <c r="E274" s="28"/>
      <c r="F274" s="28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5"/>
    </row>
    <row r="275" spans="1:28" x14ac:dyDescent="0.25">
      <c r="A275" s="126"/>
      <c r="B275" s="27"/>
      <c r="C275" s="24"/>
      <c r="D275" s="24"/>
      <c r="E275" s="28"/>
      <c r="F275" s="28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5"/>
    </row>
    <row r="276" spans="1:28" x14ac:dyDescent="0.25">
      <c r="A276" s="126"/>
      <c r="B276" s="27"/>
      <c r="C276" s="24"/>
      <c r="D276" s="24"/>
      <c r="E276" s="28"/>
      <c r="F276" s="28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5"/>
    </row>
    <row r="277" spans="1:28" x14ac:dyDescent="0.25">
      <c r="A277" s="126"/>
      <c r="B277" s="27"/>
      <c r="C277" s="24"/>
      <c r="D277" s="24"/>
      <c r="E277" s="28"/>
      <c r="F277" s="28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5"/>
    </row>
    <row r="278" spans="1:28" x14ac:dyDescent="0.25">
      <c r="A278" s="126"/>
      <c r="B278" s="27"/>
      <c r="C278" s="24"/>
      <c r="D278" s="24"/>
      <c r="E278" s="28"/>
      <c r="F278" s="28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5"/>
    </row>
    <row r="279" spans="1:28" x14ac:dyDescent="0.25">
      <c r="A279" s="126"/>
      <c r="B279" s="27"/>
      <c r="C279" s="24"/>
      <c r="D279" s="24"/>
      <c r="E279" s="28"/>
      <c r="F279" s="28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5"/>
    </row>
    <row r="280" spans="1:28" x14ac:dyDescent="0.25">
      <c r="A280" s="126"/>
      <c r="B280" s="27"/>
      <c r="C280" s="24"/>
      <c r="D280" s="24"/>
      <c r="E280" s="28"/>
      <c r="F280" s="28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5"/>
    </row>
    <row r="281" spans="1:28" x14ac:dyDescent="0.25">
      <c r="A281" s="126"/>
      <c r="B281" s="27"/>
      <c r="C281" s="24"/>
      <c r="D281" s="24"/>
      <c r="E281" s="28"/>
      <c r="F281" s="28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5"/>
    </row>
    <row r="282" spans="1:28" x14ac:dyDescent="0.25">
      <c r="A282" s="126"/>
      <c r="B282" s="27"/>
      <c r="C282" s="28"/>
      <c r="D282" s="28"/>
      <c r="E282" s="24"/>
      <c r="F282" s="2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5"/>
    </row>
    <row r="283" spans="1:28" x14ac:dyDescent="0.25">
      <c r="A283" s="126"/>
      <c r="B283" s="27"/>
      <c r="C283" s="24"/>
      <c r="D283" s="24"/>
      <c r="E283" s="28"/>
      <c r="F283" s="28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5"/>
    </row>
    <row r="284" spans="1:28" x14ac:dyDescent="0.25">
      <c r="A284" s="126"/>
      <c r="B284" s="27"/>
      <c r="C284" s="24"/>
      <c r="D284" s="24"/>
      <c r="E284" s="28"/>
      <c r="F284" s="28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5"/>
    </row>
    <row r="285" spans="1:28" x14ac:dyDescent="0.25">
      <c r="A285" s="126"/>
      <c r="B285" s="27"/>
      <c r="C285" s="24"/>
      <c r="D285" s="24"/>
      <c r="E285" s="28"/>
      <c r="F285" s="28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5"/>
    </row>
    <row r="286" spans="1:28" x14ac:dyDescent="0.25">
      <c r="A286" s="126"/>
      <c r="B286" s="27"/>
      <c r="C286" s="24"/>
      <c r="D286" s="24"/>
      <c r="E286" s="28"/>
      <c r="F286" s="28"/>
      <c r="G286" s="14"/>
      <c r="H286" s="14"/>
      <c r="I286" s="14"/>
      <c r="J286" s="14"/>
      <c r="K286" s="14"/>
      <c r="L286" s="14"/>
      <c r="M286" s="14"/>
      <c r="N286" s="14"/>
      <c r="O286" s="14"/>
    </row>
    <row r="287" spans="1:28" x14ac:dyDescent="0.25">
      <c r="B287" s="27"/>
      <c r="C287" s="24"/>
      <c r="D287" s="24"/>
      <c r="E287" s="28"/>
      <c r="F287" s="28"/>
      <c r="G287" s="14"/>
      <c r="H287" s="14"/>
      <c r="I287" s="14"/>
      <c r="J287" s="14"/>
      <c r="K287" s="14"/>
      <c r="L287" s="14"/>
      <c r="M287" s="14"/>
      <c r="N287" s="14"/>
      <c r="O287" s="14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40"/>
    </row>
    <row r="288" spans="1:28" s="12" customFormat="1" x14ac:dyDescent="0.25">
      <c r="A288" s="127"/>
      <c r="B288" s="27"/>
      <c r="C288" s="24"/>
      <c r="D288" s="24"/>
      <c r="E288" s="28"/>
      <c r="F288" s="28"/>
      <c r="G288" s="14"/>
      <c r="H288" s="14"/>
      <c r="I288" s="14"/>
      <c r="J288" s="14"/>
      <c r="K288" s="14"/>
      <c r="L288" s="14"/>
      <c r="M288" s="14"/>
      <c r="N288" s="14"/>
      <c r="O288" s="14"/>
      <c r="AB288" s="50"/>
    </row>
    <row r="289" spans="1:28" s="12" customFormat="1" x14ac:dyDescent="0.25">
      <c r="A289" s="127"/>
      <c r="B289" s="27"/>
      <c r="C289" s="24"/>
      <c r="D289" s="24"/>
      <c r="E289" s="28"/>
      <c r="F289" s="28"/>
      <c r="G289" s="14"/>
      <c r="H289" s="14"/>
      <c r="I289" s="14"/>
      <c r="J289" s="14"/>
      <c r="K289" s="14"/>
      <c r="L289" s="14"/>
      <c r="M289" s="14"/>
      <c r="N289" s="14"/>
      <c r="O289" s="14"/>
      <c r="AB289" s="50"/>
    </row>
    <row r="290" spans="1:28" s="12" customFormat="1" x14ac:dyDescent="0.25">
      <c r="A290" s="127"/>
      <c r="B290" s="27"/>
      <c r="C290" s="24"/>
      <c r="D290" s="24"/>
      <c r="E290" s="28"/>
      <c r="F290" s="28"/>
      <c r="G290" s="14"/>
      <c r="H290" s="14"/>
      <c r="I290" s="14"/>
      <c r="J290" s="14"/>
      <c r="K290" s="14"/>
      <c r="L290" s="14"/>
      <c r="M290" s="14"/>
      <c r="N290" s="14"/>
      <c r="O290" s="14"/>
      <c r="AB290" s="50"/>
    </row>
    <row r="291" spans="1:28" s="12" customFormat="1" x14ac:dyDescent="0.25">
      <c r="A291" s="127"/>
      <c r="B291" s="27"/>
      <c r="C291" s="24"/>
      <c r="D291" s="24"/>
      <c r="E291" s="28"/>
      <c r="F291" s="28"/>
      <c r="G291" s="14"/>
      <c r="H291" s="14"/>
      <c r="I291" s="14"/>
      <c r="J291" s="14"/>
      <c r="K291" s="14"/>
      <c r="L291" s="14"/>
      <c r="M291" s="14"/>
      <c r="N291" s="14"/>
      <c r="O291" s="14"/>
      <c r="AB291" s="50"/>
    </row>
    <row r="292" spans="1:28" s="12" customFormat="1" x14ac:dyDescent="0.25">
      <c r="A292" s="127"/>
      <c r="B292" s="27"/>
      <c r="C292" s="24"/>
      <c r="D292" s="24"/>
      <c r="E292" s="28"/>
      <c r="F292" s="28"/>
      <c r="G292" s="14"/>
      <c r="H292" s="14"/>
      <c r="I292" s="14"/>
      <c r="J292" s="14"/>
      <c r="K292" s="14"/>
      <c r="L292" s="14"/>
      <c r="M292" s="14"/>
      <c r="N292" s="14"/>
      <c r="O292" s="14"/>
      <c r="AB292" s="50"/>
    </row>
    <row r="293" spans="1:28" s="12" customFormat="1" x14ac:dyDescent="0.25">
      <c r="A293" s="127"/>
      <c r="B293" s="27"/>
      <c r="C293" s="28"/>
      <c r="D293" s="28"/>
      <c r="E293" s="24"/>
      <c r="F293" s="24"/>
      <c r="G293" s="14"/>
      <c r="H293" s="14"/>
      <c r="I293" s="14"/>
      <c r="J293" s="14"/>
      <c r="K293" s="14"/>
      <c r="L293" s="14"/>
      <c r="M293" s="14"/>
      <c r="N293" s="14"/>
      <c r="O293" s="14"/>
      <c r="AB293" s="50"/>
    </row>
    <row r="294" spans="1:28" s="12" customFormat="1" x14ac:dyDescent="0.25">
      <c r="A294" s="127"/>
      <c r="B294" s="27"/>
      <c r="C294" s="24"/>
      <c r="D294" s="24"/>
      <c r="E294" s="28"/>
      <c r="F294" s="28"/>
      <c r="G294" s="14"/>
      <c r="H294" s="14"/>
      <c r="I294" s="14"/>
      <c r="J294" s="14"/>
      <c r="K294" s="14"/>
      <c r="L294" s="14"/>
      <c r="M294" s="14"/>
      <c r="N294" s="14"/>
      <c r="O294" s="14"/>
      <c r="AB294" s="50"/>
    </row>
    <row r="295" spans="1:28" s="12" customFormat="1" x14ac:dyDescent="0.25">
      <c r="A295" s="127"/>
      <c r="B295" s="27"/>
      <c r="C295" s="24"/>
      <c r="D295" s="24"/>
      <c r="E295" s="28"/>
      <c r="F295" s="28"/>
      <c r="G295" s="14"/>
      <c r="H295" s="14"/>
      <c r="I295" s="14"/>
      <c r="J295" s="14"/>
      <c r="K295" s="14"/>
      <c r="L295" s="14"/>
      <c r="M295" s="14"/>
      <c r="N295" s="14"/>
      <c r="O295" s="14"/>
      <c r="AB295" s="50"/>
    </row>
    <row r="296" spans="1:28" s="12" customFormat="1" x14ac:dyDescent="0.25">
      <c r="A296" s="127"/>
      <c r="B296" s="27"/>
      <c r="C296" s="24"/>
      <c r="D296" s="24"/>
      <c r="E296" s="28"/>
      <c r="F296" s="28"/>
      <c r="G296" s="14"/>
      <c r="H296" s="14"/>
      <c r="I296" s="14"/>
      <c r="J296" s="14"/>
      <c r="K296" s="14"/>
      <c r="L296" s="14"/>
      <c r="M296" s="14"/>
      <c r="N296" s="14"/>
      <c r="O296" s="14"/>
      <c r="AB296" s="50"/>
    </row>
    <row r="297" spans="1:28" s="12" customFormat="1" x14ac:dyDescent="0.25">
      <c r="A297" s="127"/>
      <c r="B297" s="27"/>
      <c r="C297" s="24"/>
      <c r="D297" s="24"/>
      <c r="E297" s="28"/>
      <c r="F297" s="28"/>
      <c r="G297" s="14"/>
      <c r="H297" s="14"/>
      <c r="I297" s="14"/>
      <c r="J297" s="14"/>
      <c r="K297" s="14"/>
      <c r="L297" s="14"/>
      <c r="M297" s="14"/>
      <c r="N297" s="14"/>
      <c r="O297" s="14"/>
      <c r="AB297" s="50"/>
    </row>
    <row r="298" spans="1:28" s="12" customFormat="1" x14ac:dyDescent="0.25">
      <c r="A298" s="127"/>
      <c r="B298" s="27"/>
      <c r="C298" s="24"/>
      <c r="D298" s="24"/>
      <c r="E298" s="28"/>
      <c r="F298" s="28"/>
      <c r="G298" s="14"/>
      <c r="H298" s="14"/>
      <c r="I298" s="14"/>
      <c r="J298" s="14"/>
      <c r="K298" s="14"/>
      <c r="L298" s="14"/>
      <c r="M298" s="14"/>
      <c r="N298" s="14"/>
      <c r="O298" s="14"/>
      <c r="AB298" s="50"/>
    </row>
    <row r="299" spans="1:28" s="12" customFormat="1" x14ac:dyDescent="0.25">
      <c r="A299" s="127"/>
      <c r="B299" s="27"/>
      <c r="C299" s="24"/>
      <c r="D299" s="24"/>
      <c r="E299" s="28"/>
      <c r="F299" s="28"/>
      <c r="G299" s="14"/>
      <c r="H299" s="14"/>
      <c r="I299" s="14"/>
      <c r="J299" s="14"/>
      <c r="K299" s="14"/>
      <c r="L299" s="14"/>
      <c r="M299" s="14"/>
      <c r="N299" s="14"/>
      <c r="O299" s="14"/>
      <c r="AB299" s="50"/>
    </row>
    <row r="300" spans="1:28" s="12" customFormat="1" x14ac:dyDescent="0.25">
      <c r="A300" s="127"/>
      <c r="B300" s="27"/>
      <c r="C300" s="24"/>
      <c r="D300" s="24"/>
      <c r="E300" s="28"/>
      <c r="F300" s="28"/>
      <c r="G300" s="14"/>
      <c r="H300" s="14"/>
      <c r="I300" s="14"/>
      <c r="J300" s="14"/>
      <c r="K300" s="14"/>
      <c r="L300" s="14"/>
      <c r="M300" s="14"/>
      <c r="N300" s="14"/>
      <c r="O300" s="14"/>
      <c r="AB300" s="50"/>
    </row>
    <row r="301" spans="1:28" s="12" customFormat="1" x14ac:dyDescent="0.25">
      <c r="A301" s="127"/>
      <c r="B301" s="27"/>
      <c r="C301" s="24"/>
      <c r="D301" s="24"/>
      <c r="E301" s="28"/>
      <c r="F301" s="28"/>
      <c r="G301" s="14"/>
      <c r="H301" s="14"/>
      <c r="I301" s="14"/>
      <c r="J301" s="14"/>
      <c r="K301" s="14"/>
      <c r="L301" s="14"/>
      <c r="M301" s="14"/>
      <c r="N301" s="14"/>
      <c r="O301" s="14"/>
      <c r="AB301" s="50"/>
    </row>
    <row r="302" spans="1:28" s="12" customFormat="1" x14ac:dyDescent="0.25">
      <c r="A302" s="127"/>
      <c r="B302" s="27"/>
      <c r="C302" s="24"/>
      <c r="D302" s="24"/>
      <c r="E302" s="28"/>
      <c r="F302" s="28"/>
      <c r="G302" s="14"/>
      <c r="H302" s="14"/>
      <c r="I302" s="14"/>
      <c r="J302" s="14"/>
      <c r="K302" s="14"/>
      <c r="L302" s="14"/>
      <c r="M302" s="14"/>
      <c r="N302" s="14"/>
      <c r="O302" s="14"/>
      <c r="AB302" s="50"/>
    </row>
    <row r="303" spans="1:28" s="12" customFormat="1" x14ac:dyDescent="0.25">
      <c r="A303" s="127"/>
      <c r="B303" s="27"/>
      <c r="C303" s="24"/>
      <c r="D303" s="24"/>
      <c r="E303" s="28"/>
      <c r="F303" s="28"/>
      <c r="G303" s="14"/>
      <c r="H303" s="14"/>
      <c r="I303" s="14"/>
      <c r="J303" s="14"/>
      <c r="K303" s="14"/>
      <c r="L303" s="14"/>
      <c r="M303" s="14"/>
      <c r="N303" s="14"/>
      <c r="O303" s="14"/>
      <c r="AB303" s="50"/>
    </row>
    <row r="304" spans="1:28" x14ac:dyDescent="0.25">
      <c r="B304" s="29"/>
      <c r="C304" s="23"/>
      <c r="D304" s="23"/>
      <c r="E304" s="28"/>
      <c r="F304" s="28"/>
      <c r="G304" s="14"/>
      <c r="H304" s="14"/>
      <c r="I304" s="14"/>
      <c r="J304" s="14"/>
      <c r="K304" s="14"/>
      <c r="L304" s="14"/>
      <c r="M304" s="14"/>
      <c r="N304" s="14"/>
      <c r="O304" s="14"/>
    </row>
    <row r="305" spans="1:28" x14ac:dyDescent="0.25">
      <c r="B305" s="30"/>
      <c r="C305" s="26"/>
      <c r="D305" s="26"/>
      <c r="E305" s="24"/>
      <c r="F305" s="24"/>
    </row>
    <row r="306" spans="1:28" x14ac:dyDescent="0.25">
      <c r="B306" s="27"/>
      <c r="C306" s="24"/>
      <c r="D306" s="24"/>
      <c r="E306" s="28"/>
      <c r="F306" s="28"/>
    </row>
    <row r="307" spans="1:28" x14ac:dyDescent="0.25">
      <c r="B307" s="27"/>
      <c r="C307" s="28"/>
      <c r="D307" s="28"/>
      <c r="E307" s="24"/>
      <c r="F307" s="24"/>
    </row>
    <row r="308" spans="1:28" x14ac:dyDescent="0.25">
      <c r="B308" s="27"/>
      <c r="C308" s="24"/>
      <c r="D308" s="24"/>
      <c r="E308" s="28"/>
      <c r="F308" s="28"/>
    </row>
    <row r="309" spans="1:28" x14ac:dyDescent="0.25">
      <c r="B309" s="27"/>
      <c r="C309" s="24"/>
      <c r="D309" s="24"/>
      <c r="E309" s="28"/>
      <c r="F309" s="28"/>
    </row>
    <row r="310" spans="1:28" x14ac:dyDescent="0.25">
      <c r="B310" s="27"/>
      <c r="C310" s="24"/>
      <c r="D310" s="24"/>
      <c r="E310" s="28"/>
      <c r="F310" s="28"/>
    </row>
    <row r="311" spans="1:28" x14ac:dyDescent="0.25">
      <c r="B311" s="27"/>
      <c r="C311" s="24"/>
      <c r="D311" s="24"/>
      <c r="E311" s="28"/>
      <c r="F311" s="28"/>
    </row>
    <row r="312" spans="1:28" x14ac:dyDescent="0.25">
      <c r="B312" s="27"/>
      <c r="C312" s="28"/>
      <c r="D312" s="28"/>
      <c r="E312" s="24"/>
      <c r="F312" s="2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5"/>
    </row>
    <row r="313" spans="1:28" x14ac:dyDescent="0.25">
      <c r="B313" s="27"/>
      <c r="C313" s="24"/>
      <c r="D313" s="24"/>
      <c r="E313" s="28"/>
      <c r="F313" s="28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5"/>
    </row>
    <row r="314" spans="1:28" x14ac:dyDescent="0.25">
      <c r="B314" s="27"/>
      <c r="C314" s="24"/>
      <c r="D314" s="24"/>
      <c r="E314" s="28"/>
      <c r="F314" s="28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5"/>
    </row>
    <row r="315" spans="1:28" x14ac:dyDescent="0.25">
      <c r="B315" s="27"/>
      <c r="C315" s="28"/>
      <c r="D315" s="28"/>
      <c r="E315" s="24"/>
      <c r="F315" s="2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5"/>
    </row>
    <row r="316" spans="1:28" x14ac:dyDescent="0.25">
      <c r="B316" s="27"/>
      <c r="C316" s="28"/>
      <c r="D316" s="28"/>
      <c r="E316" s="24"/>
      <c r="F316" s="2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5"/>
    </row>
    <row r="317" spans="1:28" x14ac:dyDescent="0.25">
      <c r="B317" s="27"/>
      <c r="C317" s="24"/>
      <c r="D317" s="24"/>
      <c r="E317" s="28"/>
      <c r="F317" s="28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5"/>
    </row>
    <row r="318" spans="1:28" x14ac:dyDescent="0.25">
      <c r="B318" s="27"/>
      <c r="C318" s="24"/>
      <c r="D318" s="24"/>
      <c r="E318" s="28"/>
      <c r="F318" s="28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5"/>
    </row>
    <row r="319" spans="1:28" x14ac:dyDescent="0.25">
      <c r="A319" s="126"/>
      <c r="B319" s="27"/>
      <c r="C319" s="24"/>
      <c r="D319" s="24"/>
      <c r="E319" s="28"/>
      <c r="F319" s="28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5"/>
    </row>
    <row r="320" spans="1:28" x14ac:dyDescent="0.25">
      <c r="A320" s="126"/>
      <c r="B320" s="27"/>
      <c r="C320" s="28"/>
      <c r="D320" s="28"/>
      <c r="E320" s="24"/>
      <c r="F320" s="2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5"/>
    </row>
    <row r="321" spans="1:28" x14ac:dyDescent="0.25">
      <c r="A321" s="126"/>
      <c r="B321" s="27"/>
      <c r="C321" s="24"/>
      <c r="D321" s="24"/>
      <c r="E321" s="28"/>
      <c r="F321" s="28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5"/>
    </row>
    <row r="322" spans="1:28" x14ac:dyDescent="0.25">
      <c r="A322" s="126"/>
      <c r="B322" s="27"/>
      <c r="C322" s="24"/>
      <c r="D322" s="24"/>
      <c r="E322" s="28"/>
      <c r="F322" s="28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5"/>
    </row>
    <row r="323" spans="1:28" x14ac:dyDescent="0.25">
      <c r="A323" s="126"/>
      <c r="B323" s="27"/>
      <c r="C323" s="24"/>
      <c r="D323" s="24"/>
      <c r="E323" s="28"/>
      <c r="F323" s="28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5"/>
    </row>
    <row r="324" spans="1:28" x14ac:dyDescent="0.25">
      <c r="A324" s="126"/>
      <c r="B324" s="27"/>
      <c r="C324" s="24"/>
      <c r="D324" s="24"/>
      <c r="E324" s="28"/>
      <c r="F324" s="28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5"/>
    </row>
    <row r="325" spans="1:28" x14ac:dyDescent="0.25">
      <c r="A325" s="126"/>
      <c r="B325" s="27"/>
      <c r="C325" s="24"/>
      <c r="D325" s="24"/>
      <c r="E325" s="28"/>
      <c r="F325" s="28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5"/>
    </row>
    <row r="326" spans="1:28" x14ac:dyDescent="0.25">
      <c r="A326" s="126"/>
      <c r="B326" s="27"/>
      <c r="C326" s="24"/>
      <c r="D326" s="24"/>
      <c r="E326" s="28"/>
      <c r="F326" s="28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5"/>
    </row>
    <row r="327" spans="1:28" x14ac:dyDescent="0.25">
      <c r="A327" s="126"/>
      <c r="B327" s="27"/>
      <c r="C327" s="24"/>
      <c r="D327" s="24"/>
      <c r="E327" s="28"/>
      <c r="F327" s="28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5"/>
    </row>
    <row r="328" spans="1:28" x14ac:dyDescent="0.25">
      <c r="A328" s="126"/>
      <c r="B328" s="27"/>
      <c r="C328" s="24"/>
      <c r="D328" s="24"/>
      <c r="E328" s="28"/>
      <c r="F328" s="28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5"/>
    </row>
    <row r="329" spans="1:28" x14ac:dyDescent="0.25">
      <c r="A329" s="126"/>
      <c r="B329" s="27"/>
      <c r="C329" s="24"/>
      <c r="D329" s="24"/>
      <c r="E329" s="28"/>
      <c r="F329" s="28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5"/>
    </row>
    <row r="330" spans="1:28" x14ac:dyDescent="0.25">
      <c r="A330" s="126"/>
      <c r="B330" s="27"/>
      <c r="C330" s="24"/>
      <c r="D330" s="24"/>
      <c r="E330" s="28"/>
      <c r="F330" s="28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5"/>
    </row>
    <row r="331" spans="1:28" x14ac:dyDescent="0.25">
      <c r="A331" s="126"/>
      <c r="B331" s="29"/>
      <c r="C331" s="23"/>
      <c r="D331" s="23"/>
      <c r="E331" s="24"/>
      <c r="F331" s="2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5"/>
    </row>
    <row r="332" spans="1:28" x14ac:dyDescent="0.25">
      <c r="A332" s="126"/>
      <c r="B332" s="27"/>
      <c r="C332" s="28"/>
      <c r="D332" s="28"/>
      <c r="E332" s="24"/>
      <c r="F332" s="2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5"/>
    </row>
    <row r="333" spans="1:28" x14ac:dyDescent="0.25">
      <c r="A333" s="126"/>
      <c r="B333" s="27"/>
      <c r="C333" s="28"/>
      <c r="D333" s="28"/>
      <c r="E333" s="24"/>
      <c r="F333" s="2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5"/>
    </row>
    <row r="334" spans="1:28" x14ac:dyDescent="0.25">
      <c r="A334" s="126"/>
      <c r="B334" s="27"/>
      <c r="C334" s="24"/>
      <c r="D334" s="24"/>
      <c r="E334" s="28"/>
      <c r="F334" s="28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5"/>
    </row>
    <row r="335" spans="1:28" x14ac:dyDescent="0.25">
      <c r="A335" s="126"/>
      <c r="B335" s="27"/>
      <c r="C335" s="24"/>
      <c r="D335" s="24"/>
      <c r="E335" s="28"/>
      <c r="F335" s="28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5"/>
    </row>
    <row r="336" spans="1:28" x14ac:dyDescent="0.25">
      <c r="A336" s="126"/>
      <c r="B336" s="27"/>
      <c r="C336" s="24"/>
      <c r="D336" s="24"/>
      <c r="E336" s="28"/>
      <c r="F336" s="28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5"/>
    </row>
    <row r="337" spans="1:28" x14ac:dyDescent="0.25">
      <c r="A337" s="126"/>
      <c r="B337" s="27"/>
      <c r="C337" s="28"/>
      <c r="D337" s="28"/>
      <c r="E337" s="24"/>
      <c r="F337" s="2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5"/>
    </row>
    <row r="338" spans="1:28" x14ac:dyDescent="0.25">
      <c r="A338" s="126"/>
      <c r="B338" s="27"/>
      <c r="C338" s="24"/>
      <c r="D338" s="24"/>
      <c r="E338" s="28"/>
      <c r="F338" s="28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5"/>
    </row>
    <row r="339" spans="1:28" x14ac:dyDescent="0.25">
      <c r="A339" s="126"/>
      <c r="B339" s="27"/>
      <c r="C339" s="24"/>
      <c r="D339" s="24"/>
      <c r="E339" s="28"/>
      <c r="F339" s="28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5"/>
    </row>
    <row r="340" spans="1:28" x14ac:dyDescent="0.25">
      <c r="A340" s="126"/>
      <c r="B340" s="27"/>
      <c r="C340" s="28"/>
      <c r="D340" s="28"/>
      <c r="E340" s="24"/>
      <c r="F340" s="2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5"/>
    </row>
    <row r="341" spans="1:28" x14ac:dyDescent="0.25">
      <c r="A341" s="126"/>
      <c r="B341" s="27"/>
      <c r="C341" s="24"/>
      <c r="D341" s="24"/>
      <c r="E341" s="28"/>
      <c r="F341" s="28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5"/>
    </row>
    <row r="342" spans="1:28" x14ac:dyDescent="0.25">
      <c r="A342" s="126"/>
      <c r="B342" s="27"/>
      <c r="C342" s="24"/>
      <c r="D342" s="24"/>
      <c r="E342" s="28"/>
      <c r="F342" s="28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5"/>
    </row>
    <row r="343" spans="1:28" x14ac:dyDescent="0.25">
      <c r="A343" s="126"/>
      <c r="B343" s="27"/>
      <c r="C343" s="24"/>
      <c r="D343" s="24"/>
      <c r="E343" s="28"/>
      <c r="F343" s="28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5"/>
    </row>
    <row r="344" spans="1:28" x14ac:dyDescent="0.25">
      <c r="A344" s="126"/>
      <c r="B344" s="27"/>
      <c r="C344" s="24"/>
      <c r="D344" s="24"/>
      <c r="E344" s="28"/>
      <c r="F344" s="28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5"/>
    </row>
    <row r="345" spans="1:28" x14ac:dyDescent="0.25">
      <c r="A345" s="126"/>
      <c r="B345" s="27"/>
      <c r="C345" s="24"/>
      <c r="D345" s="24"/>
      <c r="E345" s="28"/>
      <c r="F345" s="28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5"/>
    </row>
    <row r="346" spans="1:28" x14ac:dyDescent="0.25">
      <c r="A346" s="126"/>
      <c r="B346" s="27"/>
      <c r="C346" s="24"/>
      <c r="D346" s="24"/>
      <c r="E346" s="28"/>
      <c r="F346" s="28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5"/>
    </row>
    <row r="347" spans="1:28" x14ac:dyDescent="0.25">
      <c r="A347" s="126"/>
      <c r="B347" s="27"/>
      <c r="C347" s="24"/>
      <c r="D347" s="24"/>
      <c r="E347" s="28"/>
      <c r="F347" s="28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5"/>
    </row>
    <row r="348" spans="1:28" x14ac:dyDescent="0.25">
      <c r="A348" s="126"/>
      <c r="B348" s="27"/>
      <c r="C348" s="28"/>
      <c r="D348" s="28"/>
      <c r="E348" s="24"/>
      <c r="F348" s="2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5"/>
    </row>
    <row r="349" spans="1:28" x14ac:dyDescent="0.25">
      <c r="A349" s="126"/>
      <c r="B349" s="27"/>
      <c r="C349" s="28"/>
      <c r="D349" s="28"/>
      <c r="E349" s="24"/>
      <c r="F349" s="2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5"/>
    </row>
    <row r="350" spans="1:28" x14ac:dyDescent="0.25">
      <c r="A350" s="126"/>
      <c r="B350" s="27"/>
      <c r="C350" s="28"/>
      <c r="D350" s="28"/>
      <c r="E350" s="24"/>
      <c r="F350" s="2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5"/>
    </row>
    <row r="351" spans="1:28" x14ac:dyDescent="0.25">
      <c r="A351" s="126"/>
      <c r="B351" s="27"/>
      <c r="C351" s="28"/>
      <c r="D351" s="28"/>
      <c r="E351" s="24"/>
      <c r="F351" s="2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5"/>
    </row>
    <row r="352" spans="1:28" x14ac:dyDescent="0.25">
      <c r="A352" s="126"/>
      <c r="B352" s="27"/>
      <c r="C352" s="24"/>
      <c r="D352" s="24"/>
      <c r="E352" s="28"/>
      <c r="F352" s="28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5"/>
    </row>
    <row r="353" spans="1:28" x14ac:dyDescent="0.25">
      <c r="A353" s="126"/>
      <c r="B353" s="27"/>
      <c r="C353" s="24"/>
      <c r="D353" s="24"/>
      <c r="E353" s="28"/>
      <c r="F353" s="28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5"/>
    </row>
    <row r="354" spans="1:28" x14ac:dyDescent="0.25">
      <c r="A354" s="126"/>
      <c r="B354" s="27"/>
      <c r="C354" s="24"/>
      <c r="D354" s="24"/>
      <c r="E354" s="28"/>
      <c r="F354" s="28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5"/>
    </row>
    <row r="355" spans="1:28" x14ac:dyDescent="0.25">
      <c r="A355" s="126"/>
      <c r="B355" s="27"/>
      <c r="C355" s="24"/>
      <c r="D355" s="24"/>
      <c r="E355" s="28"/>
      <c r="F355" s="28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5"/>
    </row>
    <row r="356" spans="1:28" x14ac:dyDescent="0.25">
      <c r="A356" s="126"/>
      <c r="B356" s="27"/>
      <c r="C356" s="28"/>
      <c r="D356" s="28"/>
      <c r="E356" s="24"/>
      <c r="F356" s="2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5"/>
    </row>
    <row r="357" spans="1:28" x14ac:dyDescent="0.25">
      <c r="A357" s="126"/>
      <c r="B357" s="27"/>
      <c r="C357" s="24"/>
      <c r="D357" s="24"/>
      <c r="E357" s="28"/>
      <c r="F357" s="28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5"/>
    </row>
    <row r="358" spans="1:28" x14ac:dyDescent="0.25">
      <c r="A358" s="126"/>
      <c r="B358" s="27"/>
      <c r="C358" s="24"/>
      <c r="D358" s="24"/>
      <c r="E358" s="28"/>
      <c r="F358" s="28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5"/>
    </row>
    <row r="359" spans="1:28" x14ac:dyDescent="0.25">
      <c r="A359" s="126"/>
      <c r="B359" s="27"/>
      <c r="C359" s="24"/>
      <c r="D359" s="24"/>
      <c r="E359" s="28"/>
      <c r="F359" s="28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5"/>
    </row>
    <row r="360" spans="1:28" x14ac:dyDescent="0.25">
      <c r="A360" s="126"/>
      <c r="B360" s="27"/>
      <c r="C360" s="24"/>
      <c r="D360" s="24"/>
      <c r="E360" s="28"/>
      <c r="F360" s="28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5"/>
    </row>
    <row r="361" spans="1:28" x14ac:dyDescent="0.25">
      <c r="A361" s="126"/>
      <c r="B361" s="27"/>
      <c r="C361" s="24"/>
      <c r="D361" s="24"/>
      <c r="E361" s="28"/>
      <c r="F361" s="28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5"/>
    </row>
    <row r="362" spans="1:28" x14ac:dyDescent="0.25">
      <c r="A362" s="126"/>
      <c r="B362" s="27"/>
      <c r="C362" s="28"/>
      <c r="D362" s="28"/>
      <c r="E362" s="24"/>
      <c r="F362" s="2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5"/>
    </row>
    <row r="363" spans="1:28" x14ac:dyDescent="0.25">
      <c r="A363" s="126"/>
      <c r="B363" s="27"/>
      <c r="C363" s="28"/>
      <c r="D363" s="28"/>
      <c r="E363" s="24"/>
      <c r="F363" s="2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5"/>
    </row>
    <row r="364" spans="1:28" x14ac:dyDescent="0.25">
      <c r="A364" s="126"/>
      <c r="B364" s="27"/>
      <c r="C364" s="24"/>
      <c r="D364" s="24"/>
      <c r="E364" s="28"/>
      <c r="F364" s="28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5"/>
    </row>
    <row r="365" spans="1:28" x14ac:dyDescent="0.25">
      <c r="A365" s="126"/>
      <c r="B365" s="27"/>
      <c r="C365" s="24"/>
      <c r="D365" s="24"/>
      <c r="E365" s="28"/>
      <c r="F365" s="28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5"/>
    </row>
    <row r="366" spans="1:28" x14ac:dyDescent="0.25">
      <c r="A366" s="126"/>
      <c r="B366" s="27"/>
      <c r="C366" s="24"/>
      <c r="D366" s="24"/>
      <c r="E366" s="28"/>
      <c r="F366" s="28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5"/>
    </row>
    <row r="367" spans="1:28" x14ac:dyDescent="0.25">
      <c r="A367" s="126"/>
      <c r="B367" s="29"/>
      <c r="C367" s="23"/>
      <c r="D367" s="23"/>
      <c r="E367" s="24"/>
      <c r="F367" s="2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5"/>
    </row>
    <row r="368" spans="1:28" x14ac:dyDescent="0.25">
      <c r="A368" s="126"/>
      <c r="B368" s="27"/>
      <c r="C368" s="28"/>
      <c r="D368" s="28"/>
      <c r="E368" s="24"/>
      <c r="F368" s="2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5"/>
    </row>
    <row r="369" spans="1:28" x14ac:dyDescent="0.25">
      <c r="A369" s="126"/>
      <c r="B369" s="27"/>
      <c r="C369" s="28"/>
      <c r="D369" s="28"/>
      <c r="E369" s="24"/>
      <c r="F369" s="2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5"/>
    </row>
    <row r="370" spans="1:28" x14ac:dyDescent="0.25">
      <c r="A370" s="126"/>
      <c r="B370" s="27"/>
      <c r="C370" s="24"/>
      <c r="D370" s="24"/>
      <c r="E370" s="28"/>
      <c r="F370" s="28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5"/>
    </row>
    <row r="371" spans="1:28" x14ac:dyDescent="0.25">
      <c r="A371" s="126"/>
      <c r="B371" s="27"/>
      <c r="C371" s="24"/>
      <c r="D371" s="24"/>
      <c r="E371" s="28"/>
      <c r="F371" s="28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5"/>
    </row>
    <row r="372" spans="1:28" x14ac:dyDescent="0.25">
      <c r="A372" s="126"/>
      <c r="B372" s="27"/>
      <c r="C372" s="28"/>
      <c r="D372" s="28"/>
      <c r="E372" s="24"/>
      <c r="F372" s="2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5"/>
    </row>
    <row r="373" spans="1:28" x14ac:dyDescent="0.25">
      <c r="A373" s="126"/>
      <c r="B373" s="27"/>
      <c r="C373" s="28"/>
      <c r="D373" s="28"/>
      <c r="E373" s="24"/>
      <c r="F373" s="2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5"/>
    </row>
    <row r="374" spans="1:28" x14ac:dyDescent="0.25">
      <c r="A374" s="126"/>
      <c r="B374" s="27"/>
      <c r="C374" s="24"/>
      <c r="D374" s="24"/>
      <c r="E374" s="28"/>
      <c r="F374" s="28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5"/>
    </row>
    <row r="375" spans="1:28" x14ac:dyDescent="0.25">
      <c r="A375" s="126"/>
      <c r="B375" s="27"/>
      <c r="C375" s="24"/>
      <c r="D375" s="24"/>
      <c r="E375" s="28"/>
      <c r="F375" s="28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5"/>
    </row>
    <row r="376" spans="1:28" x14ac:dyDescent="0.25">
      <c r="A376" s="126"/>
      <c r="B376" s="27"/>
      <c r="C376" s="28"/>
      <c r="D376" s="28"/>
      <c r="E376" s="24"/>
      <c r="F376" s="2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5"/>
    </row>
    <row r="377" spans="1:28" x14ac:dyDescent="0.25">
      <c r="A377" s="126"/>
      <c r="B377" s="29"/>
      <c r="C377" s="23"/>
      <c r="D377" s="23"/>
      <c r="E377" s="24"/>
      <c r="F377" s="2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5"/>
    </row>
    <row r="378" spans="1:28" x14ac:dyDescent="0.25">
      <c r="A378" s="126"/>
      <c r="B378" s="27"/>
      <c r="C378" s="28"/>
      <c r="D378" s="28"/>
      <c r="E378" s="24"/>
      <c r="F378" s="2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5"/>
    </row>
    <row r="379" spans="1:28" x14ac:dyDescent="0.25">
      <c r="A379" s="126"/>
      <c r="B379" s="27"/>
      <c r="C379" s="28"/>
      <c r="D379" s="28"/>
      <c r="E379" s="24"/>
      <c r="F379" s="2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5"/>
    </row>
    <row r="380" spans="1:28" x14ac:dyDescent="0.25">
      <c r="A380" s="126"/>
      <c r="B380" s="27"/>
      <c r="C380" s="28"/>
      <c r="D380" s="28"/>
      <c r="E380" s="24"/>
      <c r="F380" s="2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5"/>
    </row>
    <row r="381" spans="1:28" x14ac:dyDescent="0.25">
      <c r="A381" s="126"/>
      <c r="B381" s="27"/>
      <c r="C381" s="28"/>
      <c r="D381" s="28"/>
      <c r="E381" s="24"/>
      <c r="F381" s="2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5"/>
    </row>
    <row r="382" spans="1:28" x14ac:dyDescent="0.25">
      <c r="A382" s="126"/>
      <c r="B382" s="27"/>
      <c r="C382" s="24"/>
      <c r="D382" s="24"/>
      <c r="E382" s="28"/>
      <c r="F382" s="28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5"/>
    </row>
    <row r="383" spans="1:28" x14ac:dyDescent="0.25">
      <c r="A383" s="126"/>
      <c r="B383" s="27"/>
      <c r="C383" s="24"/>
      <c r="D383" s="24"/>
      <c r="E383" s="28"/>
      <c r="F383" s="28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5"/>
    </row>
    <row r="384" spans="1:28" x14ac:dyDescent="0.25">
      <c r="A384" s="126"/>
      <c r="B384" s="27"/>
      <c r="C384" s="24"/>
      <c r="D384" s="24"/>
      <c r="E384" s="28"/>
      <c r="F384" s="28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5"/>
    </row>
    <row r="385" spans="1:28" x14ac:dyDescent="0.25">
      <c r="A385" s="126"/>
      <c r="B385" s="27"/>
      <c r="C385" s="24"/>
      <c r="D385" s="24"/>
      <c r="E385" s="28"/>
      <c r="F385" s="28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5"/>
    </row>
    <row r="386" spans="1:28" x14ac:dyDescent="0.25">
      <c r="A386" s="126"/>
      <c r="B386" s="27"/>
      <c r="C386" s="24"/>
      <c r="D386" s="24"/>
      <c r="E386" s="28"/>
      <c r="F386" s="28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5"/>
    </row>
    <row r="387" spans="1:28" x14ac:dyDescent="0.25">
      <c r="A387" s="126"/>
      <c r="B387" s="27"/>
      <c r="C387" s="24"/>
      <c r="D387" s="24"/>
      <c r="E387" s="28"/>
      <c r="F387" s="28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5"/>
    </row>
    <row r="388" spans="1:28" x14ac:dyDescent="0.25">
      <c r="A388" s="126"/>
      <c r="B388" s="27"/>
      <c r="C388" s="24"/>
      <c r="D388" s="24"/>
      <c r="E388" s="28"/>
      <c r="F388" s="28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5"/>
    </row>
    <row r="389" spans="1:28" x14ac:dyDescent="0.25">
      <c r="A389" s="126"/>
      <c r="B389" s="27"/>
      <c r="C389" s="24"/>
      <c r="D389" s="24"/>
      <c r="E389" s="28"/>
      <c r="F389" s="28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5"/>
    </row>
    <row r="390" spans="1:28" x14ac:dyDescent="0.25">
      <c r="A390" s="126"/>
      <c r="B390" s="27"/>
      <c r="C390" s="24"/>
      <c r="D390" s="24"/>
      <c r="E390" s="28"/>
      <c r="F390" s="28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5"/>
    </row>
    <row r="391" spans="1:28" x14ac:dyDescent="0.25">
      <c r="A391" s="126"/>
      <c r="B391" s="27"/>
      <c r="C391" s="28"/>
      <c r="D391" s="28"/>
      <c r="E391" s="24"/>
      <c r="F391" s="2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5"/>
    </row>
    <row r="392" spans="1:28" x14ac:dyDescent="0.25">
      <c r="A392" s="126"/>
      <c r="B392" s="27"/>
      <c r="C392" s="24"/>
      <c r="D392" s="24"/>
      <c r="E392" s="28"/>
      <c r="F392" s="28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5"/>
    </row>
    <row r="393" spans="1:28" x14ac:dyDescent="0.25">
      <c r="A393" s="126"/>
      <c r="B393" s="27"/>
      <c r="C393" s="24"/>
      <c r="D393" s="24"/>
      <c r="E393" s="28"/>
      <c r="F393" s="28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5"/>
    </row>
    <row r="394" spans="1:28" x14ac:dyDescent="0.25">
      <c r="A394" s="126"/>
      <c r="B394" s="27"/>
      <c r="C394" s="24"/>
      <c r="D394" s="24"/>
      <c r="E394" s="28"/>
      <c r="F394" s="28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5"/>
    </row>
    <row r="395" spans="1:28" x14ac:dyDescent="0.25">
      <c r="A395" s="126"/>
      <c r="B395" s="27"/>
      <c r="C395" s="24"/>
      <c r="D395" s="24"/>
      <c r="E395" s="28"/>
      <c r="F395" s="28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5"/>
    </row>
    <row r="396" spans="1:28" x14ac:dyDescent="0.25">
      <c r="A396" s="126"/>
      <c r="B396" s="27"/>
      <c r="C396" s="24"/>
      <c r="D396" s="24"/>
      <c r="E396" s="28"/>
      <c r="F396" s="28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5"/>
    </row>
    <row r="397" spans="1:28" x14ac:dyDescent="0.25">
      <c r="A397" s="126"/>
      <c r="B397" s="27"/>
      <c r="C397" s="24"/>
      <c r="D397" s="24"/>
      <c r="E397" s="28"/>
      <c r="F397" s="28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5"/>
    </row>
    <row r="398" spans="1:28" x14ac:dyDescent="0.25">
      <c r="A398" s="126"/>
      <c r="B398" s="27"/>
      <c r="C398" s="24"/>
      <c r="D398" s="24"/>
      <c r="E398" s="28"/>
      <c r="F398" s="28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5"/>
    </row>
    <row r="399" spans="1:28" x14ac:dyDescent="0.25">
      <c r="A399" s="126"/>
      <c r="B399" s="27"/>
      <c r="C399" s="24"/>
      <c r="D399" s="24"/>
      <c r="E399" s="28"/>
      <c r="F399" s="28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5"/>
    </row>
    <row r="400" spans="1:28" x14ac:dyDescent="0.25">
      <c r="A400" s="126"/>
      <c r="B400" s="27"/>
      <c r="C400" s="24"/>
      <c r="D400" s="24"/>
      <c r="E400" s="28"/>
      <c r="F400" s="28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5"/>
    </row>
    <row r="401" spans="1:28" x14ac:dyDescent="0.25">
      <c r="A401" s="126"/>
      <c r="B401" s="27"/>
      <c r="C401" s="24"/>
      <c r="D401" s="24"/>
      <c r="E401" s="28"/>
      <c r="F401" s="28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5"/>
    </row>
    <row r="402" spans="1:28" x14ac:dyDescent="0.25">
      <c r="A402" s="126"/>
      <c r="B402" s="27"/>
      <c r="C402" s="24"/>
      <c r="D402" s="24"/>
      <c r="E402" s="28"/>
      <c r="F402" s="28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5"/>
    </row>
    <row r="403" spans="1:28" x14ac:dyDescent="0.25">
      <c r="A403" s="126"/>
      <c r="B403" s="29"/>
      <c r="C403" s="23"/>
      <c r="D403" s="23"/>
      <c r="E403" s="24"/>
      <c r="F403" s="2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5"/>
    </row>
    <row r="404" spans="1:28" x14ac:dyDescent="0.25">
      <c r="A404" s="126"/>
      <c r="B404" s="27"/>
      <c r="C404" s="28"/>
      <c r="D404" s="28"/>
      <c r="E404" s="24"/>
      <c r="F404" s="2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5"/>
    </row>
    <row r="405" spans="1:28" x14ac:dyDescent="0.25">
      <c r="A405" s="126"/>
      <c r="B405" s="27"/>
      <c r="C405" s="28"/>
      <c r="D405" s="28"/>
      <c r="E405" s="24"/>
      <c r="F405" s="2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5"/>
    </row>
    <row r="406" spans="1:28" x14ac:dyDescent="0.25">
      <c r="A406" s="126"/>
      <c r="B406" s="27"/>
      <c r="C406" s="28"/>
      <c r="D406" s="28"/>
      <c r="E406" s="24"/>
      <c r="F406" s="2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5"/>
    </row>
    <row r="407" spans="1:28" x14ac:dyDescent="0.25">
      <c r="A407" s="126"/>
      <c r="B407" s="27"/>
      <c r="C407" s="28"/>
      <c r="D407" s="28"/>
      <c r="E407" s="24"/>
      <c r="F407" s="2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5"/>
    </row>
    <row r="408" spans="1:28" x14ac:dyDescent="0.25">
      <c r="A408" s="126"/>
      <c r="B408" s="27"/>
      <c r="C408" s="24"/>
      <c r="D408" s="24"/>
      <c r="E408" s="28"/>
      <c r="F408" s="28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5"/>
    </row>
    <row r="409" spans="1:28" x14ac:dyDescent="0.25">
      <c r="A409" s="126"/>
      <c r="B409" s="27"/>
      <c r="C409" s="24"/>
      <c r="D409" s="24"/>
      <c r="E409" s="28"/>
      <c r="F409" s="28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5"/>
    </row>
    <row r="410" spans="1:28" x14ac:dyDescent="0.25">
      <c r="A410" s="126"/>
      <c r="B410" s="27"/>
      <c r="C410" s="24"/>
      <c r="D410" s="24"/>
      <c r="E410" s="28"/>
      <c r="F410" s="28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5"/>
    </row>
    <row r="411" spans="1:28" x14ac:dyDescent="0.25">
      <c r="A411" s="126"/>
      <c r="B411" s="27"/>
      <c r="C411" s="24"/>
      <c r="D411" s="24"/>
      <c r="E411" s="28"/>
      <c r="F411" s="28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5"/>
    </row>
    <row r="412" spans="1:28" x14ac:dyDescent="0.25">
      <c r="A412" s="126"/>
      <c r="B412" s="27"/>
      <c r="C412" s="24"/>
      <c r="D412" s="24"/>
      <c r="E412" s="28"/>
      <c r="F412" s="28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5"/>
    </row>
    <row r="413" spans="1:28" x14ac:dyDescent="0.25">
      <c r="A413" s="126"/>
      <c r="B413" s="27"/>
      <c r="C413" s="24"/>
      <c r="D413" s="24"/>
      <c r="E413" s="28"/>
      <c r="F413" s="28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5"/>
    </row>
    <row r="414" spans="1:28" x14ac:dyDescent="0.25">
      <c r="A414" s="126"/>
      <c r="B414" s="27"/>
      <c r="C414" s="24"/>
      <c r="D414" s="24"/>
      <c r="E414" s="28"/>
      <c r="F414" s="28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5"/>
    </row>
    <row r="415" spans="1:28" x14ac:dyDescent="0.25">
      <c r="A415" s="126"/>
      <c r="B415" s="27"/>
      <c r="C415" s="24"/>
      <c r="D415" s="24"/>
      <c r="E415" s="28"/>
      <c r="F415" s="28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5"/>
    </row>
    <row r="416" spans="1:28" x14ac:dyDescent="0.25">
      <c r="A416" s="126"/>
      <c r="B416" s="27"/>
      <c r="C416" s="24"/>
      <c r="D416" s="24"/>
      <c r="E416" s="28"/>
      <c r="F416" s="28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5"/>
    </row>
    <row r="417" spans="1:28" x14ac:dyDescent="0.25">
      <c r="A417" s="126"/>
      <c r="B417" s="27"/>
      <c r="C417" s="28"/>
      <c r="D417" s="28"/>
      <c r="E417" s="24"/>
      <c r="F417" s="2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5"/>
    </row>
    <row r="418" spans="1:28" x14ac:dyDescent="0.25">
      <c r="A418" s="126"/>
      <c r="B418" s="27"/>
      <c r="C418" s="24"/>
      <c r="D418" s="24"/>
      <c r="E418" s="28"/>
      <c r="F418" s="28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5"/>
    </row>
    <row r="419" spans="1:28" x14ac:dyDescent="0.25">
      <c r="A419" s="126"/>
      <c r="B419" s="27"/>
      <c r="C419" s="24"/>
      <c r="D419" s="24"/>
      <c r="E419" s="28"/>
      <c r="F419" s="28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5"/>
    </row>
    <row r="420" spans="1:28" x14ac:dyDescent="0.25">
      <c r="A420" s="126"/>
      <c r="B420" s="27"/>
      <c r="C420" s="24"/>
      <c r="D420" s="24"/>
      <c r="E420" s="28"/>
      <c r="F420" s="28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5"/>
    </row>
    <row r="421" spans="1:28" x14ac:dyDescent="0.25">
      <c r="A421" s="126"/>
      <c r="B421" s="27"/>
      <c r="C421" s="24"/>
      <c r="D421" s="24"/>
      <c r="E421" s="28"/>
      <c r="F421" s="28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5"/>
    </row>
    <row r="422" spans="1:28" x14ac:dyDescent="0.25">
      <c r="A422" s="126"/>
      <c r="B422" s="27"/>
      <c r="C422" s="24"/>
      <c r="D422" s="24"/>
      <c r="E422" s="28"/>
      <c r="F422" s="28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5"/>
    </row>
    <row r="423" spans="1:28" x14ac:dyDescent="0.25">
      <c r="A423" s="126"/>
      <c r="B423" s="27"/>
      <c r="C423" s="24"/>
      <c r="D423" s="24"/>
      <c r="E423" s="28"/>
      <c r="F423" s="28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5"/>
    </row>
    <row r="424" spans="1:28" x14ac:dyDescent="0.25">
      <c r="A424" s="126"/>
      <c r="B424" s="27"/>
      <c r="C424" s="24"/>
      <c r="D424" s="24"/>
      <c r="E424" s="28"/>
      <c r="F424" s="28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5"/>
    </row>
    <row r="425" spans="1:28" x14ac:dyDescent="0.25">
      <c r="A425" s="126"/>
      <c r="B425" s="27"/>
      <c r="C425" s="24"/>
      <c r="D425" s="24"/>
      <c r="E425" s="28"/>
      <c r="F425" s="28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5"/>
    </row>
    <row r="426" spans="1:28" x14ac:dyDescent="0.25">
      <c r="A426" s="126"/>
      <c r="B426" s="27"/>
      <c r="C426" s="24"/>
      <c r="D426" s="24"/>
      <c r="E426" s="28"/>
      <c r="F426" s="28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5"/>
    </row>
    <row r="427" spans="1:28" x14ac:dyDescent="0.25">
      <c r="A427" s="126"/>
      <c r="B427" s="27"/>
      <c r="C427" s="24"/>
      <c r="D427" s="24"/>
      <c r="E427" s="28"/>
      <c r="F427" s="28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5"/>
    </row>
    <row r="428" spans="1:28" x14ac:dyDescent="0.25">
      <c r="A428" s="126"/>
      <c r="B428" s="27"/>
      <c r="C428" s="24"/>
      <c r="D428" s="24"/>
      <c r="E428" s="28"/>
      <c r="F428" s="28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5"/>
    </row>
    <row r="429" spans="1:28" x14ac:dyDescent="0.25">
      <c r="A429" s="126"/>
      <c r="B429" s="29"/>
      <c r="C429" s="23"/>
      <c r="D429" s="23"/>
      <c r="E429" s="24"/>
      <c r="F429" s="2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5"/>
    </row>
    <row r="430" spans="1:28" x14ac:dyDescent="0.25">
      <c r="A430" s="126"/>
      <c r="B430" s="32"/>
      <c r="C430" s="33"/>
      <c r="D430" s="33"/>
      <c r="E430" s="24"/>
      <c r="F430" s="2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5"/>
    </row>
    <row r="431" spans="1:28" x14ac:dyDescent="0.25">
      <c r="A431" s="126"/>
      <c r="B431" s="34"/>
      <c r="C431" s="35"/>
      <c r="D431" s="35"/>
      <c r="E431" s="36"/>
      <c r="F431" s="36"/>
      <c r="G431" s="31"/>
      <c r="H431" s="31"/>
      <c r="I431" s="31"/>
      <c r="J431" s="31"/>
      <c r="K431" s="31"/>
      <c r="L431" s="31"/>
      <c r="M431" s="31"/>
      <c r="N431" s="31"/>
      <c r="O431" s="31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5"/>
    </row>
    <row r="432" spans="1:28" x14ac:dyDescent="0.25">
      <c r="A432" s="126"/>
      <c r="B432" s="19"/>
      <c r="C432" s="37"/>
      <c r="D432" s="37"/>
      <c r="E432" s="24"/>
      <c r="F432" s="2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5"/>
    </row>
    <row r="433" spans="1:28" x14ac:dyDescent="0.25">
      <c r="A433" s="126"/>
      <c r="B433" s="19"/>
      <c r="C433" s="37"/>
      <c r="D433" s="37"/>
      <c r="E433" s="24"/>
      <c r="F433" s="2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5"/>
    </row>
    <row r="434" spans="1:28" x14ac:dyDescent="0.25">
      <c r="A434" s="126"/>
      <c r="B434" s="19"/>
      <c r="C434" s="37"/>
      <c r="D434" s="37"/>
      <c r="E434" s="24"/>
      <c r="F434" s="2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5"/>
    </row>
    <row r="435" spans="1:28" x14ac:dyDescent="0.25">
      <c r="A435" s="126"/>
      <c r="B435" s="34"/>
      <c r="C435" s="35"/>
      <c r="D435" s="35"/>
      <c r="E435" s="36"/>
      <c r="F435" s="36"/>
      <c r="G435" s="31"/>
      <c r="H435" s="31"/>
      <c r="I435" s="31"/>
      <c r="J435" s="31"/>
      <c r="K435" s="31"/>
      <c r="L435" s="31"/>
      <c r="M435" s="31"/>
      <c r="N435" s="31"/>
      <c r="O435" s="31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5"/>
    </row>
    <row r="436" spans="1:28" x14ac:dyDescent="0.25">
      <c r="A436" s="126"/>
      <c r="B436" s="19"/>
      <c r="C436" s="37"/>
      <c r="D436" s="37"/>
      <c r="E436" s="24"/>
      <c r="F436" s="2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5"/>
    </row>
    <row r="437" spans="1:28" x14ac:dyDescent="0.25">
      <c r="A437" s="126"/>
      <c r="B437" s="19"/>
      <c r="C437" s="24"/>
      <c r="D437" s="24"/>
      <c r="E437" s="37"/>
      <c r="F437" s="37"/>
      <c r="G437" s="14"/>
      <c r="H437" s="14"/>
      <c r="I437" s="14"/>
      <c r="J437" s="14"/>
      <c r="K437" s="14"/>
      <c r="L437" s="14"/>
      <c r="M437" s="14"/>
      <c r="N437" s="14"/>
      <c r="O437" s="14"/>
    </row>
    <row r="438" spans="1:28" x14ac:dyDescent="0.25">
      <c r="A438" s="126"/>
      <c r="B438" s="19"/>
      <c r="C438" s="24"/>
      <c r="D438" s="24"/>
      <c r="E438" s="37"/>
      <c r="F438" s="37"/>
      <c r="G438" s="14"/>
      <c r="H438" s="14"/>
      <c r="I438" s="14"/>
      <c r="J438" s="14"/>
      <c r="K438" s="14"/>
      <c r="L438" s="14"/>
      <c r="M438" s="14"/>
      <c r="N438" s="14"/>
      <c r="O438" s="14"/>
    </row>
    <row r="439" spans="1:28" x14ac:dyDescent="0.25">
      <c r="A439" s="126"/>
      <c r="B439" s="19"/>
      <c r="C439" s="24"/>
      <c r="D439" s="24"/>
      <c r="E439" s="37"/>
      <c r="F439" s="37"/>
      <c r="G439" s="38"/>
      <c r="H439" s="38"/>
      <c r="I439" s="38"/>
      <c r="J439" s="38"/>
      <c r="K439" s="38"/>
      <c r="L439" s="38"/>
      <c r="M439" s="38"/>
      <c r="N439" s="38"/>
      <c r="O439" s="38"/>
    </row>
    <row r="440" spans="1:28" x14ac:dyDescent="0.25">
      <c r="A440" s="126"/>
      <c r="B440" s="19"/>
      <c r="C440" s="24"/>
      <c r="D440" s="24"/>
      <c r="E440" s="37"/>
      <c r="F440" s="37"/>
      <c r="G440" s="38"/>
      <c r="H440" s="38"/>
      <c r="I440" s="38"/>
      <c r="J440" s="38"/>
      <c r="K440" s="38"/>
      <c r="L440" s="38"/>
      <c r="M440" s="38"/>
      <c r="N440" s="38"/>
      <c r="O440" s="38"/>
    </row>
    <row r="441" spans="1:28" x14ac:dyDescent="0.25">
      <c r="A441" s="126"/>
      <c r="B441" s="19"/>
      <c r="C441" s="24"/>
      <c r="D441" s="24"/>
      <c r="E441" s="37"/>
      <c r="F441" s="37"/>
      <c r="G441" s="38"/>
      <c r="H441" s="38"/>
      <c r="I441" s="38"/>
      <c r="J441" s="38"/>
      <c r="K441" s="38"/>
      <c r="L441" s="38"/>
      <c r="M441" s="38"/>
      <c r="N441" s="38"/>
      <c r="O441" s="38"/>
    </row>
    <row r="442" spans="1:28" x14ac:dyDescent="0.25">
      <c r="A442" s="126"/>
      <c r="B442" s="19"/>
      <c r="C442" s="24"/>
      <c r="D442" s="24"/>
      <c r="E442" s="37"/>
      <c r="F442" s="37"/>
      <c r="G442" s="38"/>
      <c r="H442" s="38"/>
      <c r="I442" s="38"/>
      <c r="J442" s="38"/>
      <c r="K442" s="38"/>
      <c r="L442" s="38"/>
      <c r="M442" s="38"/>
      <c r="N442" s="38"/>
      <c r="O442" s="38"/>
    </row>
    <row r="443" spans="1:28" x14ac:dyDescent="0.25">
      <c r="A443" s="126"/>
      <c r="B443" s="34"/>
      <c r="C443" s="35"/>
      <c r="D443" s="35"/>
      <c r="E443" s="36"/>
      <c r="F443" s="36"/>
      <c r="G443" s="39"/>
      <c r="H443" s="39"/>
      <c r="I443" s="39"/>
      <c r="J443" s="39"/>
      <c r="K443" s="39"/>
      <c r="L443" s="39"/>
      <c r="M443" s="39"/>
      <c r="N443" s="39"/>
      <c r="O443" s="39"/>
    </row>
    <row r="444" spans="1:28" x14ac:dyDescent="0.25">
      <c r="A444" s="126"/>
      <c r="B444" s="19"/>
      <c r="C444" s="37"/>
      <c r="D444" s="37"/>
      <c r="E444" s="24"/>
      <c r="F444" s="24"/>
      <c r="G444" s="38"/>
      <c r="H444" s="38"/>
      <c r="I444" s="38"/>
      <c r="J444" s="38"/>
      <c r="K444" s="38"/>
      <c r="L444" s="38"/>
      <c r="M444" s="38"/>
      <c r="N444" s="38"/>
      <c r="O444" s="38"/>
    </row>
    <row r="445" spans="1:28" x14ac:dyDescent="0.25">
      <c r="A445" s="126"/>
      <c r="B445" s="19"/>
      <c r="C445" s="37"/>
      <c r="D445" s="37"/>
      <c r="E445" s="24"/>
      <c r="F445" s="24"/>
      <c r="G445" s="38"/>
      <c r="H445" s="38"/>
      <c r="I445" s="38"/>
      <c r="J445" s="38"/>
      <c r="K445" s="38"/>
      <c r="L445" s="38"/>
      <c r="M445" s="38"/>
      <c r="N445" s="38"/>
      <c r="O445" s="38"/>
    </row>
    <row r="446" spans="1:28" x14ac:dyDescent="0.25">
      <c r="A446" s="126"/>
      <c r="B446" s="19"/>
      <c r="C446" s="37"/>
      <c r="D446" s="37"/>
      <c r="E446" s="24"/>
      <c r="F446" s="24"/>
      <c r="G446" s="38"/>
      <c r="H446" s="38"/>
      <c r="I446" s="38"/>
      <c r="J446" s="38"/>
      <c r="K446" s="38"/>
      <c r="L446" s="38"/>
      <c r="M446" s="38"/>
      <c r="N446" s="38"/>
      <c r="O446" s="38"/>
    </row>
    <row r="447" spans="1:28" x14ac:dyDescent="0.25">
      <c r="B447" s="19"/>
      <c r="C447" s="37"/>
      <c r="D447" s="37"/>
      <c r="E447" s="24"/>
      <c r="F447" s="24"/>
      <c r="G447" s="38"/>
      <c r="H447" s="38"/>
      <c r="I447" s="38"/>
      <c r="J447" s="38"/>
      <c r="K447" s="38"/>
      <c r="L447" s="38"/>
      <c r="M447" s="38"/>
      <c r="N447" s="38"/>
      <c r="O447" s="38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40"/>
    </row>
    <row r="448" spans="1:28" s="12" customFormat="1" x14ac:dyDescent="0.25">
      <c r="A448" s="127"/>
      <c r="B448" s="19"/>
      <c r="C448" s="37"/>
      <c r="D448" s="37"/>
      <c r="E448" s="24"/>
      <c r="F448" s="24"/>
      <c r="G448" s="38"/>
      <c r="H448" s="38"/>
      <c r="I448" s="38"/>
      <c r="J448" s="38"/>
      <c r="K448" s="38"/>
      <c r="L448" s="38"/>
      <c r="M448" s="38"/>
      <c r="N448" s="38"/>
      <c r="O448" s="38"/>
      <c r="AB448" s="50"/>
    </row>
    <row r="449" spans="1:28" s="12" customFormat="1" x14ac:dyDescent="0.25">
      <c r="A449" s="127"/>
      <c r="B449" s="32"/>
      <c r="C449" s="33"/>
      <c r="D449" s="33"/>
      <c r="E449" s="24"/>
      <c r="F449" s="24"/>
      <c r="G449" s="38"/>
      <c r="H449" s="38"/>
      <c r="I449" s="38"/>
      <c r="J449" s="38"/>
      <c r="K449" s="38"/>
      <c r="L449" s="38"/>
      <c r="M449" s="38"/>
      <c r="N449" s="38"/>
      <c r="O449" s="38"/>
      <c r="AB449" s="50"/>
    </row>
    <row r="450" spans="1:28" s="12" customFormat="1" x14ac:dyDescent="0.25">
      <c r="A450" s="127"/>
      <c r="B450" s="19"/>
      <c r="C450" s="37"/>
      <c r="D450" s="37"/>
      <c r="E450" s="24"/>
      <c r="F450" s="24"/>
      <c r="G450" s="38"/>
      <c r="H450" s="38"/>
      <c r="I450" s="38"/>
      <c r="J450" s="38"/>
      <c r="K450" s="38"/>
      <c r="L450" s="38"/>
      <c r="M450" s="38"/>
      <c r="N450" s="38"/>
      <c r="O450" s="38"/>
      <c r="AB450" s="50"/>
    </row>
    <row r="451" spans="1:28" s="12" customFormat="1" x14ac:dyDescent="0.25">
      <c r="A451" s="127"/>
      <c r="B451" s="19"/>
      <c r="C451" s="37"/>
      <c r="D451" s="37"/>
      <c r="E451" s="24"/>
      <c r="F451" s="24"/>
      <c r="G451" s="38"/>
      <c r="H451" s="38"/>
      <c r="I451" s="38"/>
      <c r="J451" s="38"/>
      <c r="K451" s="38"/>
      <c r="L451" s="38"/>
      <c r="M451" s="38"/>
      <c r="N451" s="38"/>
      <c r="O451" s="38"/>
      <c r="AB451" s="50"/>
    </row>
    <row r="452" spans="1:28" s="12" customFormat="1" x14ac:dyDescent="0.25">
      <c r="A452" s="127"/>
      <c r="B452" s="19"/>
      <c r="C452" s="37"/>
      <c r="D452" s="37"/>
      <c r="E452" s="24"/>
      <c r="F452" s="24"/>
      <c r="G452" s="38"/>
      <c r="H452" s="38"/>
      <c r="I452" s="38"/>
      <c r="J452" s="38"/>
      <c r="K452" s="38"/>
      <c r="L452" s="38"/>
      <c r="M452" s="38"/>
      <c r="N452" s="38"/>
      <c r="O452" s="38"/>
      <c r="AB452" s="50"/>
    </row>
    <row r="453" spans="1:28" s="12" customFormat="1" x14ac:dyDescent="0.25">
      <c r="A453" s="127"/>
      <c r="B453" s="19"/>
      <c r="C453" s="37"/>
      <c r="D453" s="37"/>
      <c r="E453" s="24"/>
      <c r="F453" s="24"/>
      <c r="G453" s="38"/>
      <c r="H453" s="38"/>
      <c r="I453" s="38"/>
      <c r="J453" s="38"/>
      <c r="K453" s="38"/>
      <c r="L453" s="38"/>
      <c r="M453" s="38"/>
      <c r="N453" s="38"/>
      <c r="O453" s="38"/>
      <c r="AB453" s="50"/>
    </row>
    <row r="454" spans="1:28" s="12" customFormat="1" x14ac:dyDescent="0.25">
      <c r="A454" s="127"/>
      <c r="B454" s="19"/>
      <c r="C454" s="37"/>
      <c r="D454" s="37"/>
      <c r="E454" s="24"/>
      <c r="F454" s="24"/>
      <c r="G454" s="38"/>
      <c r="H454" s="38"/>
      <c r="I454" s="38"/>
      <c r="J454" s="38"/>
      <c r="K454" s="38"/>
      <c r="L454" s="38"/>
      <c r="M454" s="38"/>
      <c r="N454" s="38"/>
      <c r="O454" s="38"/>
      <c r="AB454" s="50"/>
    </row>
    <row r="455" spans="1:28" s="12" customFormat="1" x14ac:dyDescent="0.25">
      <c r="A455" s="127"/>
      <c r="B455" s="19"/>
      <c r="C455" s="37"/>
      <c r="D455" s="37"/>
      <c r="E455" s="24"/>
      <c r="F455" s="24"/>
      <c r="G455" s="38"/>
      <c r="H455" s="38"/>
      <c r="I455" s="38"/>
      <c r="J455" s="38"/>
      <c r="K455" s="38"/>
      <c r="L455" s="38"/>
      <c r="M455" s="38"/>
      <c r="N455" s="38"/>
      <c r="O455" s="38"/>
      <c r="AB455" s="50"/>
    </row>
  </sheetData>
  <mergeCells count="230">
    <mergeCell ref="D227:E227"/>
    <mergeCell ref="D228:E228"/>
    <mergeCell ref="D229:E229"/>
    <mergeCell ref="D230:E230"/>
    <mergeCell ref="D231:E231"/>
    <mergeCell ref="D232:E232"/>
    <mergeCell ref="D221:E221"/>
    <mergeCell ref="D222:E222"/>
    <mergeCell ref="D223:E223"/>
    <mergeCell ref="D224:E224"/>
    <mergeCell ref="C225:E225"/>
    <mergeCell ref="D226:E226"/>
    <mergeCell ref="C239:E239"/>
    <mergeCell ref="D240:E240"/>
    <mergeCell ref="D241:E241"/>
    <mergeCell ref="D242:E242"/>
    <mergeCell ref="C243:E243"/>
    <mergeCell ref="D233:E233"/>
    <mergeCell ref="D234:E234"/>
    <mergeCell ref="D235:E235"/>
    <mergeCell ref="D236:E236"/>
    <mergeCell ref="C237:E237"/>
    <mergeCell ref="C238:E238"/>
    <mergeCell ref="C269:E269"/>
    <mergeCell ref="B270:E270"/>
    <mergeCell ref="C262:E262"/>
    <mergeCell ref="C263:E263"/>
    <mergeCell ref="C264:E264"/>
    <mergeCell ref="C265:E265"/>
    <mergeCell ref="C266:E266"/>
    <mergeCell ref="C267:E267"/>
    <mergeCell ref="C251:E251"/>
    <mergeCell ref="D252:E252"/>
    <mergeCell ref="D253:E253"/>
    <mergeCell ref="C254:E254"/>
    <mergeCell ref="C256:E256"/>
    <mergeCell ref="C259:E259"/>
    <mergeCell ref="C255:E255"/>
    <mergeCell ref="C257:E257"/>
    <mergeCell ref="C258:E258"/>
    <mergeCell ref="D260:E260"/>
    <mergeCell ref="D261:E261"/>
    <mergeCell ref="C268:E268"/>
    <mergeCell ref="C215:E215"/>
    <mergeCell ref="D216:E216"/>
    <mergeCell ref="D217:E217"/>
    <mergeCell ref="D218:E218"/>
    <mergeCell ref="D219:E219"/>
    <mergeCell ref="D220:E220"/>
    <mergeCell ref="D209:E209"/>
    <mergeCell ref="D210:E210"/>
    <mergeCell ref="C211:E211"/>
    <mergeCell ref="C212:E212"/>
    <mergeCell ref="C213:E213"/>
    <mergeCell ref="C214:E214"/>
    <mergeCell ref="D203:E203"/>
    <mergeCell ref="D204:E204"/>
    <mergeCell ref="D205:E205"/>
    <mergeCell ref="D206:E206"/>
    <mergeCell ref="D207:E207"/>
    <mergeCell ref="D208:E208"/>
    <mergeCell ref="D197:E197"/>
    <mergeCell ref="D198:E198"/>
    <mergeCell ref="C199:E199"/>
    <mergeCell ref="D200:E200"/>
    <mergeCell ref="D201:E201"/>
    <mergeCell ref="D202:E202"/>
    <mergeCell ref="D191:E191"/>
    <mergeCell ref="D192:E192"/>
    <mergeCell ref="D193:E193"/>
    <mergeCell ref="D194:E194"/>
    <mergeCell ref="D195:E195"/>
    <mergeCell ref="D196:E196"/>
    <mergeCell ref="C186:E186"/>
    <mergeCell ref="C187:E187"/>
    <mergeCell ref="C188:E188"/>
    <mergeCell ref="C189:E189"/>
    <mergeCell ref="D190:E190"/>
    <mergeCell ref="C185:E185"/>
    <mergeCell ref="D179:E179"/>
    <mergeCell ref="C180:E180"/>
    <mergeCell ref="C181:E181"/>
    <mergeCell ref="D182:E182"/>
    <mergeCell ref="D183:E183"/>
    <mergeCell ref="C184:E184"/>
    <mergeCell ref="D171:E171"/>
    <mergeCell ref="C175:E175"/>
    <mergeCell ref="C176:E176"/>
    <mergeCell ref="C177:E177"/>
    <mergeCell ref="D178:E178"/>
    <mergeCell ref="C164:E164"/>
    <mergeCell ref="D165:E165"/>
    <mergeCell ref="D166:E166"/>
    <mergeCell ref="D154:E154"/>
    <mergeCell ref="C155:E155"/>
    <mergeCell ref="C156:E156"/>
    <mergeCell ref="C157:E157"/>
    <mergeCell ref="C158:E158"/>
    <mergeCell ref="D170:E170"/>
    <mergeCell ref="C167:E167"/>
    <mergeCell ref="C168:E168"/>
    <mergeCell ref="D169:E169"/>
    <mergeCell ref="D148:E148"/>
    <mergeCell ref="D149:E149"/>
    <mergeCell ref="D150:E150"/>
    <mergeCell ref="D151:E151"/>
    <mergeCell ref="D152:E152"/>
    <mergeCell ref="D153:E153"/>
    <mergeCell ref="D133:E133"/>
    <mergeCell ref="D134:E134"/>
    <mergeCell ref="C139:E139"/>
    <mergeCell ref="D140:E140"/>
    <mergeCell ref="D143:E143"/>
    <mergeCell ref="C147:E147"/>
    <mergeCell ref="D132:E132"/>
    <mergeCell ref="D119:E119"/>
    <mergeCell ref="D120:E120"/>
    <mergeCell ref="D121:E121"/>
    <mergeCell ref="D122:E122"/>
    <mergeCell ref="D123:E123"/>
    <mergeCell ref="D124:E124"/>
    <mergeCell ref="D126:E126"/>
    <mergeCell ref="D127:E127"/>
    <mergeCell ref="C116:E116"/>
    <mergeCell ref="D117:E117"/>
    <mergeCell ref="D118:E118"/>
    <mergeCell ref="C105:E105"/>
    <mergeCell ref="D125:E125"/>
    <mergeCell ref="D128:E128"/>
    <mergeCell ref="C129:E129"/>
    <mergeCell ref="C130:E130"/>
    <mergeCell ref="C131:E131"/>
    <mergeCell ref="D107:E107"/>
    <mergeCell ref="D108:E108"/>
    <mergeCell ref="C100:E100"/>
    <mergeCell ref="D101:E101"/>
    <mergeCell ref="D102:E102"/>
    <mergeCell ref="D103:E103"/>
    <mergeCell ref="D104:E104"/>
    <mergeCell ref="D90:E90"/>
    <mergeCell ref="D91:E91"/>
    <mergeCell ref="D92:E92"/>
    <mergeCell ref="D93:E93"/>
    <mergeCell ref="C94:E94"/>
    <mergeCell ref="C95:E95"/>
    <mergeCell ref="C99:E99"/>
    <mergeCell ref="C98:E98"/>
    <mergeCell ref="D84:E84"/>
    <mergeCell ref="D85:E85"/>
    <mergeCell ref="D86:E86"/>
    <mergeCell ref="D87:E87"/>
    <mergeCell ref="D88:E88"/>
    <mergeCell ref="D89:E89"/>
    <mergeCell ref="D78:E78"/>
    <mergeCell ref="D79:E79"/>
    <mergeCell ref="D80:E80"/>
    <mergeCell ref="D81:E81"/>
    <mergeCell ref="D82:E82"/>
    <mergeCell ref="C83:E83"/>
    <mergeCell ref="D77:E77"/>
    <mergeCell ref="D66:E66"/>
    <mergeCell ref="D67:E67"/>
    <mergeCell ref="D68:E68"/>
    <mergeCell ref="D69:E69"/>
    <mergeCell ref="D70:E70"/>
    <mergeCell ref="D71:E71"/>
    <mergeCell ref="C61:E61"/>
    <mergeCell ref="D62:E62"/>
    <mergeCell ref="D63:E63"/>
    <mergeCell ref="D50:E50"/>
    <mergeCell ref="D51:E51"/>
    <mergeCell ref="D52:E52"/>
    <mergeCell ref="C72:E72"/>
    <mergeCell ref="C60:E60"/>
    <mergeCell ref="D73:E73"/>
    <mergeCell ref="D74:E74"/>
    <mergeCell ref="D75:E75"/>
    <mergeCell ref="D76:E76"/>
    <mergeCell ref="D64:E64"/>
    <mergeCell ref="D65:E65"/>
    <mergeCell ref="D54:E54"/>
    <mergeCell ref="D55:E55"/>
    <mergeCell ref="D56:E56"/>
    <mergeCell ref="D57:E57"/>
    <mergeCell ref="C58:E58"/>
    <mergeCell ref="C59:E59"/>
    <mergeCell ref="D53:E53"/>
    <mergeCell ref="D41:E41"/>
    <mergeCell ref="D48:E48"/>
    <mergeCell ref="D49:E49"/>
    <mergeCell ref="C5:E5"/>
    <mergeCell ref="C6:E6"/>
    <mergeCell ref="D42:E42"/>
    <mergeCell ref="D43:E43"/>
    <mergeCell ref="D44:E44"/>
    <mergeCell ref="D45:E45"/>
    <mergeCell ref="D46:E46"/>
    <mergeCell ref="C47:E47"/>
    <mergeCell ref="C24:E24"/>
    <mergeCell ref="C25:E25"/>
    <mergeCell ref="D26:E26"/>
    <mergeCell ref="D27:E27"/>
    <mergeCell ref="D28:E28"/>
    <mergeCell ref="D29:E29"/>
    <mergeCell ref="C23:E23"/>
    <mergeCell ref="D37:E37"/>
    <mergeCell ref="D38:E38"/>
    <mergeCell ref="D39:E39"/>
    <mergeCell ref="D40:E40"/>
    <mergeCell ref="C36:E36"/>
    <mergeCell ref="D30:E30"/>
    <mergeCell ref="D31:E31"/>
    <mergeCell ref="D32:E32"/>
    <mergeCell ref="D33:E33"/>
    <mergeCell ref="D34:E34"/>
    <mergeCell ref="D35:E35"/>
    <mergeCell ref="P2:AA3"/>
    <mergeCell ref="G2:G4"/>
    <mergeCell ref="H3:H4"/>
    <mergeCell ref="I3:I4"/>
    <mergeCell ref="J3:J4"/>
    <mergeCell ref="N3:N4"/>
    <mergeCell ref="K3:K4"/>
    <mergeCell ref="L3:L4"/>
    <mergeCell ref="M3:M4"/>
    <mergeCell ref="C19:E19"/>
    <mergeCell ref="B2:E4"/>
    <mergeCell ref="H2:O2"/>
    <mergeCell ref="O3:O4"/>
    <mergeCell ref="F2:F4"/>
  </mergeCells>
  <pageMargins left="0.25" right="0.25" top="0.75" bottom="0.75" header="0.3" footer="0.3"/>
  <pageSetup paperSize="9" scale="41" orientation="landscape" horizontalDpi="4294967293" r:id="rId1"/>
  <headerFooter>
    <oddHeader>&amp;C&amp;"Times New Roman,Félkövér"&amp;12Újbarok Községi Önkormányzat bevételei - 2018. év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719"/>
  <sheetViews>
    <sheetView view="pageLayout" zoomScaleNormal="84" zoomScaleSheetLayoutView="87" workbookViewId="0">
      <selection activeCell="I190" sqref="I190"/>
    </sheetView>
  </sheetViews>
  <sheetFormatPr defaultColWidth="9.140625" defaultRowHeight="15" x14ac:dyDescent="0.25"/>
  <cols>
    <col min="1" max="1" width="7.85546875" style="124" bestFit="1" customWidth="1"/>
    <col min="2" max="2" width="6.85546875" style="16" bestFit="1" customWidth="1"/>
    <col min="3" max="4" width="3.28515625" style="12" customWidth="1"/>
    <col min="5" max="5" width="48.85546875" style="12" customWidth="1"/>
    <col min="6" max="6" width="12" style="12" customWidth="1"/>
    <col min="7" max="7" width="12.42578125" style="12" customWidth="1"/>
    <col min="8" max="8" width="8.85546875" style="12" customWidth="1"/>
    <col min="9" max="9" width="12.140625" style="49" customWidth="1"/>
    <col min="10" max="10" width="11.42578125" style="12" bestFit="1" customWidth="1"/>
    <col min="11" max="12" width="11" style="12" bestFit="1" customWidth="1"/>
    <col min="13" max="13" width="12" style="12" bestFit="1" customWidth="1"/>
    <col min="14" max="19" width="11" style="12" bestFit="1" customWidth="1"/>
    <col min="20" max="20" width="10.85546875" style="12" bestFit="1" customWidth="1"/>
    <col min="21" max="21" width="12.5703125" style="12" bestFit="1" customWidth="1"/>
    <col min="22" max="23" width="9.140625" style="17"/>
    <col min="24" max="24" width="10" style="17" bestFit="1" customWidth="1"/>
    <col min="25" max="16384" width="9.140625" style="17"/>
  </cols>
  <sheetData>
    <row r="1" spans="1:21" ht="15.75" thickBot="1" x14ac:dyDescent="0.3">
      <c r="U1" s="11" t="s">
        <v>827</v>
      </c>
    </row>
    <row r="2" spans="1:21" ht="15" customHeight="1" x14ac:dyDescent="0.25">
      <c r="B2" s="568" t="s">
        <v>0</v>
      </c>
      <c r="C2" s="553"/>
      <c r="D2" s="553"/>
      <c r="E2" s="553"/>
      <c r="F2" s="554" t="s">
        <v>1053</v>
      </c>
      <c r="G2" s="638" t="s">
        <v>1045</v>
      </c>
      <c r="H2" s="574"/>
      <c r="I2" s="575"/>
      <c r="J2" s="552" t="s">
        <v>1046</v>
      </c>
      <c r="K2" s="553"/>
      <c r="L2" s="553"/>
      <c r="M2" s="553"/>
      <c r="N2" s="553"/>
      <c r="O2" s="553"/>
      <c r="P2" s="553"/>
      <c r="Q2" s="553"/>
      <c r="R2" s="553"/>
      <c r="S2" s="553"/>
      <c r="T2" s="553"/>
      <c r="U2" s="554"/>
    </row>
    <row r="3" spans="1:21" ht="22.5" customHeight="1" x14ac:dyDescent="0.25">
      <c r="B3" s="569"/>
      <c r="C3" s="570"/>
      <c r="D3" s="570"/>
      <c r="E3" s="570"/>
      <c r="F3" s="649"/>
      <c r="G3" s="639" t="s">
        <v>853</v>
      </c>
      <c r="H3" s="641" t="s">
        <v>854</v>
      </c>
      <c r="I3" s="643" t="s">
        <v>571</v>
      </c>
      <c r="J3" s="555"/>
      <c r="K3" s="556"/>
      <c r="L3" s="556"/>
      <c r="M3" s="556"/>
      <c r="N3" s="556"/>
      <c r="O3" s="556"/>
      <c r="P3" s="556"/>
      <c r="Q3" s="556"/>
      <c r="R3" s="556"/>
      <c r="S3" s="556"/>
      <c r="T3" s="556"/>
      <c r="U3" s="557"/>
    </row>
    <row r="4" spans="1:21" ht="21.75" customHeight="1" thickBot="1" x14ac:dyDescent="0.3">
      <c r="B4" s="571"/>
      <c r="C4" s="572"/>
      <c r="D4" s="572"/>
      <c r="E4" s="572"/>
      <c r="F4" s="650"/>
      <c r="G4" s="640"/>
      <c r="H4" s="642"/>
      <c r="I4" s="644"/>
      <c r="J4" s="128" t="s">
        <v>592</v>
      </c>
      <c r="K4" s="65" t="s">
        <v>593</v>
      </c>
      <c r="L4" s="65" t="s">
        <v>594</v>
      </c>
      <c r="M4" s="65" t="s">
        <v>595</v>
      </c>
      <c r="N4" s="65" t="s">
        <v>596</v>
      </c>
      <c r="O4" s="440" t="s">
        <v>597</v>
      </c>
      <c r="P4" s="82" t="s">
        <v>598</v>
      </c>
      <c r="Q4" s="260" t="s">
        <v>599</v>
      </c>
      <c r="R4" s="440" t="s">
        <v>600</v>
      </c>
      <c r="S4" s="441" t="s">
        <v>601</v>
      </c>
      <c r="T4" s="441" t="s">
        <v>602</v>
      </c>
      <c r="U4" s="417" t="s">
        <v>603</v>
      </c>
    </row>
    <row r="5" spans="1:21" ht="15.75" customHeight="1" thickBot="1" x14ac:dyDescent="0.3">
      <c r="B5" s="83" t="s">
        <v>118</v>
      </c>
      <c r="C5" s="645" t="s">
        <v>119</v>
      </c>
      <c r="D5" s="646"/>
      <c r="E5" s="646"/>
      <c r="F5" s="162">
        <v>9200794</v>
      </c>
      <c r="G5" s="162">
        <f>Igazgatás!G5+Községgazd!G5+Vagyongazd!G5+Közút!G5+Sport!G5+Közművelődés!G5+Támogatás!G5</f>
        <v>8754289</v>
      </c>
      <c r="H5" s="162">
        <f>Igazgatás!H5+Községgazd!H5+Vagyongazd!H5+Közút!H5+Sport!H5+Közművelődés!H5+Támogatás!H5</f>
        <v>372500</v>
      </c>
      <c r="I5" s="162">
        <f>Igazgatás!I5+Községgazd!I5+Vagyongazd!I5+Közút!I5+Sport!I5+Közművelődés!I5+Támogatás!I5</f>
        <v>9126789</v>
      </c>
      <c r="J5" s="85">
        <f>Igazgatás!J5+Községgazd!M5+Vagyongazd!J5+Közút!J5+Sport!J5+Közművelődés!L5+Támogatás!P5</f>
        <v>631429</v>
      </c>
      <c r="K5" s="86">
        <f>Igazgatás!K5+Községgazd!N5+Vagyongazd!K5+Közút!K5+Sport!K5+Közművelődés!M5+Támogatás!Q5</f>
        <v>660208</v>
      </c>
      <c r="L5" s="86">
        <f>Igazgatás!L5+Községgazd!O5+Vagyongazd!L5+Közút!L5+Sport!L5+Közművelődés!N5+Támogatás!R5</f>
        <v>887097</v>
      </c>
      <c r="M5" s="86">
        <f>Igazgatás!M5+Községgazd!P5+Vagyongazd!M5+Közút!M5+Sport!M5+Közművelődés!O5+Támogatás!S5</f>
        <v>736683</v>
      </c>
      <c r="N5" s="86">
        <f>Igazgatás!N5+Községgazd!Q5+Vagyongazd!N5+Közút!N5+Sport!N5+Közművelődés!P5+Támogatás!T5</f>
        <v>743495</v>
      </c>
      <c r="O5" s="89">
        <f>Igazgatás!O5+Községgazd!R5+Vagyongazd!O5+Közút!O5+Sport!O5+Közművelődés!Q5+Támogatás!U5</f>
        <v>743277</v>
      </c>
      <c r="P5" s="86">
        <f>Igazgatás!P5+Községgazd!S5+Vagyongazd!P5+Közút!P5+Sport!P5+Közművelődés!R5+Támogatás!V5</f>
        <v>741608</v>
      </c>
      <c r="Q5" s="88">
        <f>Igazgatás!Q5+Községgazd!T5+Vagyongazd!Q5+Közút!Q5+Sport!Q5+Közművelődés!S5+Támogatás!W5</f>
        <v>754270</v>
      </c>
      <c r="R5" s="89">
        <f>Igazgatás!R5+Községgazd!U5+Vagyongazd!R5+Közút!R5+Sport!R5+Közművelődés!T5+Támogatás!X5</f>
        <v>688002</v>
      </c>
      <c r="S5" s="89">
        <f>Igazgatás!S5+Községgazd!V5+Vagyongazd!S5+Közút!S5+Sport!S5+Közművelődés!U5+Támogatás!Y5</f>
        <v>712097</v>
      </c>
      <c r="T5" s="89">
        <f>Igazgatás!T5+Községgazd!W5+Vagyongazd!T5+Közút!T5+Sport!T5+Közművelődés!V5+Támogatás!Z5</f>
        <v>729525</v>
      </c>
      <c r="U5" s="90">
        <f>Igazgatás!U5+Községgazd!X5+Vagyongazd!U5+Közút!U5+Sport!U5+Közművelődés!W5+Támogatás!AA5</f>
        <v>1099098</v>
      </c>
    </row>
    <row r="6" spans="1:21" ht="15" customHeight="1" x14ac:dyDescent="0.25">
      <c r="B6" s="121" t="s">
        <v>608</v>
      </c>
      <c r="C6" s="580" t="s">
        <v>120</v>
      </c>
      <c r="D6" s="581"/>
      <c r="E6" s="581"/>
      <c r="F6" s="163">
        <v>4240330</v>
      </c>
      <c r="G6" s="163">
        <f>Igazgatás!G6+Községgazd!G6+Vagyongazd!G6+Közút!G6+Sport!G6+Közművelődés!G6+Támogatás!G6</f>
        <v>4166325</v>
      </c>
      <c r="H6" s="163">
        <f>Igazgatás!H6+Községgazd!H6+Vagyongazd!H6+Közút!H6+Sport!H6+Közművelődés!H6+Támogatás!H6</f>
        <v>0</v>
      </c>
      <c r="I6" s="163">
        <f>Igazgatás!I6+Községgazd!I6+Vagyongazd!I6+Közút!I6+Sport!I6+Közművelődés!I6+Támogatás!I6</f>
        <v>4166325</v>
      </c>
      <c r="J6" s="115">
        <f>Igazgatás!J6+Községgazd!M6+Vagyongazd!J6+Közút!J6+Sport!J6+Közművelődés!L6+Támogatás!P6</f>
        <v>273725</v>
      </c>
      <c r="K6" s="116">
        <f>Igazgatás!K6+Községgazd!N6+Vagyongazd!K6+Közút!K6+Sport!K6+Közművelődés!M6+Támogatás!Q6</f>
        <v>300600</v>
      </c>
      <c r="L6" s="116">
        <f>Igazgatás!L6+Községgazd!O6+Vagyongazd!L6+Közút!L6+Sport!L6+Közművelődés!N6+Támogatás!R6</f>
        <v>475600</v>
      </c>
      <c r="M6" s="116">
        <f>Igazgatás!M6+Községgazd!P6+Vagyongazd!M6+Közút!M6+Sport!M6+Közművelődés!O6+Támogatás!S6</f>
        <v>300600</v>
      </c>
      <c r="N6" s="116">
        <f>Igazgatás!N6+Községgazd!Q6+Vagyongazd!N6+Közút!N6+Sport!N6+Közművelődés!P6+Támogatás!T6</f>
        <v>300600</v>
      </c>
      <c r="O6" s="119">
        <f>Igazgatás!O6+Községgazd!R6+Vagyongazd!O6+Közút!O6+Sport!O6+Közművelődés!Q6+Támogatás!U6</f>
        <v>300600</v>
      </c>
      <c r="P6" s="116">
        <f>Igazgatás!P6+Községgazd!S6+Vagyongazd!P6+Közút!P6+Sport!P6+Közművelődés!R6+Támogatás!V6</f>
        <v>300600</v>
      </c>
      <c r="Q6" s="118">
        <f>Igazgatás!Q6+Községgazd!T6+Vagyongazd!Q6+Közút!Q6+Sport!Q6+Közművelődés!S6+Támogatás!W6</f>
        <v>325600</v>
      </c>
      <c r="R6" s="119">
        <f>Igazgatás!R6+Községgazd!U6+Vagyongazd!R6+Közút!R6+Sport!R6+Közművelődés!T6+Támogatás!X6</f>
        <v>300600</v>
      </c>
      <c r="S6" s="119">
        <f>Igazgatás!S6+Községgazd!V6+Vagyongazd!S6+Közút!S6+Sport!S6+Közművelődés!U6+Támogatás!Y6</f>
        <v>325600</v>
      </c>
      <c r="T6" s="119">
        <f>Igazgatás!T6+Községgazd!W6+Vagyongazd!T6+Közút!T6+Sport!T6+Közművelődés!V6+Támogatás!Z6</f>
        <v>300600</v>
      </c>
      <c r="U6" s="120">
        <f>Igazgatás!U6+Községgazd!X6+Vagyongazd!U6+Közút!U6+Sport!U6+Közművelődés!W6+Támogatás!AA6</f>
        <v>661600</v>
      </c>
    </row>
    <row r="7" spans="1:21" s="206" customFormat="1" x14ac:dyDescent="0.25">
      <c r="A7" s="124" t="s">
        <v>121</v>
      </c>
      <c r="B7" s="187" t="s">
        <v>609</v>
      </c>
      <c r="C7" s="200"/>
      <c r="D7" s="256" t="s">
        <v>122</v>
      </c>
      <c r="E7" s="256"/>
      <c r="F7" s="189">
        <v>3380625</v>
      </c>
      <c r="G7" s="189">
        <f>Igazgatás!G7+Községgazd!G7+Vagyongazd!G7+Közút!G7+Sport!G7+Közművelődés!G7+Támogatás!G7</f>
        <v>3380625</v>
      </c>
      <c r="H7" s="189">
        <f>Igazgatás!H7+Községgazd!H7+Vagyongazd!H7+Közút!H7+Sport!H7+Közművelődés!H7+Támogatás!H7</f>
        <v>0</v>
      </c>
      <c r="I7" s="189">
        <f>Igazgatás!I7+Községgazd!I7+Vagyongazd!I7+Közút!I7+Sport!I7+Közművelődés!I7+Támogatás!I7</f>
        <v>3380625</v>
      </c>
      <c r="J7" s="197">
        <f>Igazgatás!J7+Községgazd!M7+Vagyongazd!J7+Közút!J7+Sport!J7+Közművelődés!L7+Támogatás!P7</f>
        <v>256625</v>
      </c>
      <c r="K7" s="191">
        <f>Igazgatás!K7+Községgazd!N7+Vagyongazd!K7+Közút!K7+Sport!K7+Közművelődés!M7+Támogatás!Q7</f>
        <v>284000</v>
      </c>
      <c r="L7" s="191">
        <f>Igazgatás!L7+Községgazd!O7+Vagyongazd!L7+Közút!L7+Sport!L7+Közművelődés!N7+Támogatás!R7</f>
        <v>284000</v>
      </c>
      <c r="M7" s="191">
        <f>Igazgatás!M7+Községgazd!P7+Vagyongazd!M7+Közút!M7+Sport!M7+Közművelődés!O7+Támogatás!S7</f>
        <v>284000</v>
      </c>
      <c r="N7" s="191">
        <f>Igazgatás!N7+Községgazd!Q7+Vagyongazd!N7+Közút!N7+Sport!N7+Közművelődés!P7+Támogatás!T7</f>
        <v>284000</v>
      </c>
      <c r="O7" s="192">
        <f>Igazgatás!O7+Községgazd!R7+Vagyongazd!O7+Közút!O7+Sport!O7+Közművelődés!Q7+Támogatás!U7</f>
        <v>284000</v>
      </c>
      <c r="P7" s="191">
        <f>Igazgatás!P7+Községgazd!S7+Vagyongazd!P7+Közút!P7+Sport!P7+Közművelődés!R7+Támogatás!V7</f>
        <v>284000</v>
      </c>
      <c r="Q7" s="190">
        <f>Igazgatás!Q7+Községgazd!T7+Vagyongazd!Q7+Közút!Q7+Sport!Q7+Közművelődés!S7+Támogatás!W7</f>
        <v>284000</v>
      </c>
      <c r="R7" s="192">
        <f>Igazgatás!R7+Községgazd!U7+Vagyongazd!R7+Közút!R7+Sport!R7+Közművelődés!T7+Támogatás!X7</f>
        <v>284000</v>
      </c>
      <c r="S7" s="192">
        <f>Igazgatás!S7+Községgazd!V7+Vagyongazd!S7+Közút!S7+Sport!S7+Közművelődés!U7+Támogatás!Y7</f>
        <v>284000</v>
      </c>
      <c r="T7" s="192">
        <f>Igazgatás!T7+Községgazd!W7+Vagyongazd!T7+Közút!T7+Sport!T7+Közművelődés!V7+Támogatás!Z7</f>
        <v>284000</v>
      </c>
      <c r="U7" s="193">
        <f>Igazgatás!U7+Községgazd!X7+Vagyongazd!U7+Közút!U7+Sport!U7+Közművelődés!W7+Támogatás!AA7</f>
        <v>284000</v>
      </c>
    </row>
    <row r="8" spans="1:21" s="206" customFormat="1" x14ac:dyDescent="0.25">
      <c r="A8" s="124" t="s">
        <v>123</v>
      </c>
      <c r="B8" s="187" t="s">
        <v>610</v>
      </c>
      <c r="C8" s="200"/>
      <c r="D8" s="256" t="s">
        <v>124</v>
      </c>
      <c r="E8" s="256"/>
      <c r="F8" s="189">
        <v>180500</v>
      </c>
      <c r="G8" s="189">
        <f>Igazgatás!G8+Községgazd!G8+Vagyongazd!G8+Közút!G8+Sport!G8+Közművelődés!G10+Támogatás!G8</f>
        <v>180500</v>
      </c>
      <c r="H8" s="189">
        <f>Igazgatás!H8+Községgazd!H8+Vagyongazd!H8+Közút!H8+Sport!H8+Közművelődés!H10+Támogatás!H8</f>
        <v>0</v>
      </c>
      <c r="I8" s="189">
        <f>Igazgatás!I8+Községgazd!I8+Vagyongazd!I8+Közút!I8+Sport!I8+Közművelődés!I10+Támogatás!I8</f>
        <v>180500</v>
      </c>
      <c r="J8" s="197">
        <f>Igazgatás!J8+Községgazd!M8+Vagyongazd!J8+Közút!J8+Sport!J8+Közművelődés!L10+Támogatás!P8</f>
        <v>0</v>
      </c>
      <c r="K8" s="191">
        <f>Igazgatás!K8+Községgazd!N8+Vagyongazd!K8+Közút!K8+Sport!K8+Közművelődés!M10+Támogatás!Q8</f>
        <v>0</v>
      </c>
      <c r="L8" s="191">
        <f>Igazgatás!L8+Községgazd!O8+Vagyongazd!L8+Közút!L8+Sport!L8+Közművelődés!N10+Támogatás!R8</f>
        <v>0</v>
      </c>
      <c r="M8" s="191">
        <f>Igazgatás!M8+Községgazd!P8+Vagyongazd!M8+Közút!M8+Sport!M8+Közművelődés!O10+Támogatás!S8</f>
        <v>0</v>
      </c>
      <c r="N8" s="191">
        <f>Igazgatás!N8+Községgazd!Q8+Vagyongazd!N8+Közút!N8+Sport!N8+Közművelődés!P10+Támogatás!T8</f>
        <v>0</v>
      </c>
      <c r="O8" s="192">
        <f>Igazgatás!O8+Községgazd!R8+Vagyongazd!O8+Közút!O8+Sport!O8+Közművelődés!Q10+Támogatás!U8</f>
        <v>0</v>
      </c>
      <c r="P8" s="191">
        <f>Igazgatás!P8+Községgazd!S8+Vagyongazd!P8+Közút!P8+Sport!P8+Közművelődés!R10+Támogatás!V8</f>
        <v>0</v>
      </c>
      <c r="Q8" s="190">
        <f>Igazgatás!Q8+Községgazd!T8+Vagyongazd!Q8+Közút!Q8+Sport!Q8+Közművelődés!S10+Támogatás!W8</f>
        <v>0</v>
      </c>
      <c r="R8" s="192">
        <f>Igazgatás!R8+Községgazd!U8+Vagyongazd!R8+Közút!R8+Sport!R8+Közművelődés!T10+Támogatás!X8</f>
        <v>0</v>
      </c>
      <c r="S8" s="192">
        <f>Igazgatás!S8+Községgazd!V8+Vagyongazd!S8+Közút!S8+Sport!S8+Közművelődés!U10+Támogatás!Y8</f>
        <v>0</v>
      </c>
      <c r="T8" s="192">
        <f>Igazgatás!T8+Községgazd!W8+Vagyongazd!T8+Közút!T8+Sport!T8+Közművelődés!V10+Támogatás!Z8</f>
        <v>0</v>
      </c>
      <c r="U8" s="193">
        <f>Igazgatás!U8+Községgazd!X8+Vagyongazd!U8+Közút!U8+Sport!U8+Közművelődés!W10+Támogatás!AA8</f>
        <v>180500</v>
      </c>
    </row>
    <row r="9" spans="1:21" s="206" customFormat="1" ht="15" hidden="1" customHeight="1" x14ac:dyDescent="0.25">
      <c r="A9" s="124" t="s">
        <v>125</v>
      </c>
      <c r="B9" s="187" t="s">
        <v>611</v>
      </c>
      <c r="C9" s="200"/>
      <c r="D9" s="256" t="s">
        <v>126</v>
      </c>
      <c r="E9" s="256"/>
      <c r="F9" s="189">
        <v>74005</v>
      </c>
      <c r="G9" s="261"/>
      <c r="H9" s="188"/>
      <c r="I9" s="189"/>
      <c r="J9" s="197">
        <f>Igazgatás!J9+Községgazd!M9+Vagyongazd!J9+Közút!J9+Sport!J9+Közművelődés!L13+Támogatás!P9</f>
        <v>0</v>
      </c>
      <c r="K9" s="191">
        <f>Igazgatás!K9+Községgazd!N9+Vagyongazd!K9+Közút!K9+Sport!K9+Közművelődés!M13+Támogatás!Q9</f>
        <v>0</v>
      </c>
      <c r="L9" s="191">
        <f>Igazgatás!L9+Községgazd!O9+Vagyongazd!L9+Közút!L9+Sport!L9+Közművelődés!N13+Támogatás!R9</f>
        <v>0</v>
      </c>
      <c r="M9" s="191">
        <f>Igazgatás!M9+Községgazd!P9+Vagyongazd!M9+Közút!M9+Sport!M9+Közművelődés!O13+Támogatás!S9</f>
        <v>0</v>
      </c>
      <c r="N9" s="191">
        <f>Igazgatás!N9+Községgazd!Q9+Vagyongazd!N9+Közút!N9+Sport!N9+Közművelődés!P13+Támogatás!T9</f>
        <v>0</v>
      </c>
      <c r="O9" s="192">
        <f>Igazgatás!O9+Községgazd!R9+Vagyongazd!O9+Közút!O9+Sport!O9+Közművelődés!Q13+Támogatás!U9</f>
        <v>0</v>
      </c>
      <c r="P9" s="191">
        <f>Igazgatás!P9+Községgazd!S9+Vagyongazd!P9+Közút!P9+Sport!P9+Közművelődés!R13+Támogatás!V9</f>
        <v>0</v>
      </c>
      <c r="Q9" s="190">
        <f>Igazgatás!Q9+Községgazd!T9+Vagyongazd!Q9+Közút!Q9+Sport!Q9+Közművelődés!S13+Támogatás!W9</f>
        <v>0</v>
      </c>
      <c r="R9" s="192">
        <f>Igazgatás!R9+Községgazd!U9+Vagyongazd!R9+Közút!R9+Sport!R9+Közművelődés!T13+Támogatás!X9</f>
        <v>0</v>
      </c>
      <c r="S9" s="192">
        <f>Igazgatás!S9+Községgazd!V9+Vagyongazd!S9+Közút!S9+Sport!S9+Közművelődés!U13+Támogatás!Y9</f>
        <v>0</v>
      </c>
      <c r="T9" s="192">
        <f>Igazgatás!T9+Községgazd!W9+Vagyongazd!T9+Közút!T9+Sport!T9+Közművelődés!V13+Támogatás!Z9</f>
        <v>0</v>
      </c>
      <c r="U9" s="193">
        <f>Igazgatás!U9+Községgazd!X9+Vagyongazd!U9+Közút!U9+Sport!U9+Közművelődés!W13+Támogatás!AA9</f>
        <v>0</v>
      </c>
    </row>
    <row r="10" spans="1:21" s="206" customFormat="1" x14ac:dyDescent="0.25">
      <c r="A10" s="124" t="s">
        <v>127</v>
      </c>
      <c r="B10" s="187" t="s">
        <v>612</v>
      </c>
      <c r="C10" s="200"/>
      <c r="D10" s="256" t="s">
        <v>351</v>
      </c>
      <c r="E10" s="256"/>
      <c r="F10" s="189">
        <v>180500</v>
      </c>
      <c r="G10" s="189">
        <f>Igazgatás!G10+Községgazd!G10+Vagyongazd!G10+Közút!G10+Sport!G10+Közművelődés!G14+Támogatás!G10</f>
        <v>180500</v>
      </c>
      <c r="H10" s="189">
        <f>Igazgatás!H10+Községgazd!H10+Vagyongazd!H10+Közút!H10+Sport!H10+Közművelődés!H14+Támogatás!H10</f>
        <v>0</v>
      </c>
      <c r="I10" s="189">
        <f>Igazgatás!I10+Községgazd!I10+Vagyongazd!I10+Közút!I10+Sport!I10+Közművelődés!I14+Támogatás!I10</f>
        <v>180500</v>
      </c>
      <c r="J10" s="197">
        <f>Igazgatás!J10+Községgazd!M10+Vagyongazd!J10+Közút!J10+Sport!J10+Közművelődés!L14+Támogatás!P10</f>
        <v>0</v>
      </c>
      <c r="K10" s="191">
        <f>Igazgatás!K10+Községgazd!N10+Vagyongazd!K10+Közút!K10+Sport!K10+Közművelődés!M14+Támogatás!Q10</f>
        <v>0</v>
      </c>
      <c r="L10" s="191">
        <f>Igazgatás!L10+Községgazd!O10+Vagyongazd!L10+Közút!L10+Sport!L10+Közművelődés!N14+Támogatás!R10</f>
        <v>0</v>
      </c>
      <c r="M10" s="191">
        <f>Igazgatás!M10+Községgazd!P10+Vagyongazd!M10+Közút!M10+Sport!M10+Közművelődés!O14+Támogatás!S10</f>
        <v>0</v>
      </c>
      <c r="N10" s="191">
        <f>Igazgatás!N10+Községgazd!Q10+Vagyongazd!N10+Közút!N10+Sport!N10+Közművelődés!P14+Támogatás!T10</f>
        <v>0</v>
      </c>
      <c r="O10" s="192">
        <f>Igazgatás!O10+Községgazd!R10+Vagyongazd!O10+Közút!O10+Sport!O10+Közművelődés!Q14+Támogatás!U10</f>
        <v>0</v>
      </c>
      <c r="P10" s="191">
        <f>Igazgatás!P10+Községgazd!S10+Vagyongazd!P10+Közút!P10+Sport!P10+Közművelődés!R14+Támogatás!V10</f>
        <v>0</v>
      </c>
      <c r="Q10" s="190">
        <f>Igazgatás!Q10+Községgazd!T10+Vagyongazd!Q10+Közút!Q10+Sport!Q10+Közművelődés!S14+Támogatás!W10</f>
        <v>0</v>
      </c>
      <c r="R10" s="192">
        <f>Igazgatás!R10+Községgazd!U10+Vagyongazd!R10+Közút!R10+Sport!R10+Közművelődés!T14+Támogatás!X10</f>
        <v>0</v>
      </c>
      <c r="S10" s="192">
        <f>Igazgatás!S10+Községgazd!V10+Vagyongazd!S10+Közút!S10+Sport!S10+Közművelődés!U14+Támogatás!Y10</f>
        <v>0</v>
      </c>
      <c r="T10" s="192">
        <f>Igazgatás!T10+Községgazd!W10+Vagyongazd!T10+Közút!T10+Sport!T10+Közművelődés!V14+Támogatás!Z10</f>
        <v>0</v>
      </c>
      <c r="U10" s="193">
        <f>Igazgatás!U10+Községgazd!X10+Vagyongazd!U10+Közút!U10+Sport!U10+Közművelődés!W14+Támogatás!AA10</f>
        <v>180500</v>
      </c>
    </row>
    <row r="11" spans="1:21" s="206" customFormat="1" ht="15" hidden="1" customHeight="1" x14ac:dyDescent="0.25">
      <c r="A11" s="124" t="s">
        <v>128</v>
      </c>
      <c r="B11" s="187" t="s">
        <v>613</v>
      </c>
      <c r="C11" s="200"/>
      <c r="D11" s="256" t="s">
        <v>129</v>
      </c>
      <c r="E11" s="256"/>
      <c r="F11" s="189" t="e">
        <v>#REF!</v>
      </c>
      <c r="G11" s="261" t="e">
        <f>Igazgatás!G11+Községgazd!G11+Vagyongazd!#REF!+Közút!G11+Sport!G11+Közművelődés!G17+Támogatás!G11</f>
        <v>#REF!</v>
      </c>
      <c r="H11" s="188" t="e">
        <f>Igazgatás!H11+Községgazd!H11+Vagyongazd!#REF!+Közút!H11+Sport!H11+Közművelődés!H17+Támogatás!H11</f>
        <v>#REF!</v>
      </c>
      <c r="I11" s="189" t="e">
        <f>Igazgatás!I11+Községgazd!I11+Vagyongazd!#REF!+Közút!I11+Sport!I11+Közművelődés!I17+Támogatás!I11</f>
        <v>#REF!</v>
      </c>
      <c r="J11" s="197">
        <f>Igazgatás!J11+Községgazd!M11+Vagyongazd!J11+Közút!J11+Sport!J11+Közművelődés!L17+Támogatás!P11</f>
        <v>0</v>
      </c>
      <c r="K11" s="191">
        <f>Igazgatás!K11+Községgazd!N11+Vagyongazd!K11+Közút!K11+Sport!K11+Közművelődés!M17+Támogatás!Q11</f>
        <v>0</v>
      </c>
      <c r="L11" s="191">
        <f>Igazgatás!L11+Községgazd!O11+Vagyongazd!L11+Közút!L11+Sport!L11+Közművelődés!N17+Támogatás!R11</f>
        <v>0</v>
      </c>
      <c r="M11" s="191">
        <f>Igazgatás!M11+Községgazd!P11+Vagyongazd!M11+Közút!M11+Sport!M11+Közművelődés!O17+Támogatás!S11</f>
        <v>0</v>
      </c>
      <c r="N11" s="191">
        <f>Igazgatás!N11+Községgazd!Q11+Vagyongazd!N11+Közút!N11+Sport!N11+Közművelődés!P17+Támogatás!T11</f>
        <v>0</v>
      </c>
      <c r="O11" s="192">
        <f>Igazgatás!O11+Községgazd!R11+Vagyongazd!O11+Közút!O11+Sport!O11+Közművelődés!Q17+Támogatás!U11</f>
        <v>0</v>
      </c>
      <c r="P11" s="191">
        <f>Igazgatás!P11+Községgazd!S11+Vagyongazd!P11+Közút!P11+Sport!P11+Közművelődés!R17+Támogatás!V11</f>
        <v>0</v>
      </c>
      <c r="Q11" s="190">
        <f>Igazgatás!Q11+Községgazd!T11+Vagyongazd!Q11+Közút!Q11+Sport!Q11+Közművelődés!S17+Támogatás!W11</f>
        <v>0</v>
      </c>
      <c r="R11" s="192">
        <f>Igazgatás!R11+Községgazd!U11+Vagyongazd!R11+Közút!R11+Sport!R11+Közművelődés!T17+Támogatás!X11</f>
        <v>0</v>
      </c>
      <c r="S11" s="192">
        <f>Igazgatás!S11+Községgazd!V11+Vagyongazd!S11+Közút!S11+Sport!S11+Közművelődés!U17+Támogatás!Y11</f>
        <v>0</v>
      </c>
      <c r="T11" s="192">
        <f>Igazgatás!T11+Községgazd!W11+Vagyongazd!T11+Közút!T11+Sport!T11+Közművelődés!V17+Támogatás!Z11</f>
        <v>0</v>
      </c>
      <c r="U11" s="193">
        <f>Igazgatás!U11+Községgazd!X11+Vagyongazd!U11+Közút!U11+Sport!U11+Közművelődés!W17+Támogatás!AA11</f>
        <v>0</v>
      </c>
    </row>
    <row r="12" spans="1:21" s="206" customFormat="1" ht="15" hidden="1" customHeight="1" x14ac:dyDescent="0.25">
      <c r="A12" s="124" t="s">
        <v>130</v>
      </c>
      <c r="B12" s="187" t="s">
        <v>614</v>
      </c>
      <c r="C12" s="200"/>
      <c r="D12" s="256" t="s">
        <v>131</v>
      </c>
      <c r="E12" s="256"/>
      <c r="F12" s="189" t="e">
        <v>#REF!</v>
      </c>
      <c r="G12" s="261" t="e">
        <f>Igazgatás!G12+Községgazd!G12+Vagyongazd!#REF!+Közút!G12+Sport!G12+Közművelődés!G18+Támogatás!G12</f>
        <v>#REF!</v>
      </c>
      <c r="H12" s="188" t="e">
        <f>Igazgatás!H12+Községgazd!H12+Vagyongazd!#REF!+Közút!H12+Sport!H12+Közművelődés!H18+Támogatás!H12</f>
        <v>#REF!</v>
      </c>
      <c r="I12" s="189" t="e">
        <f>Igazgatás!I12+Községgazd!I12+Vagyongazd!#REF!+Közút!I12+Sport!I12+Közművelődés!I18+Támogatás!I12</f>
        <v>#REF!</v>
      </c>
      <c r="J12" s="197">
        <f>Igazgatás!J12+Községgazd!M12+Vagyongazd!J12+Közút!J12+Sport!J12+Közművelődés!L18+Támogatás!P12</f>
        <v>0</v>
      </c>
      <c r="K12" s="191">
        <f>Igazgatás!K12+Községgazd!N12+Vagyongazd!K12+Közút!K12+Sport!K12+Közművelődés!M18+Támogatás!Q12</f>
        <v>0</v>
      </c>
      <c r="L12" s="191">
        <f>Igazgatás!L12+Községgazd!O12+Vagyongazd!L12+Közút!L12+Sport!L12+Közművelődés!N18+Támogatás!R12</f>
        <v>0</v>
      </c>
      <c r="M12" s="191">
        <f>Igazgatás!M12+Községgazd!P12+Vagyongazd!M12+Közút!M12+Sport!M12+Közművelődés!O18+Támogatás!S12</f>
        <v>0</v>
      </c>
      <c r="N12" s="191">
        <f>Igazgatás!N12+Községgazd!Q12+Vagyongazd!N12+Közút!N12+Sport!N12+Közművelődés!P18+Támogatás!T12</f>
        <v>0</v>
      </c>
      <c r="O12" s="192">
        <f>Igazgatás!O12+Községgazd!R12+Vagyongazd!O12+Közút!O12+Sport!O12+Közművelődés!Q18+Támogatás!U12</f>
        <v>0</v>
      </c>
      <c r="P12" s="191">
        <f>Igazgatás!P12+Községgazd!S12+Vagyongazd!P12+Közút!P12+Sport!P12+Közművelődés!R18+Támogatás!V12</f>
        <v>0</v>
      </c>
      <c r="Q12" s="190">
        <f>Igazgatás!Q12+Községgazd!T12+Vagyongazd!Q12+Közút!Q12+Sport!Q12+Közművelődés!S18+Támogatás!W12</f>
        <v>0</v>
      </c>
      <c r="R12" s="192">
        <f>Igazgatás!R12+Községgazd!U12+Vagyongazd!R12+Közút!R12+Sport!R12+Közművelődés!T18+Támogatás!X12</f>
        <v>0</v>
      </c>
      <c r="S12" s="192">
        <f>Igazgatás!S12+Községgazd!V12+Vagyongazd!S12+Közút!S12+Sport!S12+Közművelődés!U18+Támogatás!Y12</f>
        <v>0</v>
      </c>
      <c r="T12" s="192">
        <f>Igazgatás!T12+Községgazd!W12+Vagyongazd!T12+Közút!T12+Sport!T12+Közművelődés!V18+Támogatás!Z12</f>
        <v>0</v>
      </c>
      <c r="U12" s="193">
        <f>Igazgatás!U12+Községgazd!X12+Vagyongazd!U12+Közút!U12+Sport!U12+Közművelődés!W18+Támogatás!AA12</f>
        <v>0</v>
      </c>
    </row>
    <row r="13" spans="1:21" s="206" customFormat="1" x14ac:dyDescent="0.25">
      <c r="A13" s="124" t="s">
        <v>132</v>
      </c>
      <c r="B13" s="187" t="s">
        <v>615</v>
      </c>
      <c r="C13" s="200"/>
      <c r="D13" s="256" t="s">
        <v>133</v>
      </c>
      <c r="E13" s="256"/>
      <c r="F13" s="189">
        <v>175000</v>
      </c>
      <c r="G13" s="189">
        <f>Igazgatás!G13+Községgazd!G13+Vagyongazd!G13+Közút!G13+Sport!G13+Közművelődés!G19+Támogatás!G13</f>
        <v>175000</v>
      </c>
      <c r="H13" s="189">
        <f>Igazgatás!H13+Községgazd!H13+Vagyongazd!H13+Közút!H13+Sport!H13+Közművelődés!H19+Támogatás!H13</f>
        <v>0</v>
      </c>
      <c r="I13" s="189">
        <f>Igazgatás!I13+Községgazd!I13+Vagyongazd!I13+Közút!I13+Sport!I13+Közművelődés!I19+Támogatás!I13</f>
        <v>175000</v>
      </c>
      <c r="J13" s="197">
        <f>Igazgatás!J13+Községgazd!M13+Vagyongazd!J13+Közút!J13+Sport!J13+Közművelődés!L19+Támogatás!P13</f>
        <v>0</v>
      </c>
      <c r="K13" s="191">
        <f>Igazgatás!K13+Községgazd!N13+Vagyongazd!K13+Közút!K13+Sport!K13+Közművelődés!M19+Támogatás!Q13</f>
        <v>0</v>
      </c>
      <c r="L13" s="191">
        <f>Igazgatás!L13+Községgazd!O13+Vagyongazd!L13+Közút!L13+Sport!L13+Közművelődés!N19+Támogatás!R13</f>
        <v>175000</v>
      </c>
      <c r="M13" s="191">
        <f>Igazgatás!M13+Községgazd!P13+Vagyongazd!M13+Közút!M13+Sport!M13+Közművelődés!O19+Támogatás!S13</f>
        <v>0</v>
      </c>
      <c r="N13" s="191">
        <f>Igazgatás!N13+Községgazd!Q13+Vagyongazd!N13+Közút!N13+Sport!N13+Közművelődés!P19+Támogatás!T13</f>
        <v>0</v>
      </c>
      <c r="O13" s="192">
        <f>Igazgatás!O13+Községgazd!R13+Vagyongazd!O13+Közút!O13+Sport!O13+Közművelődés!Q19+Támogatás!U13</f>
        <v>0</v>
      </c>
      <c r="P13" s="191">
        <f>Igazgatás!P13+Községgazd!S13+Vagyongazd!P13+Közút!P13+Sport!P13+Közművelődés!R19+Támogatás!V13</f>
        <v>0</v>
      </c>
      <c r="Q13" s="190">
        <f>Igazgatás!Q13+Községgazd!T13+Vagyongazd!Q13+Közút!Q13+Sport!Q13+Közművelődés!S19+Támogatás!W13</f>
        <v>0</v>
      </c>
      <c r="R13" s="192">
        <f>Igazgatás!R13+Községgazd!U13+Vagyongazd!R13+Közút!R13+Sport!R13+Közművelődés!T19+Támogatás!X13</f>
        <v>0</v>
      </c>
      <c r="S13" s="192">
        <f>Igazgatás!S13+Községgazd!V13+Vagyongazd!S13+Közút!S13+Sport!S13+Közművelődés!U19+Támogatás!Y13</f>
        <v>0</v>
      </c>
      <c r="T13" s="192">
        <f>Igazgatás!T13+Községgazd!W13+Vagyongazd!T13+Közút!T13+Sport!T13+Közművelődés!V19+Támogatás!Z13</f>
        <v>0</v>
      </c>
      <c r="U13" s="193">
        <f>Igazgatás!U13+Községgazd!X13+Vagyongazd!U13+Közút!U13+Sport!U13+Közművelődés!W19+Támogatás!AA13</f>
        <v>0</v>
      </c>
    </row>
    <row r="14" spans="1:21" s="206" customFormat="1" x14ac:dyDescent="0.25">
      <c r="A14" s="124" t="s">
        <v>134</v>
      </c>
      <c r="B14" s="187" t="s">
        <v>616</v>
      </c>
      <c r="C14" s="200"/>
      <c r="D14" s="256" t="s">
        <v>135</v>
      </c>
      <c r="E14" s="256"/>
      <c r="F14" s="189">
        <v>50000</v>
      </c>
      <c r="G14" s="189">
        <f>Igazgatás!G14+Községgazd!G14+Vagyongazd!G14+Közút!G14+Sport!G14+Közművelődés!G22+Támogatás!G14</f>
        <v>50000</v>
      </c>
      <c r="H14" s="189">
        <f>Igazgatás!H14+Községgazd!H14+Vagyongazd!H14+Közút!H14+Sport!H14+Közművelődés!H22+Támogatás!H14</f>
        <v>0</v>
      </c>
      <c r="I14" s="189">
        <f>Igazgatás!I14+Községgazd!I14+Vagyongazd!I14+Közút!I14+Sport!I14+Közművelődés!I22+Támogatás!I14</f>
        <v>50000</v>
      </c>
      <c r="J14" s="197">
        <f>Igazgatás!J14+Községgazd!M14+Vagyongazd!J14+Közút!J14+Sport!J14+Közművelődés!L22+Támogatás!P14</f>
        <v>0</v>
      </c>
      <c r="K14" s="191">
        <f>Igazgatás!K14+Községgazd!N14+Vagyongazd!K14+Közút!K14+Sport!K14+Közművelődés!M22+Támogatás!Q14</f>
        <v>0</v>
      </c>
      <c r="L14" s="191">
        <f>Igazgatás!L14+Községgazd!O14+Vagyongazd!L14+Közút!L14+Sport!L14+Közművelődés!N22+Támogatás!R14</f>
        <v>0</v>
      </c>
      <c r="M14" s="191">
        <f>Igazgatás!M14+Községgazd!P14+Vagyongazd!M14+Közút!M14+Sport!M14+Közművelődés!O22+Támogatás!S14</f>
        <v>0</v>
      </c>
      <c r="N14" s="191">
        <f>Igazgatás!N14+Községgazd!Q14+Vagyongazd!N14+Közút!N14+Sport!N14+Közművelődés!P22+Támogatás!T14</f>
        <v>0</v>
      </c>
      <c r="O14" s="192">
        <f>Igazgatás!O14+Községgazd!R14+Vagyongazd!O14+Közút!O14+Sport!O14+Közművelődés!Q22+Támogatás!U14</f>
        <v>0</v>
      </c>
      <c r="P14" s="191">
        <f>Igazgatás!P14+Községgazd!S14+Vagyongazd!P14+Közút!P14+Sport!P14+Közművelődés!R22+Támogatás!V14</f>
        <v>0</v>
      </c>
      <c r="Q14" s="190">
        <f>Igazgatás!Q14+Községgazd!T14+Vagyongazd!Q14+Közút!Q14+Sport!Q14+Közművelődés!S22+Támogatás!W14</f>
        <v>25000</v>
      </c>
      <c r="R14" s="192">
        <f>Igazgatás!R14+Községgazd!U14+Vagyongazd!R14+Közút!R14+Sport!R14+Közművelődés!T22+Támogatás!X14</f>
        <v>0</v>
      </c>
      <c r="S14" s="192">
        <f>Igazgatás!S14+Községgazd!V14+Vagyongazd!S14+Közút!S14+Sport!S14+Közművelődés!U22+Támogatás!Y14</f>
        <v>25000</v>
      </c>
      <c r="T14" s="192">
        <f>Igazgatás!T14+Községgazd!W14+Vagyongazd!T14+Közút!T14+Sport!T14+Közművelődés!V22+Támogatás!Z14</f>
        <v>0</v>
      </c>
      <c r="U14" s="193">
        <f>Igazgatás!U14+Községgazd!X14+Vagyongazd!U14+Közút!U14+Sport!U14+Közművelődés!W22+Támogatás!AA14</f>
        <v>0</v>
      </c>
    </row>
    <row r="15" spans="1:21" s="206" customFormat="1" ht="15" hidden="1" customHeight="1" x14ac:dyDescent="0.25">
      <c r="A15" s="124" t="s">
        <v>136</v>
      </c>
      <c r="B15" s="187" t="s">
        <v>617</v>
      </c>
      <c r="C15" s="200"/>
      <c r="D15" s="256" t="s">
        <v>137</v>
      </c>
      <c r="E15" s="256"/>
      <c r="F15" s="189" t="e">
        <v>#REF!</v>
      </c>
      <c r="G15" s="261" t="e">
        <f>Igazgatás!G15+Községgazd!G15+Vagyongazd!#REF!+Közút!G15+Sport!G15+Közművelődés!G25+Támogatás!G15</f>
        <v>#REF!</v>
      </c>
      <c r="H15" s="188" t="e">
        <f>Igazgatás!H15+Községgazd!H15+Vagyongazd!#REF!+Közút!H15+Sport!H15+Közművelődés!H25+Támogatás!H15</f>
        <v>#REF!</v>
      </c>
      <c r="I15" s="189" t="e">
        <f>Igazgatás!I15+Községgazd!I15+Vagyongazd!#REF!+Közút!I15+Sport!I15+Közművelődés!I25+Támogatás!I15</f>
        <v>#REF!</v>
      </c>
      <c r="J15" s="197">
        <f>Igazgatás!J15+Községgazd!M15+Vagyongazd!J15+Közút!J15+Sport!J15+Közművelődés!L25+Támogatás!P15</f>
        <v>0</v>
      </c>
      <c r="K15" s="191">
        <f>Igazgatás!K15+Községgazd!N15+Vagyongazd!K15+Közút!K15+Sport!K15+Közművelődés!M25+Támogatás!Q15</f>
        <v>0</v>
      </c>
      <c r="L15" s="191">
        <f>Igazgatás!L15+Községgazd!O15+Vagyongazd!L15+Közút!L15+Sport!L15+Közművelődés!N25+Támogatás!R15</f>
        <v>0</v>
      </c>
      <c r="M15" s="191">
        <f>Igazgatás!M15+Községgazd!P15+Vagyongazd!M15+Közút!M15+Sport!M15+Közművelődés!O25+Támogatás!S15</f>
        <v>0</v>
      </c>
      <c r="N15" s="191">
        <f>Igazgatás!N15+Községgazd!Q15+Vagyongazd!N15+Közút!N15+Sport!N15+Közművelődés!P25+Támogatás!T15</f>
        <v>0</v>
      </c>
      <c r="O15" s="192">
        <f>Igazgatás!O15+Községgazd!R15+Vagyongazd!O15+Közút!O15+Sport!O15+Közművelődés!Q25+Támogatás!U15</f>
        <v>0</v>
      </c>
      <c r="P15" s="191">
        <f>Igazgatás!P15+Községgazd!S15+Vagyongazd!P15+Közút!P15+Sport!P15+Közművelődés!R25+Támogatás!V15</f>
        <v>0</v>
      </c>
      <c r="Q15" s="190">
        <f>Igazgatás!Q15+Községgazd!T15+Vagyongazd!Q15+Közút!Q15+Sport!Q15+Közművelődés!S25+Támogatás!W15</f>
        <v>0</v>
      </c>
      <c r="R15" s="192">
        <f>Igazgatás!R15+Községgazd!U15+Vagyongazd!R15+Közút!R15+Sport!R15+Közművelődés!T25+Támogatás!X15</f>
        <v>0</v>
      </c>
      <c r="S15" s="192">
        <f>Igazgatás!S15+Községgazd!V15+Vagyongazd!S15+Közút!S15+Sport!S15+Közművelődés!U25+Támogatás!Y15</f>
        <v>0</v>
      </c>
      <c r="T15" s="192">
        <f>Igazgatás!T15+Községgazd!W15+Vagyongazd!T15+Közút!T15+Sport!T15+Közművelődés!V25+Támogatás!Z15</f>
        <v>0</v>
      </c>
      <c r="U15" s="193">
        <f>Igazgatás!U15+Községgazd!X15+Vagyongazd!U15+Közút!U15+Sport!U15+Közművelődés!W25+Támogatás!AA15</f>
        <v>0</v>
      </c>
    </row>
    <row r="16" spans="1:21" s="206" customFormat="1" ht="15" hidden="1" customHeight="1" x14ac:dyDescent="0.25">
      <c r="A16" s="124" t="s">
        <v>138</v>
      </c>
      <c r="B16" s="187" t="s">
        <v>618</v>
      </c>
      <c r="C16" s="200"/>
      <c r="D16" s="256" t="s">
        <v>139</v>
      </c>
      <c r="E16" s="256"/>
      <c r="F16" s="189" t="e">
        <v>#REF!</v>
      </c>
      <c r="G16" s="261" t="e">
        <f>Igazgatás!G16+Községgazd!G16+Vagyongazd!#REF!+Közút!G16+Sport!G16+Közművelődés!G26+Támogatás!G16</f>
        <v>#REF!</v>
      </c>
      <c r="H16" s="188" t="e">
        <f>Igazgatás!H16+Községgazd!H16+Vagyongazd!#REF!+Közút!H16+Sport!H16+Közművelődés!H26+Támogatás!H16</f>
        <v>#REF!</v>
      </c>
      <c r="I16" s="189" t="e">
        <f>Igazgatás!I16+Községgazd!I16+Vagyongazd!#REF!+Közút!I16+Sport!I16+Közművelődés!I26+Támogatás!I16</f>
        <v>#REF!</v>
      </c>
      <c r="J16" s="197">
        <f>Igazgatás!J16+Községgazd!M16+Vagyongazd!J16+Közút!J16+Sport!J16+Közművelődés!L26+Támogatás!P16</f>
        <v>0</v>
      </c>
      <c r="K16" s="191">
        <f>Igazgatás!K16+Községgazd!N16+Vagyongazd!K16+Közút!K16+Sport!K16+Közművelődés!M26+Támogatás!Q16</f>
        <v>0</v>
      </c>
      <c r="L16" s="191">
        <f>Igazgatás!L16+Községgazd!O16+Vagyongazd!L16+Közút!L16+Sport!L16+Közművelődés!N26+Támogatás!R16</f>
        <v>0</v>
      </c>
      <c r="M16" s="191">
        <f>Igazgatás!M16+Községgazd!P16+Vagyongazd!M16+Közút!M16+Sport!M16+Közművelődés!O26+Támogatás!S16</f>
        <v>0</v>
      </c>
      <c r="N16" s="191">
        <f>Igazgatás!N16+Községgazd!Q16+Vagyongazd!N16+Közút!N16+Sport!N16+Közművelődés!P26+Támogatás!T16</f>
        <v>0</v>
      </c>
      <c r="O16" s="192">
        <f>Igazgatás!O16+Községgazd!R16+Vagyongazd!O16+Közút!O16+Sport!O16+Közművelődés!Q26+Támogatás!U16</f>
        <v>0</v>
      </c>
      <c r="P16" s="191">
        <f>Igazgatás!P16+Községgazd!S16+Vagyongazd!P16+Közút!P16+Sport!P16+Közművelődés!R26+Támogatás!V16</f>
        <v>0</v>
      </c>
      <c r="Q16" s="190">
        <f>Igazgatás!Q16+Községgazd!T16+Vagyongazd!Q16+Közút!Q16+Sport!Q16+Közművelődés!S26+Támogatás!W16</f>
        <v>0</v>
      </c>
      <c r="R16" s="192">
        <f>Igazgatás!R16+Községgazd!U16+Vagyongazd!R16+Közút!R16+Sport!R16+Közművelődés!T26+Támogatás!X16</f>
        <v>0</v>
      </c>
      <c r="S16" s="192">
        <f>Igazgatás!S16+Községgazd!V16+Vagyongazd!S16+Közút!S16+Sport!S16+Közművelődés!U26+Támogatás!Y16</f>
        <v>0</v>
      </c>
      <c r="T16" s="192">
        <f>Igazgatás!T16+Községgazd!W16+Vagyongazd!T16+Közút!T16+Sport!T16+Közművelődés!V26+Támogatás!Z16</f>
        <v>0</v>
      </c>
      <c r="U16" s="193">
        <f>Igazgatás!U16+Községgazd!X16+Vagyongazd!U16+Közút!U16+Sport!U16+Közművelődés!W26+Támogatás!AA16</f>
        <v>0</v>
      </c>
    </row>
    <row r="17" spans="1:21" s="206" customFormat="1" ht="15" hidden="1" customHeight="1" x14ac:dyDescent="0.25">
      <c r="A17" s="124" t="s">
        <v>140</v>
      </c>
      <c r="B17" s="187" t="s">
        <v>619</v>
      </c>
      <c r="C17" s="200"/>
      <c r="D17" s="256" t="s">
        <v>141</v>
      </c>
      <c r="E17" s="256"/>
      <c r="F17" s="189" t="e">
        <v>#REF!</v>
      </c>
      <c r="G17" s="261" t="e">
        <f>Igazgatás!G17+Községgazd!G17+Vagyongazd!#REF!+Közút!G17+Sport!G17+Közművelődés!G27+Támogatás!G17</f>
        <v>#REF!</v>
      </c>
      <c r="H17" s="188" t="e">
        <f>Igazgatás!H17+Községgazd!H17+Vagyongazd!#REF!+Közút!H17+Sport!H17+Közművelődés!H27+Támogatás!H17</f>
        <v>#REF!</v>
      </c>
      <c r="I17" s="189" t="e">
        <f>Igazgatás!I17+Községgazd!I17+Vagyongazd!#REF!+Közút!I17+Sport!I17+Közművelődés!I27+Támogatás!I17</f>
        <v>#REF!</v>
      </c>
      <c r="J17" s="197">
        <f>Igazgatás!J17+Községgazd!M17+Vagyongazd!J17+Közút!J17+Sport!J17+Közművelődés!L27+Támogatás!P17</f>
        <v>0</v>
      </c>
      <c r="K17" s="191">
        <f>Igazgatás!K17+Községgazd!N17+Vagyongazd!K17+Közút!K17+Sport!K17+Közművelődés!M27+Támogatás!Q17</f>
        <v>0</v>
      </c>
      <c r="L17" s="191">
        <f>Igazgatás!L17+Községgazd!O17+Vagyongazd!L17+Közút!L17+Sport!L17+Közművelődés!N27+Támogatás!R17</f>
        <v>0</v>
      </c>
      <c r="M17" s="191">
        <f>Igazgatás!M17+Községgazd!P17+Vagyongazd!M17+Közút!M17+Sport!M17+Közművelődés!O27+Támogatás!S17</f>
        <v>0</v>
      </c>
      <c r="N17" s="191">
        <f>Igazgatás!N17+Községgazd!Q17+Vagyongazd!N17+Közút!N17+Sport!N17+Közművelődés!P27+Támogatás!T17</f>
        <v>0</v>
      </c>
      <c r="O17" s="192">
        <f>Igazgatás!O17+Községgazd!R17+Vagyongazd!O17+Közút!O17+Sport!O17+Közművelődés!Q27+Támogatás!U17</f>
        <v>0</v>
      </c>
      <c r="P17" s="191">
        <f>Igazgatás!P17+Községgazd!S17+Vagyongazd!P17+Közút!P17+Sport!P17+Közművelődés!R27+Támogatás!V17</f>
        <v>0</v>
      </c>
      <c r="Q17" s="190">
        <f>Igazgatás!Q17+Községgazd!T17+Vagyongazd!Q17+Közút!Q17+Sport!Q17+Közművelődés!S27+Támogatás!W17</f>
        <v>0</v>
      </c>
      <c r="R17" s="192">
        <f>Igazgatás!R17+Községgazd!U17+Vagyongazd!R17+Közút!R17+Sport!R17+Közművelődés!T27+Támogatás!X17</f>
        <v>0</v>
      </c>
      <c r="S17" s="192">
        <f>Igazgatás!S17+Községgazd!V17+Vagyongazd!S17+Közút!S17+Sport!S17+Közművelődés!U27+Támogatás!Y17</f>
        <v>0</v>
      </c>
      <c r="T17" s="192">
        <f>Igazgatás!T17+Községgazd!W17+Vagyongazd!T17+Közút!T17+Sport!T17+Közművelődés!V27+Támogatás!Z17</f>
        <v>0</v>
      </c>
      <c r="U17" s="193">
        <f>Igazgatás!U17+Községgazd!X17+Vagyongazd!U17+Közút!U17+Sport!U17+Közművelődés!W27+Támogatás!AA17</f>
        <v>0</v>
      </c>
    </row>
    <row r="18" spans="1:21" s="206" customFormat="1" ht="15" hidden="1" customHeight="1" x14ac:dyDescent="0.25">
      <c r="A18" s="124" t="s">
        <v>142</v>
      </c>
      <c r="B18" s="187" t="s">
        <v>620</v>
      </c>
      <c r="C18" s="200"/>
      <c r="D18" s="256" t="s">
        <v>143</v>
      </c>
      <c r="E18" s="256"/>
      <c r="F18" s="189" t="e">
        <v>#REF!</v>
      </c>
      <c r="G18" s="261" t="e">
        <f>Igazgatás!G18+Községgazd!G18+Vagyongazd!#REF!+Közút!G18+Sport!G18+Közművelődés!G28+Támogatás!G18</f>
        <v>#REF!</v>
      </c>
      <c r="H18" s="188" t="e">
        <f>Igazgatás!H18+Községgazd!H18+Vagyongazd!#REF!+Közút!H18+Sport!H18+Közművelődés!H28+Támogatás!H18</f>
        <v>#REF!</v>
      </c>
      <c r="I18" s="189" t="e">
        <f>Igazgatás!I18+Községgazd!I18+Vagyongazd!#REF!+Közút!I18+Sport!I18+Közművelődés!I28+Támogatás!I18</f>
        <v>#REF!</v>
      </c>
      <c r="J18" s="197">
        <f>Igazgatás!J18+Községgazd!M18+Vagyongazd!J18+Közút!J18+Sport!J18+Közművelődés!L28+Támogatás!P18</f>
        <v>0</v>
      </c>
      <c r="K18" s="191">
        <f>Igazgatás!K18+Községgazd!N18+Vagyongazd!K18+Közút!K18+Sport!K18+Közművelődés!M28+Támogatás!Q18</f>
        <v>0</v>
      </c>
      <c r="L18" s="191">
        <f>Igazgatás!L18+Községgazd!O18+Vagyongazd!L18+Közút!L18+Sport!L18+Közművelődés!N28+Támogatás!R18</f>
        <v>0</v>
      </c>
      <c r="M18" s="191">
        <f>Igazgatás!M18+Községgazd!P18+Vagyongazd!M18+Közút!M18+Sport!M18+Közművelődés!O28+Támogatás!S18</f>
        <v>0</v>
      </c>
      <c r="N18" s="191">
        <f>Igazgatás!N18+Községgazd!Q18+Vagyongazd!N18+Közút!N18+Sport!N18+Közművelődés!P28+Támogatás!T18</f>
        <v>0</v>
      </c>
      <c r="O18" s="192">
        <f>Igazgatás!O18+Községgazd!R18+Vagyongazd!O18+Közút!O18+Sport!O18+Közművelődés!Q28+Támogatás!U18</f>
        <v>0</v>
      </c>
      <c r="P18" s="191">
        <f>Igazgatás!P18+Községgazd!S18+Vagyongazd!P18+Közút!P18+Sport!P18+Közművelődés!R28+Támogatás!V18</f>
        <v>0</v>
      </c>
      <c r="Q18" s="190">
        <f>Igazgatás!Q18+Községgazd!T18+Vagyongazd!Q18+Közút!Q18+Sport!Q18+Közművelődés!S28+Támogatás!W18</f>
        <v>0</v>
      </c>
      <c r="R18" s="192">
        <f>Igazgatás!R18+Községgazd!U18+Vagyongazd!R18+Közút!R18+Sport!R18+Közművelődés!T28+Támogatás!X18</f>
        <v>0</v>
      </c>
      <c r="S18" s="192">
        <f>Igazgatás!S18+Községgazd!V18+Vagyongazd!S18+Közút!S18+Sport!S18+Közművelődés!U28+Támogatás!Y18</f>
        <v>0</v>
      </c>
      <c r="T18" s="192">
        <f>Igazgatás!T18+Községgazd!W18+Vagyongazd!T18+Közút!T18+Sport!T18+Közművelődés!V28+Támogatás!Z18</f>
        <v>0</v>
      </c>
      <c r="U18" s="193">
        <f>Igazgatás!U18+Községgazd!X18+Vagyongazd!U18+Közút!U18+Sport!U18+Közművelődés!W28+Támogatás!AA18</f>
        <v>0</v>
      </c>
    </row>
    <row r="19" spans="1:21" s="206" customFormat="1" x14ac:dyDescent="0.25">
      <c r="A19" s="124" t="s">
        <v>144</v>
      </c>
      <c r="B19" s="187" t="s">
        <v>621</v>
      </c>
      <c r="C19" s="200"/>
      <c r="D19" s="256" t="s">
        <v>145</v>
      </c>
      <c r="E19" s="256"/>
      <c r="F19" s="189">
        <v>199700</v>
      </c>
      <c r="G19" s="189">
        <f>Igazgatás!G19+Községgazd!G19+Vagyongazd!G19+Közút!G19+Sport!G19+Közművelődés!G29+Támogatás!G19</f>
        <v>199700</v>
      </c>
      <c r="H19" s="189">
        <f>Igazgatás!H19+Községgazd!H19+Vagyongazd!H19+Közút!H19+Sport!H19+Közművelődés!H29+Támogatás!H19</f>
        <v>0</v>
      </c>
      <c r="I19" s="189">
        <f>Igazgatás!I19+Községgazd!I19+Vagyongazd!I19+Közút!I19+Sport!I19+Közművelődés!I29+Támogatás!I19</f>
        <v>199700</v>
      </c>
      <c r="J19" s="197">
        <f>Igazgatás!J19+Községgazd!M19+Vagyongazd!J19+Közút!J19+Sport!J19+Közművelődés!L29+Támogatás!P19</f>
        <v>17100</v>
      </c>
      <c r="K19" s="191">
        <f>Igazgatás!K19+Községgazd!N19+Vagyongazd!K19+Közút!K19+Sport!K19+Közművelődés!M29+Támogatás!Q19</f>
        <v>16600</v>
      </c>
      <c r="L19" s="191">
        <f>Igazgatás!L19+Községgazd!O19+Vagyongazd!L19+Közút!L19+Sport!L19+Közművelődés!N29+Támogatás!R19</f>
        <v>16600</v>
      </c>
      <c r="M19" s="191">
        <f>Igazgatás!M19+Községgazd!P19+Vagyongazd!M19+Közút!M19+Sport!M19+Közművelődés!O29+Támogatás!S19</f>
        <v>16600</v>
      </c>
      <c r="N19" s="191">
        <f>Igazgatás!N19+Községgazd!Q19+Vagyongazd!N19+Közút!N19+Sport!N19+Közművelődés!P29+Támogatás!T19</f>
        <v>16600</v>
      </c>
      <c r="O19" s="192">
        <f>Igazgatás!O19+Községgazd!R19+Vagyongazd!O19+Közút!O19+Sport!O19+Közművelődés!Q29+Támogatás!U19</f>
        <v>16600</v>
      </c>
      <c r="P19" s="191">
        <f>Igazgatás!P19+Községgazd!S19+Vagyongazd!P19+Közút!P19+Sport!P19+Közművelődés!R29+Támogatás!V19</f>
        <v>16600</v>
      </c>
      <c r="Q19" s="190">
        <f>Igazgatás!Q19+Községgazd!T19+Vagyongazd!Q19+Közút!Q19+Sport!Q19+Közművelődés!S29+Támogatás!W19</f>
        <v>16600</v>
      </c>
      <c r="R19" s="192">
        <f>Igazgatás!R19+Községgazd!U19+Vagyongazd!R19+Közút!R19+Sport!R19+Közművelődés!T29+Támogatás!X19</f>
        <v>16600</v>
      </c>
      <c r="S19" s="192">
        <f>Igazgatás!S19+Községgazd!V19+Vagyongazd!S19+Közút!S19+Sport!S19+Közművelődés!U29+Támogatás!Y19</f>
        <v>16600</v>
      </c>
      <c r="T19" s="192">
        <f>Igazgatás!T19+Községgazd!W19+Vagyongazd!T19+Közút!T19+Sport!T19+Közművelődés!V29+Támogatás!Z19</f>
        <v>16600</v>
      </c>
      <c r="U19" s="193">
        <f>Igazgatás!U19+Községgazd!X19+Vagyongazd!U19+Közút!U19+Sport!U19+Közművelődés!W29+Támogatás!AA19</f>
        <v>16600</v>
      </c>
    </row>
    <row r="20" spans="1:21" x14ac:dyDescent="0.25">
      <c r="B20" s="91" t="s">
        <v>622</v>
      </c>
      <c r="C20" s="582" t="s">
        <v>146</v>
      </c>
      <c r="D20" s="583"/>
      <c r="E20" s="583"/>
      <c r="F20" s="164">
        <v>4960464</v>
      </c>
      <c r="G20" s="164">
        <f>Igazgatás!G20+Községgazd!G20+Vagyongazd!G20+Közút!G20+Sport!G20+Közművelődés!G32+Támogatás!G20</f>
        <v>4587964</v>
      </c>
      <c r="H20" s="164">
        <f>Igazgatás!H20+Községgazd!H20+Vagyongazd!H20+Közút!H20+Sport!H20+Közművelődés!H32+Támogatás!H20</f>
        <v>372500</v>
      </c>
      <c r="I20" s="164">
        <f>Igazgatás!I20+Községgazd!I20+Vagyongazd!I20+Közút!I20+Sport!I20+Közművelődés!I32+Támogatás!I20</f>
        <v>4960464</v>
      </c>
      <c r="J20" s="93">
        <f>Igazgatás!J20+Községgazd!M20+Vagyongazd!J20+Közút!J20+Sport!J20+Közművelődés!L32+Támogatás!P20</f>
        <v>357704</v>
      </c>
      <c r="K20" s="94">
        <f>Igazgatás!K20+Községgazd!N20+Vagyongazd!K20+Közút!K20+Sport!K20+Közművelődés!M32+Támogatás!Q20</f>
        <v>359608</v>
      </c>
      <c r="L20" s="94">
        <f>Igazgatás!L20+Községgazd!O20+Vagyongazd!L20+Közút!L20+Sport!L20+Közművelődés!N32+Támogatás!R20</f>
        <v>411497</v>
      </c>
      <c r="M20" s="94">
        <f>Igazgatás!M20+Községgazd!P20+Vagyongazd!M20+Közút!M20+Sport!M20+Közművelődés!O32+Támogatás!S20</f>
        <v>436083</v>
      </c>
      <c r="N20" s="94">
        <f>Igazgatás!N20+Községgazd!Q20+Vagyongazd!N20+Közút!N20+Sport!N20+Közművelődés!P32+Támogatás!T20</f>
        <v>442895</v>
      </c>
      <c r="O20" s="97">
        <f>Igazgatás!O20+Községgazd!R20+Vagyongazd!O20+Közút!O20+Sport!O20+Közművelődés!Q32+Támogatás!U20</f>
        <v>442677</v>
      </c>
      <c r="P20" s="94">
        <f>Igazgatás!P20+Községgazd!S20+Vagyongazd!P20+Közút!P20+Sport!P20+Közművelődés!R32+Támogatás!V20</f>
        <v>441008</v>
      </c>
      <c r="Q20" s="96">
        <f>Igazgatás!Q20+Községgazd!T20+Vagyongazd!Q20+Közút!Q20+Sport!Q20+Közművelődés!S32+Támogatás!W20</f>
        <v>428670</v>
      </c>
      <c r="R20" s="97">
        <f>Igazgatás!R20+Községgazd!U20+Vagyongazd!R20+Közút!R20+Sport!R20+Közművelődés!T32+Támogatás!X20</f>
        <v>387402</v>
      </c>
      <c r="S20" s="97">
        <f>Igazgatás!S20+Községgazd!V20+Vagyongazd!S20+Közút!S20+Sport!S20+Közművelődés!U32+Támogatás!Y20</f>
        <v>386497</v>
      </c>
      <c r="T20" s="97">
        <f>Igazgatás!T20+Községgazd!W20+Vagyongazd!T20+Közút!T20+Sport!T20+Közművelődés!V32+Támogatás!Z20</f>
        <v>428925</v>
      </c>
      <c r="U20" s="98">
        <f>Igazgatás!U20+Községgazd!X20+Vagyongazd!U20+Közút!U20+Sport!U20+Közművelődés!W32+Támogatás!AA20</f>
        <v>437498</v>
      </c>
    </row>
    <row r="21" spans="1:21" s="41" customFormat="1" x14ac:dyDescent="0.25">
      <c r="A21" s="124" t="s">
        <v>147</v>
      </c>
      <c r="B21" s="53" t="s">
        <v>623</v>
      </c>
      <c r="C21" s="605" t="s">
        <v>148</v>
      </c>
      <c r="D21" s="606"/>
      <c r="E21" s="606"/>
      <c r="F21" s="166">
        <v>4277964</v>
      </c>
      <c r="G21" s="166">
        <f>Igazgatás!G21+Községgazd!G21+Vagyongazd!G21+Közút!G21+Sport!G21+Közművelődés!G33+Támogatás!G21</f>
        <v>4277964</v>
      </c>
      <c r="H21" s="166">
        <f>Igazgatás!H21+Községgazd!H21+Vagyongazd!H21+Közút!H21+Sport!H21+Közművelődés!H33+Támogatás!H21</f>
        <v>0</v>
      </c>
      <c r="I21" s="166">
        <f>Igazgatás!I21+Községgazd!I21+Vagyongazd!I21+Közút!I21+Sport!I21+Közművelődés!I33+Támogatás!I21</f>
        <v>4277964</v>
      </c>
      <c r="J21" s="76">
        <f>Igazgatás!J21+Községgazd!M21+Vagyongazd!J21+Közút!J21+Sport!J21+Közművelődés!L33+Támogatás!P21</f>
        <v>356497</v>
      </c>
      <c r="K21" s="13">
        <f>Igazgatás!K21+Községgazd!N21+Vagyongazd!K21+Közút!K21+Sport!K21+Közművelődés!M33+Támogatás!Q21</f>
        <v>356497</v>
      </c>
      <c r="L21" s="13">
        <f>Igazgatás!L21+Községgazd!O21+Vagyongazd!L21+Közút!L21+Sport!L21+Közművelődés!N33+Támogatás!R21</f>
        <v>356497</v>
      </c>
      <c r="M21" s="13">
        <f>Igazgatás!M21+Községgazd!P21+Vagyongazd!M21+Közút!M21+Sport!M21+Közművelődés!O33+Támogatás!S21</f>
        <v>356497</v>
      </c>
      <c r="N21" s="13">
        <f>Igazgatás!N21+Községgazd!Q21+Vagyongazd!N21+Közút!N21+Sport!N21+Közművelődés!P33+Támogatás!T21</f>
        <v>356497</v>
      </c>
      <c r="O21" s="81">
        <f>Igazgatás!O21+Községgazd!R21+Vagyongazd!O21+Közút!O21+Sport!O21+Közművelődés!Q33+Támogatás!U21</f>
        <v>356497</v>
      </c>
      <c r="P21" s="13">
        <f>Igazgatás!P21+Községgazd!S21+Vagyongazd!P21+Közút!P21+Sport!P21+Közművelődés!R33+Támogatás!V21</f>
        <v>356497</v>
      </c>
      <c r="Q21" s="43">
        <f>Igazgatás!Q21+Községgazd!T21+Vagyongazd!Q21+Közút!Q21+Sport!Q21+Közművelődés!S33+Támogatás!W21</f>
        <v>356497</v>
      </c>
      <c r="R21" s="81">
        <f>Igazgatás!R21+Községgazd!U21+Vagyongazd!R21+Közút!R21+Sport!R21+Közművelődés!T33+Támogatás!X21</f>
        <v>356497</v>
      </c>
      <c r="S21" s="81">
        <f>Igazgatás!S21+Községgazd!V21+Vagyongazd!S21+Közút!S21+Sport!S21+Közművelődés!U33+Támogatás!Y21</f>
        <v>356497</v>
      </c>
      <c r="T21" s="81">
        <f>Igazgatás!T21+Községgazd!W21+Vagyongazd!T21+Közút!T21+Sport!T21+Közművelődés!V33+Támogatás!Z21</f>
        <v>356497</v>
      </c>
      <c r="U21" s="45">
        <f>Igazgatás!U21+Községgazd!X21+Vagyongazd!U21+Közút!U21+Sport!U21+Közművelődés!W33+Támogatás!AA21</f>
        <v>356497</v>
      </c>
    </row>
    <row r="22" spans="1:21" s="41" customFormat="1" ht="25.5" customHeight="1" x14ac:dyDescent="0.25">
      <c r="A22" s="124" t="s">
        <v>149</v>
      </c>
      <c r="B22" s="53" t="s">
        <v>624</v>
      </c>
      <c r="C22" s="607" t="s">
        <v>875</v>
      </c>
      <c r="D22" s="608"/>
      <c r="E22" s="608"/>
      <c r="F22" s="166">
        <v>582500</v>
      </c>
      <c r="G22" s="166">
        <f>Igazgatás!G22+Községgazd!G22+Vagyongazd!G22+Közút!G22+Sport!G22+Közművelődés!G34+Támogatás!G22</f>
        <v>210000</v>
      </c>
      <c r="H22" s="166">
        <f>Igazgatás!H22+Községgazd!H22+Vagyongazd!H22+Közút!H22+Sport!H22+Közművelődés!H34+Támogatás!H22</f>
        <v>372500</v>
      </c>
      <c r="I22" s="166">
        <f>Igazgatás!I22+Községgazd!I22+Vagyongazd!I22+Közút!I22+Sport!I22+Közművelődés!I34+Támogatás!I22</f>
        <v>582500</v>
      </c>
      <c r="J22" s="76">
        <f>Igazgatás!J22+Községgazd!M22+Vagyongazd!J22+Közút!J22+Sport!J22+Közművelődés!L34+Támogatás!P22</f>
        <v>0</v>
      </c>
      <c r="K22" s="13">
        <f>Igazgatás!K22+Községgazd!N22+Vagyongazd!K22+Közút!K22+Sport!K22+Közművelődés!M34+Támogatás!Q22</f>
        <v>0</v>
      </c>
      <c r="L22" s="13">
        <f>Igazgatás!L22+Községgazd!O22+Vagyongazd!L22+Közút!L22+Sport!L22+Közművelődés!N34+Támogatás!R22</f>
        <v>55000</v>
      </c>
      <c r="M22" s="13">
        <f>Igazgatás!M22+Községgazd!P22+Vagyongazd!M22+Közút!M22+Sport!M22+Közművelődés!O34+Támogatás!S22</f>
        <v>77500</v>
      </c>
      <c r="N22" s="13">
        <f>Igazgatás!N22+Községgazd!Q22+Vagyongazd!N22+Közút!N22+Sport!N22+Közművelődés!P34+Támogatás!T22</f>
        <v>85000</v>
      </c>
      <c r="O22" s="81">
        <f>Igazgatás!O22+Községgazd!R22+Vagyongazd!O22+Közút!O22+Sport!O22+Közművelődés!Q34+Támogatás!U22</f>
        <v>65000</v>
      </c>
      <c r="P22" s="13">
        <f>Igazgatás!P22+Községgazd!S22+Vagyongazd!P22+Közút!P22+Sport!P22+Közművelődés!R34+Támogatás!V22</f>
        <v>82500</v>
      </c>
      <c r="Q22" s="43">
        <f>Igazgatás!Q22+Községgazd!T22+Vagyongazd!Q22+Közút!Q22+Sport!Q22+Közművelődés!S34+Támogatás!W22</f>
        <v>57500</v>
      </c>
      <c r="R22" s="81">
        <f>Igazgatás!R22+Községgazd!U22+Vagyongazd!R22+Közút!R22+Sport!R22+Közművelődés!T34+Támogatás!X22</f>
        <v>30000</v>
      </c>
      <c r="S22" s="81">
        <f>Igazgatás!S22+Községgazd!V22+Vagyongazd!S22+Közút!S22+Sport!S22+Közművelődés!U34+Támogatás!Y22</f>
        <v>30000</v>
      </c>
      <c r="T22" s="81">
        <f>Igazgatás!T22+Községgazd!W22+Vagyongazd!T22+Közút!T22+Sport!T22+Közművelődés!V34+Támogatás!Z22</f>
        <v>52500</v>
      </c>
      <c r="U22" s="45">
        <f>Igazgatás!U22+Községgazd!X22+Vagyongazd!U22+Közút!U22+Sport!U22+Közművelődés!W34+Támogatás!AA22</f>
        <v>47500</v>
      </c>
    </row>
    <row r="23" spans="1:21" s="41" customFormat="1" ht="15.75" thickBot="1" x14ac:dyDescent="0.3">
      <c r="A23" s="124" t="s">
        <v>150</v>
      </c>
      <c r="B23" s="194" t="s">
        <v>625</v>
      </c>
      <c r="C23" s="647" t="s">
        <v>151</v>
      </c>
      <c r="D23" s="648"/>
      <c r="E23" s="648"/>
      <c r="F23" s="166">
        <v>100000</v>
      </c>
      <c r="G23" s="166">
        <f>Igazgatás!G23+Községgazd!G23+Vagyongazd!G23+Közút!G23+Sport!G23+Közművelődés!G35+Támogatás!G23</f>
        <v>100000</v>
      </c>
      <c r="H23" s="166">
        <f>Igazgatás!H23+Községgazd!H23+Vagyongazd!H23+Közút!H23+Sport!H23+Közművelődés!H35+Támogatás!H23</f>
        <v>0</v>
      </c>
      <c r="I23" s="166">
        <f>Igazgatás!I23+Községgazd!I23+Vagyongazd!I23+Közút!I23+Sport!I23+Közművelődés!I35+Támogatás!I23</f>
        <v>100000</v>
      </c>
      <c r="J23" s="76">
        <f>Igazgatás!J23+Községgazd!M23+Vagyongazd!J23+Közút!J23+Sport!J23+Közművelődés!L35+Támogatás!P23</f>
        <v>1207</v>
      </c>
      <c r="K23" s="13">
        <f>Igazgatás!K23+Községgazd!N23+Vagyongazd!K23+Közút!K23+Sport!K23+Közművelődés!M35+Támogatás!Q23</f>
        <v>3111</v>
      </c>
      <c r="L23" s="13">
        <f>Igazgatás!L23+Községgazd!O23+Vagyongazd!L23+Közút!L23+Sport!L23+Közművelődés!N35+Támogatás!R23</f>
        <v>0</v>
      </c>
      <c r="M23" s="13">
        <f>Igazgatás!M23+Községgazd!P23+Vagyongazd!M23+Közút!M23+Sport!M23+Közművelődés!O35+Támogatás!S23</f>
        <v>2086</v>
      </c>
      <c r="N23" s="13">
        <f>Igazgatás!N23+Községgazd!Q23+Vagyongazd!N23+Közút!N23+Sport!N23+Közművelődés!P35+Támogatás!T23</f>
        <v>1398</v>
      </c>
      <c r="O23" s="81">
        <f>Igazgatás!O23+Községgazd!R23+Vagyongazd!O23+Közút!O23+Sport!O23+Közművelődés!Q35+Támogatás!U23</f>
        <v>21180</v>
      </c>
      <c r="P23" s="13">
        <f>Igazgatás!P23+Községgazd!S23+Vagyongazd!P23+Közút!P23+Sport!P23+Közművelődés!R35+Támogatás!V23</f>
        <v>2011</v>
      </c>
      <c r="Q23" s="43">
        <f>Igazgatás!Q23+Községgazd!T23+Vagyongazd!Q23+Közút!Q23+Sport!Q23+Közművelődés!S35+Támogatás!W23</f>
        <v>14673</v>
      </c>
      <c r="R23" s="81">
        <f>Igazgatás!R23+Községgazd!U23+Vagyongazd!R23+Közút!R23+Sport!R23+Közművelődés!T35+Támogatás!X23</f>
        <v>905</v>
      </c>
      <c r="S23" s="81">
        <f>Igazgatás!S23+Községgazd!V23+Vagyongazd!S23+Közút!S23+Sport!S23+Közművelődés!U35+Támogatás!Y23</f>
        <v>0</v>
      </c>
      <c r="T23" s="81">
        <f>Igazgatás!T23+Községgazd!W23+Vagyongazd!T23+Közút!T23+Sport!T23+Közművelődés!V35+Támogatás!Z23</f>
        <v>19928</v>
      </c>
      <c r="U23" s="45">
        <f>Igazgatás!U23+Községgazd!X23+Vagyongazd!U23+Közút!U23+Sport!U23+Közművelődés!W35+Támogatás!AA23</f>
        <v>33501</v>
      </c>
    </row>
    <row r="24" spans="1:21" ht="15.75" thickBot="1" x14ac:dyDescent="0.3">
      <c r="A24" s="124" t="s">
        <v>964</v>
      </c>
      <c r="B24" s="83" t="s">
        <v>152</v>
      </c>
      <c r="C24" s="578" t="s">
        <v>802</v>
      </c>
      <c r="D24" s="578"/>
      <c r="E24" s="579"/>
      <c r="F24" s="162">
        <v>2090420.88</v>
      </c>
      <c r="G24" s="162">
        <f>Igazgatás!G24+Községgazd!G24+Vagyongazd!G24+Közút!G24+Sport!G24+Közművelődés!G36+Támogatás!G24</f>
        <v>2060420.88</v>
      </c>
      <c r="H24" s="162">
        <f>Igazgatás!H24+Községgazd!H24+Vagyongazd!H24+Közút!H24+Sport!H24+Közművelődés!H36+Támogatás!H24</f>
        <v>30000</v>
      </c>
      <c r="I24" s="162">
        <f>Igazgatás!I24+Községgazd!I24+Vagyongazd!I24+Közút!I24+Sport!I24+Közművelődés!I36+Támogatás!I24</f>
        <v>2090420.88</v>
      </c>
      <c r="J24" s="85">
        <f>Igazgatás!J24+Községgazd!M24+Vagyongazd!J24+Közút!J24+Sport!J24+Közművelődés!L36+Támogatás!P24</f>
        <v>151555.58000000002</v>
      </c>
      <c r="K24" s="86">
        <f>Igazgatás!K24+Községgazd!N24+Vagyongazd!K24+Közút!K24+Sport!K24+Közművelődés!M36+Támogatás!Q24</f>
        <v>128740.56</v>
      </c>
      <c r="L24" s="86">
        <f>Igazgatás!L24+Községgazd!O24+Vagyongazd!L24+Közút!L24+Sport!L24+Közművelődés!N36+Támogatás!R24</f>
        <v>346748.39</v>
      </c>
      <c r="M24" s="86">
        <f>Igazgatás!M24+Községgazd!P24+Vagyongazd!M24+Közút!M24+Sport!M24+Közművelődés!O36+Támogatás!S24</f>
        <v>137803.185</v>
      </c>
      <c r="N24" s="86">
        <f>Igazgatás!N24+Községgazd!Q24+Vagyongazd!N24+Közút!N24+Sport!N24+Közművelődés!P36+Támogatás!T24</f>
        <v>139131.52499999999</v>
      </c>
      <c r="O24" s="89">
        <f>Igazgatás!O24+Községgazd!R24+Vagyongazd!O24+Közút!O24+Sport!O24+Közművelődés!Q36+Támogatás!U24</f>
        <v>139089.01500000001</v>
      </c>
      <c r="P24" s="86">
        <f>Igazgatás!P24+Községgazd!S24+Vagyongazd!P24+Közút!P24+Sport!P24+Közművelődés!R36+Támogatás!V24</f>
        <v>155534.56</v>
      </c>
      <c r="Q24" s="88">
        <f>Igazgatás!Q24+Községgazd!T24+Vagyongazd!Q24+Közút!Q24+Sport!Q24+Közművelődés!S36+Támogatás!W24</f>
        <v>237877.27499999999</v>
      </c>
      <c r="R24" s="89">
        <f>Igazgatás!R24+Községgazd!U24+Vagyongazd!R24+Közút!R24+Sport!R24+Közművelődés!T36+Támogatás!X24</f>
        <v>128310.39000000001</v>
      </c>
      <c r="S24" s="89">
        <f>Igazgatás!S24+Községgazd!V24+Vagyongazd!S24+Közút!S24+Sport!S24+Közművelődés!U36+Támogatás!Y24</f>
        <v>139048.91500000001</v>
      </c>
      <c r="T24" s="89">
        <f>Igazgatás!T24+Községgazd!W24+Vagyongazd!T24+Közút!T24+Sport!T24+Közművelődés!V36+Támogatás!Z24</f>
        <v>142257.375</v>
      </c>
      <c r="U24" s="90">
        <f>Igazgatás!U24+Községgazd!X24+Vagyongazd!U24+Közút!U24+Sport!U24+Közművelődés!W36+Támogatás!AA24</f>
        <v>244324.11000000002</v>
      </c>
    </row>
    <row r="25" spans="1:21" x14ac:dyDescent="0.25">
      <c r="B25" s="61"/>
      <c r="C25" s="632" t="s">
        <v>154</v>
      </c>
      <c r="D25" s="633"/>
      <c r="E25" s="633"/>
      <c r="F25" s="165">
        <v>1906805.73</v>
      </c>
      <c r="G25" s="165">
        <f>Igazgatás!G25+Községgazd!G25+Vagyongazd!G25+Közút!G25+Sport!G25+Közművelődés!G37+Támogatás!G25</f>
        <v>1906805.73</v>
      </c>
      <c r="H25" s="165">
        <f>Igazgatás!H25+Községgazd!H25+Vagyongazd!H25+Közút!H25+Sport!H25+Közművelődés!H37+Támogatás!H25</f>
        <v>0</v>
      </c>
      <c r="I25" s="165">
        <f>Igazgatás!I25+Községgazd!I25+Vagyongazd!I25+Közút!I25+Sport!I25+Közművelődés!I37+Támogatás!I25</f>
        <v>1906805.73</v>
      </c>
      <c r="J25" s="74">
        <f>Igazgatás!J25+Községgazd!M25+Vagyongazd!J25+Közút!J25+Sport!J25+Közművelődés!L37+Támogatás!P25</f>
        <v>139203.58000000002</v>
      </c>
      <c r="K25" s="1">
        <f>Igazgatás!K25+Községgazd!N25+Vagyongazd!K25+Közút!K25+Sport!K25+Közművelődés!M37+Támogatás!Q25</f>
        <v>128740.56</v>
      </c>
      <c r="L25" s="1">
        <f>Igazgatás!L25+Községgazd!O25+Vagyongazd!L25+Közút!L25+Sport!L25+Közművelődés!N37+Támogatás!R25</f>
        <v>244087.39</v>
      </c>
      <c r="M25" s="1">
        <f>Igazgatás!M25+Községgazd!P25+Vagyongazd!M25+Közút!M25+Sport!M25+Közművelődés!O37+Támogatás!S25</f>
        <v>137803.185</v>
      </c>
      <c r="N25" s="1">
        <f>Igazgatás!N25+Községgazd!Q25+Vagyongazd!N25+Közút!N25+Sport!N25+Közművelődés!P37+Támogatás!T25</f>
        <v>139131.52499999999</v>
      </c>
      <c r="O25" s="80">
        <f>Igazgatás!O25+Községgazd!R25+Vagyongazd!O25+Közút!O25+Sport!O25+Közművelődés!Q37+Támogatás!U25</f>
        <v>139089.01500000001</v>
      </c>
      <c r="P25" s="1">
        <f>Igazgatás!P25+Községgazd!S25+Vagyongazd!P25+Közút!P25+Sport!P25+Közművelődés!R37+Támogatás!V25</f>
        <v>138763.56</v>
      </c>
      <c r="Q25" s="42">
        <f>Igazgatás!Q25+Községgazd!T25+Vagyongazd!Q25+Közút!Q25+Sport!Q25+Közművelődés!S37+Támogatás!W25</f>
        <v>226961.125</v>
      </c>
      <c r="R25" s="80">
        <f>Igazgatás!R25+Községgazd!U25+Vagyongazd!R25+Közút!R25+Sport!R25+Közművelődés!T37+Támogatás!X25</f>
        <v>128310.39000000001</v>
      </c>
      <c r="S25" s="80">
        <f>Igazgatás!S25+Községgazd!V25+Vagyongazd!S25+Közút!S25+Sport!S25+Közművelődés!U37+Támogatás!Y25</f>
        <v>128133.91500000001</v>
      </c>
      <c r="T25" s="80">
        <f>Igazgatás!T25+Községgazd!W25+Vagyongazd!T25+Közút!T25+Sport!T25+Közművelődés!V37+Támogatás!Z25</f>
        <v>142257.375</v>
      </c>
      <c r="U25" s="44">
        <f>Igazgatás!U25+Községgazd!X25+Vagyongazd!U25+Közút!U25+Sport!U25+Közművelődés!W37+Támogatás!AA25</f>
        <v>214324.11000000002</v>
      </c>
    </row>
    <row r="26" spans="1:21" ht="15" hidden="1" customHeight="1" x14ac:dyDescent="0.25">
      <c r="B26" s="62"/>
      <c r="C26" s="634" t="s">
        <v>155</v>
      </c>
      <c r="D26" s="635"/>
      <c r="E26" s="635"/>
      <c r="F26" s="165" t="e">
        <v>#REF!</v>
      </c>
      <c r="G26" s="246" t="e">
        <f>Igazgatás!G26+Községgazd!G26+Vagyongazd!#REF!+Közút!G26+Sport!G26+Közművelődés!G40+Támogatás!G26</f>
        <v>#REF!</v>
      </c>
      <c r="H26" s="152" t="e">
        <f>Igazgatás!H26+Községgazd!H26+Vagyongazd!#REF!+Közút!H26+Sport!H26+Közművelődés!H40+Támogatás!H26</f>
        <v>#REF!</v>
      </c>
      <c r="I26" s="165" t="e">
        <f>Igazgatás!I26+Községgazd!I26+Vagyongazd!#REF!+Közút!I26+Sport!I26+Közművelődés!I40+Támogatás!I26</f>
        <v>#REF!</v>
      </c>
      <c r="J26" s="74">
        <f>Igazgatás!J26+Községgazd!M26+Vagyongazd!J26+Közút!J26+Sport!J26+Közművelődés!L40+Támogatás!P26</f>
        <v>0</v>
      </c>
      <c r="K26" s="1">
        <f>Igazgatás!K26+Községgazd!N26+Vagyongazd!K26+Közút!K26+Sport!K26+Közművelődés!M40+Támogatás!Q26</f>
        <v>0</v>
      </c>
      <c r="L26" s="1">
        <f>Igazgatás!L26+Községgazd!O26+Vagyongazd!L26+Közút!L26+Sport!L26+Közművelődés!N40+Támogatás!R26</f>
        <v>0</v>
      </c>
      <c r="M26" s="1">
        <f>Igazgatás!M26+Községgazd!P26+Vagyongazd!M26+Közút!M26+Sport!M26+Közművelődés!O40+Támogatás!S26</f>
        <v>0</v>
      </c>
      <c r="N26" s="1">
        <f>Igazgatás!N26+Községgazd!Q26+Vagyongazd!N26+Közút!N26+Sport!N26+Közművelődés!P40+Támogatás!T26</f>
        <v>0</v>
      </c>
      <c r="O26" s="80">
        <f>Igazgatás!O26+Községgazd!R26+Vagyongazd!O26+Közút!O26+Sport!O26+Közművelődés!Q40+Támogatás!U26</f>
        <v>0</v>
      </c>
      <c r="P26" s="1">
        <f>Igazgatás!P26+Községgazd!S26+Vagyongazd!P26+Közút!P26+Sport!P26+Közművelődés!R40+Támogatás!V26</f>
        <v>0</v>
      </c>
      <c r="Q26" s="42">
        <f>Igazgatás!Q26+Községgazd!T26+Vagyongazd!Q26+Közút!Q26+Sport!Q26+Közművelődés!S40+Támogatás!W26</f>
        <v>0</v>
      </c>
      <c r="R26" s="80">
        <f>Igazgatás!R26+Községgazd!U26+Vagyongazd!R26+Közút!R26+Sport!R26+Közművelődés!T40+Támogatás!X26</f>
        <v>0</v>
      </c>
      <c r="S26" s="80">
        <f>Igazgatás!S26+Községgazd!V26+Vagyongazd!S26+Közút!S26+Sport!S26+Közművelődés!U40+Támogatás!Y26</f>
        <v>0</v>
      </c>
      <c r="T26" s="80">
        <f>Igazgatás!T26+Községgazd!W26+Vagyongazd!T26+Közút!T26+Sport!T26+Közművelődés!V40+Támogatás!Z26</f>
        <v>0</v>
      </c>
      <c r="U26" s="44">
        <f>Igazgatás!U26+Községgazd!X26+Vagyongazd!U26+Közút!U26+Sport!U26+Közművelődés!W40+Támogatás!AA26</f>
        <v>0</v>
      </c>
    </row>
    <row r="27" spans="1:21" ht="15" hidden="1" customHeight="1" x14ac:dyDescent="0.25">
      <c r="B27" s="62"/>
      <c r="C27" s="634" t="s">
        <v>156</v>
      </c>
      <c r="D27" s="635"/>
      <c r="E27" s="635"/>
      <c r="F27" s="165" t="e">
        <v>#REF!</v>
      </c>
      <c r="G27" s="246" t="e">
        <f>Igazgatás!G27+Községgazd!G27+Vagyongazd!#REF!+Közút!G27+Sport!G27+Közművelődés!G41+Támogatás!G27</f>
        <v>#REF!</v>
      </c>
      <c r="H27" s="152" t="e">
        <f>Igazgatás!H27+Községgazd!H27+Vagyongazd!#REF!+Közút!H27+Sport!H27+Közművelődés!H41+Támogatás!H27</f>
        <v>#REF!</v>
      </c>
      <c r="I27" s="165" t="e">
        <f>Igazgatás!I27+Községgazd!I27+Vagyongazd!#REF!+Közút!I27+Sport!I27+Közművelődés!I41+Támogatás!I27</f>
        <v>#REF!</v>
      </c>
      <c r="J27" s="74">
        <f>Igazgatás!J27+Községgazd!M27+Vagyongazd!J27+Közút!J27+Sport!J27+Közművelődés!L41+Támogatás!P27</f>
        <v>0</v>
      </c>
      <c r="K27" s="1">
        <f>Igazgatás!K27+Községgazd!N27+Vagyongazd!K27+Közút!K27+Sport!K27+Közművelődés!M41+Támogatás!Q27</f>
        <v>0</v>
      </c>
      <c r="L27" s="1">
        <f>Igazgatás!L27+Községgazd!O27+Vagyongazd!L27+Közút!L27+Sport!L27+Közművelődés!N41+Támogatás!R27</f>
        <v>0</v>
      </c>
      <c r="M27" s="1">
        <f>Igazgatás!M27+Községgazd!P27+Vagyongazd!M27+Közút!M27+Sport!M27+Közművelődés!O41+Támogatás!S27</f>
        <v>0</v>
      </c>
      <c r="N27" s="1">
        <f>Igazgatás!N27+Községgazd!Q27+Vagyongazd!N27+Közút!N27+Sport!N27+Közművelődés!P41+Támogatás!T27</f>
        <v>0</v>
      </c>
      <c r="O27" s="80">
        <f>Igazgatás!O27+Községgazd!R27+Vagyongazd!O27+Közút!O27+Sport!O27+Közművelődés!Q41+Támogatás!U27</f>
        <v>0</v>
      </c>
      <c r="P27" s="1">
        <f>Igazgatás!P27+Községgazd!S27+Vagyongazd!P27+Közút!P27+Sport!P27+Közművelődés!R41+Támogatás!V27</f>
        <v>0</v>
      </c>
      <c r="Q27" s="42">
        <f>Igazgatás!Q27+Községgazd!T27+Vagyongazd!Q27+Közút!Q27+Sport!Q27+Közművelődés!S41+Támogatás!W27</f>
        <v>0</v>
      </c>
      <c r="R27" s="80">
        <f>Igazgatás!R27+Községgazd!U27+Vagyongazd!R27+Közút!R27+Sport!R27+Közművelődés!T41+Támogatás!X27</f>
        <v>0</v>
      </c>
      <c r="S27" s="80">
        <f>Igazgatás!S27+Községgazd!V27+Vagyongazd!S27+Közút!S27+Sport!S27+Közművelődés!U41+Támogatás!Y27</f>
        <v>0</v>
      </c>
      <c r="T27" s="80">
        <f>Igazgatás!T27+Községgazd!W27+Vagyongazd!T27+Közút!T27+Sport!T27+Közművelődés!V41+Támogatás!Z27</f>
        <v>0</v>
      </c>
      <c r="U27" s="44">
        <f>Igazgatás!U27+Községgazd!X27+Vagyongazd!U27+Közút!U27+Sport!U27+Közművelődés!W41+Támogatás!AA27</f>
        <v>0</v>
      </c>
    </row>
    <row r="28" spans="1:21" x14ac:dyDescent="0.25">
      <c r="B28" s="62"/>
      <c r="C28" s="634" t="s">
        <v>157</v>
      </c>
      <c r="D28" s="635"/>
      <c r="E28" s="635"/>
      <c r="F28" s="165">
        <v>96556.9</v>
      </c>
      <c r="G28" s="165">
        <f>Igazgatás!G28+Községgazd!G28+Vagyongazd!G28+Közút!G28+Sport!G28+Közművelődés!G42+Támogatás!G28</f>
        <v>76556.899999999994</v>
      </c>
      <c r="H28" s="165">
        <f>Igazgatás!H28+Községgazd!H28+Vagyongazd!H28+Közút!H28+Sport!H28+Közművelődés!H42+Támogatás!H28</f>
        <v>20000</v>
      </c>
      <c r="I28" s="165">
        <f>Igazgatás!I28+Községgazd!I28+Vagyongazd!I28+Közút!I28+Sport!I28+Közművelődés!I42+Támogatás!I28</f>
        <v>96556.9</v>
      </c>
      <c r="J28" s="74">
        <f>Igazgatás!J28+Községgazd!M28+Vagyongazd!J28+Közút!J28+Sport!J28+Közművelődés!L42+Támogatás!P28</f>
        <v>5919</v>
      </c>
      <c r="K28" s="1">
        <f>Igazgatás!K28+Községgazd!N28+Vagyongazd!K28+Közút!K28+Sport!K28+Közművelődés!M42+Támogatás!Q28</f>
        <v>0</v>
      </c>
      <c r="L28" s="1">
        <f>Igazgatás!L28+Községgazd!O28+Vagyongazd!L28+Közút!L28+Sport!L28+Közművelődés!N42+Támogatás!R28</f>
        <v>49561</v>
      </c>
      <c r="M28" s="1">
        <f>Igazgatás!M28+Községgazd!P28+Vagyongazd!M28+Közút!M28+Sport!M28+Közművelődés!O42+Támogatás!S28</f>
        <v>0</v>
      </c>
      <c r="N28" s="1">
        <f>Igazgatás!N28+Községgazd!Q28+Vagyongazd!N28+Közút!N28+Sport!N28+Közművelődés!P42+Támogatás!T28</f>
        <v>0</v>
      </c>
      <c r="O28" s="80">
        <f>Igazgatás!O28+Községgazd!R28+Vagyongazd!O28+Közút!O28+Sport!O28+Közművelődés!Q42+Támogatás!U28</f>
        <v>0</v>
      </c>
      <c r="P28" s="1">
        <f>Igazgatás!P28+Községgazd!S28+Vagyongazd!P28+Közút!P28+Sport!P28+Közművelődés!R42+Támogatás!V28</f>
        <v>8096</v>
      </c>
      <c r="Q28" s="42">
        <f>Igazgatás!Q28+Községgazd!T28+Vagyongazd!Q28+Közút!Q28+Sport!Q28+Közművelődés!S42+Támogatás!W28</f>
        <v>6490.9</v>
      </c>
      <c r="R28" s="80">
        <f>Igazgatás!R28+Községgazd!U28+Vagyongazd!R28+Közút!R28+Sport!R28+Közművelődés!T42+Támogatás!X28</f>
        <v>0</v>
      </c>
      <c r="S28" s="80">
        <f>Igazgatás!S28+Községgazd!V28+Vagyongazd!S28+Közút!S28+Sport!S28+Közművelődés!U42+Támogatás!Y28</f>
        <v>6490</v>
      </c>
      <c r="T28" s="80">
        <f>Igazgatás!T28+Községgazd!W28+Vagyongazd!T28+Közút!T28+Sport!T28+Közművelődés!V42+Támogatás!Z28</f>
        <v>0</v>
      </c>
      <c r="U28" s="44">
        <f>Igazgatás!U28+Községgazd!X28+Vagyongazd!U28+Közút!U28+Sport!U28+Közművelődés!W42+Támogatás!AA28</f>
        <v>20000</v>
      </c>
    </row>
    <row r="29" spans="1:21" ht="15" hidden="1" customHeight="1" x14ac:dyDescent="0.25">
      <c r="B29" s="62"/>
      <c r="C29" s="634" t="s">
        <v>158</v>
      </c>
      <c r="D29" s="635"/>
      <c r="E29" s="635"/>
      <c r="F29" s="165" t="e">
        <v>#REF!</v>
      </c>
      <c r="G29" s="246" t="e">
        <f>Igazgatás!G29+Községgazd!G29+Vagyongazd!#REF!+Közút!G29+Sport!G29+Közművelődés!G45+Támogatás!G29</f>
        <v>#REF!</v>
      </c>
      <c r="H29" s="152" t="e">
        <f>Igazgatás!H29+Községgazd!H29+Vagyongazd!#REF!+Közút!H29+Sport!H29+Közművelődés!H45+Támogatás!H29</f>
        <v>#REF!</v>
      </c>
      <c r="I29" s="165" t="e">
        <f>Igazgatás!I29+Községgazd!I29+Vagyongazd!#REF!+Közút!I29+Sport!I29+Közművelődés!I45+Támogatás!I29</f>
        <v>#REF!</v>
      </c>
      <c r="J29" s="74">
        <f>Igazgatás!J29+Községgazd!M29+Vagyongazd!J29+Közút!J29+Sport!J29+Közművelődés!L45+Támogatás!P29</f>
        <v>0</v>
      </c>
      <c r="K29" s="1">
        <f>Igazgatás!K29+Községgazd!N29+Vagyongazd!K29+Közút!K29+Sport!K29+Közművelődés!M45+Támogatás!Q29</f>
        <v>0</v>
      </c>
      <c r="L29" s="1">
        <f>Igazgatás!L29+Községgazd!O29+Vagyongazd!L29+Közút!L29+Sport!L29+Közművelődés!N45+Támogatás!R29</f>
        <v>0</v>
      </c>
      <c r="M29" s="1">
        <f>Igazgatás!M29+Községgazd!P29+Vagyongazd!M29+Közút!M29+Sport!M29+Közművelődés!O45+Támogatás!S29</f>
        <v>0</v>
      </c>
      <c r="N29" s="1">
        <f>Igazgatás!N29+Községgazd!Q29+Vagyongazd!N29+Közút!N29+Sport!N29+Közművelődés!P45+Támogatás!T29</f>
        <v>0</v>
      </c>
      <c r="O29" s="80">
        <f>Igazgatás!O29+Községgazd!R29+Vagyongazd!O29+Közút!O29+Sport!O29+Közművelődés!Q45+Támogatás!U29</f>
        <v>0</v>
      </c>
      <c r="P29" s="1">
        <f>Igazgatás!P29+Községgazd!S29+Vagyongazd!P29+Közút!P29+Sport!P29+Közművelődés!R45+Támogatás!V29</f>
        <v>0</v>
      </c>
      <c r="Q29" s="42">
        <f>Igazgatás!Q29+Községgazd!T29+Vagyongazd!Q29+Közút!Q29+Sport!Q29+Közművelődés!S45+Támogatás!W29</f>
        <v>0</v>
      </c>
      <c r="R29" s="80">
        <f>Igazgatás!R29+Községgazd!U29+Vagyongazd!R29+Közút!R29+Sport!R29+Közművelődés!T45+Támogatás!X29</f>
        <v>0</v>
      </c>
      <c r="S29" s="80">
        <f>Igazgatás!S29+Községgazd!V29+Vagyongazd!S29+Közút!S29+Sport!S29+Közművelődés!U45+Támogatás!Y29</f>
        <v>0</v>
      </c>
      <c r="T29" s="80">
        <f>Igazgatás!T29+Községgazd!W29+Vagyongazd!T29+Közút!T29+Sport!T29+Közművelődés!V45+Támogatás!Z29</f>
        <v>0</v>
      </c>
      <c r="U29" s="44">
        <f>Igazgatás!U29+Községgazd!X29+Vagyongazd!U29+Közút!U29+Sport!U29+Közművelődés!W45+Támogatás!AA29</f>
        <v>0</v>
      </c>
    </row>
    <row r="30" spans="1:21" ht="15" hidden="1" customHeight="1" x14ac:dyDescent="0.25">
      <c r="B30" s="62"/>
      <c r="C30" s="634" t="s">
        <v>159</v>
      </c>
      <c r="D30" s="635"/>
      <c r="E30" s="635"/>
      <c r="F30" s="165" t="e">
        <v>#REF!</v>
      </c>
      <c r="G30" s="246" t="e">
        <f>Igazgatás!G30+Községgazd!G30+Vagyongazd!#REF!+Közút!G30+Sport!G30+Közművelődés!G46+Támogatás!G30</f>
        <v>#REF!</v>
      </c>
      <c r="H30" s="152" t="e">
        <f>Igazgatás!H30+Községgazd!H30+Vagyongazd!#REF!+Közút!H30+Sport!H30+Közművelődés!H46+Támogatás!H30</f>
        <v>#REF!</v>
      </c>
      <c r="I30" s="165" t="e">
        <f>Igazgatás!I30+Községgazd!I30+Vagyongazd!#REF!+Közút!I30+Sport!I30+Közművelődés!I46+Támogatás!I30</f>
        <v>#REF!</v>
      </c>
      <c r="J30" s="74">
        <f>Igazgatás!J30+Községgazd!M30+Vagyongazd!J30+Közút!J30+Sport!J30+Közművelődés!L46+Támogatás!P30</f>
        <v>0</v>
      </c>
      <c r="K30" s="1">
        <f>Igazgatás!K30+Községgazd!N30+Vagyongazd!K30+Közút!K30+Sport!K30+Közművelődés!M46+Támogatás!Q30</f>
        <v>0</v>
      </c>
      <c r="L30" s="1">
        <f>Igazgatás!L30+Községgazd!O30+Vagyongazd!L30+Közút!L30+Sport!L30+Közművelődés!N46+Támogatás!R30</f>
        <v>0</v>
      </c>
      <c r="M30" s="1">
        <f>Igazgatás!M30+Községgazd!P30+Vagyongazd!M30+Közút!M30+Sport!M30+Közművelődés!O46+Támogatás!S30</f>
        <v>0</v>
      </c>
      <c r="N30" s="1">
        <f>Igazgatás!N30+Községgazd!Q30+Vagyongazd!N30+Közút!N30+Sport!N30+Közművelődés!P46+Támogatás!T30</f>
        <v>0</v>
      </c>
      <c r="O30" s="80">
        <f>Igazgatás!O30+Községgazd!R30+Vagyongazd!O30+Közút!O30+Sport!O30+Közművelődés!Q46+Támogatás!U30</f>
        <v>0</v>
      </c>
      <c r="P30" s="1">
        <f>Igazgatás!P30+Községgazd!S30+Vagyongazd!P30+Közút!P30+Sport!P30+Közművelődés!R46+Támogatás!V30</f>
        <v>0</v>
      </c>
      <c r="Q30" s="42">
        <f>Igazgatás!Q30+Községgazd!T30+Vagyongazd!Q30+Közút!Q30+Sport!Q30+Közművelődés!S46+Támogatás!W30</f>
        <v>0</v>
      </c>
      <c r="R30" s="80">
        <f>Igazgatás!R30+Községgazd!U30+Vagyongazd!R30+Közút!R30+Sport!R30+Közművelődés!T46+Támogatás!X30</f>
        <v>0</v>
      </c>
      <c r="S30" s="80">
        <f>Igazgatás!S30+Községgazd!V30+Vagyongazd!S30+Közút!S30+Sport!S30+Közművelődés!U46+Támogatás!Y30</f>
        <v>0</v>
      </c>
      <c r="T30" s="80">
        <f>Igazgatás!T30+Községgazd!W30+Vagyongazd!T30+Közút!T30+Sport!T30+Közművelődés!V46+Támogatás!Z30</f>
        <v>0</v>
      </c>
      <c r="U30" s="44">
        <f>Igazgatás!U30+Községgazd!X30+Vagyongazd!U30+Közút!U30+Sport!U30+Közművelődés!W46+Támogatás!AA30</f>
        <v>0</v>
      </c>
    </row>
    <row r="31" spans="1:21" ht="15.75" thickBot="1" x14ac:dyDescent="0.3">
      <c r="B31" s="63"/>
      <c r="C31" s="636" t="s">
        <v>160</v>
      </c>
      <c r="D31" s="637"/>
      <c r="E31" s="637"/>
      <c r="F31" s="165">
        <v>87058.25</v>
      </c>
      <c r="G31" s="165">
        <f>Igazgatás!G31+Községgazd!G31+Vagyongazd!G31+Közút!G31+Sport!G31+Közművelődés!G47+Támogatás!G31</f>
        <v>77058.25</v>
      </c>
      <c r="H31" s="165">
        <f>Igazgatás!H31+Községgazd!H31+Vagyongazd!H31+Közút!H31+Sport!H31+Közművelődés!H47+Támogatás!H31</f>
        <v>10000</v>
      </c>
      <c r="I31" s="165">
        <f>Igazgatás!I31+Községgazd!I31+Vagyongazd!I31+Közút!I31+Sport!I31+Közművelődés!I47+Támogatás!I31</f>
        <v>87058.25</v>
      </c>
      <c r="J31" s="74">
        <f>Igazgatás!J31+Községgazd!M31+Vagyongazd!J31+Közút!J31+Sport!J31+Közművelődés!L47+Támogatás!P31</f>
        <v>6433</v>
      </c>
      <c r="K31" s="1">
        <f>Igazgatás!K31+Községgazd!N31+Vagyongazd!K31+Közút!K31+Sport!K31+Közművelődés!M47+Támogatás!Q31</f>
        <v>0</v>
      </c>
      <c r="L31" s="1">
        <f>Igazgatás!L31+Községgazd!O31+Vagyongazd!L31+Közút!L31+Sport!L31+Közművelődés!N47+Támogatás!R31</f>
        <v>53100</v>
      </c>
      <c r="M31" s="1">
        <f>Igazgatás!M31+Községgazd!P31+Vagyongazd!M31+Közút!M31+Sport!M31+Közművelődés!O47+Támogatás!S31</f>
        <v>0</v>
      </c>
      <c r="N31" s="1">
        <f>Igazgatás!N31+Községgazd!Q31+Vagyongazd!N31+Közút!N31+Sport!N31+Közművelődés!P47+Támogatás!T31</f>
        <v>0</v>
      </c>
      <c r="O31" s="80">
        <f>Igazgatás!O31+Községgazd!R31+Vagyongazd!O31+Közút!O31+Sport!O31+Közművelődés!Q47+Támogatás!U31</f>
        <v>0</v>
      </c>
      <c r="P31" s="1">
        <f>Igazgatás!P31+Községgazd!S31+Vagyongazd!P31+Közút!P31+Sport!P31+Közművelődés!R47+Támogatás!V31</f>
        <v>8675</v>
      </c>
      <c r="Q31" s="42">
        <f>Igazgatás!Q31+Községgazd!T31+Vagyongazd!Q31+Közút!Q31+Sport!Q31+Közművelődés!S47+Támogatás!W31</f>
        <v>4425.25</v>
      </c>
      <c r="R31" s="80">
        <f>Igazgatás!R31+Községgazd!U31+Vagyongazd!R31+Közút!R31+Sport!R31+Közművelődés!T47+Támogatás!X31</f>
        <v>0</v>
      </c>
      <c r="S31" s="80">
        <f>Igazgatás!S31+Községgazd!V31+Vagyongazd!S31+Közút!S31+Sport!S31+Közművelődés!U47+Támogatás!Y31</f>
        <v>4425</v>
      </c>
      <c r="T31" s="80">
        <f>Igazgatás!T31+Községgazd!W31+Vagyongazd!T31+Közút!T31+Sport!T31+Közművelődés!V47+Támogatás!Z31</f>
        <v>0</v>
      </c>
      <c r="U31" s="44">
        <f>Igazgatás!U31+Községgazd!X31+Vagyongazd!U31+Közút!U31+Sport!U31+Közművelődés!W47+Támogatás!AA31</f>
        <v>10000</v>
      </c>
    </row>
    <row r="32" spans="1:21" ht="15.75" thickBot="1" x14ac:dyDescent="0.3">
      <c r="B32" s="83" t="s">
        <v>161</v>
      </c>
      <c r="C32" s="579" t="s">
        <v>162</v>
      </c>
      <c r="D32" s="589"/>
      <c r="E32" s="589"/>
      <c r="F32" s="162">
        <v>10752071</v>
      </c>
      <c r="G32" s="162">
        <f>Igazgatás!G32+Községgazd!G32+Vagyongazd!G32+Közút!G32+Sport!G32+Közművelődés!G50+Támogatás!G32</f>
        <v>10891605.120000001</v>
      </c>
      <c r="H32" s="162">
        <f>Igazgatás!H32+Községgazd!H32+Vagyongazd!H32+Közút!H32+Sport!H32+Közművelődés!H50+Támogatás!H32</f>
        <v>133260</v>
      </c>
      <c r="I32" s="162">
        <f>Igazgatás!I32+Községgazd!I32+Vagyongazd!I32+Közút!I32+Sport!I32+Közművelődés!I50+Támogatás!I32</f>
        <v>11024865.120000001</v>
      </c>
      <c r="J32" s="85">
        <f>Igazgatás!J32+Községgazd!M32+Vagyongazd!J32+Közút!J32+Sport!J32+Közművelődés!L50+Támogatás!P32</f>
        <v>351524</v>
      </c>
      <c r="K32" s="86">
        <f>Igazgatás!K32+Községgazd!N32+Vagyongazd!K32+Közút!K32+Sport!K32+Közművelődés!M50+Támogatás!Q32</f>
        <v>397279</v>
      </c>
      <c r="L32" s="86">
        <f>Igazgatás!L32+Községgazd!O32+Vagyongazd!L32+Közút!L32+Sport!L32+Közművelődés!N50+Támogatás!R32</f>
        <v>455280.12</v>
      </c>
      <c r="M32" s="86">
        <f>Igazgatás!M32+Községgazd!P32+Vagyongazd!M32+Közút!M32+Sport!M32+Közművelődés!O50+Támogatás!S32</f>
        <v>614446</v>
      </c>
      <c r="N32" s="86">
        <f>Igazgatás!N32+Községgazd!Q32+Vagyongazd!N32+Közút!N32+Sport!N32+Közművelődés!P50+Támogatás!T32</f>
        <v>1759856</v>
      </c>
      <c r="O32" s="89">
        <f>Igazgatás!O32+Községgazd!R32+Vagyongazd!O32+Közút!O32+Sport!O32+Közművelődés!Q50+Támogatás!U32</f>
        <v>847122</v>
      </c>
      <c r="P32" s="86">
        <f>Igazgatás!P32+Községgazd!S32+Vagyongazd!P32+Közút!P32+Sport!P32+Közművelődés!R50+Támogatás!V32</f>
        <v>563372</v>
      </c>
      <c r="Q32" s="88">
        <f>Igazgatás!Q32+Községgazd!T32+Vagyongazd!Q32+Közút!Q32+Sport!Q32+Közművelődés!S50+Támogatás!W32</f>
        <v>458615</v>
      </c>
      <c r="R32" s="89">
        <f>Igazgatás!R32+Községgazd!U32+Vagyongazd!R32+Közút!R32+Sport!R32+Közművelődés!T50+Támogatás!X32</f>
        <v>642309</v>
      </c>
      <c r="S32" s="89">
        <f>Igazgatás!S32+Községgazd!V32+Vagyongazd!S32+Közút!S32+Sport!S32+Közművelődés!U50+Támogatás!Y32</f>
        <v>767897</v>
      </c>
      <c r="T32" s="89">
        <f>Igazgatás!T32+Községgazd!W32+Vagyongazd!T32+Közút!T32+Sport!T32+Közművelődés!V50+Támogatás!Z32</f>
        <v>1222551</v>
      </c>
      <c r="U32" s="90">
        <f>Igazgatás!U32+Községgazd!X32+Vagyongazd!U32+Közút!U32+Sport!U32+Közművelődés!W50+Támogatás!AA32</f>
        <v>2944614</v>
      </c>
    </row>
    <row r="33" spans="1:21" x14ac:dyDescent="0.25">
      <c r="B33" s="121" t="s">
        <v>626</v>
      </c>
      <c r="C33" s="580" t="s">
        <v>163</v>
      </c>
      <c r="D33" s="581"/>
      <c r="E33" s="581"/>
      <c r="F33" s="163">
        <v>383272</v>
      </c>
      <c r="G33" s="163">
        <f>Igazgatás!G33+Községgazd!G33+Vagyongazd!G33+Közút!G33+Sport!G33+Közművelődés!G51+Támogatás!G33</f>
        <v>383272</v>
      </c>
      <c r="H33" s="163">
        <f>Igazgatás!H33+Községgazd!H33+Vagyongazd!H33+Közút!H33+Sport!H33+Közművelődés!H51+Támogatás!H33</f>
        <v>0</v>
      </c>
      <c r="I33" s="163">
        <f>Igazgatás!I33+Községgazd!I33+Vagyongazd!I33+Közút!I33+Sport!I33+Közművelődés!I51+Támogatás!I33</f>
        <v>383272</v>
      </c>
      <c r="J33" s="115">
        <f>Igazgatás!J33+Községgazd!M33+Vagyongazd!J33+Közút!J33+Sport!J33+Közművelődés!L51+Támogatás!P33</f>
        <v>0</v>
      </c>
      <c r="K33" s="116">
        <f>Igazgatás!K33+Községgazd!N33+Vagyongazd!K33+Közút!K33+Sport!K33+Közművelődés!M51+Támogatás!Q33</f>
        <v>30326</v>
      </c>
      <c r="L33" s="116">
        <f>Igazgatás!L33+Községgazd!O33+Vagyongazd!L33+Közút!L33+Sport!L33+Közművelődés!N51+Támogatás!R33</f>
        <v>40404</v>
      </c>
      <c r="M33" s="116">
        <f>Igazgatás!M33+Községgazd!P33+Vagyongazd!M33+Közút!M33+Sport!M33+Közművelődés!O51+Támogatás!S33</f>
        <v>85599</v>
      </c>
      <c r="N33" s="116">
        <f>Igazgatás!N33+Községgazd!Q33+Vagyongazd!N33+Közút!N33+Sport!N33+Közművelődés!P51+Támogatás!T33</f>
        <v>45409</v>
      </c>
      <c r="O33" s="119">
        <f>Igazgatás!O33+Községgazd!R33+Vagyongazd!O33+Közút!O33+Sport!O33+Közművelődés!Q51+Támogatás!U33</f>
        <v>29204</v>
      </c>
      <c r="P33" s="116">
        <f>Igazgatás!P33+Községgazd!S33+Vagyongazd!P33+Közút!P33+Sport!P33+Közművelődés!R51+Támogatás!V33</f>
        <v>20866</v>
      </c>
      <c r="Q33" s="118">
        <f>Igazgatás!Q33+Községgazd!T33+Vagyongazd!Q33+Közút!Q33+Sport!Q33+Közművelődés!S51+Támogatás!W33</f>
        <v>35114</v>
      </c>
      <c r="R33" s="119">
        <f>Igazgatás!R33+Községgazd!U33+Vagyongazd!R33+Közút!R33+Sport!R33+Közművelődés!T51+Támogatás!X33</f>
        <v>23624</v>
      </c>
      <c r="S33" s="119">
        <f>Igazgatás!S33+Községgazd!V33+Vagyongazd!S33+Közút!S33+Sport!S33+Közművelődés!U51+Támogatás!Y33</f>
        <v>32398</v>
      </c>
      <c r="T33" s="119">
        <f>Igazgatás!T33+Községgazd!W33+Vagyongazd!T33+Közút!T33+Sport!T33+Közművelődés!V51+Támogatás!Z33</f>
        <v>6105</v>
      </c>
      <c r="U33" s="120">
        <f>Igazgatás!U33+Községgazd!X33+Vagyongazd!U33+Közút!U33+Sport!U33+Közművelődés!W51+Támogatás!AA33</f>
        <v>34223</v>
      </c>
    </row>
    <row r="34" spans="1:21" s="41" customFormat="1" x14ac:dyDescent="0.25">
      <c r="A34" s="124" t="s">
        <v>164</v>
      </c>
      <c r="B34" s="53" t="s">
        <v>627</v>
      </c>
      <c r="C34" s="605" t="s">
        <v>165</v>
      </c>
      <c r="D34" s="606"/>
      <c r="E34" s="606"/>
      <c r="F34" s="166">
        <v>0</v>
      </c>
      <c r="G34" s="166">
        <f>Igazgatás!G34+Községgazd!G34+Vagyongazd!G34+Közút!G34+Sport!G34+Közművelődés!G52+Támogatás!G34</f>
        <v>0</v>
      </c>
      <c r="H34" s="166">
        <f>Igazgatás!H34+Községgazd!H34+Vagyongazd!H34+Közút!H34+Sport!H34+Közművelődés!H52+Támogatás!H34</f>
        <v>0</v>
      </c>
      <c r="I34" s="166">
        <f>Igazgatás!I34+Községgazd!I34+Vagyongazd!I34+Közút!I34+Sport!I34+Közművelődés!I52+Támogatás!I34</f>
        <v>0</v>
      </c>
      <c r="J34" s="76">
        <f>Igazgatás!J34+Községgazd!M34+Vagyongazd!J34+Közút!J34+Sport!J34+Közművelődés!L52+Támogatás!P34</f>
        <v>0</v>
      </c>
      <c r="K34" s="13">
        <f>Igazgatás!K34+Községgazd!N34+Vagyongazd!K34+Közút!K34+Sport!K34+Közművelődés!M52+Támogatás!Q34</f>
        <v>0</v>
      </c>
      <c r="L34" s="13">
        <f>Igazgatás!L34+Községgazd!O34+Vagyongazd!L34+Közút!L34+Sport!L34+Közművelődés!N52+Támogatás!R34</f>
        <v>0</v>
      </c>
      <c r="M34" s="13">
        <f>Igazgatás!M34+Községgazd!P34+Vagyongazd!M34+Közút!M34+Sport!M34+Közművelődés!O52+Támogatás!S34</f>
        <v>0</v>
      </c>
      <c r="N34" s="13">
        <f>Igazgatás!N34+Községgazd!Q34+Vagyongazd!N34+Közút!N34+Sport!N34+Közművelődés!P52+Támogatás!T34</f>
        <v>0</v>
      </c>
      <c r="O34" s="81">
        <f>Igazgatás!O34+Községgazd!R34+Vagyongazd!O34+Közút!O34+Sport!O34+Közművelődés!Q52+Támogatás!U34</f>
        <v>0</v>
      </c>
      <c r="P34" s="13">
        <f>Igazgatás!P34+Községgazd!S34+Vagyongazd!P34+Közút!P34+Sport!P34+Közművelődés!R52+Támogatás!V34</f>
        <v>0</v>
      </c>
      <c r="Q34" s="43">
        <f>Igazgatás!Q34+Községgazd!T34+Vagyongazd!Q34+Közút!Q34+Sport!Q34+Közművelődés!S52+Támogatás!W34</f>
        <v>0</v>
      </c>
      <c r="R34" s="81">
        <f>Igazgatás!R34+Községgazd!U34+Vagyongazd!R34+Közút!R34+Sport!R34+Közművelődés!T52+Támogatás!X34</f>
        <v>0</v>
      </c>
      <c r="S34" s="81">
        <f>Igazgatás!S34+Községgazd!V34+Vagyongazd!S34+Közút!S34+Sport!S34+Közművelődés!U52+Támogatás!Y34</f>
        <v>0</v>
      </c>
      <c r="T34" s="81">
        <f>Igazgatás!T34+Községgazd!W34+Vagyongazd!T34+Közút!T34+Sport!T34+Közművelődés!V52+Támogatás!Z34</f>
        <v>0</v>
      </c>
      <c r="U34" s="45">
        <f>Igazgatás!U34+Községgazd!X34+Vagyongazd!U34+Közút!U34+Sport!U34+Közművelődés!W52+Támogatás!AA34</f>
        <v>0</v>
      </c>
    </row>
    <row r="35" spans="1:21" s="41" customFormat="1" x14ac:dyDescent="0.25">
      <c r="A35" s="124" t="s">
        <v>166</v>
      </c>
      <c r="B35" s="53" t="s">
        <v>628</v>
      </c>
      <c r="C35" s="605" t="s">
        <v>167</v>
      </c>
      <c r="D35" s="606"/>
      <c r="E35" s="606"/>
      <c r="F35" s="166">
        <v>383272</v>
      </c>
      <c r="G35" s="166">
        <f>Igazgatás!G35+Községgazd!G35+Vagyongazd!G35+Közút!G35+Sport!G35+Közművelődés!G53+Támogatás!G35</f>
        <v>383272</v>
      </c>
      <c r="H35" s="166">
        <f>Igazgatás!H35+Községgazd!H35+Vagyongazd!H35+Közút!H35+Sport!H35+Közművelődés!H53+Támogatás!H35</f>
        <v>0</v>
      </c>
      <c r="I35" s="166">
        <f>Igazgatás!I35+Községgazd!I35+Vagyongazd!I35+Közút!I35+Sport!I35+Közművelődés!I53+Támogatás!I35</f>
        <v>383272</v>
      </c>
      <c r="J35" s="76">
        <f>Igazgatás!J35+Községgazd!M35+Vagyongazd!J35+Közút!J35+Sport!J35+Közművelődés!L53+Támogatás!P35</f>
        <v>0</v>
      </c>
      <c r="K35" s="13">
        <f>Igazgatás!K35+Községgazd!N35+Vagyongazd!K35+Közút!K35+Sport!K35+Közművelődés!M53+Támogatás!Q35</f>
        <v>30326</v>
      </c>
      <c r="L35" s="13">
        <f>Igazgatás!L35+Községgazd!O35+Vagyongazd!L35+Közút!L35+Sport!L35+Közművelődés!N53+Támogatás!R35</f>
        <v>40404</v>
      </c>
      <c r="M35" s="13">
        <f>Igazgatás!M35+Községgazd!P35+Vagyongazd!M35+Közút!M35+Sport!M35+Közművelődés!O53+Támogatás!S35</f>
        <v>85599</v>
      </c>
      <c r="N35" s="13">
        <f>Igazgatás!N35+Községgazd!Q35+Vagyongazd!N35+Közút!N35+Sport!N35+Közművelődés!P53+Támogatás!T35</f>
        <v>45409</v>
      </c>
      <c r="O35" s="81">
        <f>Igazgatás!O35+Községgazd!R35+Vagyongazd!O35+Közút!O35+Sport!O35+Közművelődés!Q53+Támogatás!U35</f>
        <v>29204</v>
      </c>
      <c r="P35" s="13">
        <f>Igazgatás!P35+Községgazd!S35+Vagyongazd!P35+Közút!P35+Sport!P35+Közművelődés!R53+Támogatás!V35</f>
        <v>20866</v>
      </c>
      <c r="Q35" s="43">
        <f>Igazgatás!Q35+Községgazd!T35+Vagyongazd!Q35+Közút!Q35+Sport!Q35+Közművelődés!S53+Támogatás!W35</f>
        <v>35114</v>
      </c>
      <c r="R35" s="81">
        <f>Igazgatás!R35+Községgazd!U35+Vagyongazd!R35+Közút!R35+Sport!R35+Közművelődés!T53+Támogatás!X35</f>
        <v>23624</v>
      </c>
      <c r="S35" s="81">
        <f>Igazgatás!S35+Községgazd!V35+Vagyongazd!S35+Közút!S35+Sport!S35+Közművelődés!U53+Támogatás!Y35</f>
        <v>32398</v>
      </c>
      <c r="T35" s="81">
        <f>Igazgatás!T35+Községgazd!W35+Vagyongazd!T35+Közút!T35+Sport!T35+Közművelődés!V53+Támogatás!Z35</f>
        <v>6105</v>
      </c>
      <c r="U35" s="45">
        <f>Igazgatás!U35+Községgazd!X35+Vagyongazd!U35+Közút!U35+Sport!U35+Közművelődés!W53+Támogatás!AA35</f>
        <v>34223</v>
      </c>
    </row>
    <row r="36" spans="1:21" s="41" customFormat="1" ht="15" hidden="1" customHeight="1" x14ac:dyDescent="0.25">
      <c r="A36" s="124" t="s">
        <v>168</v>
      </c>
      <c r="B36" s="53" t="s">
        <v>629</v>
      </c>
      <c r="C36" s="605" t="s">
        <v>169</v>
      </c>
      <c r="D36" s="606"/>
      <c r="E36" s="606"/>
      <c r="F36" s="166" t="e">
        <v>#REF!</v>
      </c>
      <c r="G36" s="248" t="e">
        <f>Igazgatás!G38+Községgazd!G38+Vagyongazd!#REF!+Közút!G36+Sport!G36+Közművelődés!G56+Támogatás!G36</f>
        <v>#REF!</v>
      </c>
      <c r="H36" s="154" t="e">
        <f>Igazgatás!H38+Községgazd!H38+Vagyongazd!#REF!+Közút!H36+Sport!H36+Közművelődés!H56+Támogatás!H36</f>
        <v>#REF!</v>
      </c>
      <c r="I36" s="166" t="e">
        <f>Igazgatás!I38+Községgazd!I38+Vagyongazd!#REF!+Közút!I36+Sport!I36+Közművelődés!I56+Támogatás!I36</f>
        <v>#REF!</v>
      </c>
      <c r="J36" s="76">
        <f>Igazgatás!J38+Községgazd!M38+Vagyongazd!J36+Közút!J36+Sport!J36+Közművelődés!L56+Támogatás!P36</f>
        <v>0</v>
      </c>
      <c r="K36" s="13">
        <f>Igazgatás!K38+Községgazd!N38+Vagyongazd!K36+Közút!K36+Sport!K36+Közművelődés!M56+Támogatás!Q36</f>
        <v>0</v>
      </c>
      <c r="L36" s="13">
        <f>Igazgatás!L38+Községgazd!O38+Vagyongazd!L36+Közút!L36+Sport!L36+Közművelődés!N56+Támogatás!R36</f>
        <v>0</v>
      </c>
      <c r="M36" s="13">
        <f>Igazgatás!M38+Községgazd!P38+Vagyongazd!M36+Közút!M36+Sport!M36+Közművelődés!O56+Támogatás!S36</f>
        <v>0</v>
      </c>
      <c r="N36" s="13">
        <f>Igazgatás!N38+Községgazd!Q38+Vagyongazd!N36+Közút!N36+Sport!N36+Közművelődés!P56+Támogatás!T36</f>
        <v>0</v>
      </c>
      <c r="O36" s="81">
        <f>Igazgatás!O38+Községgazd!R38+Vagyongazd!O36+Közút!O36+Sport!O36+Közművelődés!Q56+Támogatás!U36</f>
        <v>0</v>
      </c>
      <c r="P36" s="13">
        <f>Igazgatás!P38+Községgazd!S38+Vagyongazd!P36+Közút!P36+Sport!P36+Közművelődés!R56+Támogatás!V36</f>
        <v>0</v>
      </c>
      <c r="Q36" s="43">
        <f>Igazgatás!Q38+Községgazd!T38+Vagyongazd!Q36+Közút!Q36+Sport!Q36+Közművelődés!S56+Támogatás!W36</f>
        <v>0</v>
      </c>
      <c r="R36" s="81">
        <f>Igazgatás!R38+Községgazd!U38+Vagyongazd!R36+Közút!R36+Sport!R36+Közművelődés!T56+Támogatás!X36</f>
        <v>0</v>
      </c>
      <c r="S36" s="81">
        <f>Igazgatás!S38+Községgazd!V38+Vagyongazd!S36+Közút!S36+Sport!S36+Közművelődés!U56+Támogatás!Y36</f>
        <v>0</v>
      </c>
      <c r="T36" s="81">
        <f>Igazgatás!T38+Községgazd!W38+Vagyongazd!T36+Közút!T36+Sport!T36+Közművelődés!V56+Támogatás!Z36</f>
        <v>0</v>
      </c>
      <c r="U36" s="45">
        <f>Igazgatás!U38+Községgazd!X38+Vagyongazd!U36+Közút!U36+Sport!U36+Közművelődés!W56+Támogatás!AA36</f>
        <v>0</v>
      </c>
    </row>
    <row r="37" spans="1:21" x14ac:dyDescent="0.25">
      <c r="B37" s="91" t="s">
        <v>630</v>
      </c>
      <c r="C37" s="582" t="s">
        <v>170</v>
      </c>
      <c r="D37" s="583"/>
      <c r="E37" s="583"/>
      <c r="F37" s="164">
        <v>162120</v>
      </c>
      <c r="G37" s="164">
        <f>Igazgatás!G39+Községgazd!G39+Közút!G37+Sport!G37+Közművelődés!G57+Támogatás!G37</f>
        <v>162120</v>
      </c>
      <c r="H37" s="164">
        <f>Igazgatás!H39+Községgazd!H39+Közút!H37+Sport!H37+Közművelődés!H57+Támogatás!H37</f>
        <v>0</v>
      </c>
      <c r="I37" s="164">
        <f>Igazgatás!I39+Községgazd!I39+Közút!I37+Sport!I37+Közművelődés!I57+Támogatás!I37</f>
        <v>162120</v>
      </c>
      <c r="J37" s="93">
        <f>Igazgatás!J39+Községgazd!M39+Vagyongazd!J37+Közút!J37+Sport!J37+Közművelődés!L57+Támogatás!P37</f>
        <v>13510</v>
      </c>
      <c r="K37" s="94">
        <f>Igazgatás!K39+Községgazd!N39+Vagyongazd!K37+Közút!K37+Sport!K37+Közművelődés!M57+Támogatás!Q37</f>
        <v>13510</v>
      </c>
      <c r="L37" s="94">
        <f>Igazgatás!L39+Községgazd!O39+Vagyongazd!L37+Közút!L37+Sport!L37+Közművelődés!N57+Támogatás!R37</f>
        <v>13510</v>
      </c>
      <c r="M37" s="94">
        <f>Igazgatás!M39+Községgazd!P39+Vagyongazd!M37+Közút!M37+Sport!M37+Közművelődés!O57+Támogatás!S37</f>
        <v>13510</v>
      </c>
      <c r="N37" s="94">
        <f>Igazgatás!N39+Községgazd!Q39+Vagyongazd!N37+Közút!N37+Sport!N37+Közművelődés!P57+Támogatás!T37</f>
        <v>13510</v>
      </c>
      <c r="O37" s="97">
        <f>Igazgatás!O39+Községgazd!R39+Vagyongazd!O37+Közút!O37+Sport!O37+Közművelődés!Q57+Támogatás!U37</f>
        <v>13510</v>
      </c>
      <c r="P37" s="94">
        <f>Igazgatás!P39+Községgazd!S39+Vagyongazd!P37+Közút!P37+Sport!P37+Közművelődés!R57+Támogatás!V37</f>
        <v>13510</v>
      </c>
      <c r="Q37" s="96">
        <f>Igazgatás!Q39+Községgazd!T39+Vagyongazd!Q37+Közút!Q37+Sport!Q37+Közművelődés!S57+Támogatás!W37</f>
        <v>13510</v>
      </c>
      <c r="R37" s="97">
        <f>Igazgatás!R39+Községgazd!U39+Vagyongazd!R37+Közút!R37+Sport!R37+Közművelődés!T57+Támogatás!X37</f>
        <v>13510</v>
      </c>
      <c r="S37" s="97">
        <f>Igazgatás!S39+Községgazd!V39+Vagyongazd!S37+Közút!S37+Sport!S37+Közművelődés!U57+Támogatás!Y37</f>
        <v>13510</v>
      </c>
      <c r="T37" s="97">
        <f>Igazgatás!T39+Községgazd!W39+Vagyongazd!T37+Közút!T37+Sport!T37+Közművelődés!V57+Támogatás!Z37</f>
        <v>13510</v>
      </c>
      <c r="U37" s="98">
        <f>Igazgatás!U39+Községgazd!X39+Vagyongazd!U37+Közút!U37+Sport!U37+Közművelődés!W57+Támogatás!AA37</f>
        <v>13510</v>
      </c>
    </row>
    <row r="38" spans="1:21" s="41" customFormat="1" x14ac:dyDescent="0.25">
      <c r="A38" s="124" t="s">
        <v>171</v>
      </c>
      <c r="B38" s="53" t="s">
        <v>631</v>
      </c>
      <c r="C38" s="605" t="s">
        <v>172</v>
      </c>
      <c r="D38" s="606"/>
      <c r="E38" s="606"/>
      <c r="F38" s="166">
        <v>132000</v>
      </c>
      <c r="G38" s="166">
        <f>Igazgatás!G40+Községgazd!G40+Közút!G38+Sport!G38+Közművelődés!G58+Támogatás!G38</f>
        <v>132000</v>
      </c>
      <c r="H38" s="166">
        <f>Igazgatás!H40+Községgazd!H40+Közút!H38+Sport!H38+Közművelődés!H58+Támogatás!H38</f>
        <v>0</v>
      </c>
      <c r="I38" s="166">
        <f>Igazgatás!I40+Községgazd!I40+Közút!I38+Sport!I38+Közművelődés!I58+Támogatás!I38</f>
        <v>132000</v>
      </c>
      <c r="J38" s="76">
        <f>Igazgatás!J40+Községgazd!M40+Vagyongazd!J38+Közút!J38+Sport!J38+Közművelődés!L58+Támogatás!P38</f>
        <v>11000</v>
      </c>
      <c r="K38" s="13">
        <f>Igazgatás!K40+Községgazd!N40+Vagyongazd!K38+Közút!K38+Sport!K38+Közművelődés!M58+Támogatás!Q38</f>
        <v>11000</v>
      </c>
      <c r="L38" s="13">
        <f>Igazgatás!L40+Községgazd!O40+Vagyongazd!L38+Közút!L38+Sport!L38+Közművelődés!N58+Támogatás!R38</f>
        <v>11000</v>
      </c>
      <c r="M38" s="13">
        <f>Igazgatás!M40+Községgazd!P40+Vagyongazd!M38+Közút!M38+Sport!M38+Közművelődés!O58+Támogatás!S38</f>
        <v>11000</v>
      </c>
      <c r="N38" s="13">
        <f>Igazgatás!N40+Községgazd!Q40+Vagyongazd!N38+Közút!N38+Sport!N38+Közművelődés!P58+Támogatás!T38</f>
        <v>11000</v>
      </c>
      <c r="O38" s="81">
        <f>Igazgatás!O40+Községgazd!R40+Vagyongazd!O38+Közút!O38+Sport!O38+Közművelődés!Q58+Támogatás!U38</f>
        <v>11000</v>
      </c>
      <c r="P38" s="13">
        <f>Igazgatás!P40+Községgazd!S40+Vagyongazd!P38+Közút!P38+Sport!P38+Közművelődés!R58+Támogatás!V38</f>
        <v>11000</v>
      </c>
      <c r="Q38" s="43">
        <f>Igazgatás!Q40+Községgazd!T40+Vagyongazd!Q38+Közút!Q38+Sport!Q38+Közművelődés!S58+Támogatás!W38</f>
        <v>11000</v>
      </c>
      <c r="R38" s="81">
        <f>Igazgatás!R40+Községgazd!U40+Vagyongazd!R38+Közút!R38+Sport!R38+Közművelődés!T58+Támogatás!X38</f>
        <v>11000</v>
      </c>
      <c r="S38" s="81">
        <f>Igazgatás!S40+Községgazd!V40+Vagyongazd!S38+Közút!S38+Sport!S38+Közművelődés!U58+Támogatás!Y38</f>
        <v>11000</v>
      </c>
      <c r="T38" s="81">
        <f>Igazgatás!T40+Községgazd!W40+Vagyongazd!T38+Közút!T38+Sport!T38+Közművelődés!V58+Támogatás!Z38</f>
        <v>11000</v>
      </c>
      <c r="U38" s="45">
        <f>Igazgatás!U40+Községgazd!X40+Vagyongazd!U38+Közút!U38+Sport!U38+Közművelődés!W58+Támogatás!AA38</f>
        <v>11000</v>
      </c>
    </row>
    <row r="39" spans="1:21" s="41" customFormat="1" x14ac:dyDescent="0.25">
      <c r="A39" s="124" t="s">
        <v>173</v>
      </c>
      <c r="B39" s="53" t="s">
        <v>632</v>
      </c>
      <c r="C39" s="605" t="s">
        <v>174</v>
      </c>
      <c r="D39" s="606"/>
      <c r="E39" s="606"/>
      <c r="F39" s="166">
        <v>30120</v>
      </c>
      <c r="G39" s="166">
        <f>Igazgatás!G44+Községgazd!G41+Közút!G39+Sport!G39+Közművelődés!G59+Támogatás!G39</f>
        <v>30120</v>
      </c>
      <c r="H39" s="166">
        <f>Igazgatás!H44+Községgazd!H41+Közút!H39+Sport!H39+Közművelődés!H59+Támogatás!H39</f>
        <v>0</v>
      </c>
      <c r="I39" s="166">
        <f>Igazgatás!I44+Községgazd!I41+Közút!I39+Sport!I39+Közművelődés!I59+Támogatás!I39</f>
        <v>30120</v>
      </c>
      <c r="J39" s="76">
        <f>Igazgatás!J44+Községgazd!M41+Vagyongazd!J39+Közút!J39+Sport!J39+Közművelődés!L59+Támogatás!P39</f>
        <v>2510</v>
      </c>
      <c r="K39" s="13">
        <f>Igazgatás!K44+Községgazd!N41+Vagyongazd!K39+Közút!K39+Sport!K39+Közművelődés!M59+Támogatás!Q39</f>
        <v>2510</v>
      </c>
      <c r="L39" s="13">
        <f>Igazgatás!L44+Községgazd!O41+Vagyongazd!L39+Közút!L39+Sport!L39+Közművelődés!N59+Támogatás!R39</f>
        <v>2510</v>
      </c>
      <c r="M39" s="13">
        <f>Igazgatás!M44+Községgazd!P41+Vagyongazd!M39+Közút!M39+Sport!M39+Közművelődés!O59+Támogatás!S39</f>
        <v>2510</v>
      </c>
      <c r="N39" s="13">
        <f>Igazgatás!N44+Községgazd!Q41+Vagyongazd!N39+Közút!N39+Sport!N39+Közművelődés!P59+Támogatás!T39</f>
        <v>2510</v>
      </c>
      <c r="O39" s="81">
        <f>Igazgatás!O44+Községgazd!R41+Vagyongazd!O39+Közút!O39+Sport!O39+Közművelődés!Q59+Támogatás!U39</f>
        <v>2510</v>
      </c>
      <c r="P39" s="13">
        <f>Igazgatás!P44+Községgazd!S41+Vagyongazd!P39+Közút!P39+Sport!P39+Közművelődés!R59+Támogatás!V39</f>
        <v>2510</v>
      </c>
      <c r="Q39" s="43">
        <f>Igazgatás!Q44+Községgazd!T41+Vagyongazd!Q39+Közút!Q39+Sport!Q39+Közművelődés!S59+Támogatás!W39</f>
        <v>2510</v>
      </c>
      <c r="R39" s="81">
        <f>Igazgatás!R44+Községgazd!U41+Vagyongazd!R39+Közút!R39+Sport!R39+Közművelődés!T59+Támogatás!X39</f>
        <v>2510</v>
      </c>
      <c r="S39" s="81">
        <f>Igazgatás!S44+Községgazd!V41+Vagyongazd!S39+Közút!S39+Sport!S39+Közművelődés!U59+Támogatás!Y39</f>
        <v>2510</v>
      </c>
      <c r="T39" s="81">
        <f>Igazgatás!T44+Községgazd!W41+Vagyongazd!T39+Közút!T39+Sport!T39+Közművelődés!V59+Támogatás!Z39</f>
        <v>2510</v>
      </c>
      <c r="U39" s="45">
        <f>Igazgatás!U44+Községgazd!X41+Vagyongazd!U39+Közút!U39+Sport!U39+Közművelődés!W59+Támogatás!AA39</f>
        <v>2510</v>
      </c>
    </row>
    <row r="40" spans="1:21" x14ac:dyDescent="0.25">
      <c r="B40" s="91" t="s">
        <v>633</v>
      </c>
      <c r="C40" s="582" t="s">
        <v>175</v>
      </c>
      <c r="D40" s="583"/>
      <c r="E40" s="583"/>
      <c r="F40" s="164">
        <v>6089132.1200000001</v>
      </c>
      <c r="G40" s="164">
        <f>Igazgatás!G45+Községgazd!G42+Közút!G40+Sport!G40+Közművelődés!G60+Támogatás!G40</f>
        <v>5955872.1200000001</v>
      </c>
      <c r="H40" s="164">
        <f>Igazgatás!H45+Községgazd!H42+Közút!H40+Sport!H40+Közművelődés!H60+Támogatás!H40</f>
        <v>133260</v>
      </c>
      <c r="I40" s="164">
        <f>Igazgatás!I45+Községgazd!I42+Közút!I40+Sport!I40+Közművelődés!I60+Támogatás!I40</f>
        <v>6089132.1200000001</v>
      </c>
      <c r="J40" s="93">
        <f>Igazgatás!J45+Községgazd!M42+Vagyongazd!J40+Közút!J40+Sport!J40+Közművelődés!L60+Támogatás!P40</f>
        <v>194193</v>
      </c>
      <c r="K40" s="94">
        <f>Igazgatás!K45+Községgazd!N42+Vagyongazd!K40+Közút!K40+Sport!K40+Közművelődés!M60+Támogatás!Q40</f>
        <v>184979</v>
      </c>
      <c r="L40" s="94">
        <f>Igazgatás!L45+Községgazd!O42+Vagyongazd!L40+Közút!L40+Sport!L40+Közművelődés!N60+Támogatás!R40</f>
        <v>236427.12</v>
      </c>
      <c r="M40" s="94">
        <f>Igazgatás!M45+Községgazd!P42+Vagyongazd!M40+Közút!M40+Sport!M40+Közművelődés!O60+Támogatás!S40</f>
        <v>301195</v>
      </c>
      <c r="N40" s="94">
        <f>Igazgatás!N45+Községgazd!Q42+Vagyongazd!N40+Közút!N40+Sport!N40+Közművelődés!P60+Támogatás!T40</f>
        <v>246561</v>
      </c>
      <c r="O40" s="97">
        <f>Igazgatás!O45+Községgazd!R42+Vagyongazd!O40+Közút!O40+Sport!O40+Közművelődés!Q60+Támogatás!U40</f>
        <v>532519</v>
      </c>
      <c r="P40" s="94">
        <f>Igazgatás!P45+Községgazd!S42+Vagyongazd!P40+Közút!P40+Sport!P40+Közművelődés!R60+Támogatás!V40</f>
        <v>353644</v>
      </c>
      <c r="Q40" s="96">
        <f>Igazgatás!Q45+Községgazd!T42+Vagyongazd!Q40+Közút!Q40+Sport!Q40+Közművelődés!S60+Támogatás!W40</f>
        <v>218744</v>
      </c>
      <c r="R40" s="97">
        <f>Igazgatás!R45+Községgazd!U42+Vagyongazd!R40+Közút!R40+Sport!R40+Közművelődés!T60+Támogatás!X40</f>
        <v>442051</v>
      </c>
      <c r="S40" s="97">
        <f>Igazgatás!S45+Községgazd!V42+Vagyongazd!S40+Közút!S40+Sport!S40+Közművelődés!U60+Támogatás!Y40</f>
        <v>275035</v>
      </c>
      <c r="T40" s="97">
        <f>Igazgatás!T45+Községgazd!W42+Vagyongazd!T40+Közút!T40+Sport!T40+Közművelődés!V60+Támogatás!Z40</f>
        <v>381682</v>
      </c>
      <c r="U40" s="98">
        <f>Igazgatás!U45+Községgazd!X42+Vagyongazd!U40+Közút!U40+Sport!U40+Közművelődés!W60+Támogatás!AA40</f>
        <v>2724896</v>
      </c>
    </row>
    <row r="41" spans="1:21" s="41" customFormat="1" x14ac:dyDescent="0.25">
      <c r="A41" s="124" t="s">
        <v>176</v>
      </c>
      <c r="B41" s="53" t="s">
        <v>634</v>
      </c>
      <c r="C41" s="605" t="s">
        <v>177</v>
      </c>
      <c r="D41" s="606"/>
      <c r="E41" s="606"/>
      <c r="F41" s="166">
        <v>1599406</v>
      </c>
      <c r="G41" s="166">
        <f>Igazgatás!G46+Községgazd!G43+Közút!G41+Sport!G41+Közművelődés!G61+Támogatás!G41</f>
        <v>1599406</v>
      </c>
      <c r="H41" s="166">
        <f>Igazgatás!H46+Községgazd!H43+Közút!H41+Sport!H41+Közművelődés!H61+Támogatás!H41</f>
        <v>0</v>
      </c>
      <c r="I41" s="166">
        <f>Igazgatás!I46+Községgazd!I43+Közút!I41+Sport!I41+Közművelődés!I61+Támogatás!I41</f>
        <v>1599406</v>
      </c>
      <c r="J41" s="76">
        <f>Igazgatás!J46+Községgazd!M43+Vagyongazd!J41+Közút!J41+Sport!J41+Közművelődés!L61+Támogatás!P41</f>
        <v>97799</v>
      </c>
      <c r="K41" s="13">
        <f>Igazgatás!K46+Községgazd!N43+Vagyongazd!K41+Közút!K41+Sport!K41+Közművelődés!M61+Támogatás!Q41</f>
        <v>105758</v>
      </c>
      <c r="L41" s="13">
        <f>Igazgatás!L46+Községgazd!O43+Vagyongazd!L41+Közút!L41+Sport!L41+Közművelődés!N61+Támogatás!R41</f>
        <v>105481</v>
      </c>
      <c r="M41" s="13">
        <f>Igazgatás!M46+Községgazd!P43+Vagyongazd!M41+Közút!M41+Sport!M41+Közművelődés!O61+Támogatás!S41</f>
        <v>123681</v>
      </c>
      <c r="N41" s="13">
        <f>Igazgatás!N46+Községgazd!Q43+Vagyongazd!N41+Közút!N41+Sport!N41+Közművelődés!P61+Támogatás!T41</f>
        <v>106250</v>
      </c>
      <c r="O41" s="81">
        <f>Igazgatás!O46+Községgazd!R43+Vagyongazd!O41+Közút!O41+Sport!O41+Közművelődés!Q61+Támogatás!U41</f>
        <v>350048</v>
      </c>
      <c r="P41" s="13">
        <f>Igazgatás!P46+Községgazd!S43+Vagyongazd!P41+Közút!P41+Sport!P41+Közművelődés!R61+Támogatás!V41</f>
        <v>105817</v>
      </c>
      <c r="Q41" s="43">
        <f>Igazgatás!Q46+Községgazd!T43+Vagyongazd!Q41+Közút!Q41+Sport!Q41+Közművelődés!S61+Támogatás!W41</f>
        <v>106939</v>
      </c>
      <c r="R41" s="81">
        <f>Igazgatás!R46+Községgazd!U43+Vagyongazd!R41+Közút!R41+Sport!R41+Közművelődés!T61+Támogatás!X41</f>
        <v>104817</v>
      </c>
      <c r="S41" s="81">
        <f>Igazgatás!S46+Községgazd!V43+Vagyongazd!S41+Közút!S41+Sport!S41+Közművelődés!U61+Támogatás!Y41</f>
        <v>182404</v>
      </c>
      <c r="T41" s="81">
        <f>Igazgatás!T46+Községgazd!W43+Vagyongazd!T41+Közút!T41+Sport!T41+Közművelődés!V61+Támogatás!Z41</f>
        <v>105793</v>
      </c>
      <c r="U41" s="45">
        <f>Igazgatás!U46+Községgazd!X43+Vagyongazd!U41+Közút!U41+Sport!U41+Közművelődés!W61+Támogatás!AA41</f>
        <v>104619</v>
      </c>
    </row>
    <row r="42" spans="1:21" s="41" customFormat="1" ht="15" hidden="1" customHeight="1" x14ac:dyDescent="0.25">
      <c r="A42" s="124" t="s">
        <v>178</v>
      </c>
      <c r="B42" s="53" t="s">
        <v>635</v>
      </c>
      <c r="C42" s="605" t="s">
        <v>179</v>
      </c>
      <c r="D42" s="606"/>
      <c r="E42" s="606"/>
      <c r="F42" s="166" t="e">
        <v>#REF!</v>
      </c>
      <c r="G42" s="166" t="e">
        <f>Igazgatás!G50+Községgazd!G48+Vagyongazd!#REF!+Közút!G42+Sport!G44+Közművelődés!G71+Támogatás!G42</f>
        <v>#REF!</v>
      </c>
      <c r="H42" s="166" t="e">
        <f>Igazgatás!H50+Községgazd!H48+Vagyongazd!#REF!+Közút!H42+Sport!H44+Közművelődés!H71+Támogatás!H42</f>
        <v>#REF!</v>
      </c>
      <c r="I42" s="166" t="e">
        <f>Igazgatás!I50+Községgazd!I48+Vagyongazd!#REF!+Közút!I42+Sport!I44+Közművelődés!I71+Támogatás!I42</f>
        <v>#REF!</v>
      </c>
      <c r="J42" s="76">
        <f>Igazgatás!J50+Községgazd!M48+Vagyongazd!J42+Közút!J42+Sport!J44+Közművelődés!L71+Támogatás!P42</f>
        <v>0</v>
      </c>
      <c r="K42" s="13">
        <f>Igazgatás!K50+Községgazd!N48+Vagyongazd!K42+Közút!K42+Sport!K44+Közművelődés!M71+Támogatás!Q42</f>
        <v>0</v>
      </c>
      <c r="L42" s="13">
        <f>Igazgatás!L50+Községgazd!O48+Vagyongazd!L42+Közút!L42+Sport!L44+Közművelődés!N71+Támogatás!R42</f>
        <v>0</v>
      </c>
      <c r="M42" s="13">
        <f>Igazgatás!M50+Községgazd!P48+Vagyongazd!M42+Közút!M42+Sport!M44+Közművelődés!O71+Támogatás!S42</f>
        <v>0</v>
      </c>
      <c r="N42" s="13">
        <f>Igazgatás!N50+Községgazd!Q48+Vagyongazd!N42+Közút!N42+Sport!N44+Közművelődés!P71+Támogatás!T42</f>
        <v>0</v>
      </c>
      <c r="O42" s="81">
        <f>Igazgatás!O50+Községgazd!R48+Vagyongazd!O42+Közút!O42+Sport!O44+Közművelődés!Q71+Támogatás!U42</f>
        <v>0</v>
      </c>
      <c r="P42" s="13">
        <f>Igazgatás!P50+Községgazd!S48+Vagyongazd!P42+Közút!P42+Sport!P44+Közművelődés!R71+Támogatás!V42</f>
        <v>0</v>
      </c>
      <c r="Q42" s="43">
        <f>Igazgatás!Q50+Községgazd!T48+Vagyongazd!Q42+Közút!Q42+Sport!Q44+Közművelődés!S71+Támogatás!W42</f>
        <v>0</v>
      </c>
      <c r="R42" s="81">
        <f>Igazgatás!R50+Községgazd!U48+Vagyongazd!R42+Közút!R42+Sport!R44+Közművelődés!T71+Támogatás!X42</f>
        <v>0</v>
      </c>
      <c r="S42" s="81">
        <f>Igazgatás!S50+Községgazd!V48+Vagyongazd!S42+Közút!S42+Sport!S44+Közművelődés!U71+Támogatás!Y42</f>
        <v>0</v>
      </c>
      <c r="T42" s="81">
        <f>Igazgatás!T50+Községgazd!W48+Vagyongazd!T42+Közút!T42+Sport!T44+Közművelődés!V71+Támogatás!Z42</f>
        <v>0</v>
      </c>
      <c r="U42" s="45">
        <f>Igazgatás!U50+Községgazd!X48+Vagyongazd!U42+Közút!U42+Sport!U44+Közművelődés!W71+Támogatás!AA42</f>
        <v>0</v>
      </c>
    </row>
    <row r="43" spans="1:21" s="41" customFormat="1" x14ac:dyDescent="0.25">
      <c r="A43" s="124" t="s">
        <v>180</v>
      </c>
      <c r="B43" s="53" t="s">
        <v>636</v>
      </c>
      <c r="C43" s="605" t="s">
        <v>181</v>
      </c>
      <c r="D43" s="606"/>
      <c r="E43" s="606"/>
      <c r="F43" s="166">
        <v>384689.12</v>
      </c>
      <c r="G43" s="166">
        <f>Igazgatás!G51+Községgazd!G49+Közút!G43+Sport!G45+Közművelődés!G72+Támogatás!G43</f>
        <v>251429.12</v>
      </c>
      <c r="H43" s="166">
        <f>Igazgatás!H51+Községgazd!H49+Közút!H43+Sport!H45+Közművelődés!H72+Támogatás!H43</f>
        <v>133260</v>
      </c>
      <c r="I43" s="166">
        <f>Igazgatás!I51+Községgazd!I49+Közút!I43+Sport!I45+Közművelődés!I72+Támogatás!I43</f>
        <v>384689.12</v>
      </c>
      <c r="J43" s="76">
        <f>Igazgatás!J51+Községgazd!M49+Vagyongazd!J43+Közút!J43+Sport!J45+Közművelődés!L72+Támogatás!P43</f>
        <v>31429</v>
      </c>
      <c r="K43" s="13">
        <f>Igazgatás!K51+Községgazd!N49+Vagyongazd!K43+Közút!K43+Sport!K45+Közművelődés!M72+Támogatás!Q43</f>
        <v>20000</v>
      </c>
      <c r="L43" s="13">
        <f>Igazgatás!L51+Községgazd!O49+Vagyongazd!L43+Közút!L43+Sport!L45+Közművelődés!N72+Támogatás!R43</f>
        <v>20000.12</v>
      </c>
      <c r="M43" s="13">
        <f>Igazgatás!M51+Községgazd!P49+Vagyongazd!M43+Közút!M43+Sport!M45+Közművelődés!O72+Támogatás!S43</f>
        <v>20000</v>
      </c>
      <c r="N43" s="13">
        <f>Igazgatás!N51+Községgazd!Q49+Vagyongazd!N43+Közút!N43+Sport!N45+Közművelődés!P72+Támogatás!T43</f>
        <v>84260</v>
      </c>
      <c r="O43" s="81">
        <f>Igazgatás!O51+Községgazd!R49+Vagyongazd!O43+Közút!O43+Sport!O45+Közművelődés!Q72+Támogatás!U43</f>
        <v>20000</v>
      </c>
      <c r="P43" s="13">
        <f>Igazgatás!P51+Községgazd!S49+Vagyongazd!P43+Közút!P43+Sport!P45+Közművelődés!R72+Támogatás!V43</f>
        <v>80120</v>
      </c>
      <c r="Q43" s="43">
        <f>Igazgatás!Q51+Községgazd!T49+Vagyongazd!Q43+Közút!Q43+Sport!Q45+Közművelődés!S72+Támogatás!W43</f>
        <v>28880</v>
      </c>
      <c r="R43" s="81">
        <f>Igazgatás!R51+Községgazd!U49+Vagyongazd!R43+Közút!R43+Sport!R45+Közművelődés!T72+Támogatás!X43</f>
        <v>20000</v>
      </c>
      <c r="S43" s="81">
        <f>Igazgatás!S51+Községgazd!V49+Vagyongazd!S43+Közút!S43+Sport!S45+Közművelődés!U72+Támogatás!Y43</f>
        <v>20000</v>
      </c>
      <c r="T43" s="81">
        <f>Igazgatás!T51+Községgazd!W49+Vagyongazd!T43+Közút!T43+Sport!T45+Közművelődés!V72+Támogatás!Z43</f>
        <v>20000</v>
      </c>
      <c r="U43" s="45">
        <f>Igazgatás!U51+Községgazd!X49+Vagyongazd!U43+Közút!U43+Sport!U45+Közművelődés!W72+Támogatás!AA43</f>
        <v>20000</v>
      </c>
    </row>
    <row r="44" spans="1:21" s="41" customFormat="1" x14ac:dyDescent="0.25">
      <c r="A44" s="124" t="s">
        <v>182</v>
      </c>
      <c r="B44" s="53" t="s">
        <v>637</v>
      </c>
      <c r="C44" s="605" t="s">
        <v>183</v>
      </c>
      <c r="D44" s="606"/>
      <c r="E44" s="606"/>
      <c r="F44" s="166">
        <v>349858</v>
      </c>
      <c r="G44" s="166">
        <f>Igazgatás!G52+Községgazd!G50+Közút!G44+Sport!G46+Közművelődés!G73+Támogatás!G44</f>
        <v>349858</v>
      </c>
      <c r="H44" s="166">
        <f>Igazgatás!H52+Községgazd!H50+Közút!H44+Sport!H46+Közművelődés!H73+Támogatás!H44</f>
        <v>0</v>
      </c>
      <c r="I44" s="166">
        <f>Igazgatás!I52+Községgazd!I50+Közút!I44+Sport!I46+Közművelődés!I73+Támogatás!I44</f>
        <v>349858</v>
      </c>
      <c r="J44" s="76">
        <f>Igazgatás!J52+Községgazd!M50+Vagyongazd!J44+Közút!J44+Sport!J46+Közművelődés!L73+Támogatás!P44</f>
        <v>26208</v>
      </c>
      <c r="K44" s="13">
        <f>Igazgatás!K52+Községgazd!N50+Vagyongazd!K44+Közút!K44+Sport!K46+Közművelődés!M73+Támogatás!Q44</f>
        <v>11294</v>
      </c>
      <c r="L44" s="13">
        <f>Igazgatás!L52+Községgazd!O50+Vagyongazd!L44+Közút!L44+Sport!L46+Közművelődés!N73+Támogatás!R44</f>
        <v>9744</v>
      </c>
      <c r="M44" s="13">
        <f>Igazgatás!M52+Községgazd!P50+Vagyongazd!M44+Közút!M44+Sport!M46+Közművelődés!O73+Támogatás!S44</f>
        <v>8500</v>
      </c>
      <c r="N44" s="13">
        <f>Igazgatás!N52+Községgazd!Q50+Vagyongazd!N44+Közút!N44+Sport!N46+Közművelődés!P73+Támogatás!T44</f>
        <v>10646</v>
      </c>
      <c r="O44" s="81">
        <f>Igazgatás!O52+Községgazd!R50+Vagyongazd!O44+Közút!O44+Sport!O46+Közművelődés!Q73+Támogatás!U44</f>
        <v>72374</v>
      </c>
      <c r="P44" s="13">
        <f>Igazgatás!P52+Községgazd!S50+Vagyongazd!P44+Közút!P44+Sport!P46+Közművelődés!R73+Támogatás!V44</f>
        <v>16295</v>
      </c>
      <c r="Q44" s="43">
        <f>Igazgatás!Q52+Községgazd!T50+Vagyongazd!Q44+Közút!Q44+Sport!Q46+Közművelődés!S73+Támogatás!W44</f>
        <v>14745</v>
      </c>
      <c r="R44" s="81">
        <f>Igazgatás!R52+Községgazd!U50+Vagyongazd!R44+Közút!R44+Sport!R46+Közművelődés!T73+Támogatás!X44</f>
        <v>11401</v>
      </c>
      <c r="S44" s="81">
        <f>Igazgatás!S52+Községgazd!V50+Vagyongazd!S44+Közút!S44+Sport!S46+Közművelődés!U73+Támogatás!Y44</f>
        <v>25020</v>
      </c>
      <c r="T44" s="81">
        <f>Igazgatás!T52+Községgazd!W50+Vagyongazd!T44+Közút!T44+Sport!T46+Közművelődés!V73+Támogatás!Z44</f>
        <v>27925</v>
      </c>
      <c r="U44" s="45">
        <f>Igazgatás!U52+Községgazd!X50+Vagyongazd!U44+Közút!U44+Sport!U46+Közművelődés!W73+Támogatás!AA44</f>
        <v>118500</v>
      </c>
    </row>
    <row r="45" spans="1:21" s="18" customFormat="1" x14ac:dyDescent="0.25">
      <c r="A45" s="124" t="s">
        <v>184</v>
      </c>
      <c r="B45" s="53" t="s">
        <v>638</v>
      </c>
      <c r="C45" s="605" t="s">
        <v>185</v>
      </c>
      <c r="D45" s="606"/>
      <c r="E45" s="606"/>
      <c r="F45" s="166">
        <v>388248</v>
      </c>
      <c r="G45" s="166">
        <f>Igazgatás!G53+Községgazd!G53+Közút!G45+Sport!G47+Közművelődés!G76+Támogatás!G45</f>
        <v>388248</v>
      </c>
      <c r="H45" s="166">
        <f>Igazgatás!H53+Községgazd!H53+Közút!H45+Sport!H47+Közművelődés!H76+Támogatás!H45</f>
        <v>0</v>
      </c>
      <c r="I45" s="166">
        <f>Igazgatás!I53+Községgazd!I53+Közút!I45+Sport!I47+Közművelődés!I76+Támogatás!I45</f>
        <v>388248</v>
      </c>
      <c r="J45" s="76">
        <f>Igazgatás!J53+Községgazd!M53+Vagyongazd!J45+Közút!J45+Sport!J47+Közművelődés!L76+Támogatás!P45</f>
        <v>0</v>
      </c>
      <c r="K45" s="13">
        <f>Igazgatás!K53+Községgazd!N53+Vagyongazd!K45+Közút!K45+Sport!K47+Közművelődés!M76+Támogatás!Q45</f>
        <v>0</v>
      </c>
      <c r="L45" s="13">
        <f>Igazgatás!L53+Községgazd!O53+Vagyongazd!L45+Közút!L45+Sport!L47+Közművelődés!N76+Támogatás!R45</f>
        <v>5743</v>
      </c>
      <c r="M45" s="13">
        <f>Igazgatás!M53+Községgazd!P53+Vagyongazd!M45+Közút!M45+Sport!M47+Közművelődés!O76+Támogatás!S45</f>
        <v>0</v>
      </c>
      <c r="N45" s="13">
        <f>Igazgatás!N53+Községgazd!Q53+Vagyongazd!N45+Közút!N45+Sport!N47+Közművelődés!P76+Támogatás!T45</f>
        <v>0</v>
      </c>
      <c r="O45" s="81">
        <f>Igazgatás!O53+Községgazd!R53+Vagyongazd!O45+Közút!O45+Sport!O47+Közművelődés!Q76+Támogatás!U45</f>
        <v>7972</v>
      </c>
      <c r="P45" s="13">
        <f>Igazgatás!P53+Községgazd!S53+Vagyongazd!P45+Közút!P45+Sport!P47+Közművelődés!R76+Támogatás!V45</f>
        <v>123925</v>
      </c>
      <c r="Q45" s="43">
        <f>Igazgatás!Q53+Községgazd!T53+Vagyongazd!Q45+Közút!Q45+Sport!Q47+Közművelődés!S76+Támogatás!W45</f>
        <v>0</v>
      </c>
      <c r="R45" s="81">
        <f>Igazgatás!R53+Községgazd!U53+Vagyongazd!R45+Közút!R45+Sport!R47+Közművelődés!T76+Támogatás!X45</f>
        <v>121249</v>
      </c>
      <c r="S45" s="81">
        <f>Igazgatás!S53+Községgazd!V53+Vagyongazd!S45+Közút!S45+Sport!S47+Közművelődés!U76+Támogatás!Y45</f>
        <v>0</v>
      </c>
      <c r="T45" s="81">
        <f>Igazgatás!T53+Községgazd!W53+Vagyongazd!T45+Közút!T45+Sport!T47+Közművelődés!V76+Támogatás!Z45</f>
        <v>20253</v>
      </c>
      <c r="U45" s="45">
        <f>Igazgatás!U53+Községgazd!X53+Vagyongazd!U45+Közút!U45+Sport!U47+Közművelődés!W76+Támogatás!AA45</f>
        <v>109106</v>
      </c>
    </row>
    <row r="46" spans="1:21" x14ac:dyDescent="0.25">
      <c r="B46" s="55"/>
      <c r="C46" s="46"/>
      <c r="D46" s="550" t="s">
        <v>186</v>
      </c>
      <c r="E46" s="550"/>
      <c r="F46" s="165">
        <v>388248</v>
      </c>
      <c r="G46" s="165">
        <f>Igazgatás!G54+Községgazd!G54+Közút!G46+Sport!G48+Közművelődés!G77+Támogatás!G46</f>
        <v>388248</v>
      </c>
      <c r="H46" s="165">
        <f>Igazgatás!H54+Községgazd!H54+Közút!H46+Sport!H48+Közművelődés!H77+Támogatás!H46</f>
        <v>0</v>
      </c>
      <c r="I46" s="165">
        <f>Igazgatás!I54+Községgazd!I54+Közút!I46+Sport!I48+Közművelődés!I77+Támogatás!I46</f>
        <v>388248</v>
      </c>
      <c r="J46" s="74">
        <f>Igazgatás!J54+Községgazd!M54+Vagyongazd!J46+Közút!J46+Sport!J48+Közművelődés!L77+Támogatás!P46</f>
        <v>0</v>
      </c>
      <c r="K46" s="1">
        <f>Igazgatás!K54+Községgazd!N54+Vagyongazd!K46+Közút!K46+Sport!K48+Közművelődés!M77+Támogatás!Q46</f>
        <v>0</v>
      </c>
      <c r="L46" s="1">
        <f>Igazgatás!L54+Községgazd!O54+Vagyongazd!L46+Közút!L46+Sport!L48+Közművelődés!N77+Támogatás!R46</f>
        <v>5743</v>
      </c>
      <c r="M46" s="1">
        <f>Igazgatás!M54+Községgazd!P54+Vagyongazd!M46+Közút!M46+Sport!M48+Közművelődés!O77+Támogatás!S46</f>
        <v>0</v>
      </c>
      <c r="N46" s="1">
        <f>Igazgatás!N54+Községgazd!Q54+Vagyongazd!N46+Közút!N46+Sport!N48+Közművelődés!P77+Támogatás!T46</f>
        <v>0</v>
      </c>
      <c r="O46" s="80">
        <f>Igazgatás!O54+Községgazd!R54+Vagyongazd!O46+Közút!O46+Sport!O48+Közművelődés!Q77+Támogatás!U46</f>
        <v>7972</v>
      </c>
      <c r="P46" s="1">
        <f>Igazgatás!P54+Községgazd!S54+Vagyongazd!P46+Közút!P46+Sport!P48+Közművelődés!R77+Támogatás!V46</f>
        <v>123925</v>
      </c>
      <c r="Q46" s="42">
        <f>Igazgatás!Q54+Községgazd!T54+Vagyongazd!Q46+Közút!Q46+Sport!Q48+Közművelődés!S77+Támogatás!W46</f>
        <v>0</v>
      </c>
      <c r="R46" s="80">
        <f>Igazgatás!R54+Községgazd!U54+Vagyongazd!R46+Közút!R46+Sport!R48+Közművelődés!T77+Támogatás!X46</f>
        <v>121249</v>
      </c>
      <c r="S46" s="80">
        <f>Igazgatás!S54+Községgazd!V54+Vagyongazd!S46+Közút!S46+Sport!S48+Közművelődés!U77+Támogatás!Y46</f>
        <v>0</v>
      </c>
      <c r="T46" s="80">
        <f>Igazgatás!T54+Községgazd!W54+Vagyongazd!T46+Közút!T46+Sport!T48+Közművelődés!V77+Támogatás!Z46</f>
        <v>20253</v>
      </c>
      <c r="U46" s="44">
        <f>Igazgatás!U54+Községgazd!X54+Vagyongazd!U46+Közút!U46+Sport!U48+Közművelődés!W77+Támogatás!AA46</f>
        <v>109106</v>
      </c>
    </row>
    <row r="47" spans="1:21" ht="15" hidden="1" customHeight="1" x14ac:dyDescent="0.25">
      <c r="B47" s="55"/>
      <c r="C47" s="46"/>
      <c r="D47" s="550" t="s">
        <v>187</v>
      </c>
      <c r="E47" s="550"/>
      <c r="F47" s="165" t="e">
        <v>#REF!</v>
      </c>
      <c r="G47" s="165" t="e">
        <f>Igazgatás!G55+Községgazd!G55+Vagyongazd!#REF!+Közút!G47+Sport!G49+Közművelődés!G78+Támogatás!G47</f>
        <v>#REF!</v>
      </c>
      <c r="H47" s="165" t="e">
        <f>Igazgatás!H55+Községgazd!H55+Vagyongazd!#REF!+Közút!H47+Sport!H49+Közművelődés!H78+Támogatás!H47</f>
        <v>#REF!</v>
      </c>
      <c r="I47" s="165" t="e">
        <f>Igazgatás!I55+Községgazd!I55+Vagyongazd!#REF!+Közút!I47+Sport!I49+Közművelődés!I78+Támogatás!I47</f>
        <v>#REF!</v>
      </c>
      <c r="J47" s="74">
        <f>Igazgatás!J55+Községgazd!M55+Vagyongazd!J47+Közút!J47+Sport!J49+Közművelődés!L78+Támogatás!P47</f>
        <v>0</v>
      </c>
      <c r="K47" s="1">
        <f>Igazgatás!K55+Községgazd!N55+Vagyongazd!K47+Közút!K47+Sport!K49+Közművelődés!M78+Támogatás!Q47</f>
        <v>0</v>
      </c>
      <c r="L47" s="1">
        <f>Igazgatás!L55+Községgazd!O55+Vagyongazd!L47+Közút!L47+Sport!L49+Közművelődés!N78+Támogatás!R47</f>
        <v>0</v>
      </c>
      <c r="M47" s="1">
        <f>Igazgatás!M55+Községgazd!P55+Vagyongazd!M47+Közút!M47+Sport!M49+Közművelődés!O78+Támogatás!S47</f>
        <v>0</v>
      </c>
      <c r="N47" s="1">
        <f>Igazgatás!N55+Községgazd!Q55+Vagyongazd!N47+Közút!N47+Sport!N49+Közművelődés!P78+Támogatás!T47</f>
        <v>0</v>
      </c>
      <c r="O47" s="80">
        <f>Igazgatás!O55+Községgazd!R55+Vagyongazd!O47+Közút!O47+Sport!O49+Közművelődés!Q78+Támogatás!U47</f>
        <v>0</v>
      </c>
      <c r="P47" s="1">
        <f>Igazgatás!P55+Községgazd!S55+Vagyongazd!P47+Közút!P47+Sport!P49+Közművelődés!R78+Támogatás!V47</f>
        <v>0</v>
      </c>
      <c r="Q47" s="42">
        <f>Igazgatás!Q55+Községgazd!T55+Vagyongazd!Q47+Közút!Q47+Sport!Q49+Közművelődés!S78+Támogatás!W47</f>
        <v>0</v>
      </c>
      <c r="R47" s="80">
        <f>Igazgatás!R55+Községgazd!U55+Vagyongazd!R47+Közút!R47+Sport!R49+Közművelődés!T78+Támogatás!X47</f>
        <v>0</v>
      </c>
      <c r="S47" s="80">
        <f>Igazgatás!S55+Községgazd!V55+Vagyongazd!S47+Közút!S47+Sport!S49+Közművelődés!U78+Támogatás!Y47</f>
        <v>0</v>
      </c>
      <c r="T47" s="80">
        <f>Igazgatás!T55+Községgazd!W55+Vagyongazd!T47+Közút!T47+Sport!T49+Közművelődés!V78+Támogatás!Z47</f>
        <v>0</v>
      </c>
      <c r="U47" s="44">
        <f>Igazgatás!U55+Községgazd!X55+Vagyongazd!U47+Közút!U47+Sport!U49+Közművelődés!W78+Támogatás!AA47</f>
        <v>0</v>
      </c>
    </row>
    <row r="48" spans="1:21" s="41" customFormat="1" x14ac:dyDescent="0.25">
      <c r="A48" s="124" t="s">
        <v>188</v>
      </c>
      <c r="B48" s="53" t="s">
        <v>639</v>
      </c>
      <c r="C48" s="609" t="s">
        <v>189</v>
      </c>
      <c r="D48" s="610"/>
      <c r="E48" s="610"/>
      <c r="F48" s="166">
        <v>2686952</v>
      </c>
      <c r="G48" s="166">
        <f>Igazgatás!G56+Községgazd!G56+Közút!G48+Sport!G50+Közművelődés!G79+Támogatás!G48</f>
        <v>2686952</v>
      </c>
      <c r="H48" s="166">
        <f>Igazgatás!H56+Községgazd!H56+Közút!H48+Sport!H50+Közművelődés!H79+Támogatás!H48</f>
        <v>0</v>
      </c>
      <c r="I48" s="166">
        <f>Igazgatás!I56+Községgazd!I56+Közút!I48+Sport!I50+Közművelődés!I79+Támogatás!I48</f>
        <v>2686952</v>
      </c>
      <c r="J48" s="76">
        <f>Igazgatás!J56+Községgazd!M56+Vagyongazd!J48+Közút!J48+Sport!J50+Közművelődés!L79+Támogatás!P48</f>
        <v>16221</v>
      </c>
      <c r="K48" s="13">
        <f>Igazgatás!K56+Községgazd!N56+Vagyongazd!K48+Közút!K48+Sport!K50+Közművelődés!M79+Támogatás!Q48</f>
        <v>22721</v>
      </c>
      <c r="L48" s="13">
        <f>Igazgatás!L56+Községgazd!O56+Vagyongazd!L48+Közút!L48+Sport!L50+Közművelődés!N79+Támogatás!R48</f>
        <v>16221</v>
      </c>
      <c r="M48" s="13">
        <f>Igazgatás!M56+Községgazd!P56+Vagyongazd!M48+Közút!M48+Sport!M50+Közművelődés!O79+Támogatás!S48</f>
        <v>41221</v>
      </c>
      <c r="N48" s="13">
        <f>Igazgatás!N56+Községgazd!Q56+Vagyongazd!N48+Közút!N48+Sport!N50+Közművelődés!P79+Támogatás!T48</f>
        <v>16221</v>
      </c>
      <c r="O48" s="81">
        <f>Igazgatás!O56+Községgazd!R56+Vagyongazd!O48+Közút!O48+Sport!O50+Közművelődés!Q79+Támogatás!U48</f>
        <v>40521</v>
      </c>
      <c r="P48" s="13">
        <f>Igazgatás!P56+Községgazd!S56+Vagyongazd!P48+Közút!P48+Sport!P50+Közművelődés!R79+Támogatás!V48</f>
        <v>16221</v>
      </c>
      <c r="Q48" s="43">
        <f>Igazgatás!Q56+Községgazd!T56+Vagyongazd!Q48+Közút!Q48+Sport!Q50+Közművelődés!S79+Támogatás!W48</f>
        <v>42721</v>
      </c>
      <c r="R48" s="81">
        <f>Igazgatás!R56+Községgazd!U56+Vagyongazd!R48+Közút!R48+Sport!R50+Közművelődés!T79+Támogatás!X48</f>
        <v>16221</v>
      </c>
      <c r="S48" s="81">
        <f>Igazgatás!S56+Községgazd!V56+Vagyongazd!S48+Közút!S48+Sport!S50+Közművelődés!U79+Támogatás!Y48</f>
        <v>16221</v>
      </c>
      <c r="T48" s="81">
        <f>Igazgatás!T56+Községgazd!W56+Vagyongazd!T48+Közút!T48+Sport!T50+Közművelődés!V79+Támogatás!Z48</f>
        <v>156221</v>
      </c>
      <c r="U48" s="45">
        <f>Igazgatás!U56+Községgazd!X56+Vagyongazd!U48+Közút!U48+Sport!U50+Közművelődés!W79+Támogatás!AA48</f>
        <v>2286221</v>
      </c>
    </row>
    <row r="49" spans="1:21" s="41" customFormat="1" x14ac:dyDescent="0.25">
      <c r="A49" s="124" t="s">
        <v>190</v>
      </c>
      <c r="B49" s="53" t="s">
        <v>640</v>
      </c>
      <c r="C49" s="609" t="s">
        <v>191</v>
      </c>
      <c r="D49" s="610"/>
      <c r="E49" s="610"/>
      <c r="F49" s="166">
        <v>679979</v>
      </c>
      <c r="G49" s="166">
        <f>Igazgatás!G64+Községgazd!G57+Közút!G49+Sport!G51+Közművelődés!G80+Támogatás!G49</f>
        <v>679979</v>
      </c>
      <c r="H49" s="166">
        <f>Igazgatás!H64+Községgazd!H57+Közút!H49+Sport!H51+Közművelődés!H80+Támogatás!H49</f>
        <v>0</v>
      </c>
      <c r="I49" s="166">
        <f>Igazgatás!I64+Községgazd!I57+Közút!I49+Sport!I51+Közművelődés!I80+Támogatás!I49</f>
        <v>679979</v>
      </c>
      <c r="J49" s="76">
        <f>Igazgatás!J64+Községgazd!M57+Vagyongazd!J49+Közút!J49+Sport!J51+Közművelődés!L80+Támogatás!P49</f>
        <v>22536</v>
      </c>
      <c r="K49" s="13">
        <f>Igazgatás!K64+Községgazd!N57+Vagyongazd!K49+Közút!K49+Sport!K51+Közművelődés!M80+Támogatás!Q49</f>
        <v>25206</v>
      </c>
      <c r="L49" s="13">
        <f>Igazgatás!L64+Községgazd!O57+Vagyongazd!L49+Közút!L49+Sport!L51+Közművelődés!N80+Támogatás!R49</f>
        <v>79238</v>
      </c>
      <c r="M49" s="13">
        <f>Igazgatás!M64+Községgazd!P57+Vagyongazd!M49+Közút!M49+Sport!M51+Közművelődés!O80+Támogatás!S49</f>
        <v>107793</v>
      </c>
      <c r="N49" s="13">
        <f>Igazgatás!N64+Községgazd!Q57+Vagyongazd!N49+Közút!N49+Sport!N51+Közművelődés!P80+Támogatás!T49</f>
        <v>29184</v>
      </c>
      <c r="O49" s="81">
        <f>Igazgatás!O64+Községgazd!R57+Vagyongazd!O49+Közút!O49+Sport!O51+Közművelődés!Q80+Támogatás!U49</f>
        <v>41604</v>
      </c>
      <c r="P49" s="13">
        <f>Igazgatás!P64+Községgazd!S57+Vagyongazd!P49+Közút!P49+Sport!P51+Közművelődés!R80+Támogatás!V49</f>
        <v>11266</v>
      </c>
      <c r="Q49" s="43">
        <f>Igazgatás!Q64+Községgazd!T57+Vagyongazd!Q49+Közút!Q49+Sport!Q51+Közművelődés!S80+Támogatás!W49</f>
        <v>25459</v>
      </c>
      <c r="R49" s="81">
        <f>Igazgatás!R64+Községgazd!U57+Vagyongazd!R49+Közút!R49+Sport!R51+Közművelődés!T80+Támogatás!X49</f>
        <v>168363</v>
      </c>
      <c r="S49" s="81">
        <f>Igazgatás!S64+Községgazd!V57+Vagyongazd!S49+Közút!S49+Sport!S51+Közművelődés!U80+Támogatás!Y49</f>
        <v>31390</v>
      </c>
      <c r="T49" s="81">
        <f>Igazgatás!T64+Községgazd!W57+Vagyongazd!T49+Közút!T49+Sport!T51+Közművelődés!V80+Támogatás!Z49</f>
        <v>51490</v>
      </c>
      <c r="U49" s="45">
        <f>Igazgatás!U64+Községgazd!X57+Vagyongazd!U49+Közút!U49+Sport!U51+Közművelődés!W80+Támogatás!AA49</f>
        <v>86450</v>
      </c>
    </row>
    <row r="50" spans="1:21" x14ac:dyDescent="0.25">
      <c r="B50" s="91" t="s">
        <v>641</v>
      </c>
      <c r="C50" s="587" t="s">
        <v>192</v>
      </c>
      <c r="D50" s="588"/>
      <c r="E50" s="588"/>
      <c r="F50" s="164">
        <v>1162560</v>
      </c>
      <c r="G50" s="164">
        <f>Igazgatás!G70+Községgazd!G60+Közút!G50+Sport!G52+Közművelődés!G83+Támogatás!G50</f>
        <v>1432560</v>
      </c>
      <c r="H50" s="164">
        <f>Igazgatás!H70+Községgazd!H60+Közút!H50+Sport!H52+Közművelődés!H83+Támogatás!H50</f>
        <v>0</v>
      </c>
      <c r="I50" s="164">
        <f>Igazgatás!I70+Községgazd!I60+Közút!I50+Sport!I52+Közművelődés!I83+Támogatás!I50</f>
        <v>1432560</v>
      </c>
      <c r="J50" s="93">
        <f>Igazgatás!J70+Községgazd!M60+Vagyongazd!J50+Közút!J50+Sport!J52+Közművelődés!L83+Támogatás!P50</f>
        <v>6880</v>
      </c>
      <c r="K50" s="94">
        <f>Igazgatás!K70+Községgazd!N60+Vagyongazd!K50+Közút!K50+Sport!K52+Közművelődés!M83+Támogatás!Q50</f>
        <v>22395</v>
      </c>
      <c r="L50" s="94">
        <f>Igazgatás!L70+Községgazd!O60+Vagyongazd!L50+Közút!L50+Sport!L52+Közművelődés!N83+Támogatás!R50</f>
        <v>17869</v>
      </c>
      <c r="M50" s="94">
        <f>Igazgatás!M70+Községgazd!P60+Vagyongazd!M50+Közút!M50+Sport!M52+Közművelődés!O83+Támogatás!S50</f>
        <v>6880</v>
      </c>
      <c r="N50" s="94">
        <f>Igazgatás!N70+Községgazd!Q60+Vagyongazd!N50+Közút!N50+Sport!N52+Közművelődés!P83+Támogatás!T50</f>
        <v>1014938</v>
      </c>
      <c r="O50" s="97">
        <f>Igazgatás!O70+Községgazd!R60+Vagyongazd!O50+Közút!O50+Sport!O52+Közművelődés!Q83+Támogatás!U50</f>
        <v>6880</v>
      </c>
      <c r="P50" s="94">
        <f>Igazgatás!P70+Községgazd!S60+Vagyongazd!P50+Közút!P50+Sport!P52+Közművelődés!R83+Támogatás!V50</f>
        <v>6880</v>
      </c>
      <c r="Q50" s="96">
        <f>Igazgatás!Q70+Községgazd!T60+Vagyongazd!Q50+Közút!Q50+Sport!Q52+Közművelődés!S83+Támogatás!W50</f>
        <v>7557</v>
      </c>
      <c r="R50" s="97">
        <f>Igazgatás!R70+Községgazd!U60+Vagyongazd!R50+Közút!R50+Sport!R52+Közművelődés!T83+Támogatás!X50</f>
        <v>6880</v>
      </c>
      <c r="S50" s="97">
        <f>Igazgatás!S70+Községgazd!V60+Vagyongazd!S50+Közút!S50+Sport!S52+Közművelődés!U83+Támogatás!Y50</f>
        <v>241787</v>
      </c>
      <c r="T50" s="97">
        <f>Igazgatás!T70+Községgazd!W60+Vagyongazd!T50+Közút!T50+Sport!T52+Közművelődés!V83+Támogatás!Z50</f>
        <v>69251</v>
      </c>
      <c r="U50" s="98">
        <f>Igazgatás!U70+Községgazd!X60+Vagyongazd!U50+Közút!U50+Sport!U52+Közművelődés!W83+Támogatás!AA50</f>
        <v>24363</v>
      </c>
    </row>
    <row r="51" spans="1:21" s="41" customFormat="1" ht="15" hidden="1" customHeight="1" x14ac:dyDescent="0.25">
      <c r="A51" s="124" t="s">
        <v>193</v>
      </c>
      <c r="B51" s="53" t="s">
        <v>642</v>
      </c>
      <c r="C51" s="609" t="s">
        <v>194</v>
      </c>
      <c r="D51" s="610"/>
      <c r="E51" s="610"/>
      <c r="F51" s="166" t="e">
        <v>#REF!</v>
      </c>
      <c r="G51" s="248" t="e">
        <f>Igazgatás!G71+Községgazd!G61+Vagyongazd!#REF!+Közút!G51+Sport!G53+Közművelődés!G84+Támogatás!G51</f>
        <v>#REF!</v>
      </c>
      <c r="H51" s="154" t="e">
        <f>Igazgatás!H71+Községgazd!H61+Vagyongazd!#REF!+Közút!H51+Sport!H53+Közművelődés!H84+Támogatás!H51</f>
        <v>#REF!</v>
      </c>
      <c r="I51" s="166" t="e">
        <f>Igazgatás!I71+Községgazd!I61+Vagyongazd!#REF!+Közút!I51+Sport!I53+Közművelődés!I84+Támogatás!I51</f>
        <v>#REF!</v>
      </c>
      <c r="J51" s="76">
        <f>Igazgatás!J71+Községgazd!M61+Vagyongazd!J51+Közút!J51+Sport!J53+Közművelődés!L84+Támogatás!P51</f>
        <v>0</v>
      </c>
      <c r="K51" s="13">
        <f>Igazgatás!K71+Községgazd!N61+Vagyongazd!K51+Közút!K51+Sport!K53+Közművelődés!M84+Támogatás!Q51</f>
        <v>0</v>
      </c>
      <c r="L51" s="13">
        <f>Igazgatás!L71+Községgazd!O61+Vagyongazd!L51+Közút!L51+Sport!L53+Közművelődés!N84+Támogatás!R51</f>
        <v>0</v>
      </c>
      <c r="M51" s="13">
        <f>Igazgatás!M71+Községgazd!P61+Vagyongazd!M51+Közút!M51+Sport!M53+Közművelődés!O84+Támogatás!S51</f>
        <v>0</v>
      </c>
      <c r="N51" s="13">
        <f>Igazgatás!N71+Községgazd!Q61+Vagyongazd!N51+Közút!N51+Sport!N53+Közművelődés!P84+Támogatás!T51</f>
        <v>0</v>
      </c>
      <c r="O51" s="81">
        <f>Igazgatás!O71+Községgazd!R61+Vagyongazd!O51+Közút!O51+Sport!O53+Közművelődés!Q84+Támogatás!U51</f>
        <v>0</v>
      </c>
      <c r="P51" s="13">
        <f>Igazgatás!P71+Községgazd!S61+Vagyongazd!P51+Közút!P51+Sport!P53+Közművelődés!R84+Támogatás!V51</f>
        <v>0</v>
      </c>
      <c r="Q51" s="43">
        <f>Igazgatás!Q71+Községgazd!T61+Vagyongazd!Q51+Közút!Q51+Sport!Q53+Közművelődés!S84+Támogatás!W51</f>
        <v>0</v>
      </c>
      <c r="R51" s="81">
        <f>Igazgatás!R71+Községgazd!U61+Vagyongazd!R51+Közút!R51+Sport!R53+Közművelődés!T84+Támogatás!X51</f>
        <v>0</v>
      </c>
      <c r="S51" s="81">
        <f>Igazgatás!S71+Községgazd!V61+Vagyongazd!S51+Közút!S51+Sport!S53+Közművelődés!U84+Támogatás!Y51</f>
        <v>0</v>
      </c>
      <c r="T51" s="81">
        <f>Igazgatás!T71+Községgazd!W61+Vagyongazd!T51+Közút!T51+Sport!T53+Közművelődés!V84+Támogatás!Z51</f>
        <v>0</v>
      </c>
      <c r="U51" s="45">
        <f>Igazgatás!U71+Községgazd!X61+Vagyongazd!U51+Közút!U51+Sport!U53+Közművelődés!W84+Támogatás!AA51</f>
        <v>0</v>
      </c>
    </row>
    <row r="52" spans="1:21" s="41" customFormat="1" x14ac:dyDescent="0.25">
      <c r="A52" s="124" t="s">
        <v>195</v>
      </c>
      <c r="B52" s="53" t="s">
        <v>643</v>
      </c>
      <c r="C52" s="609" t="s">
        <v>196</v>
      </c>
      <c r="D52" s="610"/>
      <c r="E52" s="610"/>
      <c r="F52" s="166">
        <v>1162560</v>
      </c>
      <c r="G52" s="166">
        <f>Igazgatás!G72+Községgazd!G62+Közút!G52+Sport!G54+Közművelődés!G85+Támogatás!G52</f>
        <v>1432560</v>
      </c>
      <c r="H52" s="166">
        <f>Igazgatás!H72+Községgazd!H62+Közút!H52+Sport!H54+Közművelődés!H85+Támogatás!H52</f>
        <v>0</v>
      </c>
      <c r="I52" s="166">
        <f>Igazgatás!I72+Községgazd!I62+Közút!I52+Sport!I54+Közművelődés!I85+Támogatás!I52</f>
        <v>1432560</v>
      </c>
      <c r="J52" s="76">
        <f>Igazgatás!J72+Községgazd!M62+Vagyongazd!J52+Közút!J52+Sport!J54+Közművelődés!L85+Támogatás!P52</f>
        <v>6880</v>
      </c>
      <c r="K52" s="13">
        <f>Igazgatás!K72+Községgazd!N62+Vagyongazd!K52+Közút!K52+Sport!K54+Közművelődés!M85+Támogatás!Q52</f>
        <v>22395</v>
      </c>
      <c r="L52" s="13">
        <f>Igazgatás!L72+Községgazd!O62+Vagyongazd!L52+Közút!L52+Sport!L54+Közművelődés!N85+Támogatás!R52</f>
        <v>17869</v>
      </c>
      <c r="M52" s="13">
        <f>Igazgatás!M72+Községgazd!P62+Vagyongazd!M52+Közút!M52+Sport!M54+Közművelődés!O85+Támogatás!S52</f>
        <v>6880</v>
      </c>
      <c r="N52" s="13">
        <f>Igazgatás!N72+Községgazd!Q62+Vagyongazd!N52+Közút!N52+Sport!N54+Közművelődés!P85+Támogatás!T52</f>
        <v>1014938</v>
      </c>
      <c r="O52" s="81">
        <f>Igazgatás!O72+Községgazd!R62+Vagyongazd!O52+Közút!O52+Sport!O54+Közművelődés!Q85+Támogatás!U52</f>
        <v>6880</v>
      </c>
      <c r="P52" s="13">
        <f>Igazgatás!P72+Községgazd!S62+Vagyongazd!P52+Közút!P52+Sport!P54+Közművelődés!R85+Támogatás!V52</f>
        <v>6880</v>
      </c>
      <c r="Q52" s="43">
        <f>Igazgatás!Q72+Községgazd!T62+Vagyongazd!Q52+Közút!Q52+Sport!Q54+Közművelődés!S85+Támogatás!W52</f>
        <v>7557</v>
      </c>
      <c r="R52" s="81">
        <f>Igazgatás!R72+Községgazd!U62+Vagyongazd!R52+Közút!R52+Sport!R54+Közművelődés!T85+Támogatás!X52</f>
        <v>6880</v>
      </c>
      <c r="S52" s="81">
        <f>Igazgatás!S72+Községgazd!V62+Vagyongazd!S52+Közút!S52+Sport!S54+Közművelődés!U85+Támogatás!Y52</f>
        <v>241787</v>
      </c>
      <c r="T52" s="81">
        <f>Igazgatás!T72+Községgazd!W62+Vagyongazd!T52+Közút!T52+Sport!T54+Közművelődés!V85+Támogatás!Z52</f>
        <v>69251</v>
      </c>
      <c r="U52" s="45">
        <f>Igazgatás!U72+Községgazd!X62+Vagyongazd!U52+Közút!U52+Sport!U54+Közművelődés!W85+Támogatás!AA52</f>
        <v>24363</v>
      </c>
    </row>
    <row r="53" spans="1:21" x14ac:dyDescent="0.25">
      <c r="B53" s="91" t="s">
        <v>644</v>
      </c>
      <c r="C53" s="587" t="s">
        <v>197</v>
      </c>
      <c r="D53" s="588"/>
      <c r="E53" s="588"/>
      <c r="F53" s="164">
        <v>2954987</v>
      </c>
      <c r="G53" s="164">
        <f>Igazgatás!G75+Községgazd!G63+Közút!G53+Sport!G55+Közművelődés!G86+Támogatás!G53</f>
        <v>2954987</v>
      </c>
      <c r="H53" s="164">
        <f>Igazgatás!H75+Községgazd!H63+Közút!H53+Sport!H55+Közművelődés!H86+Támogatás!H53</f>
        <v>0</v>
      </c>
      <c r="I53" s="164">
        <f>Igazgatás!I75+Községgazd!I63+Közút!I53+Sport!I55+Közművelődés!I86+Támogatás!I53</f>
        <v>2954987</v>
      </c>
      <c r="J53" s="93">
        <f>Igazgatás!J75+Községgazd!M63+Vagyongazd!J53+Közút!J53+Sport!J55+Közművelődés!L86+Támogatás!P53</f>
        <v>136941</v>
      </c>
      <c r="K53" s="94">
        <f>Igazgatás!K75+Községgazd!N63+Vagyongazd!K53+Közút!K53+Sport!K55+Közművelődés!M86+Támogatás!Q53</f>
        <v>146069</v>
      </c>
      <c r="L53" s="94">
        <f>Igazgatás!L75+Községgazd!O63+Vagyongazd!L53+Közút!L53+Sport!L55+Közművelődés!N86+Támogatás!R53</f>
        <v>147070</v>
      </c>
      <c r="M53" s="94">
        <f>Igazgatás!M75+Községgazd!P63+Vagyongazd!M53+Közút!M53+Sport!M55+Közművelődés!O86+Támogatás!S53</f>
        <v>207262</v>
      </c>
      <c r="N53" s="94">
        <f>Igazgatás!N75+Községgazd!Q63+Vagyongazd!N53+Közút!N53+Sport!N55+Közművelődés!P86+Támogatás!T53</f>
        <v>439438</v>
      </c>
      <c r="O53" s="97">
        <f>Igazgatás!O75+Községgazd!R63+Vagyongazd!O53+Közút!O53+Sport!O55+Közművelődés!Q86+Támogatás!U53</f>
        <v>265009</v>
      </c>
      <c r="P53" s="94">
        <f>Igazgatás!P75+Községgazd!S63+Vagyongazd!P53+Közút!P53+Sport!P55+Közművelődés!R86+Támogatás!V53</f>
        <v>168472</v>
      </c>
      <c r="Q53" s="96">
        <f>Igazgatás!Q75+Községgazd!T63+Vagyongazd!Q53+Közút!Q53+Sport!Q55+Közművelődés!S86+Támogatás!W53</f>
        <v>183690</v>
      </c>
      <c r="R53" s="97">
        <f>Igazgatás!R75+Községgazd!U63+Vagyongazd!R53+Közút!R53+Sport!R55+Közművelődés!T86+Támogatás!X53</f>
        <v>156244</v>
      </c>
      <c r="S53" s="97">
        <f>Igazgatás!S75+Községgazd!V63+Vagyongazd!S53+Közút!S53+Sport!S55+Közművelődés!U86+Támogatás!Y53</f>
        <v>205167</v>
      </c>
      <c r="T53" s="97">
        <f>Igazgatás!T75+Községgazd!W63+Vagyongazd!T53+Közút!T53+Sport!T55+Közművelődés!V86+Támogatás!Z53</f>
        <v>752003</v>
      </c>
      <c r="U53" s="98">
        <f>Igazgatás!U75+Községgazd!X63+Vagyongazd!U53+Közút!U53+Sport!U55+Közművelődés!W86+Támogatás!AA53</f>
        <v>147622</v>
      </c>
    </row>
    <row r="54" spans="1:21" s="41" customFormat="1" x14ac:dyDescent="0.25">
      <c r="A54" s="124" t="s">
        <v>198</v>
      </c>
      <c r="B54" s="53" t="s">
        <v>645</v>
      </c>
      <c r="C54" s="609" t="s">
        <v>876</v>
      </c>
      <c r="D54" s="610"/>
      <c r="E54" s="610"/>
      <c r="F54" s="166">
        <v>1950987</v>
      </c>
      <c r="G54" s="166">
        <f>Igazgatás!G76+Községgazd!G64+Közút!G54+Sport!G56+Közművelődés!G87+Támogatás!G54</f>
        <v>1950987</v>
      </c>
      <c r="H54" s="166">
        <f>Igazgatás!H76+Községgazd!H64+Közút!H54+Sport!H56+Közművelődés!H87+Támogatás!H54</f>
        <v>0</v>
      </c>
      <c r="I54" s="166">
        <f>Igazgatás!I76+Községgazd!I64+Közút!I54+Sport!I56+Közművelődés!I87+Támogatás!I54</f>
        <v>1950987</v>
      </c>
      <c r="J54" s="76">
        <f>Igazgatás!J76+Községgazd!M64+Vagyongazd!J54+Közút!J54+Sport!J56+Közművelődés!L87+Támogatás!P54</f>
        <v>46032</v>
      </c>
      <c r="K54" s="13">
        <f>Igazgatás!K76+Községgazd!N64+Vagyongazd!K54+Közút!K54+Sport!K56+Közművelődés!M87+Támogatás!Q54</f>
        <v>55160</v>
      </c>
      <c r="L54" s="13">
        <f>Igazgatás!L76+Községgazd!O64+Vagyongazd!L54+Közút!L54+Sport!L56+Közművelődés!N87+Támogatás!R54</f>
        <v>56161</v>
      </c>
      <c r="M54" s="13">
        <f>Igazgatás!M76+Községgazd!P64+Vagyongazd!M54+Közút!M54+Sport!M56+Közművelődés!O87+Támogatás!S54</f>
        <v>116353</v>
      </c>
      <c r="N54" s="13">
        <f>Igazgatás!N76+Községgazd!Q64+Vagyongazd!N54+Közút!N54+Sport!N56+Közművelődés!P87+Támogatás!T54</f>
        <v>348529</v>
      </c>
      <c r="O54" s="81">
        <f>Igazgatás!O76+Községgazd!R64+Vagyongazd!O54+Közút!O54+Sport!O56+Közművelődés!Q87+Támogatás!U54</f>
        <v>174100</v>
      </c>
      <c r="P54" s="13">
        <f>Igazgatás!P76+Községgazd!S64+Vagyongazd!P54+Közút!P54+Sport!P56+Közművelődés!R87+Támogatás!V54</f>
        <v>77563</v>
      </c>
      <c r="Q54" s="43">
        <f>Igazgatás!Q76+Községgazd!T64+Vagyongazd!Q54+Közút!Q54+Sport!Q56+Közművelődés!S87+Támogatás!W54</f>
        <v>92781</v>
      </c>
      <c r="R54" s="81">
        <f>Igazgatás!R76+Községgazd!U64+Vagyongazd!R54+Közút!R54+Sport!R56+Közművelődés!T87+Támogatás!X54</f>
        <v>65335</v>
      </c>
      <c r="S54" s="81">
        <f>Igazgatás!S76+Községgazd!V64+Vagyongazd!S54+Közút!S54+Sport!S56+Közművelődés!U87+Támogatás!Y54</f>
        <v>114258</v>
      </c>
      <c r="T54" s="81">
        <f>Igazgatás!T76+Községgazd!W64+Vagyongazd!T54+Közút!T54+Sport!T56+Közművelődés!V87+Támogatás!Z54</f>
        <v>661093</v>
      </c>
      <c r="U54" s="45">
        <f>Igazgatás!U76+Községgazd!X64+Vagyongazd!U54+Közút!U54+Sport!U56+Közművelődés!W87+Támogatás!AA54</f>
        <v>143622</v>
      </c>
    </row>
    <row r="55" spans="1:21" s="41" customFormat="1" ht="15" customHeight="1" x14ac:dyDescent="0.25">
      <c r="A55" s="124" t="s">
        <v>199</v>
      </c>
      <c r="B55" s="53" t="s">
        <v>646</v>
      </c>
      <c r="C55" s="609" t="s">
        <v>200</v>
      </c>
      <c r="D55" s="610"/>
      <c r="E55" s="610"/>
      <c r="F55" s="166">
        <v>0</v>
      </c>
      <c r="G55" s="166">
        <f>Igazgatás!G79+Községgazd!G68+Közút!G55+Sport!G57+Közművelődés!G90+Támogatás!G55</f>
        <v>0</v>
      </c>
      <c r="H55" s="166">
        <f>Igazgatás!H79+Községgazd!H68+Közút!H55+Sport!H57+Közművelődés!H90+Támogatás!H55</f>
        <v>0</v>
      </c>
      <c r="I55" s="166">
        <f>Igazgatás!I79+Községgazd!I68+Közút!I55+Sport!I57+Közművelődés!I90+Támogatás!I55</f>
        <v>0</v>
      </c>
      <c r="J55" s="76">
        <f>Igazgatás!J79+Községgazd!M68+Vagyongazd!J55+Közút!J55+Sport!J57+Közművelődés!L90+Támogatás!P55</f>
        <v>0</v>
      </c>
      <c r="K55" s="13">
        <f>Igazgatás!K79+Községgazd!N68+Vagyongazd!K55+Közút!K55+Sport!K57+Közművelődés!M90+Támogatás!Q55</f>
        <v>0</v>
      </c>
      <c r="L55" s="13">
        <f>Igazgatás!L79+Községgazd!O68+Vagyongazd!L55+Közút!L55+Sport!L57+Közművelődés!N90+Támogatás!R55</f>
        <v>0</v>
      </c>
      <c r="M55" s="13">
        <f>Igazgatás!M79+Községgazd!P68+Vagyongazd!M55+Közút!M55+Sport!M57+Közművelődés!O90+Támogatás!S55</f>
        <v>0</v>
      </c>
      <c r="N55" s="13">
        <f>Igazgatás!N79+Községgazd!Q68+Vagyongazd!N55+Közút!N55+Sport!N57+Közművelődés!P90+Támogatás!T55</f>
        <v>0</v>
      </c>
      <c r="O55" s="81">
        <f>Igazgatás!O79+Községgazd!R68+Vagyongazd!O55+Közút!O55+Sport!O57+Közművelődés!Q90+Támogatás!U55</f>
        <v>0</v>
      </c>
      <c r="P55" s="13">
        <f>Igazgatás!P79+Községgazd!S68+Vagyongazd!P55+Közút!P55+Sport!P57+Közművelődés!R90+Támogatás!V55</f>
        <v>0</v>
      </c>
      <c r="Q55" s="43">
        <f>Igazgatás!Q79+Községgazd!T68+Vagyongazd!Q55+Közút!Q55+Sport!Q57+Közművelődés!S90+Támogatás!W55</f>
        <v>0</v>
      </c>
      <c r="R55" s="81">
        <f>Igazgatás!R79+Községgazd!U68+Vagyongazd!R55+Közút!R55+Sport!R57+Közművelődés!T90+Támogatás!X55</f>
        <v>0</v>
      </c>
      <c r="S55" s="81">
        <f>Igazgatás!S79+Községgazd!V68+Vagyongazd!S55+Közút!S55+Sport!S57+Közművelődés!U90+Támogatás!Y55</f>
        <v>0</v>
      </c>
      <c r="T55" s="81">
        <f>Igazgatás!T79+Községgazd!W68+Vagyongazd!T55+Közút!T55+Sport!T57+Közművelődés!V90+Támogatás!Z55</f>
        <v>0</v>
      </c>
      <c r="U55" s="45">
        <f>Igazgatás!U79+Községgazd!X68+Vagyongazd!U55+Közút!U55+Sport!U57+Közművelődés!W90+Támogatás!AA55</f>
        <v>0</v>
      </c>
    </row>
    <row r="56" spans="1:21" s="41" customFormat="1" ht="15" customHeight="1" x14ac:dyDescent="0.25">
      <c r="A56" s="124" t="s">
        <v>201</v>
      </c>
      <c r="B56" s="53" t="s">
        <v>647</v>
      </c>
      <c r="C56" s="609" t="s">
        <v>202</v>
      </c>
      <c r="D56" s="610"/>
      <c r="E56" s="610"/>
      <c r="F56" s="166">
        <v>1000000</v>
      </c>
      <c r="G56" s="166">
        <f>Igazgatás!G80+Községgazd!G69+Közút!G56+Sport!G58+Közművelődés!G91+Támogatás!G56</f>
        <v>1000000</v>
      </c>
      <c r="H56" s="166">
        <f>Igazgatás!H80+Községgazd!H69+Közút!H56+Sport!H58+Közművelődés!H91+Támogatás!H56</f>
        <v>0</v>
      </c>
      <c r="I56" s="166">
        <f>Igazgatás!I80+Községgazd!I69+Közút!I56+Sport!I58+Közművelődés!I91+Támogatás!I56</f>
        <v>1000000</v>
      </c>
      <c r="J56" s="76">
        <f>Igazgatás!J80+Községgazd!M69+Vagyongazd!J56+Közút!J56+Sport!J58+Közművelődés!L91+Támogatás!P56</f>
        <v>90909</v>
      </c>
      <c r="K56" s="13">
        <f>Igazgatás!K80+Községgazd!N69+Vagyongazd!K56+Közút!K56+Sport!K58+Közművelődés!M91+Támogatás!Q56</f>
        <v>90909</v>
      </c>
      <c r="L56" s="13">
        <f>Igazgatás!L80+Községgazd!O69+Vagyongazd!L56+Közút!L56+Sport!L58+Közművelődés!N91+Támogatás!R56</f>
        <v>90909</v>
      </c>
      <c r="M56" s="13">
        <f>Igazgatás!M80+Községgazd!P69+Vagyongazd!M56+Közút!M56+Sport!M58+Közművelődés!O91+Támogatás!S56</f>
        <v>90909</v>
      </c>
      <c r="N56" s="13">
        <f>Igazgatás!N80+Községgazd!Q69+Vagyongazd!N56+Közút!N56+Sport!N58+Közművelődés!P91+Támogatás!T56</f>
        <v>90909</v>
      </c>
      <c r="O56" s="81">
        <f>Igazgatás!O80+Községgazd!R69+Vagyongazd!O56+Közút!O56+Sport!O58+Közművelődés!Q91+Támogatás!U56</f>
        <v>90909</v>
      </c>
      <c r="P56" s="13">
        <f>Igazgatás!P80+Községgazd!S69+Vagyongazd!P56+Közút!P56+Sport!P58+Közművelődés!R91+Támogatás!V56</f>
        <v>90909</v>
      </c>
      <c r="Q56" s="43">
        <f>Igazgatás!Q80+Községgazd!T69+Vagyongazd!Q56+Közút!Q56+Sport!Q58+Közművelődés!S91+Támogatás!W56</f>
        <v>90909</v>
      </c>
      <c r="R56" s="81">
        <f>Igazgatás!R80+Községgazd!U69+Vagyongazd!R56+Közút!R56+Sport!R58+Közművelődés!T91+Támogatás!X56</f>
        <v>90909</v>
      </c>
      <c r="S56" s="81">
        <f>Igazgatás!S80+Községgazd!V69+Vagyongazd!S56+Közút!S56+Sport!S58+Közművelődés!U91+Támogatás!Y56</f>
        <v>90909</v>
      </c>
      <c r="T56" s="81">
        <f>Igazgatás!T80+Községgazd!W69+Vagyongazd!T56+Közút!T56+Sport!T58+Közművelődés!V91+Támogatás!Z56</f>
        <v>90910</v>
      </c>
      <c r="U56" s="45">
        <f>Igazgatás!U80+Községgazd!X69+Vagyongazd!U56+Közút!U56+Sport!U58+Közművelődés!W91+Támogatás!AA56</f>
        <v>0</v>
      </c>
    </row>
    <row r="57" spans="1:21" s="41" customFormat="1" ht="15" customHeight="1" x14ac:dyDescent="0.25">
      <c r="A57" s="124" t="s">
        <v>203</v>
      </c>
      <c r="B57" s="53" t="s">
        <v>648</v>
      </c>
      <c r="C57" s="609" t="s">
        <v>204</v>
      </c>
      <c r="D57" s="610"/>
      <c r="E57" s="610"/>
      <c r="F57" s="166">
        <v>0</v>
      </c>
      <c r="G57" s="166">
        <f>Igazgatás!G81+Községgazd!G70+Közút!G57+Sport!G59+Közművelődés!G92+Támogatás!G57</f>
        <v>0</v>
      </c>
      <c r="H57" s="166">
        <f>Igazgatás!H81+Községgazd!H70+Közút!H57+Sport!H59+Közművelődés!H92+Támogatás!H57</f>
        <v>0</v>
      </c>
      <c r="I57" s="166">
        <f>Igazgatás!I81+Községgazd!I70+Közút!I57+Sport!I59+Közművelődés!I92+Támogatás!I57</f>
        <v>0</v>
      </c>
      <c r="J57" s="76">
        <f>Igazgatás!J81+Községgazd!M70+Vagyongazd!J57+Közút!J57+Sport!J59+Közművelődés!L92+Támogatás!P57</f>
        <v>0</v>
      </c>
      <c r="K57" s="13">
        <f>Igazgatás!K81+Községgazd!N70+Vagyongazd!K57+Közút!K57+Sport!K59+Közművelődés!M92+Támogatás!Q57</f>
        <v>0</v>
      </c>
      <c r="L57" s="13">
        <f>Igazgatás!L81+Községgazd!O70+Vagyongazd!L57+Közút!L57+Sport!L59+Közművelődés!N92+Támogatás!R57</f>
        <v>0</v>
      </c>
      <c r="M57" s="13">
        <f>Igazgatás!M81+Községgazd!P70+Vagyongazd!M57+Közút!M57+Sport!M59+Közművelődés!O92+Támogatás!S57</f>
        <v>0</v>
      </c>
      <c r="N57" s="13">
        <f>Igazgatás!N81+Községgazd!Q70+Vagyongazd!N57+Közút!N57+Sport!N59+Közművelődés!P92+Támogatás!T57</f>
        <v>0</v>
      </c>
      <c r="O57" s="81">
        <f>Igazgatás!O81+Községgazd!R70+Vagyongazd!O57+Közút!O57+Sport!O59+Közművelődés!Q92+Támogatás!U57</f>
        <v>0</v>
      </c>
      <c r="P57" s="13">
        <f>Igazgatás!P81+Községgazd!S70+Vagyongazd!P57+Közút!P57+Sport!P59+Közművelődés!R92+Támogatás!V57</f>
        <v>0</v>
      </c>
      <c r="Q57" s="43">
        <f>Igazgatás!Q81+Községgazd!T70+Vagyongazd!Q57+Közút!Q57+Sport!Q59+Közművelődés!S92+Támogatás!W57</f>
        <v>0</v>
      </c>
      <c r="R57" s="81">
        <f>Igazgatás!R81+Községgazd!U70+Vagyongazd!R57+Közút!R57+Sport!R59+Közművelődés!T92+Támogatás!X57</f>
        <v>0</v>
      </c>
      <c r="S57" s="81">
        <f>Igazgatás!S81+Községgazd!V70+Vagyongazd!S57+Közút!S57+Sport!S59+Közművelődés!U92+Támogatás!Y57</f>
        <v>0</v>
      </c>
      <c r="T57" s="81">
        <f>Igazgatás!T81+Községgazd!W70+Vagyongazd!T57+Közút!T57+Sport!T59+Közművelődés!V92+Támogatás!Z57</f>
        <v>0</v>
      </c>
      <c r="U57" s="45">
        <f>Igazgatás!U81+Községgazd!X70+Vagyongazd!U57+Közút!U57+Sport!U59+Közművelődés!W92+Támogatás!AA57</f>
        <v>0</v>
      </c>
    </row>
    <row r="58" spans="1:21" s="41" customFormat="1" ht="15.75" thickBot="1" x14ac:dyDescent="0.3">
      <c r="A58" s="124" t="s">
        <v>205</v>
      </c>
      <c r="B58" s="194" t="s">
        <v>649</v>
      </c>
      <c r="C58" s="614" t="s">
        <v>206</v>
      </c>
      <c r="D58" s="615"/>
      <c r="E58" s="615"/>
      <c r="F58" s="166">
        <v>4000</v>
      </c>
      <c r="G58" s="166">
        <f>Igazgatás!G82+Községgazd!G71+Közút!G58+Sport!G60+Közművelődés!G93+Támogatás!G58</f>
        <v>4000</v>
      </c>
      <c r="H58" s="166">
        <f>Igazgatás!H82+Községgazd!H71+Közút!H58+Sport!H60+Közművelődés!H93+Támogatás!H58</f>
        <v>0</v>
      </c>
      <c r="I58" s="166">
        <f>Igazgatás!I82+Községgazd!I71+Közút!I58+Sport!I60+Közművelődés!I93+Támogatás!I58</f>
        <v>4000</v>
      </c>
      <c r="J58" s="76">
        <f>Igazgatás!J82+Községgazd!M71+Vagyongazd!J58+Közút!J58+Sport!J60+Közművelődés!L93+Támogatás!P58</f>
        <v>0</v>
      </c>
      <c r="K58" s="13">
        <f>Igazgatás!K82+Községgazd!N71+Vagyongazd!K58+Közút!K58+Sport!K60+Közművelődés!M93+Támogatás!Q58</f>
        <v>0</v>
      </c>
      <c r="L58" s="13">
        <f>Igazgatás!L82+Községgazd!O71+Vagyongazd!L58+Közút!L58+Sport!L60+Közművelődés!N93+Támogatás!R58</f>
        <v>0</v>
      </c>
      <c r="M58" s="13">
        <f>Igazgatás!M82+Községgazd!P71+Vagyongazd!M58+Közút!M58+Sport!M60+Közművelődés!O93+Támogatás!S58</f>
        <v>0</v>
      </c>
      <c r="N58" s="13">
        <f>Igazgatás!N82+Községgazd!Q71+Vagyongazd!N58+Közút!N58+Sport!N60+Közművelődés!P93+Támogatás!T58</f>
        <v>0</v>
      </c>
      <c r="O58" s="81">
        <f>Igazgatás!O82+Községgazd!R71+Vagyongazd!O58+Közút!O58+Sport!O60+Közművelődés!Q93+Támogatás!U58</f>
        <v>0</v>
      </c>
      <c r="P58" s="13">
        <f>Igazgatás!P82+Községgazd!S71+Vagyongazd!P58+Közút!P58+Sport!P60+Közművelődés!R93+Támogatás!V58</f>
        <v>0</v>
      </c>
      <c r="Q58" s="43">
        <f>Igazgatás!Q82+Községgazd!T71+Vagyongazd!Q58+Közút!Q58+Sport!Q60+Közművelődés!S93+Támogatás!W58</f>
        <v>0</v>
      </c>
      <c r="R58" s="81">
        <f>Igazgatás!R82+Községgazd!U71+Vagyongazd!R58+Közút!R58+Sport!R60+Közművelődés!T93+Támogatás!X58</f>
        <v>0</v>
      </c>
      <c r="S58" s="81">
        <f>Igazgatás!S82+Községgazd!V71+Vagyongazd!S58+Közút!S58+Sport!S60+Közművelődés!U93+Támogatás!Y58</f>
        <v>0</v>
      </c>
      <c r="T58" s="81">
        <f>Igazgatás!T82+Községgazd!W71+Vagyongazd!T58+Közút!T58+Sport!T60+Közművelődés!V93+Támogatás!Z58</f>
        <v>0</v>
      </c>
      <c r="U58" s="45">
        <f>Igazgatás!U82+Községgazd!X71+Vagyongazd!U58+Közút!U58+Sport!U60+Közművelődés!W93+Támogatás!AA58</f>
        <v>4000</v>
      </c>
    </row>
    <row r="59" spans="1:21" ht="15.75" thickBot="1" x14ac:dyDescent="0.3">
      <c r="B59" s="83" t="s">
        <v>207</v>
      </c>
      <c r="C59" s="591" t="s">
        <v>208</v>
      </c>
      <c r="D59" s="592"/>
      <c r="E59" s="592"/>
      <c r="F59" s="162">
        <v>1800000</v>
      </c>
      <c r="G59" s="162">
        <f>Igazgatás!G83+Községgazd!G72+Közút!G59+Sport!G61+Közművelődés!G96+Támogatás!G59</f>
        <v>1800000</v>
      </c>
      <c r="H59" s="162">
        <f>Igazgatás!H83+Községgazd!H72+Közút!H59+Sport!H61+Közművelődés!H96+Támogatás!H59</f>
        <v>0</v>
      </c>
      <c r="I59" s="162">
        <f>Igazgatás!I83+Községgazd!I72+Közút!I59+Sport!I61+Közművelődés!I96+Támogatás!I59</f>
        <v>1800000</v>
      </c>
      <c r="J59" s="85">
        <f>Igazgatás!J83+Községgazd!M72+Vagyongazd!J59+Közút!J59+Sport!J61+Közművelődés!L96+Támogatás!P59</f>
        <v>102730</v>
      </c>
      <c r="K59" s="86">
        <f>Igazgatás!K83+Községgazd!N72+Vagyongazd!K59+Közút!K59+Sport!K61+Közművelődés!M96+Támogatás!Q59</f>
        <v>10000</v>
      </c>
      <c r="L59" s="86">
        <f>Igazgatás!L83+Községgazd!O72+Vagyongazd!L59+Közút!L59+Sport!L61+Közművelődés!N96+Támogatás!R59</f>
        <v>13300</v>
      </c>
      <c r="M59" s="86">
        <f>Igazgatás!M83+Községgazd!P72+Vagyongazd!M59+Közút!M59+Sport!M61+Közművelődés!O96+Támogatás!S59</f>
        <v>19835</v>
      </c>
      <c r="N59" s="86">
        <f>Igazgatás!N83+Községgazd!Q72+Vagyongazd!N59+Közút!N59+Sport!N61+Közművelődés!P96+Támogatás!T59</f>
        <v>232740</v>
      </c>
      <c r="O59" s="89">
        <f>Igazgatás!O83+Községgazd!R72+Vagyongazd!O59+Közút!O59+Sport!O61+Közművelődés!Q96+Támogatás!U59</f>
        <v>33000</v>
      </c>
      <c r="P59" s="86">
        <f>Igazgatás!P83+Községgazd!S72+Vagyongazd!P59+Közút!P59+Sport!P61+Közművelődés!R96+Támogatás!V59</f>
        <v>19000</v>
      </c>
      <c r="Q59" s="88">
        <f>Igazgatás!Q83+Községgazd!T72+Vagyongazd!Q59+Közút!Q59+Sport!Q61+Közművelődés!S96+Támogatás!W59</f>
        <v>96000</v>
      </c>
      <c r="R59" s="89">
        <f>Igazgatás!R83+Községgazd!U72+Vagyongazd!R59+Közút!R59+Sport!R61+Közművelődés!T96+Támogatás!X59</f>
        <v>127000</v>
      </c>
      <c r="S59" s="89">
        <f>Igazgatás!S83+Községgazd!V72+Vagyongazd!S59+Közút!S59+Sport!S61+Közművelődés!U96+Támogatás!Y59</f>
        <v>72000</v>
      </c>
      <c r="T59" s="89">
        <f>Igazgatás!T83+Községgazd!W72+Vagyongazd!T59+Közút!T59+Sport!T61+Közművelődés!V96+Támogatás!Z59</f>
        <v>83000</v>
      </c>
      <c r="U59" s="90">
        <f>Igazgatás!U83+Községgazd!X72+Vagyongazd!U59+Közút!U59+Sport!U61+Közművelődés!W96+Támogatás!AA59</f>
        <v>991395</v>
      </c>
    </row>
    <row r="60" spans="1:21" s="18" customFormat="1" ht="15" hidden="1" customHeight="1" x14ac:dyDescent="0.25">
      <c r="A60" s="124" t="s">
        <v>877</v>
      </c>
      <c r="B60" s="113" t="s">
        <v>878</v>
      </c>
      <c r="C60" s="611" t="s">
        <v>879</v>
      </c>
      <c r="D60" s="612"/>
      <c r="E60" s="612"/>
      <c r="F60" s="164" t="e">
        <v>#REF!</v>
      </c>
      <c r="G60" s="164" t="e">
        <f>Igazgatás!G84+Községgazd!G73+Vagyongazd!#REF!+Közút!G60+Sport!G62+Közművelődés!G97+Támogatás!G60</f>
        <v>#REF!</v>
      </c>
      <c r="H60" s="164" t="e">
        <f>Igazgatás!H84+Községgazd!H73+Vagyongazd!#REF!+Közút!H60+Sport!H62+Közművelődés!H97+Támogatás!H60</f>
        <v>#REF!</v>
      </c>
      <c r="I60" s="164" t="e">
        <f>Igazgatás!I84+Községgazd!I73+Vagyongazd!#REF!+Közút!I60+Sport!I62+Közművelődés!I97+Támogatás!I60</f>
        <v>#REF!</v>
      </c>
      <c r="J60" s="93">
        <f>Igazgatás!J84+Községgazd!M73+Vagyongazd!J60+Közút!J60+Sport!J62+Közművelődés!L97+Támogatás!P60</f>
        <v>0</v>
      </c>
      <c r="K60" s="94">
        <f>Igazgatás!K84+Községgazd!N73+Vagyongazd!K60+Közút!K60+Sport!K62+Közművelődés!M97+Támogatás!Q60</f>
        <v>0</v>
      </c>
      <c r="L60" s="94">
        <f>Igazgatás!L84+Községgazd!O73+Vagyongazd!L60+Közút!L60+Sport!L62+Közművelődés!N97+Támogatás!R60</f>
        <v>0</v>
      </c>
      <c r="M60" s="94">
        <f>Igazgatás!M84+Községgazd!P73+Vagyongazd!M60+Közút!M60+Sport!M62+Közművelődés!O97+Támogatás!S60</f>
        <v>0</v>
      </c>
      <c r="N60" s="94">
        <f>Igazgatás!N84+Községgazd!Q73+Vagyongazd!N60+Közút!N60+Sport!N62+Közművelődés!P97+Támogatás!T60</f>
        <v>0</v>
      </c>
      <c r="O60" s="97">
        <f>Igazgatás!O84+Községgazd!R73+Vagyongazd!O60+Közút!O60+Sport!O62+Közművelődés!Q97+Támogatás!U60</f>
        <v>0</v>
      </c>
      <c r="P60" s="94">
        <f>Igazgatás!P84+Községgazd!S73+Vagyongazd!P60+Közút!P60+Sport!P62+Közművelődés!R97+Támogatás!V60</f>
        <v>0</v>
      </c>
      <c r="Q60" s="96">
        <f>Igazgatás!Q84+Községgazd!T73+Vagyongazd!Q60+Közút!Q60+Sport!Q62+Közművelődés!S97+Támogatás!W60</f>
        <v>0</v>
      </c>
      <c r="R60" s="97">
        <f>Igazgatás!R84+Községgazd!U73+Vagyongazd!R60+Közút!R60+Sport!R62+Közművelődés!T97+Támogatás!X60</f>
        <v>0</v>
      </c>
      <c r="S60" s="97">
        <f>Igazgatás!S84+Községgazd!V73+Vagyongazd!S60+Közút!S60+Sport!S62+Közművelődés!U97+Támogatás!Y60</f>
        <v>0</v>
      </c>
      <c r="T60" s="97">
        <f>Igazgatás!T84+Községgazd!W73+Vagyongazd!T60+Közút!T60+Sport!T62+Közművelődés!V97+Támogatás!Z60</f>
        <v>0</v>
      </c>
      <c r="U60" s="98">
        <f>Igazgatás!U84+Községgazd!X73+Vagyongazd!U60+Közút!U60+Sport!U62+Közművelődés!W97+Támogatás!AA60</f>
        <v>0</v>
      </c>
    </row>
    <row r="61" spans="1:21" s="18" customFormat="1" ht="15" hidden="1" customHeight="1" x14ac:dyDescent="0.25">
      <c r="A61" s="124" t="s">
        <v>209</v>
      </c>
      <c r="B61" s="113" t="s">
        <v>650</v>
      </c>
      <c r="C61" s="611" t="s">
        <v>210</v>
      </c>
      <c r="D61" s="612"/>
      <c r="E61" s="612"/>
      <c r="F61" s="164" t="e">
        <v>#REF!</v>
      </c>
      <c r="G61" s="164" t="e">
        <f>Igazgatás!G85+Községgazd!G74+Vagyongazd!#REF!+Közút!G61+Sport!G63+Közművelődés!G98+Támogatás!G61</f>
        <v>#REF!</v>
      </c>
      <c r="H61" s="164" t="e">
        <f>Igazgatás!H85+Községgazd!H74+Vagyongazd!#REF!+Közút!H61+Sport!H63+Közművelődés!H98+Támogatás!H61</f>
        <v>#REF!</v>
      </c>
      <c r="I61" s="164" t="e">
        <f>Igazgatás!I85+Községgazd!I74+Vagyongazd!#REF!+Közút!I61+Sport!I63+Közművelődés!I98+Támogatás!I61</f>
        <v>#REF!</v>
      </c>
      <c r="J61" s="93">
        <f>Igazgatás!J85+Községgazd!M74+Vagyongazd!J61+Közút!J61+Sport!J63+Közművelődés!L98+Támogatás!P61</f>
        <v>0</v>
      </c>
      <c r="K61" s="94">
        <f>Igazgatás!K85+Községgazd!N74+Vagyongazd!K61+Közút!K61+Sport!K63+Közművelődés!M98+Támogatás!Q61</f>
        <v>0</v>
      </c>
      <c r="L61" s="94">
        <f>Igazgatás!L85+Községgazd!O74+Vagyongazd!L61+Közút!L61+Sport!L63+Közművelődés!N98+Támogatás!R61</f>
        <v>0</v>
      </c>
      <c r="M61" s="94">
        <f>Igazgatás!M85+Községgazd!P74+Vagyongazd!M61+Közút!M61+Sport!M63+Közművelődés!O98+Támogatás!S61</f>
        <v>0</v>
      </c>
      <c r="N61" s="94">
        <f>Igazgatás!N85+Községgazd!Q74+Vagyongazd!N61+Közút!N61+Sport!N63+Közművelődés!P98+Támogatás!T61</f>
        <v>0</v>
      </c>
      <c r="O61" s="97">
        <f>Igazgatás!O85+Községgazd!R74+Vagyongazd!O61+Közút!O61+Sport!O63+Közművelődés!Q98+Támogatás!U61</f>
        <v>0</v>
      </c>
      <c r="P61" s="94">
        <f>Igazgatás!P85+Községgazd!S74+Vagyongazd!P61+Közút!P61+Sport!P63+Közművelődés!R98+Támogatás!V61</f>
        <v>0</v>
      </c>
      <c r="Q61" s="96">
        <f>Igazgatás!Q85+Községgazd!T74+Vagyongazd!Q61+Közút!Q61+Sport!Q63+Közművelődés!S98+Támogatás!W61</f>
        <v>0</v>
      </c>
      <c r="R61" s="97">
        <f>Igazgatás!R85+Községgazd!U74+Vagyongazd!R61+Közút!R61+Sport!R63+Közművelődés!T98+Támogatás!X61</f>
        <v>0</v>
      </c>
      <c r="S61" s="97">
        <f>Igazgatás!S85+Községgazd!V74+Vagyongazd!S61+Közút!S61+Sport!S63+Közművelődés!U98+Támogatás!Y61</f>
        <v>0</v>
      </c>
      <c r="T61" s="97">
        <f>Igazgatás!T85+Községgazd!W74+Vagyongazd!T61+Közút!T61+Sport!T63+Közművelődés!V98+Támogatás!Z61</f>
        <v>0</v>
      </c>
      <c r="U61" s="98">
        <f>Igazgatás!U85+Községgazd!X74+Vagyongazd!U61+Közút!U61+Sport!U63+Közművelődés!W98+Támogatás!AA61</f>
        <v>0</v>
      </c>
    </row>
    <row r="62" spans="1:21" s="18" customFormat="1" ht="15" hidden="1" customHeight="1" x14ac:dyDescent="0.25">
      <c r="A62" s="124" t="s">
        <v>211</v>
      </c>
      <c r="B62" s="91" t="s">
        <v>651</v>
      </c>
      <c r="C62" s="587" t="s">
        <v>352</v>
      </c>
      <c r="D62" s="588"/>
      <c r="E62" s="588"/>
      <c r="F62" s="164" t="e">
        <v>#REF!</v>
      </c>
      <c r="G62" s="164" t="e">
        <f>Igazgatás!G86+Községgazd!G75+Vagyongazd!#REF!+Közút!G62+Sport!G64+Közművelődés!G99+Támogatás!G62</f>
        <v>#REF!</v>
      </c>
      <c r="H62" s="164" t="e">
        <f>Igazgatás!H86+Községgazd!H75+Vagyongazd!#REF!+Közút!H62+Sport!H64+Közművelődés!H99+Támogatás!H62</f>
        <v>#REF!</v>
      </c>
      <c r="I62" s="164" t="e">
        <f>Igazgatás!I86+Községgazd!I75+Vagyongazd!#REF!+Közút!I62+Sport!I64+Közművelődés!I99+Támogatás!I62</f>
        <v>#REF!</v>
      </c>
      <c r="J62" s="93">
        <f>Igazgatás!J86+Községgazd!M75+Vagyongazd!J62+Közút!J62+Sport!J64+Közművelődés!L99+Támogatás!P62</f>
        <v>0</v>
      </c>
      <c r="K62" s="94">
        <f>Igazgatás!K86+Községgazd!N75+Vagyongazd!K62+Közút!K62+Sport!K64+Közművelődés!M99+Támogatás!Q62</f>
        <v>0</v>
      </c>
      <c r="L62" s="94">
        <f>Igazgatás!L86+Községgazd!O75+Vagyongazd!L62+Közút!L62+Sport!L64+Közművelődés!N99+Támogatás!R62</f>
        <v>0</v>
      </c>
      <c r="M62" s="94">
        <f>Igazgatás!M86+Községgazd!P75+Vagyongazd!M62+Közút!M62+Sport!M64+Közművelődés!O99+Támogatás!S62</f>
        <v>0</v>
      </c>
      <c r="N62" s="94">
        <f>Igazgatás!N86+Községgazd!Q75+Vagyongazd!N62+Közút!N62+Sport!N64+Közművelődés!P99+Támogatás!T62</f>
        <v>0</v>
      </c>
      <c r="O62" s="97">
        <f>Igazgatás!O86+Községgazd!R75+Vagyongazd!O62+Közút!O62+Sport!O64+Közművelődés!Q99+Támogatás!U62</f>
        <v>0</v>
      </c>
      <c r="P62" s="94">
        <f>Igazgatás!P86+Községgazd!S75+Vagyongazd!P62+Közút!P62+Sport!P64+Közművelődés!R99+Támogatás!V62</f>
        <v>0</v>
      </c>
      <c r="Q62" s="96">
        <f>Igazgatás!Q86+Községgazd!T75+Vagyongazd!Q62+Közút!Q62+Sport!Q64+Közművelődés!S99+Támogatás!W62</f>
        <v>0</v>
      </c>
      <c r="R62" s="97">
        <f>Igazgatás!R86+Községgazd!U75+Vagyongazd!R62+Közút!R62+Sport!R64+Közművelődés!T99+Támogatás!X62</f>
        <v>0</v>
      </c>
      <c r="S62" s="97">
        <f>Igazgatás!S86+Községgazd!V75+Vagyongazd!S62+Közút!S62+Sport!S64+Közművelődés!U99+Támogatás!Y62</f>
        <v>0</v>
      </c>
      <c r="T62" s="97">
        <f>Igazgatás!T86+Községgazd!W75+Vagyongazd!T62+Közút!T62+Sport!T64+Közművelődés!V99+Támogatás!Z62</f>
        <v>0</v>
      </c>
      <c r="U62" s="98">
        <f>Igazgatás!U86+Községgazd!X75+Vagyongazd!U62+Közút!U62+Sport!U64+Közművelődés!W99+Támogatás!AA62</f>
        <v>0</v>
      </c>
    </row>
    <row r="63" spans="1:21" s="18" customFormat="1" ht="15" hidden="1" customHeight="1" x14ac:dyDescent="0.25">
      <c r="A63" s="124" t="s">
        <v>212</v>
      </c>
      <c r="B63" s="113" t="s">
        <v>652</v>
      </c>
      <c r="C63" s="587" t="s">
        <v>880</v>
      </c>
      <c r="D63" s="588"/>
      <c r="E63" s="588"/>
      <c r="F63" s="164" t="e">
        <v>#REF!</v>
      </c>
      <c r="G63" s="164" t="e">
        <f>Igazgatás!G87+Községgazd!G76+Vagyongazd!#REF!+Közút!G63+Sport!G65+Közművelődés!G100+Támogatás!G63</f>
        <v>#REF!</v>
      </c>
      <c r="H63" s="164" t="e">
        <f>Igazgatás!H87+Községgazd!H76+Vagyongazd!#REF!+Közút!H63+Sport!H65+Közművelődés!H100+Támogatás!H63</f>
        <v>#REF!</v>
      </c>
      <c r="I63" s="164" t="e">
        <f>Igazgatás!I87+Községgazd!I76+Vagyongazd!#REF!+Közút!I63+Sport!I65+Közművelődés!I100+Támogatás!I63</f>
        <v>#REF!</v>
      </c>
      <c r="J63" s="93">
        <f>Igazgatás!J87+Községgazd!M76+Vagyongazd!J63+Közút!J63+Sport!J65+Közművelődés!L100+Támogatás!P63</f>
        <v>0</v>
      </c>
      <c r="K63" s="94">
        <f>Igazgatás!K87+Községgazd!N76+Vagyongazd!K63+Közút!K63+Sport!K65+Közművelődés!M100+Támogatás!Q63</f>
        <v>0</v>
      </c>
      <c r="L63" s="94">
        <f>Igazgatás!L87+Községgazd!O76+Vagyongazd!L63+Közút!L63+Sport!L65+Közművelődés!N100+Támogatás!R63</f>
        <v>0</v>
      </c>
      <c r="M63" s="94">
        <f>Igazgatás!M87+Községgazd!P76+Vagyongazd!M63+Közút!M63+Sport!M65+Közművelődés!O100+Támogatás!S63</f>
        <v>0</v>
      </c>
      <c r="N63" s="94">
        <f>Igazgatás!N87+Községgazd!Q76+Vagyongazd!N63+Közút!N63+Sport!N65+Közművelődés!P100+Támogatás!T63</f>
        <v>0</v>
      </c>
      <c r="O63" s="97">
        <f>Igazgatás!O87+Községgazd!R76+Vagyongazd!O63+Közút!O63+Sport!O65+Közművelődés!Q100+Támogatás!U63</f>
        <v>0</v>
      </c>
      <c r="P63" s="94">
        <f>Igazgatás!P87+Községgazd!S76+Vagyongazd!P63+Közút!P63+Sport!P65+Közművelődés!R100+Támogatás!V63</f>
        <v>0</v>
      </c>
      <c r="Q63" s="96">
        <f>Igazgatás!Q87+Községgazd!T76+Vagyongazd!Q63+Közút!Q63+Sport!Q65+Közművelődés!S100+Támogatás!W63</f>
        <v>0</v>
      </c>
      <c r="R63" s="97">
        <f>Igazgatás!R87+Községgazd!U76+Vagyongazd!R63+Közút!R63+Sport!R65+Közművelődés!T100+Támogatás!X63</f>
        <v>0</v>
      </c>
      <c r="S63" s="97">
        <f>Igazgatás!S87+Községgazd!V76+Vagyongazd!S63+Közút!S63+Sport!S65+Közművelődés!U100+Támogatás!Y63</f>
        <v>0</v>
      </c>
      <c r="T63" s="97">
        <f>Igazgatás!T87+Községgazd!W76+Vagyongazd!T63+Közút!T63+Sport!T65+Közművelődés!V100+Támogatás!Z63</f>
        <v>0</v>
      </c>
      <c r="U63" s="98">
        <f>Igazgatás!U87+Községgazd!X76+Vagyongazd!U63+Közút!U63+Sport!U65+Közművelődés!W100+Támogatás!AA63</f>
        <v>0</v>
      </c>
    </row>
    <row r="64" spans="1:21" s="18" customFormat="1" ht="15" hidden="1" customHeight="1" x14ac:dyDescent="0.25">
      <c r="A64" s="124" t="s">
        <v>213</v>
      </c>
      <c r="B64" s="91" t="s">
        <v>653</v>
      </c>
      <c r="C64" s="587" t="s">
        <v>881</v>
      </c>
      <c r="D64" s="588"/>
      <c r="E64" s="588"/>
      <c r="F64" s="164" t="e">
        <v>#REF!</v>
      </c>
      <c r="G64" s="164" t="e">
        <f>Igazgatás!G88+Községgazd!G77+Vagyongazd!#REF!+Közút!G64+Sport!G66+Közművelődés!G101+Támogatás!G64</f>
        <v>#REF!</v>
      </c>
      <c r="H64" s="164" t="e">
        <f>Igazgatás!H88+Községgazd!H77+Vagyongazd!#REF!+Közút!H64+Sport!H66+Közművelődés!H101+Támogatás!H64</f>
        <v>#REF!</v>
      </c>
      <c r="I64" s="164" t="e">
        <f>Igazgatás!I88+Községgazd!I77+Vagyongazd!#REF!+Közút!I64+Sport!I66+Közművelődés!I101+Támogatás!I64</f>
        <v>#REF!</v>
      </c>
      <c r="J64" s="93">
        <f>Igazgatás!J88+Községgazd!M77+Vagyongazd!J64+Közút!J64+Sport!J66+Közművelődés!L101+Támogatás!P64</f>
        <v>0</v>
      </c>
      <c r="K64" s="94">
        <f>Igazgatás!K88+Községgazd!N77+Vagyongazd!K64+Közút!K64+Sport!K66+Közművelődés!M101+Támogatás!Q64</f>
        <v>0</v>
      </c>
      <c r="L64" s="94">
        <f>Igazgatás!L88+Községgazd!O77+Vagyongazd!L64+Közút!L64+Sport!L66+Közművelődés!N101+Támogatás!R64</f>
        <v>0</v>
      </c>
      <c r="M64" s="94">
        <f>Igazgatás!M88+Községgazd!P77+Vagyongazd!M64+Közút!M64+Sport!M66+Közművelődés!O101+Támogatás!S64</f>
        <v>0</v>
      </c>
      <c r="N64" s="94">
        <f>Igazgatás!N88+Községgazd!Q77+Vagyongazd!N64+Közút!N64+Sport!N66+Közművelődés!P101+Támogatás!T64</f>
        <v>0</v>
      </c>
      <c r="O64" s="97">
        <f>Igazgatás!O88+Községgazd!R77+Vagyongazd!O64+Közút!O64+Sport!O66+Közművelődés!Q101+Támogatás!U64</f>
        <v>0</v>
      </c>
      <c r="P64" s="94">
        <f>Igazgatás!P88+Községgazd!S77+Vagyongazd!P64+Közút!P64+Sport!P66+Közművelődés!R101+Támogatás!V64</f>
        <v>0</v>
      </c>
      <c r="Q64" s="96">
        <f>Igazgatás!Q88+Községgazd!T77+Vagyongazd!Q64+Közút!Q64+Sport!Q66+Közművelődés!S101+Támogatás!W64</f>
        <v>0</v>
      </c>
      <c r="R64" s="97">
        <f>Igazgatás!R88+Községgazd!U77+Vagyongazd!R64+Közút!R64+Sport!R66+Közművelődés!T101+Támogatás!X64</f>
        <v>0</v>
      </c>
      <c r="S64" s="97">
        <f>Igazgatás!S88+Községgazd!V77+Vagyongazd!S64+Közút!S64+Sport!S66+Közművelődés!U101+Támogatás!Y64</f>
        <v>0</v>
      </c>
      <c r="T64" s="97">
        <f>Igazgatás!T88+Községgazd!W77+Vagyongazd!T64+Közút!T64+Sport!T66+Közművelődés!V101+Támogatás!Z64</f>
        <v>0</v>
      </c>
      <c r="U64" s="98">
        <f>Igazgatás!U88+Községgazd!X77+Vagyongazd!U64+Közút!U64+Sport!U66+Közművelődés!W101+Támogatás!AA64</f>
        <v>0</v>
      </c>
    </row>
    <row r="65" spans="1:22" s="18" customFormat="1" x14ac:dyDescent="0.25">
      <c r="A65" s="124" t="s">
        <v>214</v>
      </c>
      <c r="B65" s="113" t="s">
        <v>654</v>
      </c>
      <c r="C65" s="587" t="s">
        <v>215</v>
      </c>
      <c r="D65" s="588"/>
      <c r="E65" s="588"/>
      <c r="F65" s="164">
        <v>0</v>
      </c>
      <c r="G65" s="164">
        <f>Igazgatás!G89+Községgazd!G78+Közút!G65+Sport!G67+Közművelődés!G102+Támogatás!G65</f>
        <v>0</v>
      </c>
      <c r="H65" s="164">
        <f>Igazgatás!H89+Községgazd!H78+Közút!H65+Sport!H67+Közművelődés!H102+Támogatás!H65</f>
        <v>0</v>
      </c>
      <c r="I65" s="164">
        <f>Igazgatás!I89+Községgazd!I78+Közút!I65+Sport!I67+Közművelődés!I102+Támogatás!I65</f>
        <v>0</v>
      </c>
      <c r="J65" s="93">
        <f>Igazgatás!J89+Községgazd!M78+Vagyongazd!J65+Közút!J65+Sport!J67+Közművelődés!L102+Támogatás!P65</f>
        <v>0</v>
      </c>
      <c r="K65" s="94">
        <f>Igazgatás!K89+Községgazd!N78+Vagyongazd!K65+Közút!K65+Sport!K67+Közművelődés!M102+Támogatás!Q65</f>
        <v>0</v>
      </c>
      <c r="L65" s="94">
        <f>Igazgatás!L89+Községgazd!O78+Vagyongazd!L65+Közút!L65+Sport!L67+Közművelődés!N102+Támogatás!R65</f>
        <v>0</v>
      </c>
      <c r="M65" s="94">
        <f>Igazgatás!M89+Községgazd!P78+Vagyongazd!M65+Közút!M65+Sport!M67+Közművelődés!O102+Támogatás!S65</f>
        <v>0</v>
      </c>
      <c r="N65" s="94">
        <f>Igazgatás!N89+Községgazd!Q78+Vagyongazd!N65+Közút!N65+Sport!N67+Közművelődés!P102+Támogatás!T65</f>
        <v>0</v>
      </c>
      <c r="O65" s="97">
        <f>Igazgatás!O89+Községgazd!R78+Vagyongazd!O65+Közút!O65+Sport!O67+Közművelődés!Q102+Támogatás!U65</f>
        <v>0</v>
      </c>
      <c r="P65" s="94">
        <f>Igazgatás!P89+Községgazd!S78+Vagyongazd!P65+Közút!P65+Sport!P67+Közművelődés!R102+Támogatás!V65</f>
        <v>0</v>
      </c>
      <c r="Q65" s="96">
        <f>Igazgatás!Q89+Községgazd!T78+Vagyongazd!Q65+Közút!Q65+Sport!Q67+Közművelődés!S102+Támogatás!W65</f>
        <v>0</v>
      </c>
      <c r="R65" s="97">
        <f>Igazgatás!R89+Községgazd!U78+Vagyongazd!R65+Közút!R65+Sport!R67+Közművelődés!T102+Támogatás!X65</f>
        <v>0</v>
      </c>
      <c r="S65" s="97">
        <f>Igazgatás!S89+Községgazd!V78+Vagyongazd!S65+Közút!S65+Sport!S67+Közművelődés!U102+Támogatás!Y65</f>
        <v>0</v>
      </c>
      <c r="T65" s="97">
        <f>Igazgatás!T89+Községgazd!W78+Vagyongazd!T65+Közút!T65+Sport!T67+Közművelődés!V102+Támogatás!Z65</f>
        <v>0</v>
      </c>
      <c r="U65" s="98">
        <f>Igazgatás!U89+Községgazd!X78+Vagyongazd!U65+Közút!U65+Sport!U67+Közművelődés!W102+Támogatás!AA65</f>
        <v>0</v>
      </c>
    </row>
    <row r="66" spans="1:22" s="18" customFormat="1" x14ac:dyDescent="0.25">
      <c r="A66" s="124" t="s">
        <v>216</v>
      </c>
      <c r="B66" s="91" t="s">
        <v>655</v>
      </c>
      <c r="C66" s="587" t="s">
        <v>217</v>
      </c>
      <c r="D66" s="588"/>
      <c r="E66" s="588"/>
      <c r="F66" s="164">
        <v>100000</v>
      </c>
      <c r="G66" s="164">
        <f>Igazgatás!G90+Községgazd!G79+Közút!G66+Sport!G68+Közművelődés!G103+Támogatás!G66</f>
        <v>100000</v>
      </c>
      <c r="H66" s="164">
        <f>Igazgatás!H90+Községgazd!H79+Közút!H66+Sport!H68+Közművelődés!H103+Támogatás!H66</f>
        <v>0</v>
      </c>
      <c r="I66" s="164">
        <f>Igazgatás!I90+Községgazd!I79+Közút!I66+Sport!I68+Közművelődés!I103+Támogatás!I66</f>
        <v>100000</v>
      </c>
      <c r="J66" s="93">
        <f>Igazgatás!J90+Községgazd!M79+Vagyongazd!J66+Közút!J66+Sport!J68+Közművelődés!L103+Támogatás!P66</f>
        <v>50000</v>
      </c>
      <c r="K66" s="94">
        <f>Igazgatás!K90+Községgazd!N79+Vagyongazd!K66+Közút!K66+Sport!K68+Közművelődés!M103+Támogatás!Q66</f>
        <v>0</v>
      </c>
      <c r="L66" s="94">
        <f>Igazgatás!L90+Községgazd!O79+Vagyongazd!L66+Közút!L66+Sport!L68+Közművelődés!N103+Támogatás!R66</f>
        <v>0</v>
      </c>
      <c r="M66" s="94">
        <f>Igazgatás!M90+Községgazd!P79+Vagyongazd!M66+Közút!M66+Sport!M68+Közművelődés!O103+Támogatás!S66</f>
        <v>0</v>
      </c>
      <c r="N66" s="94">
        <f>Igazgatás!N90+Községgazd!Q79+Vagyongazd!N66+Közút!N66+Sport!N68+Közművelődés!P103+Támogatás!T66</f>
        <v>0</v>
      </c>
      <c r="O66" s="97">
        <f>Igazgatás!O90+Községgazd!R79+Vagyongazd!O66+Közút!O66+Sport!O68+Közművelődés!Q103+Támogatás!U66</f>
        <v>0</v>
      </c>
      <c r="P66" s="94">
        <f>Igazgatás!P90+Községgazd!S79+Vagyongazd!P66+Közút!P66+Sport!P68+Közművelődés!R103+Támogatás!V66</f>
        <v>0</v>
      </c>
      <c r="Q66" s="96">
        <f>Igazgatás!Q90+Községgazd!T79+Vagyongazd!Q66+Közút!Q66+Sport!Q68+Közművelődés!S103+Támogatás!W66</f>
        <v>50000</v>
      </c>
      <c r="R66" s="97">
        <f>Igazgatás!R90+Községgazd!U79+Vagyongazd!R66+Közút!R66+Sport!R68+Közművelődés!T103+Támogatás!X66</f>
        <v>0</v>
      </c>
      <c r="S66" s="97">
        <f>Igazgatás!S90+Községgazd!V79+Vagyongazd!S66+Közút!S66+Sport!S68+Közművelődés!U103+Támogatás!Y66</f>
        <v>0</v>
      </c>
      <c r="T66" s="97">
        <f>Igazgatás!T90+Községgazd!W79+Vagyongazd!T66+Közút!T66+Sport!T68+Közművelődés!V103+Támogatás!Z66</f>
        <v>0</v>
      </c>
      <c r="U66" s="98">
        <f>Igazgatás!U90+Községgazd!X79+Vagyongazd!U66+Közút!U66+Sport!U68+Közművelődés!W103+Támogatás!AA66</f>
        <v>0</v>
      </c>
    </row>
    <row r="67" spans="1:22" ht="15" hidden="1" customHeight="1" x14ac:dyDescent="0.25">
      <c r="B67" s="55"/>
      <c r="C67" s="2"/>
      <c r="D67" s="550" t="s">
        <v>343</v>
      </c>
      <c r="E67" s="550"/>
      <c r="F67" s="165" t="e">
        <v>#REF!</v>
      </c>
      <c r="G67" s="165" t="e">
        <f>Igazgatás!G91+Községgazd!G80+Vagyongazd!#REF!+Közút!G67+Sport!G69+Közművelődés!G104+Támogatás!G67</f>
        <v>#REF!</v>
      </c>
      <c r="H67" s="165" t="e">
        <f>Igazgatás!H91+Községgazd!H80+Vagyongazd!#REF!+Közút!H67+Sport!H69+Közművelődés!H104+Támogatás!H67</f>
        <v>#REF!</v>
      </c>
      <c r="I67" s="165" t="e">
        <f>Igazgatás!I91+Községgazd!I80+Vagyongazd!#REF!+Közút!I67+Sport!I69+Közművelődés!I104+Támogatás!I67</f>
        <v>#REF!</v>
      </c>
      <c r="J67" s="74">
        <f>Igazgatás!J91+Községgazd!M80+Vagyongazd!J67+Közút!J67+Sport!J69+Közművelődés!L104+Támogatás!P67</f>
        <v>0</v>
      </c>
      <c r="K67" s="1">
        <f>Igazgatás!K91+Községgazd!N80+Vagyongazd!K67+Közút!K67+Sport!K69+Közművelődés!M104+Támogatás!Q67</f>
        <v>0</v>
      </c>
      <c r="L67" s="1">
        <f>Igazgatás!L91+Községgazd!O80+Vagyongazd!L67+Közút!L67+Sport!L69+Közművelődés!N104+Támogatás!R67</f>
        <v>0</v>
      </c>
      <c r="M67" s="1">
        <f>Igazgatás!M91+Községgazd!P80+Vagyongazd!M67+Közút!M67+Sport!M69+Közművelődés!O104+Támogatás!S67</f>
        <v>0</v>
      </c>
      <c r="N67" s="1">
        <f>Igazgatás!N91+Községgazd!Q80+Vagyongazd!N67+Közút!N67+Sport!N69+Közművelődés!P104+Támogatás!T67</f>
        <v>0</v>
      </c>
      <c r="O67" s="80">
        <f>Igazgatás!O91+Községgazd!R80+Vagyongazd!O67+Közút!O67+Sport!O69+Közművelődés!Q104+Támogatás!U67</f>
        <v>0</v>
      </c>
      <c r="P67" s="1">
        <f>Igazgatás!P91+Községgazd!S80+Vagyongazd!P67+Közút!P67+Sport!P69+Közművelődés!R104+Támogatás!V67</f>
        <v>0</v>
      </c>
      <c r="Q67" s="42">
        <f>Igazgatás!Q91+Községgazd!T80+Vagyongazd!Q67+Közút!Q67+Sport!Q69+Közművelődés!S104+Támogatás!W67</f>
        <v>0</v>
      </c>
      <c r="R67" s="80">
        <f>Igazgatás!R91+Községgazd!U80+Vagyongazd!R67+Közút!R67+Sport!R69+Közművelődés!T104+Támogatás!X67</f>
        <v>0</v>
      </c>
      <c r="S67" s="80">
        <f>Igazgatás!S91+Községgazd!V80+Vagyongazd!S67+Közút!S67+Sport!S69+Közművelődés!U104+Támogatás!Y67</f>
        <v>0</v>
      </c>
      <c r="T67" s="80">
        <f>Igazgatás!T91+Községgazd!W80+Vagyongazd!T67+Közút!T67+Sport!T69+Közművelődés!V104+Támogatás!Z67</f>
        <v>0</v>
      </c>
      <c r="U67" s="44">
        <f>Igazgatás!U91+Községgazd!X80+Vagyongazd!U67+Közút!U67+Sport!U69+Közművelődés!W104+Támogatás!AA67</f>
        <v>0</v>
      </c>
      <c r="V67" s="21"/>
    </row>
    <row r="68" spans="1:22" x14ac:dyDescent="0.25">
      <c r="B68" s="55"/>
      <c r="C68" s="2"/>
      <c r="D68" s="550" t="s">
        <v>344</v>
      </c>
      <c r="E68" s="550"/>
      <c r="F68" s="165">
        <v>100000</v>
      </c>
      <c r="G68" s="165">
        <f>Igazgatás!G92+Községgazd!G81+Közút!G68+Sport!G70+Közművelődés!G105+Támogatás!G68</f>
        <v>100000</v>
      </c>
      <c r="H68" s="165">
        <f>Igazgatás!H92+Községgazd!H81+Közút!H68+Sport!H70+Közművelődés!H105+Támogatás!H68</f>
        <v>0</v>
      </c>
      <c r="I68" s="165">
        <f>Igazgatás!I92+Községgazd!I81+Közút!I68+Sport!I70+Közművelődés!I105+Támogatás!I68</f>
        <v>100000</v>
      </c>
      <c r="J68" s="74">
        <f>Igazgatás!J92+Községgazd!M81+Vagyongazd!J68+Közút!J68+Sport!J70+Közművelődés!L105+Támogatás!P68</f>
        <v>50000</v>
      </c>
      <c r="K68" s="1">
        <f>Igazgatás!K92+Községgazd!N81+Vagyongazd!K68+Közút!K68+Sport!K70+Közművelődés!M105+Támogatás!Q68</f>
        <v>0</v>
      </c>
      <c r="L68" s="1">
        <f>Igazgatás!L92+Községgazd!O81+Vagyongazd!L68+Közút!L68+Sport!L70+Közművelődés!N105+Támogatás!R68</f>
        <v>0</v>
      </c>
      <c r="M68" s="1">
        <f>Igazgatás!M92+Községgazd!P81+Vagyongazd!M68+Közút!M68+Sport!M70+Közművelődés!O105+Támogatás!S68</f>
        <v>0</v>
      </c>
      <c r="N68" s="1">
        <f>Igazgatás!N92+Községgazd!Q81+Vagyongazd!N68+Közút!N68+Sport!N70+Közművelődés!P105+Támogatás!T68</f>
        <v>0</v>
      </c>
      <c r="O68" s="80">
        <f>Igazgatás!O92+Községgazd!R81+Vagyongazd!O68+Közút!O68+Sport!O70+Közművelődés!Q105+Támogatás!U68</f>
        <v>0</v>
      </c>
      <c r="P68" s="1">
        <f>Igazgatás!P92+Községgazd!S81+Vagyongazd!P68+Közút!P68+Sport!P70+Közművelődés!R105+Támogatás!V68</f>
        <v>0</v>
      </c>
      <c r="Q68" s="42">
        <f>Igazgatás!Q92+Községgazd!T81+Vagyongazd!Q68+Közút!Q68+Sport!Q70+Közművelődés!S105+Támogatás!W68</f>
        <v>50000</v>
      </c>
      <c r="R68" s="80">
        <f>Igazgatás!R92+Községgazd!U81+Vagyongazd!R68+Közút!R68+Sport!R70+Közművelődés!T105+Támogatás!X68</f>
        <v>0</v>
      </c>
      <c r="S68" s="80">
        <f>Igazgatás!S92+Községgazd!V81+Vagyongazd!S68+Közút!S68+Sport!S70+Közművelődés!U105+Támogatás!Y68</f>
        <v>0</v>
      </c>
      <c r="T68" s="80">
        <f>Igazgatás!T92+Községgazd!W81+Vagyongazd!T68+Közút!T68+Sport!T70+Közművelődés!V105+Támogatás!Z68</f>
        <v>0</v>
      </c>
      <c r="U68" s="44">
        <f>Igazgatás!U92+Községgazd!X81+Vagyongazd!U68+Közút!U68+Sport!U70+Közművelődés!W105+Támogatás!AA68</f>
        <v>0</v>
      </c>
    </row>
    <row r="69" spans="1:22" ht="15" hidden="1" customHeight="1" x14ac:dyDescent="0.25">
      <c r="B69" s="55"/>
      <c r="C69" s="2"/>
      <c r="D69" s="550" t="s">
        <v>345</v>
      </c>
      <c r="E69" s="550"/>
      <c r="F69" s="165" t="e">
        <v>#REF!</v>
      </c>
      <c r="G69" s="241" t="e">
        <f>Igazgatás!G93+Községgazd!G82+Vagyongazd!#REF!+Közút!G69+Sport!G71+Közművelődés!G106+Támogatás!G69</f>
        <v>#REF!</v>
      </c>
      <c r="H69" s="147" t="e">
        <f>Igazgatás!H93+Községgazd!H82+Vagyongazd!#REF!+Közút!H69+Sport!H71+Közművelődés!H106+Támogatás!H69</f>
        <v>#REF!</v>
      </c>
      <c r="I69" s="165" t="e">
        <f>Igazgatás!I93+Községgazd!I82+Vagyongazd!#REF!+Közút!I69+Sport!I71+Közművelődés!I106+Támogatás!I69</f>
        <v>#REF!</v>
      </c>
      <c r="J69" s="74">
        <f>Igazgatás!J93+Községgazd!M82+Vagyongazd!J69+Közút!J69+Sport!J71+Közművelődés!L106+Támogatás!P69</f>
        <v>0</v>
      </c>
      <c r="K69" s="1">
        <f>Igazgatás!K93+Községgazd!N82+Vagyongazd!K69+Közút!K69+Sport!K71+Közművelődés!M106+Támogatás!Q69</f>
        <v>0</v>
      </c>
      <c r="L69" s="1">
        <f>Igazgatás!L93+Községgazd!O82+Vagyongazd!L69+Közút!L69+Sport!L71+Közművelődés!N106+Támogatás!R69</f>
        <v>0</v>
      </c>
      <c r="M69" s="1">
        <f>Igazgatás!M93+Községgazd!P82+Vagyongazd!M69+Közút!M69+Sport!M71+Közművelődés!O106+Támogatás!S69</f>
        <v>0</v>
      </c>
      <c r="N69" s="1">
        <f>Igazgatás!N93+Községgazd!Q82+Vagyongazd!N69+Közút!N69+Sport!N71+Közművelődés!P106+Támogatás!T69</f>
        <v>0</v>
      </c>
      <c r="O69" s="80">
        <f>Igazgatás!O93+Községgazd!R82+Vagyongazd!O69+Közút!O69+Sport!O71+Közművelődés!Q106+Támogatás!U69</f>
        <v>0</v>
      </c>
      <c r="P69" s="1">
        <f>Igazgatás!P93+Községgazd!S82+Vagyongazd!P69+Közút!P69+Sport!P71+Közművelődés!R106+Támogatás!V69</f>
        <v>0</v>
      </c>
      <c r="Q69" s="42">
        <f>Igazgatás!Q93+Községgazd!T82+Vagyongazd!Q69+Közút!Q69+Sport!Q71+Közművelődés!S106+Támogatás!W69</f>
        <v>0</v>
      </c>
      <c r="R69" s="80">
        <f>Igazgatás!R93+Községgazd!U82+Vagyongazd!R69+Közút!R69+Sport!R71+Közművelődés!T106+Támogatás!X69</f>
        <v>0</v>
      </c>
      <c r="S69" s="80">
        <f>Igazgatás!S93+Községgazd!V82+Vagyongazd!S69+Közút!S69+Sport!S71+Közművelődés!U106+Támogatás!Y69</f>
        <v>0</v>
      </c>
      <c r="T69" s="80">
        <f>Igazgatás!T93+Községgazd!W82+Vagyongazd!T69+Közút!T69+Sport!T71+Közművelődés!V106+Támogatás!Z69</f>
        <v>0</v>
      </c>
      <c r="U69" s="44">
        <f>Igazgatás!U93+Községgazd!X82+Vagyongazd!U69+Közút!U69+Sport!U71+Közművelődés!W106+Támogatás!AA69</f>
        <v>0</v>
      </c>
    </row>
    <row r="70" spans="1:22" s="18" customFormat="1" x14ac:dyDescent="0.25">
      <c r="A70" s="124" t="s">
        <v>218</v>
      </c>
      <c r="B70" s="91" t="s">
        <v>656</v>
      </c>
      <c r="C70" s="587" t="s">
        <v>219</v>
      </c>
      <c r="D70" s="588"/>
      <c r="E70" s="588"/>
      <c r="F70" s="164">
        <v>1700000</v>
      </c>
      <c r="G70" s="164">
        <f>Igazgatás!G94+Községgazd!G83+Közút!G70+Sport!G72+Közművelődés!G107+Támogatás!G70</f>
        <v>1700000</v>
      </c>
      <c r="H70" s="164">
        <f>Igazgatás!H94+Községgazd!H83+Közút!H70+Sport!H72+Közművelődés!H107+Támogatás!H70</f>
        <v>0</v>
      </c>
      <c r="I70" s="164">
        <f>Igazgatás!I94+Községgazd!I83+Közút!I70+Sport!I72+Közművelődés!I107+Támogatás!I70</f>
        <v>1700000</v>
      </c>
      <c r="J70" s="93">
        <f>Igazgatás!J94+Községgazd!M83+Vagyongazd!J70+Közút!J70+Sport!J72+Közművelődés!L107+Támogatás!P70</f>
        <v>52730</v>
      </c>
      <c r="K70" s="94">
        <f>Igazgatás!K94+Községgazd!N83+Vagyongazd!K70+Közút!K70+Sport!K72+Közművelődés!M107+Támogatás!Q70</f>
        <v>10000</v>
      </c>
      <c r="L70" s="94">
        <f>Igazgatás!L94+Községgazd!O83+Vagyongazd!L70+Közút!L70+Sport!L72+Közművelődés!N107+Támogatás!R70</f>
        <v>13300</v>
      </c>
      <c r="M70" s="94">
        <f>Igazgatás!M94+Községgazd!P83+Vagyongazd!M70+Közút!M70+Sport!M72+Közművelődés!O107+Támogatás!S70</f>
        <v>19835</v>
      </c>
      <c r="N70" s="94">
        <f>Igazgatás!N94+Községgazd!Q83+Vagyongazd!N70+Közút!N70+Sport!N72+Közművelődés!P107+Támogatás!T70</f>
        <v>232740</v>
      </c>
      <c r="O70" s="97">
        <f>Igazgatás!O94+Községgazd!R83+Vagyongazd!O70+Közút!O70+Sport!O72+Közművelődés!Q107+Támogatás!U70</f>
        <v>33000</v>
      </c>
      <c r="P70" s="94">
        <f>Igazgatás!P94+Községgazd!S83+Vagyongazd!P70+Közút!P70+Sport!P72+Közművelődés!R107+Támogatás!V70</f>
        <v>19000</v>
      </c>
      <c r="Q70" s="96">
        <f>Igazgatás!Q94+Községgazd!T83+Vagyongazd!Q70+Közút!Q70+Sport!Q72+Közművelődés!S107+Támogatás!W70</f>
        <v>46000</v>
      </c>
      <c r="R70" s="97">
        <f>Igazgatás!R94+Községgazd!U83+Vagyongazd!R70+Közút!R70+Sport!R72+Közművelődés!T107+Támogatás!X70</f>
        <v>127000</v>
      </c>
      <c r="S70" s="97">
        <f>Igazgatás!S94+Községgazd!V83+Vagyongazd!S70+Közút!S70+Sport!S72+Közművelődés!U107+Támogatás!Y70</f>
        <v>72000</v>
      </c>
      <c r="T70" s="97">
        <f>Igazgatás!T94+Községgazd!W83+Vagyongazd!T70+Közút!T70+Sport!T72+Közművelődés!V107+Támogatás!Z70</f>
        <v>83000</v>
      </c>
      <c r="U70" s="98">
        <f>Igazgatás!U94+Községgazd!X83+Vagyongazd!U70+Közút!U70+Sport!U72+Közművelődés!W107+Támogatás!AA70</f>
        <v>991395</v>
      </c>
    </row>
    <row r="71" spans="1:22" x14ac:dyDescent="0.25">
      <c r="B71" s="55"/>
      <c r="C71" s="2"/>
      <c r="D71" s="550" t="s">
        <v>835</v>
      </c>
      <c r="E71" s="550"/>
      <c r="F71" s="165">
        <v>400000</v>
      </c>
      <c r="G71" s="165">
        <f>Igazgatás!G95+Községgazd!G84+Közút!G71+Sport!G73+Közművelődés!G108+Támogatás!G71</f>
        <v>400000</v>
      </c>
      <c r="H71" s="165">
        <f>Igazgatás!H95+Községgazd!H84+Közút!H71+Sport!H73+Közművelődés!H108+Támogatás!H71</f>
        <v>0</v>
      </c>
      <c r="I71" s="165">
        <f>Igazgatás!I95+Községgazd!I84+Közút!I71+Sport!I73+Közművelődés!I108+Támogatás!I71</f>
        <v>400000</v>
      </c>
      <c r="J71" s="74">
        <f>Igazgatás!J95+Községgazd!M84+Vagyongazd!J71+Közút!J71+Sport!J73+Közművelődés!L108+Támogatás!P71</f>
        <v>0</v>
      </c>
      <c r="K71" s="1">
        <f>Igazgatás!K95+Községgazd!N84+Vagyongazd!K71+Közút!K71+Sport!K73+Közművelődés!M108+Támogatás!Q71</f>
        <v>0</v>
      </c>
      <c r="L71" s="1">
        <f>Igazgatás!L95+Községgazd!O84+Vagyongazd!L71+Közút!L71+Sport!L73+Közművelődés!N108+Támogatás!R71</f>
        <v>0</v>
      </c>
      <c r="M71" s="1">
        <f>Igazgatás!M95+Községgazd!P84+Vagyongazd!M71+Közút!M71+Sport!M73+Közművelődés!O108+Támogatás!S71</f>
        <v>0</v>
      </c>
      <c r="N71" s="1">
        <f>Igazgatás!N95+Községgazd!Q84+Vagyongazd!N71+Közút!N71+Sport!N73+Közművelődés!P108+Támogatás!T71</f>
        <v>0</v>
      </c>
      <c r="O71" s="80">
        <f>Igazgatás!O95+Községgazd!R84+Vagyongazd!O71+Közút!O71+Sport!O73+Közművelődés!Q108+Támogatás!U71</f>
        <v>0</v>
      </c>
      <c r="P71" s="1">
        <f>Igazgatás!P95+Községgazd!S84+Vagyongazd!P71+Közút!P71+Sport!P73+Közművelődés!R108+Támogatás!V71</f>
        <v>0</v>
      </c>
      <c r="Q71" s="42">
        <f>Igazgatás!Q95+Községgazd!T84+Vagyongazd!Q71+Közút!Q71+Sport!Q73+Közművelődés!S108+Támogatás!W71</f>
        <v>0</v>
      </c>
      <c r="R71" s="80">
        <f>Igazgatás!R95+Községgazd!U84+Vagyongazd!R71+Közút!R71+Sport!R73+Közművelődés!T108+Támogatás!X71</f>
        <v>0</v>
      </c>
      <c r="S71" s="80">
        <f>Igazgatás!S95+Községgazd!V84+Vagyongazd!S71+Közút!S71+Sport!S73+Közművelődés!U108+Támogatás!Y71</f>
        <v>0</v>
      </c>
      <c r="T71" s="80">
        <f>Igazgatás!T95+Községgazd!W84+Vagyongazd!T71+Közút!T71+Sport!T73+Közművelődés!V108+Támogatás!Z71</f>
        <v>0</v>
      </c>
      <c r="U71" s="44">
        <f>Igazgatás!U95+Községgazd!X84+Vagyongazd!U71+Közút!U71+Sport!U73+Közművelődés!W108+Támogatás!AA71</f>
        <v>400000</v>
      </c>
    </row>
    <row r="72" spans="1:22" x14ac:dyDescent="0.25">
      <c r="B72" s="55"/>
      <c r="C72" s="2"/>
      <c r="D72" s="550" t="s">
        <v>346</v>
      </c>
      <c r="E72" s="550"/>
      <c r="F72" s="165">
        <v>0</v>
      </c>
      <c r="G72" s="165">
        <f>Igazgatás!G96+Községgazd!G85+Közút!G72+Sport!G74+Közművelődés!G109+Támogatás!G74</f>
        <v>0</v>
      </c>
      <c r="H72" s="165">
        <f>Igazgatás!H96+Községgazd!H85+Közút!H72+Sport!H74+Közművelődés!H109+Támogatás!H74</f>
        <v>0</v>
      </c>
      <c r="I72" s="165">
        <f>Igazgatás!I96+Községgazd!I85+Közút!I72+Sport!I74+Közművelődés!I109+Támogatás!I74</f>
        <v>0</v>
      </c>
      <c r="J72" s="74">
        <f>Igazgatás!J96+Községgazd!M85+Vagyongazd!J72+Közút!J72+Sport!J74+Közművelődés!L109+Támogatás!P74</f>
        <v>0</v>
      </c>
      <c r="K72" s="1">
        <f>Igazgatás!K96+Községgazd!N85+Vagyongazd!K72+Közút!K72+Sport!K74+Közművelődés!M109+Támogatás!Q74</f>
        <v>0</v>
      </c>
      <c r="L72" s="1">
        <f>Igazgatás!L96+Községgazd!O85+Vagyongazd!L72+Közút!L72+Sport!L74+Közművelődés!N109+Támogatás!R74</f>
        <v>0</v>
      </c>
      <c r="M72" s="1">
        <f>Igazgatás!M96+Községgazd!P85+Vagyongazd!M72+Közút!M72+Sport!M74+Közművelődés!O109+Támogatás!S74</f>
        <v>0</v>
      </c>
      <c r="N72" s="1">
        <f>Igazgatás!N96+Községgazd!Q85+Vagyongazd!N72+Közút!N72+Sport!N74+Közművelődés!P109+Támogatás!T74</f>
        <v>0</v>
      </c>
      <c r="O72" s="80">
        <f>Igazgatás!O96+Községgazd!R85+Vagyongazd!O72+Közút!O72+Sport!O74+Közművelődés!Q109+Támogatás!U74</f>
        <v>0</v>
      </c>
      <c r="P72" s="1">
        <f>Igazgatás!P96+Községgazd!S85+Vagyongazd!P72+Közút!P72+Sport!P74+Közművelődés!R109+Támogatás!V74</f>
        <v>0</v>
      </c>
      <c r="Q72" s="42">
        <f>Igazgatás!Q96+Községgazd!T85+Vagyongazd!Q72+Közút!Q72+Sport!Q74+Közművelődés!S109+Támogatás!W74</f>
        <v>0</v>
      </c>
      <c r="R72" s="80">
        <f>Igazgatás!R96+Községgazd!U85+Vagyongazd!R72+Közút!R72+Sport!R74+Közművelődés!T109+Támogatás!X74</f>
        <v>0</v>
      </c>
      <c r="S72" s="80">
        <f>Igazgatás!S96+Községgazd!V85+Vagyongazd!S72+Közút!S72+Sport!S74+Közművelődés!U109+Támogatás!Y74</f>
        <v>0</v>
      </c>
      <c r="T72" s="80">
        <f>Igazgatás!T96+Községgazd!W85+Vagyongazd!T72+Közút!T72+Sport!T74+Közművelődés!V109+Támogatás!Z74</f>
        <v>0</v>
      </c>
      <c r="U72" s="44">
        <f>Igazgatás!U96+Községgazd!X85+Vagyongazd!U72+Közút!U72+Sport!U74+Közművelődés!W109+Támogatás!AA74</f>
        <v>0</v>
      </c>
    </row>
    <row r="73" spans="1:22" x14ac:dyDescent="0.25">
      <c r="B73" s="55"/>
      <c r="C73" s="2"/>
      <c r="D73" s="550" t="s">
        <v>836</v>
      </c>
      <c r="E73" s="550"/>
      <c r="F73" s="165">
        <v>1300000</v>
      </c>
      <c r="G73" s="165">
        <f>Igazgatás!G97+Községgazd!G86+Közút!G73+Sport!G75+Közművelődés!G110+Támogatás!G75</f>
        <v>1300000</v>
      </c>
      <c r="H73" s="165">
        <f>Igazgatás!H97+Községgazd!H86+Közút!H73+Sport!H75+Közművelődés!H110+Támogatás!H75</f>
        <v>0</v>
      </c>
      <c r="I73" s="165">
        <f>Igazgatás!I97+Községgazd!I86+Közút!I73+Sport!I75+Közművelődés!I110+Támogatás!I75</f>
        <v>1300000</v>
      </c>
      <c r="J73" s="74">
        <f>Igazgatás!J97+Községgazd!M86+Vagyongazd!J73+Közút!J73+Sport!J75+Közművelődés!L110+Támogatás!P75</f>
        <v>52730</v>
      </c>
      <c r="K73" s="1">
        <f>Igazgatás!K97+Községgazd!N86+Vagyongazd!K73+Közút!K73+Sport!K75+Közművelődés!M110+Támogatás!Q75</f>
        <v>10000</v>
      </c>
      <c r="L73" s="1">
        <f>Igazgatás!L97+Községgazd!O86+Vagyongazd!L73+Közút!L73+Sport!L75+Közművelődés!N110+Támogatás!R75</f>
        <v>13300</v>
      </c>
      <c r="M73" s="1">
        <f>Igazgatás!M97+Községgazd!P86+Vagyongazd!M73+Közút!M73+Sport!M75+Közművelődés!O110+Támogatás!S75</f>
        <v>19835</v>
      </c>
      <c r="N73" s="1">
        <f>Igazgatás!N97+Községgazd!Q86+Vagyongazd!N73+Közút!N73+Sport!N75+Közművelődés!P110+Támogatás!T75</f>
        <v>232740</v>
      </c>
      <c r="O73" s="80">
        <f>Igazgatás!O97+Községgazd!R86+Vagyongazd!O73+Közút!O73+Sport!O75+Közművelődés!Q110+Támogatás!U75</f>
        <v>33000</v>
      </c>
      <c r="P73" s="1">
        <f>Igazgatás!P97+Községgazd!S86+Vagyongazd!P73+Közút!P73+Sport!P75+Közművelődés!R110+Támogatás!V75</f>
        <v>19000</v>
      </c>
      <c r="Q73" s="42">
        <f>Igazgatás!Q97+Községgazd!T86+Vagyongazd!Q73+Közút!Q73+Sport!Q75+Közművelődés!S110+Támogatás!W75</f>
        <v>46000</v>
      </c>
      <c r="R73" s="80">
        <f>Igazgatás!R97+Községgazd!U86+Vagyongazd!R73+Közút!R73+Sport!R75+Közművelődés!T110+Támogatás!X75</f>
        <v>127000</v>
      </c>
      <c r="S73" s="80">
        <f>Igazgatás!S97+Községgazd!V86+Vagyongazd!S73+Közút!S73+Sport!S75+Közművelődés!U110+Támogatás!Y75</f>
        <v>72000</v>
      </c>
      <c r="T73" s="80">
        <f>Igazgatás!T97+Községgazd!W86+Vagyongazd!T73+Közút!T73+Sport!T75+Közművelődés!V110+Támogatás!Z75</f>
        <v>83000</v>
      </c>
      <c r="U73" s="44">
        <f>Igazgatás!U97+Községgazd!X86+Vagyongazd!U73+Közút!U73+Sport!U75+Közművelődés!W110+Támogatás!AA75</f>
        <v>591395</v>
      </c>
    </row>
    <row r="74" spans="1:22" ht="15.75" thickBot="1" x14ac:dyDescent="0.3">
      <c r="B74" s="55"/>
      <c r="C74" s="2"/>
      <c r="D74" s="550" t="s">
        <v>834</v>
      </c>
      <c r="E74" s="550"/>
      <c r="F74" s="165">
        <v>0</v>
      </c>
      <c r="G74" s="165">
        <f>Igazgatás!G98+Községgazd!G87+Közút!G74+Sport!G76+Közművelődés!G111+Támogatás!G76</f>
        <v>0</v>
      </c>
      <c r="H74" s="165">
        <f>Igazgatás!H98+Községgazd!H87+Közút!H74+Sport!H76+Közművelődés!H111+Támogatás!H76</f>
        <v>0</v>
      </c>
      <c r="I74" s="165">
        <f>Igazgatás!I98+Községgazd!I87+Közút!I74+Sport!I76+Közművelődés!I111+Támogatás!I76</f>
        <v>0</v>
      </c>
      <c r="J74" s="74">
        <f>Igazgatás!J98+Községgazd!M87+Vagyongazd!J74+Közút!J74+Sport!J76+Közművelődés!L111+Támogatás!P76</f>
        <v>0</v>
      </c>
      <c r="K74" s="1">
        <f>Igazgatás!K98+Községgazd!N87+Vagyongazd!K74+Közút!K74+Sport!K76+Közművelődés!M111+Támogatás!Q76</f>
        <v>0</v>
      </c>
      <c r="L74" s="1">
        <f>Igazgatás!L98+Községgazd!O87+Vagyongazd!L74+Közút!L74+Sport!L76+Közművelődés!N111+Támogatás!R76</f>
        <v>0</v>
      </c>
      <c r="M74" s="1">
        <f>Igazgatás!M98+Községgazd!P87+Vagyongazd!M74+Közút!M74+Sport!M76+Közművelődés!O111+Támogatás!S76</f>
        <v>0</v>
      </c>
      <c r="N74" s="1">
        <f>Igazgatás!N98+Községgazd!Q87+Vagyongazd!N74+Közút!N74+Sport!N76+Közművelődés!P111+Támogatás!T76</f>
        <v>0</v>
      </c>
      <c r="O74" s="80">
        <f>Igazgatás!O98+Községgazd!R87+Vagyongazd!O74+Közút!O74+Sport!O76+Közművelődés!Q111+Támogatás!U76</f>
        <v>0</v>
      </c>
      <c r="P74" s="1">
        <f>Igazgatás!P98+Községgazd!S87+Vagyongazd!P74+Közút!P74+Sport!P76+Közművelődés!R111+Támogatás!V76</f>
        <v>0</v>
      </c>
      <c r="Q74" s="42">
        <f>Igazgatás!Q98+Községgazd!T87+Vagyongazd!Q74+Közút!Q74+Sport!Q76+Közművelődés!S111+Támogatás!W76</f>
        <v>0</v>
      </c>
      <c r="R74" s="80">
        <f>Igazgatás!R98+Községgazd!U87+Vagyongazd!R74+Közút!R74+Sport!R76+Közművelődés!T111+Támogatás!X76</f>
        <v>0</v>
      </c>
      <c r="S74" s="80">
        <f>Igazgatás!S98+Községgazd!V87+Vagyongazd!S74+Közút!S74+Sport!S76+Közművelődés!U111+Támogatás!Y76</f>
        <v>0</v>
      </c>
      <c r="T74" s="80">
        <f>Igazgatás!T98+Községgazd!W87+Vagyongazd!T74+Közút!T74+Sport!T76+Közművelődés!V111+Támogatás!Z76</f>
        <v>0</v>
      </c>
      <c r="U74" s="44">
        <f>Igazgatás!U98+Községgazd!X87+Vagyongazd!U74+Közút!U74+Sport!U76+Közművelődés!W111+Támogatás!AA76</f>
        <v>0</v>
      </c>
    </row>
    <row r="75" spans="1:22" ht="15.75" thickBot="1" x14ac:dyDescent="0.3">
      <c r="B75" s="99" t="s">
        <v>220</v>
      </c>
      <c r="C75" s="591" t="s">
        <v>221</v>
      </c>
      <c r="D75" s="592"/>
      <c r="E75" s="592"/>
      <c r="F75" s="162">
        <v>10214784</v>
      </c>
      <c r="G75" s="162">
        <f>G106+G135+G146</f>
        <v>8446166</v>
      </c>
      <c r="H75" s="162">
        <f>Igazgatás!H99+Községgazd!H88+Közút!H75+Sport!H77+Közművelődés!H112+Támogatás!H77</f>
        <v>0</v>
      </c>
      <c r="I75" s="162">
        <f>I106+I135+I146</f>
        <v>8446166</v>
      </c>
      <c r="J75" s="85">
        <f>Igazgatás!J99+Községgazd!M88+Vagyongazd!J75+Közút!J75+Sport!J77+Közművelődés!L112+Támogatás!P77</f>
        <v>206039</v>
      </c>
      <c r="K75" s="86">
        <f>Igazgatás!K99+Községgazd!N88+Vagyongazd!K75+Közút!K75+Sport!K77+Közművelődés!M112+Támogatás!Q77</f>
        <v>216789</v>
      </c>
      <c r="L75" s="86">
        <f>Igazgatás!L99+Községgazd!O88+Vagyongazd!L75+Közút!L75+Sport!L77+Közművelődés!N112+Támogatás!R77</f>
        <v>236039</v>
      </c>
      <c r="M75" s="86">
        <f>Igazgatás!M99+Községgazd!P88+Vagyongazd!M75+Közút!M75+Sport!M77+Közművelődés!O112+Támogatás!S77</f>
        <v>216039</v>
      </c>
      <c r="N75" s="86">
        <f>Igazgatás!N99+Községgazd!Q88+Vagyongazd!N75+Közút!N75+Sport!N77+Közművelődés!P112+Támogatás!T77</f>
        <v>356039</v>
      </c>
      <c r="O75" s="89">
        <f>Igazgatás!O99+Községgazd!R88+Vagyongazd!O75+Közút!O75+Sport!O77+Közművelődés!Q112+Támogatás!U77</f>
        <v>621039</v>
      </c>
      <c r="P75" s="86">
        <f>Igazgatás!P99+Községgazd!S88+Vagyongazd!P75+Közút!P75+Sport!P77+Közművelődés!R112+Támogatás!V77</f>
        <v>236039</v>
      </c>
      <c r="Q75" s="88">
        <f>Igazgatás!Q99+Községgazd!T88+Vagyongazd!Q75+Közút!Q75+Sport!Q77+Közművelődés!S112+Támogatás!W77</f>
        <v>206039</v>
      </c>
      <c r="R75" s="89">
        <f>Igazgatás!R99+Községgazd!U88+Vagyongazd!R75+Közút!R75+Sport!R77+Közművelődés!T112+Támogatás!X77</f>
        <v>432870</v>
      </c>
      <c r="S75" s="89">
        <f>Igazgatás!S99+Községgazd!V88+Vagyongazd!S75+Közút!S75+Sport!S77+Közművelődés!U112+Támogatás!Y77</f>
        <v>206039</v>
      </c>
      <c r="T75" s="89">
        <f>Igazgatás!T99+Községgazd!W88+Vagyongazd!T75+Közút!T75+Sport!T77+Közművelődés!V112+Támogatás!Z77</f>
        <v>206039</v>
      </c>
      <c r="U75" s="90">
        <f>Igazgatás!U99+Községgazd!X88+Vagyongazd!U75+Közút!U75+Sport!U77+Közművelődés!W112+Támogatás!AA77</f>
        <v>5307156</v>
      </c>
    </row>
    <row r="76" spans="1:22" s="41" customFormat="1" ht="15" hidden="1" customHeight="1" x14ac:dyDescent="0.25">
      <c r="A76" s="124" t="s">
        <v>222</v>
      </c>
      <c r="B76" s="122" t="s">
        <v>657</v>
      </c>
      <c r="C76" s="593" t="s">
        <v>223</v>
      </c>
      <c r="D76" s="594"/>
      <c r="E76" s="594"/>
      <c r="F76" s="167" t="e">
        <v>#REF!</v>
      </c>
      <c r="G76" s="167" t="e">
        <f>Igazgatás!G100+Községgazd!G89+Vagyongazd!#REF!+Közút!G76+Sport!G78+Közművelődés!G113+Támogatás!G78</f>
        <v>#REF!</v>
      </c>
      <c r="H76" s="167" t="e">
        <f>Igazgatás!H100+Községgazd!H89+Vagyongazd!#REF!+Közút!H76+Sport!H78+Közművelődés!H113+Támogatás!H78</f>
        <v>#REF!</v>
      </c>
      <c r="I76" s="167" t="e">
        <f>Igazgatás!I100+Községgazd!I89+Vagyongazd!#REF!+Közút!I76+Sport!I78+Közművelődés!I113+Támogatás!I78</f>
        <v>#REF!</v>
      </c>
      <c r="J76" s="169">
        <f>Igazgatás!J100+Községgazd!M89+Vagyongazd!J76+Közút!J76+Sport!J78+Közművelődés!L113+Támogatás!P78</f>
        <v>0</v>
      </c>
      <c r="K76" s="130">
        <f>Igazgatás!K100+Községgazd!N89+Vagyongazd!K76+Közút!K76+Sport!K78+Közművelődés!M113+Támogatás!Q78</f>
        <v>0</v>
      </c>
      <c r="L76" s="130">
        <f>Igazgatás!L100+Községgazd!O89+Vagyongazd!L76+Közút!L76+Sport!L78+Közművelődés!N113+Támogatás!R78</f>
        <v>0</v>
      </c>
      <c r="M76" s="130">
        <f>Igazgatás!M100+Községgazd!P89+Vagyongazd!M76+Közút!M76+Sport!M78+Közművelődés!O113+Támogatás!S78</f>
        <v>0</v>
      </c>
      <c r="N76" s="130">
        <f>Igazgatás!N100+Községgazd!Q89+Vagyongazd!N76+Közút!N76+Sport!N78+Közművelődés!P113+Támogatás!T78</f>
        <v>0</v>
      </c>
      <c r="O76" s="131">
        <f>Igazgatás!O100+Községgazd!R89+Vagyongazd!O76+Közút!O76+Sport!O78+Közművelődés!Q113+Támogatás!U78</f>
        <v>0</v>
      </c>
      <c r="P76" s="130">
        <f>Igazgatás!P100+Községgazd!S89+Vagyongazd!P76+Közút!P76+Sport!P78+Közművelődés!R113+Támogatás!V78</f>
        <v>0</v>
      </c>
      <c r="Q76" s="129">
        <f>Igazgatás!Q100+Községgazd!T89+Vagyongazd!Q76+Közút!Q76+Sport!Q78+Közművelődés!S113+Támogatás!W78</f>
        <v>0</v>
      </c>
      <c r="R76" s="131">
        <f>Igazgatás!R100+Községgazd!U89+Vagyongazd!R76+Közút!R76+Sport!R78+Közművelődés!T113+Támogatás!X78</f>
        <v>0</v>
      </c>
      <c r="S76" s="131">
        <f>Igazgatás!S100+Községgazd!V89+Vagyongazd!S76+Közút!S76+Sport!S78+Közművelődés!U113+Támogatás!Y78</f>
        <v>0</v>
      </c>
      <c r="T76" s="131">
        <f>Igazgatás!T100+Községgazd!W89+Vagyongazd!T76+Közút!T76+Sport!T78+Közművelődés!V113+Támogatás!Z78</f>
        <v>0</v>
      </c>
      <c r="U76" s="132">
        <f>Igazgatás!U100+Községgazd!X89+Vagyongazd!U76+Közút!U76+Sport!U78+Közművelődés!W113+Támogatás!AA78</f>
        <v>0</v>
      </c>
    </row>
    <row r="77" spans="1:22" ht="15" hidden="1" customHeight="1" x14ac:dyDescent="0.25">
      <c r="B77" s="55"/>
      <c r="C77" s="2"/>
      <c r="D77" s="550" t="s">
        <v>347</v>
      </c>
      <c r="E77" s="550"/>
      <c r="F77" s="165" t="e">
        <v>#REF!</v>
      </c>
      <c r="G77" s="165" t="e">
        <f>Igazgatás!G101+Községgazd!G90+Vagyongazd!#REF!+Közút!G77+Sport!G79+Közművelődés!G114+Támogatás!G79</f>
        <v>#REF!</v>
      </c>
      <c r="H77" s="165" t="e">
        <f>Igazgatás!H101+Községgazd!H90+Vagyongazd!#REF!+Közút!H77+Sport!H79+Közművelődés!H114+Támogatás!H79</f>
        <v>#REF!</v>
      </c>
      <c r="I77" s="165" t="e">
        <f>Igazgatás!I101+Községgazd!I90+Vagyongazd!#REF!+Közút!I77+Sport!I79+Közművelődés!I114+Támogatás!I79</f>
        <v>#REF!</v>
      </c>
      <c r="J77" s="74">
        <f>Igazgatás!J101+Községgazd!M90+Vagyongazd!J77+Közút!J77+Sport!J79+Közművelődés!L114+Támogatás!P79</f>
        <v>0</v>
      </c>
      <c r="K77" s="1">
        <f>Igazgatás!K101+Községgazd!N90+Vagyongazd!K77+Közút!K77+Sport!K79+Közművelődés!M114+Támogatás!Q79</f>
        <v>0</v>
      </c>
      <c r="L77" s="1">
        <f>Igazgatás!L101+Községgazd!O90+Vagyongazd!L77+Közút!L77+Sport!L79+Közművelődés!N114+Támogatás!R79</f>
        <v>0</v>
      </c>
      <c r="M77" s="1">
        <f>Igazgatás!M101+Községgazd!P90+Vagyongazd!M77+Közút!M77+Sport!M79+Közművelődés!O114+Támogatás!S79</f>
        <v>0</v>
      </c>
      <c r="N77" s="1">
        <f>Igazgatás!N101+Községgazd!Q90+Vagyongazd!N77+Közút!N77+Sport!N79+Közművelődés!P114+Támogatás!T79</f>
        <v>0</v>
      </c>
      <c r="O77" s="80">
        <f>Igazgatás!O101+Községgazd!R90+Vagyongazd!O77+Közút!O77+Sport!O79+Közművelődés!Q114+Támogatás!U79</f>
        <v>0</v>
      </c>
      <c r="P77" s="1">
        <f>Igazgatás!P101+Községgazd!S90+Vagyongazd!P77+Közút!P77+Sport!P79+Közművelődés!R114+Támogatás!V79</f>
        <v>0</v>
      </c>
      <c r="Q77" s="42">
        <f>Igazgatás!Q101+Községgazd!T90+Vagyongazd!Q77+Közút!Q77+Sport!Q79+Közművelődés!S114+Támogatás!W79</f>
        <v>0</v>
      </c>
      <c r="R77" s="80">
        <f>Igazgatás!R101+Községgazd!U90+Vagyongazd!R77+Közút!R77+Sport!R79+Közművelődés!T114+Támogatás!X79</f>
        <v>0</v>
      </c>
      <c r="S77" s="80">
        <f>Igazgatás!S101+Községgazd!V90+Vagyongazd!S77+Közút!S77+Sport!S79+Közművelődés!U114+Támogatás!Y79</f>
        <v>0</v>
      </c>
      <c r="T77" s="80">
        <f>Igazgatás!T101+Községgazd!W90+Vagyongazd!T77+Közút!T77+Sport!T79+Közművelődés!V114+Támogatás!Z79</f>
        <v>0</v>
      </c>
      <c r="U77" s="44">
        <f>Igazgatás!U101+Községgazd!X90+Vagyongazd!U77+Közút!U77+Sport!U79+Közművelődés!W114+Támogatás!AA79</f>
        <v>0</v>
      </c>
    </row>
    <row r="78" spans="1:22" ht="15" hidden="1" customHeight="1" x14ac:dyDescent="0.25">
      <c r="B78" s="55"/>
      <c r="C78" s="2"/>
      <c r="D78" s="550" t="s">
        <v>348</v>
      </c>
      <c r="E78" s="550"/>
      <c r="F78" s="165" t="e">
        <v>#REF!</v>
      </c>
      <c r="G78" s="165" t="e">
        <f>Igazgatás!G102+Községgazd!G91+Vagyongazd!#REF!+Közút!G78+Sport!G80+Közművelődés!G115+Támogatás!G80</f>
        <v>#REF!</v>
      </c>
      <c r="H78" s="165" t="e">
        <f>Igazgatás!H102+Községgazd!H91+Vagyongazd!#REF!+Közút!H78+Sport!H80+Közművelődés!H115+Támogatás!H80</f>
        <v>#REF!</v>
      </c>
      <c r="I78" s="165" t="e">
        <f>Igazgatás!I102+Községgazd!I91+Vagyongazd!#REF!+Közút!I78+Sport!I80+Közművelődés!I115+Támogatás!I80</f>
        <v>#REF!</v>
      </c>
      <c r="J78" s="74">
        <f>Igazgatás!J102+Községgazd!M91+Vagyongazd!J78+Közút!J78+Sport!J80+Közművelődés!L115+Támogatás!P80</f>
        <v>0</v>
      </c>
      <c r="K78" s="1">
        <f>Igazgatás!K102+Községgazd!N91+Vagyongazd!K78+Közút!K78+Sport!K80+Közművelődés!M115+Támogatás!Q80</f>
        <v>0</v>
      </c>
      <c r="L78" s="1">
        <f>Igazgatás!L102+Községgazd!O91+Vagyongazd!L78+Közút!L78+Sport!L80+Közművelődés!N115+Támogatás!R80</f>
        <v>0</v>
      </c>
      <c r="M78" s="1">
        <f>Igazgatás!M102+Községgazd!P91+Vagyongazd!M78+Közút!M78+Sport!M80+Közművelődés!O115+Támogatás!S80</f>
        <v>0</v>
      </c>
      <c r="N78" s="1">
        <f>Igazgatás!N102+Községgazd!Q91+Vagyongazd!N78+Közút!N78+Sport!N80+Közművelődés!P115+Támogatás!T80</f>
        <v>0</v>
      </c>
      <c r="O78" s="80">
        <f>Igazgatás!O102+Községgazd!R91+Vagyongazd!O78+Közút!O78+Sport!O80+Közművelődés!Q115+Támogatás!U80</f>
        <v>0</v>
      </c>
      <c r="P78" s="1">
        <f>Igazgatás!P102+Községgazd!S91+Vagyongazd!P78+Közút!P78+Sport!P80+Közművelődés!R115+Támogatás!V80</f>
        <v>0</v>
      </c>
      <c r="Q78" s="42">
        <f>Igazgatás!Q102+Községgazd!T91+Vagyongazd!Q78+Közút!Q78+Sport!Q80+Közművelődés!S115+Támogatás!W80</f>
        <v>0</v>
      </c>
      <c r="R78" s="80">
        <f>Igazgatás!R102+Községgazd!U91+Vagyongazd!R78+Közút!R78+Sport!R80+Közművelődés!T115+Támogatás!X80</f>
        <v>0</v>
      </c>
      <c r="S78" s="80">
        <f>Igazgatás!S102+Községgazd!V91+Vagyongazd!S78+Közút!S78+Sport!S80+Közművelődés!U115+Támogatás!Y80</f>
        <v>0</v>
      </c>
      <c r="T78" s="80">
        <f>Igazgatás!T102+Községgazd!W91+Vagyongazd!T78+Közút!T78+Sport!T80+Közművelődés!V115+Támogatás!Z80</f>
        <v>0</v>
      </c>
      <c r="U78" s="44">
        <f>Igazgatás!U102+Községgazd!X91+Vagyongazd!U78+Közút!U78+Sport!U80+Közművelődés!W115+Támogatás!AA80</f>
        <v>0</v>
      </c>
    </row>
    <row r="79" spans="1:22" ht="15" hidden="1" customHeight="1" x14ac:dyDescent="0.25">
      <c r="B79" s="122" t="s">
        <v>837</v>
      </c>
      <c r="C79" s="593" t="s">
        <v>838</v>
      </c>
      <c r="D79" s="594"/>
      <c r="E79" s="594"/>
      <c r="F79" s="167" t="e">
        <v>#REF!</v>
      </c>
      <c r="G79" s="167" t="e">
        <f>Igazgatás!G103+Községgazd!G92+Vagyongazd!#REF!+Közút!G79+Sport!G81+Közművelődés!G116+Támogatás!G81</f>
        <v>#REF!</v>
      </c>
      <c r="H79" s="167" t="e">
        <f>Igazgatás!H103+Községgazd!H92+Vagyongazd!#REF!+Közút!H79+Sport!H81+Közművelődés!H116+Támogatás!H81</f>
        <v>#REF!</v>
      </c>
      <c r="I79" s="167" t="e">
        <f>Igazgatás!I103+Községgazd!I92+Vagyongazd!#REF!+Közút!I79+Sport!I81+Közművelődés!I116+Támogatás!I81</f>
        <v>#REF!</v>
      </c>
      <c r="J79" s="169">
        <f>Igazgatás!J103+Községgazd!M92+Vagyongazd!J79+Közút!J79+Sport!J81+Közművelődés!L116+Támogatás!P81</f>
        <v>0</v>
      </c>
      <c r="K79" s="130">
        <f>Igazgatás!K103+Községgazd!N92+Vagyongazd!K79+Közút!K79+Sport!K81+Közművelődés!M116+Támogatás!Q81</f>
        <v>0</v>
      </c>
      <c r="L79" s="130">
        <f>Igazgatás!L103+Községgazd!O92+Vagyongazd!L79+Közút!L79+Sport!L81+Közművelődés!N116+Támogatás!R81</f>
        <v>0</v>
      </c>
      <c r="M79" s="130">
        <f>Igazgatás!M103+Községgazd!P92+Vagyongazd!M79+Közút!M79+Sport!M81+Közművelődés!O116+Támogatás!S81</f>
        <v>0</v>
      </c>
      <c r="N79" s="130">
        <f>Igazgatás!N103+Községgazd!Q92+Vagyongazd!N79+Közút!N79+Sport!N81+Közművelődés!P116+Támogatás!T81</f>
        <v>0</v>
      </c>
      <c r="O79" s="131">
        <f>Igazgatás!O103+Községgazd!R92+Vagyongazd!O79+Közút!O79+Sport!O81+Közművelődés!Q116+Támogatás!U81</f>
        <v>0</v>
      </c>
      <c r="P79" s="130">
        <f>Igazgatás!P103+Községgazd!S92+Vagyongazd!P79+Közút!P79+Sport!P81+Közművelődés!R116+Támogatás!V81</f>
        <v>0</v>
      </c>
      <c r="Q79" s="129">
        <f>Igazgatás!Q103+Községgazd!T92+Vagyongazd!Q79+Közút!Q79+Sport!Q81+Közművelődés!S116+Támogatás!W81</f>
        <v>0</v>
      </c>
      <c r="R79" s="131">
        <f>Igazgatás!R103+Községgazd!U92+Vagyongazd!R79+Közút!R79+Sport!R81+Közművelődés!T116+Támogatás!X81</f>
        <v>0</v>
      </c>
      <c r="S79" s="131">
        <f>Igazgatás!S103+Községgazd!V92+Vagyongazd!S79+Közút!S79+Sport!S81+Közművelődés!U116+Támogatás!Y81</f>
        <v>0</v>
      </c>
      <c r="T79" s="131">
        <f>Igazgatás!T103+Községgazd!W92+Vagyongazd!T79+Közút!T79+Sport!T81+Közművelődés!V116+Támogatás!Z81</f>
        <v>0</v>
      </c>
      <c r="U79" s="132">
        <f>Igazgatás!U103+Községgazd!X92+Vagyongazd!U79+Közút!U79+Sport!U81+Közművelődés!W116+Támogatás!AA81</f>
        <v>0</v>
      </c>
    </row>
    <row r="80" spans="1:22" s="206" customFormat="1" ht="15" hidden="1" customHeight="1" x14ac:dyDescent="0.25">
      <c r="A80" s="124" t="s">
        <v>882</v>
      </c>
      <c r="B80" s="187" t="s">
        <v>883</v>
      </c>
      <c r="C80" s="200"/>
      <c r="D80" s="256" t="s">
        <v>969</v>
      </c>
      <c r="E80" s="256"/>
      <c r="F80" s="189" t="e">
        <v>#REF!</v>
      </c>
      <c r="G80" s="189" t="e">
        <f>Igazgatás!G104+Községgazd!G93+Vagyongazd!#REF!+Közút!G80+Sport!G82+Közművelődés!G117+Támogatás!G82</f>
        <v>#REF!</v>
      </c>
      <c r="H80" s="189" t="e">
        <f>Igazgatás!H104+Községgazd!H93+Vagyongazd!#REF!+Közút!H80+Sport!H82+Közművelődés!H117+Támogatás!H82</f>
        <v>#REF!</v>
      </c>
      <c r="I80" s="189" t="e">
        <f>Igazgatás!I104+Községgazd!I93+Vagyongazd!#REF!+Közút!I80+Sport!I82+Közművelődés!I117+Támogatás!I82</f>
        <v>#REF!</v>
      </c>
      <c r="J80" s="197">
        <f>Igazgatás!J104+Községgazd!M93+Vagyongazd!J80+Közút!J80+Sport!J82+Közművelődés!L117+Támogatás!P82</f>
        <v>0</v>
      </c>
      <c r="K80" s="191">
        <f>Igazgatás!K104+Községgazd!N93+Vagyongazd!K80+Közút!K80+Sport!K82+Közművelődés!M117+Támogatás!Q82</f>
        <v>0</v>
      </c>
      <c r="L80" s="191">
        <f>Igazgatás!L104+Községgazd!O93+Vagyongazd!L80+Közút!L80+Sport!L82+Közművelődés!N117+Támogatás!R82</f>
        <v>0</v>
      </c>
      <c r="M80" s="191">
        <f>Igazgatás!M104+Községgazd!P93+Vagyongazd!M80+Közút!M80+Sport!M82+Közművelődés!O117+Támogatás!S82</f>
        <v>0</v>
      </c>
      <c r="N80" s="191">
        <f>Igazgatás!N104+Községgazd!Q93+Vagyongazd!N80+Közút!N80+Sport!N82+Közművelődés!P117+Támogatás!T82</f>
        <v>0</v>
      </c>
      <c r="O80" s="192">
        <f>Igazgatás!O104+Községgazd!R93+Vagyongazd!O80+Közút!O80+Sport!O82+Közművelődés!Q117+Támogatás!U82</f>
        <v>0</v>
      </c>
      <c r="P80" s="191">
        <f>Igazgatás!P104+Községgazd!S93+Vagyongazd!P80+Közút!P80+Sport!P82+Közművelődés!R117+Támogatás!V82</f>
        <v>0</v>
      </c>
      <c r="Q80" s="190">
        <f>Igazgatás!Q104+Községgazd!T93+Vagyongazd!Q80+Közút!Q80+Sport!Q82+Közművelődés!S117+Támogatás!W82</f>
        <v>0</v>
      </c>
      <c r="R80" s="192">
        <f>Igazgatás!R104+Községgazd!U93+Vagyongazd!R80+Közút!R80+Sport!R82+Közművelődés!T117+Támogatás!X82</f>
        <v>0</v>
      </c>
      <c r="S80" s="192">
        <f>Igazgatás!S104+Községgazd!V93+Vagyongazd!S80+Közút!S80+Sport!S82+Közművelődés!U117+Támogatás!Y82</f>
        <v>0</v>
      </c>
      <c r="T80" s="192">
        <f>Igazgatás!T104+Községgazd!W93+Vagyongazd!T80+Közút!T80+Sport!T82+Közművelődés!V117+Támogatás!Z82</f>
        <v>0</v>
      </c>
      <c r="U80" s="193">
        <f>Igazgatás!U104+Községgazd!X93+Vagyongazd!U80+Közút!U80+Sport!U82+Közművelődés!W117+Támogatás!AA82</f>
        <v>0</v>
      </c>
    </row>
    <row r="81" spans="1:21" s="206" customFormat="1" ht="15" hidden="1" customHeight="1" x14ac:dyDescent="0.25">
      <c r="A81" s="124" t="s">
        <v>224</v>
      </c>
      <c r="B81" s="187" t="s">
        <v>658</v>
      </c>
      <c r="C81" s="200"/>
      <c r="D81" s="256" t="s">
        <v>225</v>
      </c>
      <c r="E81" s="256"/>
      <c r="F81" s="189" t="e">
        <v>#REF!</v>
      </c>
      <c r="G81" s="189" t="e">
        <f>Igazgatás!G105+Községgazd!G94+Vagyongazd!#REF!+Közút!G81+Sport!G83+Közművelődés!G118+Támogatás!G83</f>
        <v>#REF!</v>
      </c>
      <c r="H81" s="189" t="e">
        <f>Igazgatás!H105+Községgazd!H94+Vagyongazd!#REF!+Közút!H81+Sport!H83+Közművelődés!H118+Támogatás!H83</f>
        <v>#REF!</v>
      </c>
      <c r="I81" s="189" t="e">
        <f>Igazgatás!I105+Községgazd!I94+Vagyongazd!#REF!+Közút!I81+Sport!I83+Közművelődés!I118+Támogatás!I83</f>
        <v>#REF!</v>
      </c>
      <c r="J81" s="197">
        <f>Igazgatás!J105+Községgazd!M94+Vagyongazd!J81+Közút!J81+Sport!J83+Közművelődés!L118+Támogatás!P83</f>
        <v>0</v>
      </c>
      <c r="K81" s="191">
        <f>Igazgatás!K105+Községgazd!N94+Vagyongazd!K81+Közút!K81+Sport!K83+Közművelődés!M118+Támogatás!Q83</f>
        <v>0</v>
      </c>
      <c r="L81" s="191">
        <f>Igazgatás!L105+Községgazd!O94+Vagyongazd!L81+Közút!L81+Sport!L83+Közművelődés!N118+Támogatás!R83</f>
        <v>0</v>
      </c>
      <c r="M81" s="191">
        <f>Igazgatás!M105+Községgazd!P94+Vagyongazd!M81+Közút!M81+Sport!M83+Közművelődés!O118+Támogatás!S83</f>
        <v>0</v>
      </c>
      <c r="N81" s="191">
        <f>Igazgatás!N105+Községgazd!Q94+Vagyongazd!N81+Közút!N81+Sport!N83+Közművelődés!P118+Támogatás!T83</f>
        <v>0</v>
      </c>
      <c r="O81" s="192">
        <f>Igazgatás!O105+Községgazd!R94+Vagyongazd!O81+Közút!O81+Sport!O83+Közművelődés!Q118+Támogatás!U83</f>
        <v>0</v>
      </c>
      <c r="P81" s="191">
        <f>Igazgatás!P105+Községgazd!S94+Vagyongazd!P81+Közút!P81+Sport!P83+Közművelődés!R118+Támogatás!V83</f>
        <v>0</v>
      </c>
      <c r="Q81" s="190">
        <f>Igazgatás!Q105+Községgazd!T94+Vagyongazd!Q81+Közút!Q81+Sport!Q83+Közművelődés!S118+Támogatás!W83</f>
        <v>0</v>
      </c>
      <c r="R81" s="192">
        <f>Igazgatás!R105+Községgazd!U94+Vagyongazd!R81+Közút!R81+Sport!R83+Közművelődés!T118+Támogatás!X83</f>
        <v>0</v>
      </c>
      <c r="S81" s="192">
        <f>Igazgatás!S105+Községgazd!V94+Vagyongazd!S81+Közút!S81+Sport!S83+Közművelődés!U118+Támogatás!Y83</f>
        <v>0</v>
      </c>
      <c r="T81" s="192">
        <f>Igazgatás!T105+Községgazd!W94+Vagyongazd!T81+Közút!T81+Sport!T83+Közművelődés!V118+Támogatás!Z83</f>
        <v>0</v>
      </c>
      <c r="U81" s="193">
        <f>Igazgatás!U105+Községgazd!X94+Vagyongazd!U81+Közút!U81+Sport!U83+Közművelődés!W118+Támogatás!AA83</f>
        <v>0</v>
      </c>
    </row>
    <row r="82" spans="1:21" s="206" customFormat="1" ht="15" hidden="1" customHeight="1" x14ac:dyDescent="0.25">
      <c r="A82" s="124" t="s">
        <v>226</v>
      </c>
      <c r="B82" s="187" t="s">
        <v>659</v>
      </c>
      <c r="C82" s="200"/>
      <c r="D82" s="256" t="s">
        <v>227</v>
      </c>
      <c r="E82" s="256"/>
      <c r="F82" s="189" t="e">
        <v>#REF!</v>
      </c>
      <c r="G82" s="189" t="e">
        <f>Igazgatás!G106+Községgazd!G95+Vagyongazd!#REF!+Közút!G82+Sport!G84+Közművelődés!G119+Támogatás!G84</f>
        <v>#REF!</v>
      </c>
      <c r="H82" s="189" t="e">
        <f>Igazgatás!H106+Községgazd!H95+Vagyongazd!#REF!+Közút!H82+Sport!H84+Közművelődés!H119+Támogatás!H84</f>
        <v>#REF!</v>
      </c>
      <c r="I82" s="189" t="e">
        <f>Igazgatás!I106+Községgazd!I95+Vagyongazd!#REF!+Közút!I82+Sport!I84+Közművelődés!I119+Támogatás!I84</f>
        <v>#REF!</v>
      </c>
      <c r="J82" s="197">
        <f>Igazgatás!J106+Községgazd!M95+Vagyongazd!J82+Közút!J82+Sport!J84+Közművelődés!L119+Támogatás!P84</f>
        <v>0</v>
      </c>
      <c r="K82" s="191">
        <f>Igazgatás!K106+Községgazd!N95+Vagyongazd!K82+Közút!K82+Sport!K84+Közművelődés!M119+Támogatás!Q84</f>
        <v>0</v>
      </c>
      <c r="L82" s="191">
        <f>Igazgatás!L106+Községgazd!O95+Vagyongazd!L82+Közút!L82+Sport!L84+Közművelődés!N119+Támogatás!R84</f>
        <v>0</v>
      </c>
      <c r="M82" s="191">
        <f>Igazgatás!M106+Községgazd!P95+Vagyongazd!M82+Közút!M82+Sport!M84+Közművelődés!O119+Támogatás!S84</f>
        <v>0</v>
      </c>
      <c r="N82" s="191">
        <f>Igazgatás!N106+Községgazd!Q95+Vagyongazd!N82+Közút!N82+Sport!N84+Közművelődés!P119+Támogatás!T84</f>
        <v>0</v>
      </c>
      <c r="O82" s="192">
        <f>Igazgatás!O106+Községgazd!R95+Vagyongazd!O82+Közút!O82+Sport!O84+Közművelődés!Q119+Támogatás!U84</f>
        <v>0</v>
      </c>
      <c r="P82" s="191">
        <f>Igazgatás!P106+Községgazd!S95+Vagyongazd!P82+Közút!P82+Sport!P84+Közművelődés!R119+Támogatás!V84</f>
        <v>0</v>
      </c>
      <c r="Q82" s="190">
        <f>Igazgatás!Q106+Községgazd!T95+Vagyongazd!Q82+Közút!Q82+Sport!Q84+Közművelődés!S119+Támogatás!W84</f>
        <v>0</v>
      </c>
      <c r="R82" s="192">
        <f>Igazgatás!R106+Községgazd!U95+Vagyongazd!R82+Közút!R82+Sport!R84+Közművelődés!T119+Támogatás!X84</f>
        <v>0</v>
      </c>
      <c r="S82" s="192">
        <f>Igazgatás!S106+Községgazd!V95+Vagyongazd!S82+Közút!S82+Sport!S84+Közművelődés!U119+Támogatás!Y84</f>
        <v>0</v>
      </c>
      <c r="T82" s="192">
        <f>Igazgatás!T106+Községgazd!W95+Vagyongazd!T82+Közút!T82+Sport!T84+Közművelődés!V119+Támogatás!Z84</f>
        <v>0</v>
      </c>
      <c r="U82" s="193">
        <f>Igazgatás!U106+Községgazd!X95+Vagyongazd!U82+Közút!U82+Sport!U84+Közművelődés!W119+Támogatás!AA84</f>
        <v>0</v>
      </c>
    </row>
    <row r="83" spans="1:21" s="41" customFormat="1" ht="27.75" hidden="1" customHeight="1" x14ac:dyDescent="0.25">
      <c r="A83" s="124" t="s">
        <v>228</v>
      </c>
      <c r="B83" s="105" t="s">
        <v>660</v>
      </c>
      <c r="C83" s="630" t="s">
        <v>353</v>
      </c>
      <c r="D83" s="631"/>
      <c r="E83" s="631"/>
      <c r="F83" s="168" t="e">
        <v>#REF!</v>
      </c>
      <c r="G83" s="168" t="e">
        <f>Igazgatás!G107+Községgazd!G96+Vagyongazd!#REF!+Közút!G83+Sport!G85+Közművelődés!G120+Támogatás!G85</f>
        <v>#REF!</v>
      </c>
      <c r="H83" s="168" t="e">
        <f>Igazgatás!H107+Községgazd!H96+Vagyongazd!#REF!+Közút!H83+Sport!H85+Közművelődés!H120+Támogatás!H85</f>
        <v>#REF!</v>
      </c>
      <c r="I83" s="168" t="e">
        <f>Igazgatás!I107+Községgazd!I96+Vagyongazd!#REF!+Közút!I83+Sport!I85+Közművelődés!I120+Támogatás!I85</f>
        <v>#REF!</v>
      </c>
      <c r="J83" s="107">
        <f>Igazgatás!J107+Községgazd!M96+Vagyongazd!J83+Közút!J83+Sport!J85+Közművelődés!L120+Támogatás!P85</f>
        <v>0</v>
      </c>
      <c r="K83" s="108">
        <f>Igazgatás!K107+Községgazd!N96+Vagyongazd!K83+Közút!K83+Sport!K85+Közművelődés!M120+Támogatás!Q85</f>
        <v>0</v>
      </c>
      <c r="L83" s="108">
        <f>Igazgatás!L107+Községgazd!O96+Vagyongazd!L83+Közút!L83+Sport!L85+Közművelődés!N120+Támogatás!R85</f>
        <v>0</v>
      </c>
      <c r="M83" s="108">
        <f>Igazgatás!M107+Községgazd!P96+Vagyongazd!M83+Közút!M83+Sport!M85+Közművelődés!O120+Támogatás!S85</f>
        <v>0</v>
      </c>
      <c r="N83" s="108">
        <f>Igazgatás!N107+Községgazd!Q96+Vagyongazd!N83+Közút!N83+Sport!N85+Közművelődés!P120+Támogatás!T85</f>
        <v>0</v>
      </c>
      <c r="O83" s="111">
        <f>Igazgatás!O107+Községgazd!R96+Vagyongazd!O83+Közút!O83+Sport!O85+Közművelődés!Q120+Támogatás!U85</f>
        <v>0</v>
      </c>
      <c r="P83" s="108">
        <f>Igazgatás!P107+Községgazd!S96+Vagyongazd!P83+Közút!P83+Sport!P85+Közművelődés!R120+Támogatás!V85</f>
        <v>0</v>
      </c>
      <c r="Q83" s="110">
        <f>Igazgatás!Q107+Községgazd!T96+Vagyongazd!Q83+Közút!Q83+Sport!Q85+Közművelődés!S120+Támogatás!W85</f>
        <v>0</v>
      </c>
      <c r="R83" s="111">
        <f>Igazgatás!R107+Községgazd!U96+Vagyongazd!R83+Közút!R83+Sport!R85+Közművelődés!T120+Támogatás!X85</f>
        <v>0</v>
      </c>
      <c r="S83" s="111">
        <f>Igazgatás!S107+Községgazd!V96+Vagyongazd!S83+Közút!S83+Sport!S85+Közművelődés!U120+Támogatás!Y85</f>
        <v>0</v>
      </c>
      <c r="T83" s="111">
        <f>Igazgatás!T107+Községgazd!W96+Vagyongazd!T83+Közút!T83+Sport!T85+Közművelődés!V120+Támogatás!Z85</f>
        <v>0</v>
      </c>
      <c r="U83" s="112">
        <f>Igazgatás!U107+Községgazd!X96+Vagyongazd!U83+Közút!U83+Sport!U85+Közművelődés!W120+Támogatás!AA85</f>
        <v>0</v>
      </c>
    </row>
    <row r="84" spans="1:21" s="41" customFormat="1" ht="15" hidden="1" customHeight="1" x14ac:dyDescent="0.25">
      <c r="A84" s="124" t="s">
        <v>229</v>
      </c>
      <c r="B84" s="105" t="s">
        <v>661</v>
      </c>
      <c r="C84" s="630" t="s">
        <v>803</v>
      </c>
      <c r="D84" s="631"/>
      <c r="E84" s="631"/>
      <c r="F84" s="168" t="e">
        <v>#REF!</v>
      </c>
      <c r="G84" s="168" t="e">
        <f>Igazgatás!G108+Községgazd!G97+Vagyongazd!#REF!+Közút!G84+Sport!G86+Közművelődés!G121+Támogatás!G86</f>
        <v>#REF!</v>
      </c>
      <c r="H84" s="168" t="e">
        <f>Igazgatás!H108+Községgazd!H97+Vagyongazd!#REF!+Közút!H84+Sport!H86+Közművelődés!H121+Támogatás!H86</f>
        <v>#REF!</v>
      </c>
      <c r="I84" s="168" t="e">
        <f>Igazgatás!I108+Községgazd!I97+Vagyongazd!#REF!+Közút!I84+Sport!I86+Közművelődés!I121+Támogatás!I86</f>
        <v>#REF!</v>
      </c>
      <c r="J84" s="107">
        <f>Igazgatás!J108+Községgazd!M97+Vagyongazd!J84+Közút!J84+Sport!J86+Közművelődés!L121+Támogatás!P86</f>
        <v>0</v>
      </c>
      <c r="K84" s="108">
        <f>Igazgatás!K108+Községgazd!N97+Vagyongazd!K84+Közút!K84+Sport!K86+Közművelődés!M121+Támogatás!Q86</f>
        <v>0</v>
      </c>
      <c r="L84" s="108">
        <f>Igazgatás!L108+Községgazd!O97+Vagyongazd!L84+Közút!L84+Sport!L86+Közművelődés!N121+Támogatás!R86</f>
        <v>0</v>
      </c>
      <c r="M84" s="108">
        <f>Igazgatás!M108+Községgazd!P97+Vagyongazd!M84+Közút!M84+Sport!M86+Közművelődés!O121+Támogatás!S86</f>
        <v>0</v>
      </c>
      <c r="N84" s="108">
        <f>Igazgatás!N108+Községgazd!Q97+Vagyongazd!N84+Közút!N84+Sport!N86+Közművelődés!P121+Támogatás!T86</f>
        <v>0</v>
      </c>
      <c r="O84" s="111">
        <f>Igazgatás!O108+Községgazd!R97+Vagyongazd!O84+Közút!O84+Sport!O86+Közművelődés!Q121+Támogatás!U86</f>
        <v>0</v>
      </c>
      <c r="P84" s="108">
        <f>Igazgatás!P108+Községgazd!S97+Vagyongazd!P84+Közút!P84+Sport!P86+Közművelődés!R121+Támogatás!V86</f>
        <v>0</v>
      </c>
      <c r="Q84" s="110">
        <f>Igazgatás!Q108+Községgazd!T97+Vagyongazd!Q84+Közút!Q84+Sport!Q86+Közművelődés!S121+Támogatás!W86</f>
        <v>0</v>
      </c>
      <c r="R84" s="111">
        <f>Igazgatás!R108+Községgazd!U97+Vagyongazd!R84+Közút!R84+Sport!R86+Közművelődés!T121+Támogatás!X86</f>
        <v>0</v>
      </c>
      <c r="S84" s="111">
        <f>Igazgatás!S108+Községgazd!V97+Vagyongazd!S84+Közút!S84+Sport!S86+Közművelődés!U121+Támogatás!Y86</f>
        <v>0</v>
      </c>
      <c r="T84" s="111">
        <f>Igazgatás!T108+Községgazd!W97+Vagyongazd!T84+Közút!T84+Sport!T86+Közművelődés!V121+Támogatás!Z86</f>
        <v>0</v>
      </c>
      <c r="U84" s="112">
        <f>Igazgatás!U108+Községgazd!X97+Vagyongazd!U84+Közút!U84+Sport!U86+Közművelődés!W121+Támogatás!AA86</f>
        <v>0</v>
      </c>
    </row>
    <row r="85" spans="1:21" ht="15" hidden="1" customHeight="1" x14ac:dyDescent="0.25">
      <c r="B85" s="55"/>
      <c r="C85" s="2"/>
      <c r="D85" s="550" t="s">
        <v>370</v>
      </c>
      <c r="E85" s="550"/>
      <c r="F85" s="165" t="e">
        <v>#REF!</v>
      </c>
      <c r="G85" s="165" t="e">
        <f>Igazgatás!G109+Községgazd!G98+Vagyongazd!#REF!+Közút!G85+Sport!G87+Közművelődés!G122+Támogatás!G87</f>
        <v>#REF!</v>
      </c>
      <c r="H85" s="165" t="e">
        <f>Igazgatás!H109+Községgazd!H98+Vagyongazd!#REF!+Közút!H85+Sport!H87+Közművelődés!H122+Támogatás!H87</f>
        <v>#REF!</v>
      </c>
      <c r="I85" s="165" t="e">
        <f>Igazgatás!I109+Községgazd!I98+Vagyongazd!#REF!+Közút!I85+Sport!I87+Közművelődés!I122+Támogatás!I87</f>
        <v>#REF!</v>
      </c>
      <c r="J85" s="74">
        <f>Igazgatás!J109+Községgazd!M98+Vagyongazd!J85+Közút!J85+Sport!J87+Közművelődés!L122+Támogatás!P87</f>
        <v>0</v>
      </c>
      <c r="K85" s="1">
        <f>Igazgatás!K109+Községgazd!N98+Vagyongazd!K85+Közút!K85+Sport!K87+Közművelődés!M122+Támogatás!Q87</f>
        <v>0</v>
      </c>
      <c r="L85" s="1">
        <f>Igazgatás!L109+Községgazd!O98+Vagyongazd!L85+Közút!L85+Sport!L87+Közművelődés!N122+Támogatás!R87</f>
        <v>0</v>
      </c>
      <c r="M85" s="1">
        <f>Igazgatás!M109+Községgazd!P98+Vagyongazd!M85+Közút!M85+Sport!M87+Közművelődés!O122+Támogatás!S87</f>
        <v>0</v>
      </c>
      <c r="N85" s="1">
        <f>Igazgatás!N109+Községgazd!Q98+Vagyongazd!N85+Közút!N85+Sport!N87+Közművelődés!P122+Támogatás!T87</f>
        <v>0</v>
      </c>
      <c r="O85" s="80">
        <f>Igazgatás!O109+Községgazd!R98+Vagyongazd!O85+Közút!O85+Sport!O87+Közművelődés!Q122+Támogatás!U87</f>
        <v>0</v>
      </c>
      <c r="P85" s="1">
        <f>Igazgatás!P109+Községgazd!S98+Vagyongazd!P85+Közút!P85+Sport!P87+Közművelődés!R122+Támogatás!V87</f>
        <v>0</v>
      </c>
      <c r="Q85" s="42">
        <f>Igazgatás!Q109+Községgazd!T98+Vagyongazd!Q85+Közút!Q85+Sport!Q87+Közművelődés!S122+Támogatás!W87</f>
        <v>0</v>
      </c>
      <c r="R85" s="80">
        <f>Igazgatás!R109+Községgazd!U98+Vagyongazd!R85+Közút!R85+Sport!R87+Közművelődés!T122+Támogatás!X87</f>
        <v>0</v>
      </c>
      <c r="S85" s="80">
        <f>Igazgatás!S109+Községgazd!V98+Vagyongazd!S85+Közút!S85+Sport!S87+Közművelődés!U122+Támogatás!Y87</f>
        <v>0</v>
      </c>
      <c r="T85" s="80">
        <f>Igazgatás!T109+Községgazd!W98+Vagyongazd!T85+Közút!T85+Sport!T87+Közművelődés!V122+Támogatás!Z87</f>
        <v>0</v>
      </c>
      <c r="U85" s="44">
        <f>Igazgatás!U109+Községgazd!X98+Vagyongazd!U85+Közút!U85+Sport!U87+Közművelődés!W122+Támogatás!AA87</f>
        <v>0</v>
      </c>
    </row>
    <row r="86" spans="1:21" ht="15" hidden="1" customHeight="1" x14ac:dyDescent="0.25">
      <c r="B86" s="55"/>
      <c r="C86" s="2"/>
      <c r="D86" s="550" t="s">
        <v>506</v>
      </c>
      <c r="E86" s="550"/>
      <c r="F86" s="165" t="e">
        <v>#REF!</v>
      </c>
      <c r="G86" s="165" t="e">
        <f>Igazgatás!G110+Községgazd!G99+Vagyongazd!#REF!+Közút!G86+Sport!G88+Közművelődés!G123+Támogatás!G88</f>
        <v>#REF!</v>
      </c>
      <c r="H86" s="165" t="e">
        <f>Igazgatás!H110+Községgazd!H99+Vagyongazd!#REF!+Közút!H86+Sport!H88+Közművelődés!H123+Támogatás!H88</f>
        <v>#REF!</v>
      </c>
      <c r="I86" s="165" t="e">
        <f>Igazgatás!I110+Községgazd!I99+Vagyongazd!#REF!+Közút!I86+Sport!I88+Közművelődés!I123+Támogatás!I88</f>
        <v>#REF!</v>
      </c>
      <c r="J86" s="74">
        <f>Igazgatás!J110+Községgazd!M99+Vagyongazd!J86+Közút!J86+Sport!J88+Közművelődés!L123+Támogatás!P88</f>
        <v>0</v>
      </c>
      <c r="K86" s="1">
        <f>Igazgatás!K110+Községgazd!N99+Vagyongazd!K86+Közút!K86+Sport!K88+Közművelődés!M123+Támogatás!Q88</f>
        <v>0</v>
      </c>
      <c r="L86" s="1">
        <f>Igazgatás!L110+Községgazd!O99+Vagyongazd!L86+Közút!L86+Sport!L88+Közművelődés!N123+Támogatás!R88</f>
        <v>0</v>
      </c>
      <c r="M86" s="1">
        <f>Igazgatás!M110+Községgazd!P99+Vagyongazd!M86+Közút!M86+Sport!M88+Közművelődés!O123+Támogatás!S88</f>
        <v>0</v>
      </c>
      <c r="N86" s="1">
        <f>Igazgatás!N110+Községgazd!Q99+Vagyongazd!N86+Közút!N86+Sport!N88+Közművelődés!P123+Támogatás!T88</f>
        <v>0</v>
      </c>
      <c r="O86" s="80">
        <f>Igazgatás!O110+Községgazd!R99+Vagyongazd!O86+Közút!O86+Sport!O88+Közművelődés!Q123+Támogatás!U88</f>
        <v>0</v>
      </c>
      <c r="P86" s="1">
        <f>Igazgatás!P110+Községgazd!S99+Vagyongazd!P86+Közút!P86+Sport!P88+Közművelődés!R123+Támogatás!V88</f>
        <v>0</v>
      </c>
      <c r="Q86" s="42">
        <f>Igazgatás!Q110+Községgazd!T99+Vagyongazd!Q86+Közút!Q86+Sport!Q88+Közművelődés!S123+Támogatás!W88</f>
        <v>0</v>
      </c>
      <c r="R86" s="80">
        <f>Igazgatás!R110+Községgazd!U99+Vagyongazd!R86+Közút!R86+Sport!R88+Közművelődés!T123+Támogatás!X88</f>
        <v>0</v>
      </c>
      <c r="S86" s="80">
        <f>Igazgatás!S110+Községgazd!V99+Vagyongazd!S86+Közút!S86+Sport!S88+Közművelődés!U123+Támogatás!Y88</f>
        <v>0</v>
      </c>
      <c r="T86" s="80">
        <f>Igazgatás!T110+Községgazd!W99+Vagyongazd!T86+Közút!T86+Sport!T88+Közművelődés!V123+Támogatás!Z88</f>
        <v>0</v>
      </c>
      <c r="U86" s="44">
        <f>Igazgatás!U110+Községgazd!X99+Vagyongazd!U86+Közút!U86+Sport!U88+Közművelődés!W123+Támogatás!AA88</f>
        <v>0</v>
      </c>
    </row>
    <row r="87" spans="1:21" ht="15" hidden="1" customHeight="1" x14ac:dyDescent="0.25">
      <c r="B87" s="55"/>
      <c r="C87" s="2"/>
      <c r="D87" s="550" t="s">
        <v>507</v>
      </c>
      <c r="E87" s="550"/>
      <c r="F87" s="165" t="e">
        <v>#REF!</v>
      </c>
      <c r="G87" s="165" t="e">
        <f>Igazgatás!G111+Községgazd!G100+Vagyongazd!#REF!+Közút!G87+Sport!G89+Közművelődés!G124+Támogatás!G89</f>
        <v>#REF!</v>
      </c>
      <c r="H87" s="165" t="e">
        <f>Igazgatás!H111+Községgazd!H100+Vagyongazd!#REF!+Közút!H87+Sport!H89+Közművelődés!H124+Támogatás!H89</f>
        <v>#REF!</v>
      </c>
      <c r="I87" s="165" t="e">
        <f>Igazgatás!I111+Községgazd!I100+Vagyongazd!#REF!+Közút!I87+Sport!I89+Közművelődés!I124+Támogatás!I89</f>
        <v>#REF!</v>
      </c>
      <c r="J87" s="74">
        <f>Igazgatás!J111+Községgazd!M100+Vagyongazd!J87+Közút!J87+Sport!J89+Közművelődés!L124+Támogatás!P89</f>
        <v>0</v>
      </c>
      <c r="K87" s="1">
        <f>Igazgatás!K111+Községgazd!N100+Vagyongazd!K87+Közút!K87+Sport!K89+Közművelődés!M124+Támogatás!Q89</f>
        <v>0</v>
      </c>
      <c r="L87" s="1">
        <f>Igazgatás!L111+Községgazd!O100+Vagyongazd!L87+Közút!L87+Sport!L89+Közművelődés!N124+Támogatás!R89</f>
        <v>0</v>
      </c>
      <c r="M87" s="1">
        <f>Igazgatás!M111+Községgazd!P100+Vagyongazd!M87+Közút!M87+Sport!M89+Közművelődés!O124+Támogatás!S89</f>
        <v>0</v>
      </c>
      <c r="N87" s="1">
        <f>Igazgatás!N111+Községgazd!Q100+Vagyongazd!N87+Közút!N87+Sport!N89+Közművelődés!P124+Támogatás!T89</f>
        <v>0</v>
      </c>
      <c r="O87" s="80">
        <f>Igazgatás!O111+Községgazd!R100+Vagyongazd!O87+Közút!O87+Sport!O89+Közművelődés!Q124+Támogatás!U89</f>
        <v>0</v>
      </c>
      <c r="P87" s="1">
        <f>Igazgatás!P111+Községgazd!S100+Vagyongazd!P87+Közút!P87+Sport!P89+Közművelődés!R124+Támogatás!V89</f>
        <v>0</v>
      </c>
      <c r="Q87" s="42">
        <f>Igazgatás!Q111+Községgazd!T100+Vagyongazd!Q87+Közút!Q87+Sport!Q89+Közművelődés!S124+Támogatás!W89</f>
        <v>0</v>
      </c>
      <c r="R87" s="80">
        <f>Igazgatás!R111+Községgazd!U100+Vagyongazd!R87+Közút!R87+Sport!R89+Közművelődés!T124+Támogatás!X89</f>
        <v>0</v>
      </c>
      <c r="S87" s="80">
        <f>Igazgatás!S111+Községgazd!V100+Vagyongazd!S87+Közút!S87+Sport!S89+Közművelődés!U124+Támogatás!Y89</f>
        <v>0</v>
      </c>
      <c r="T87" s="80">
        <f>Igazgatás!T111+Községgazd!W100+Vagyongazd!T87+Közút!T87+Sport!T89+Közművelődés!V124+Támogatás!Z89</f>
        <v>0</v>
      </c>
      <c r="U87" s="44">
        <f>Igazgatás!U111+Községgazd!X100+Vagyongazd!U87+Közút!U87+Sport!U89+Közművelődés!W124+Támogatás!AA89</f>
        <v>0</v>
      </c>
    </row>
    <row r="88" spans="1:21" ht="15" hidden="1" customHeight="1" x14ac:dyDescent="0.25">
      <c r="B88" s="55"/>
      <c r="C88" s="2"/>
      <c r="D88" s="550" t="s">
        <v>508</v>
      </c>
      <c r="E88" s="550"/>
      <c r="F88" s="165" t="e">
        <v>#REF!</v>
      </c>
      <c r="G88" s="165" t="e">
        <f>Igazgatás!G112+Községgazd!G101+Vagyongazd!#REF!+Közút!G88+Sport!G90+Közművelődés!G125+Támogatás!G90</f>
        <v>#REF!</v>
      </c>
      <c r="H88" s="165" t="e">
        <f>Igazgatás!H112+Községgazd!H101+Vagyongazd!#REF!+Közút!H88+Sport!H90+Közművelődés!H125+Támogatás!H90</f>
        <v>#REF!</v>
      </c>
      <c r="I88" s="165" t="e">
        <f>Igazgatás!I112+Községgazd!I101+Vagyongazd!#REF!+Közút!I88+Sport!I90+Közművelődés!I125+Támogatás!I90</f>
        <v>#REF!</v>
      </c>
      <c r="J88" s="74">
        <f>Igazgatás!J112+Községgazd!M101+Vagyongazd!J88+Közút!J88+Sport!J90+Közművelődés!L125+Támogatás!P90</f>
        <v>0</v>
      </c>
      <c r="K88" s="1">
        <f>Igazgatás!K112+Községgazd!N101+Vagyongazd!K88+Közút!K88+Sport!K90+Közművelődés!M125+Támogatás!Q90</f>
        <v>0</v>
      </c>
      <c r="L88" s="1">
        <f>Igazgatás!L112+Községgazd!O101+Vagyongazd!L88+Közút!L88+Sport!L90+Közművelődés!N125+Támogatás!R90</f>
        <v>0</v>
      </c>
      <c r="M88" s="1">
        <f>Igazgatás!M112+Községgazd!P101+Vagyongazd!M88+Közút!M88+Sport!M90+Közművelődés!O125+Támogatás!S90</f>
        <v>0</v>
      </c>
      <c r="N88" s="1">
        <f>Igazgatás!N112+Községgazd!Q101+Vagyongazd!N88+Közút!N88+Sport!N90+Közművelődés!P125+Támogatás!T90</f>
        <v>0</v>
      </c>
      <c r="O88" s="80">
        <f>Igazgatás!O112+Községgazd!R101+Vagyongazd!O88+Közút!O88+Sport!O90+Közművelődés!Q125+Támogatás!U90</f>
        <v>0</v>
      </c>
      <c r="P88" s="1">
        <f>Igazgatás!P112+Községgazd!S101+Vagyongazd!P88+Közút!P88+Sport!P90+Közművelődés!R125+Támogatás!V90</f>
        <v>0</v>
      </c>
      <c r="Q88" s="42">
        <f>Igazgatás!Q112+Községgazd!T101+Vagyongazd!Q88+Közút!Q88+Sport!Q90+Közművelődés!S125+Támogatás!W90</f>
        <v>0</v>
      </c>
      <c r="R88" s="80">
        <f>Igazgatás!R112+Községgazd!U101+Vagyongazd!R88+Közút!R88+Sport!R90+Közművelődés!T125+Támogatás!X90</f>
        <v>0</v>
      </c>
      <c r="S88" s="80">
        <f>Igazgatás!S112+Községgazd!V101+Vagyongazd!S88+Közút!S88+Sport!S90+Közművelődés!U125+Támogatás!Y90</f>
        <v>0</v>
      </c>
      <c r="T88" s="80">
        <f>Igazgatás!T112+Községgazd!W101+Vagyongazd!T88+Közút!T88+Sport!T90+Közművelődés!V125+Támogatás!Z90</f>
        <v>0</v>
      </c>
      <c r="U88" s="44">
        <f>Igazgatás!U112+Községgazd!X101+Vagyongazd!U88+Közút!U88+Sport!U90+Közművelődés!W125+Támogatás!AA90</f>
        <v>0</v>
      </c>
    </row>
    <row r="89" spans="1:21" ht="15" hidden="1" customHeight="1" x14ac:dyDescent="0.25">
      <c r="B89" s="55"/>
      <c r="C89" s="2"/>
      <c r="D89" s="550" t="s">
        <v>509</v>
      </c>
      <c r="E89" s="550"/>
      <c r="F89" s="165" t="e">
        <v>#REF!</v>
      </c>
      <c r="G89" s="165" t="e">
        <f>Igazgatás!G113+Községgazd!G102+Vagyongazd!#REF!+Közút!G89+Sport!G91+Közművelődés!G126+Támogatás!G91</f>
        <v>#REF!</v>
      </c>
      <c r="H89" s="165" t="e">
        <f>Igazgatás!H113+Községgazd!H102+Vagyongazd!#REF!+Közút!H89+Sport!H91+Közművelődés!H126+Támogatás!H91</f>
        <v>#REF!</v>
      </c>
      <c r="I89" s="165" t="e">
        <f>Igazgatás!I113+Községgazd!I102+Vagyongazd!#REF!+Közút!I89+Sport!I91+Közművelődés!I126+Támogatás!I91</f>
        <v>#REF!</v>
      </c>
      <c r="J89" s="74">
        <f>Igazgatás!J113+Községgazd!M102+Vagyongazd!J89+Közút!J89+Sport!J91+Közművelődés!L126+Támogatás!P91</f>
        <v>0</v>
      </c>
      <c r="K89" s="1">
        <f>Igazgatás!K113+Községgazd!N102+Vagyongazd!K89+Közút!K89+Sport!K91+Közművelődés!M126+Támogatás!Q91</f>
        <v>0</v>
      </c>
      <c r="L89" s="1">
        <f>Igazgatás!L113+Községgazd!O102+Vagyongazd!L89+Közút!L89+Sport!L91+Közművelődés!N126+Támogatás!R91</f>
        <v>0</v>
      </c>
      <c r="M89" s="1">
        <f>Igazgatás!M113+Községgazd!P102+Vagyongazd!M89+Közút!M89+Sport!M91+Közművelődés!O126+Támogatás!S91</f>
        <v>0</v>
      </c>
      <c r="N89" s="1">
        <f>Igazgatás!N113+Községgazd!Q102+Vagyongazd!N89+Közút!N89+Sport!N91+Közművelődés!P126+Támogatás!T91</f>
        <v>0</v>
      </c>
      <c r="O89" s="80">
        <f>Igazgatás!O113+Községgazd!R102+Vagyongazd!O89+Közút!O89+Sport!O91+Közművelődés!Q126+Támogatás!U91</f>
        <v>0</v>
      </c>
      <c r="P89" s="1">
        <f>Igazgatás!P113+Községgazd!S102+Vagyongazd!P89+Közút!P89+Sport!P91+Közművelődés!R126+Támogatás!V91</f>
        <v>0</v>
      </c>
      <c r="Q89" s="42">
        <f>Igazgatás!Q113+Községgazd!T102+Vagyongazd!Q89+Közút!Q89+Sport!Q91+Közművelődés!S126+Támogatás!W91</f>
        <v>0</v>
      </c>
      <c r="R89" s="80">
        <f>Igazgatás!R113+Községgazd!U102+Vagyongazd!R89+Közút!R89+Sport!R91+Közművelődés!T126+Támogatás!X91</f>
        <v>0</v>
      </c>
      <c r="S89" s="80">
        <f>Igazgatás!S113+Községgazd!V102+Vagyongazd!S89+Közút!S89+Sport!S91+Közművelődés!U126+Támogatás!Y91</f>
        <v>0</v>
      </c>
      <c r="T89" s="80">
        <f>Igazgatás!T113+Községgazd!W102+Vagyongazd!T89+Közút!T89+Sport!T91+Közművelődés!V126+Támogatás!Z91</f>
        <v>0</v>
      </c>
      <c r="U89" s="44">
        <f>Igazgatás!U113+Községgazd!X102+Vagyongazd!U89+Közút!U89+Sport!U91+Közművelődés!W126+Támogatás!AA91</f>
        <v>0</v>
      </c>
    </row>
    <row r="90" spans="1:21" ht="15" hidden="1" customHeight="1" x14ac:dyDescent="0.25">
      <c r="B90" s="55"/>
      <c r="C90" s="2"/>
      <c r="D90" s="550" t="s">
        <v>510</v>
      </c>
      <c r="E90" s="550"/>
      <c r="F90" s="165" t="e">
        <v>#REF!</v>
      </c>
      <c r="G90" s="165" t="e">
        <f>Igazgatás!G114+Községgazd!G103+Vagyongazd!#REF!+Közút!G90+Sport!G92+Közművelődés!G127+Támogatás!G92</f>
        <v>#REF!</v>
      </c>
      <c r="H90" s="165" t="e">
        <f>Igazgatás!H114+Községgazd!H103+Vagyongazd!#REF!+Közút!H90+Sport!H92+Közművelődés!H127+Támogatás!H92</f>
        <v>#REF!</v>
      </c>
      <c r="I90" s="165" t="e">
        <f>Igazgatás!I114+Községgazd!I103+Vagyongazd!#REF!+Közút!I90+Sport!I92+Közművelődés!I127+Támogatás!I92</f>
        <v>#REF!</v>
      </c>
      <c r="J90" s="74">
        <f>Igazgatás!J114+Községgazd!M103+Vagyongazd!J90+Közút!J90+Sport!J92+Közművelődés!L127+Támogatás!P92</f>
        <v>0</v>
      </c>
      <c r="K90" s="1">
        <f>Igazgatás!K114+Községgazd!N103+Vagyongazd!K90+Közút!K90+Sport!K92+Közművelődés!M127+Támogatás!Q92</f>
        <v>0</v>
      </c>
      <c r="L90" s="1">
        <f>Igazgatás!L114+Községgazd!O103+Vagyongazd!L90+Közút!L90+Sport!L92+Közművelődés!N127+Támogatás!R92</f>
        <v>0</v>
      </c>
      <c r="M90" s="1">
        <f>Igazgatás!M114+Községgazd!P103+Vagyongazd!M90+Közút!M90+Sport!M92+Közművelődés!O127+Támogatás!S92</f>
        <v>0</v>
      </c>
      <c r="N90" s="1">
        <f>Igazgatás!N114+Községgazd!Q103+Vagyongazd!N90+Közút!N90+Sport!N92+Közművelődés!P127+Támogatás!T92</f>
        <v>0</v>
      </c>
      <c r="O90" s="80">
        <f>Igazgatás!O114+Községgazd!R103+Vagyongazd!O90+Közút!O90+Sport!O92+Közművelődés!Q127+Támogatás!U92</f>
        <v>0</v>
      </c>
      <c r="P90" s="1">
        <f>Igazgatás!P114+Községgazd!S103+Vagyongazd!P90+Közút!P90+Sport!P92+Közművelődés!R127+Támogatás!V92</f>
        <v>0</v>
      </c>
      <c r="Q90" s="42">
        <f>Igazgatás!Q114+Községgazd!T103+Vagyongazd!Q90+Közút!Q90+Sport!Q92+Közművelődés!S127+Támogatás!W92</f>
        <v>0</v>
      </c>
      <c r="R90" s="80">
        <f>Igazgatás!R114+Községgazd!U103+Vagyongazd!R90+Közút!R90+Sport!R92+Közművelődés!T127+Támogatás!X92</f>
        <v>0</v>
      </c>
      <c r="S90" s="80">
        <f>Igazgatás!S114+Községgazd!V103+Vagyongazd!S90+Közút!S90+Sport!S92+Közművelődés!U127+Támogatás!Y92</f>
        <v>0</v>
      </c>
      <c r="T90" s="80">
        <f>Igazgatás!T114+Községgazd!W103+Vagyongazd!T90+Közút!T90+Sport!T92+Közművelődés!V127+Támogatás!Z92</f>
        <v>0</v>
      </c>
      <c r="U90" s="44">
        <f>Igazgatás!U114+Községgazd!X103+Vagyongazd!U90+Közút!U90+Sport!U92+Közművelődés!W127+Támogatás!AA92</f>
        <v>0</v>
      </c>
    </row>
    <row r="91" spans="1:21" ht="25.5" hidden="1" customHeight="1" x14ac:dyDescent="0.25">
      <c r="B91" s="55"/>
      <c r="C91" s="2"/>
      <c r="D91" s="551" t="s">
        <v>511</v>
      </c>
      <c r="E91" s="551"/>
      <c r="F91" s="165" t="e">
        <v>#REF!</v>
      </c>
      <c r="G91" s="165" t="e">
        <f>Igazgatás!G115+Községgazd!G104+Vagyongazd!#REF!+Közút!G91+Sport!G93+Közművelődés!G128+Támogatás!G93</f>
        <v>#REF!</v>
      </c>
      <c r="H91" s="165" t="e">
        <f>Igazgatás!H115+Községgazd!H104+Vagyongazd!#REF!+Közút!H91+Sport!H93+Közművelődés!H128+Támogatás!H93</f>
        <v>#REF!</v>
      </c>
      <c r="I91" s="165" t="e">
        <f>Igazgatás!I115+Községgazd!I104+Vagyongazd!#REF!+Közút!I91+Sport!I93+Közművelődés!I128+Támogatás!I93</f>
        <v>#REF!</v>
      </c>
      <c r="J91" s="74">
        <f>Igazgatás!J115+Községgazd!M104+Vagyongazd!J91+Közút!J91+Sport!J93+Közművelődés!L128+Támogatás!P93</f>
        <v>0</v>
      </c>
      <c r="K91" s="1">
        <f>Igazgatás!K115+Községgazd!N104+Vagyongazd!K91+Közút!K91+Sport!K93+Közművelődés!M128+Támogatás!Q93</f>
        <v>0</v>
      </c>
      <c r="L91" s="1">
        <f>Igazgatás!L115+Községgazd!O104+Vagyongazd!L91+Közút!L91+Sport!L93+Közművelődés!N128+Támogatás!R93</f>
        <v>0</v>
      </c>
      <c r="M91" s="1">
        <f>Igazgatás!M115+Községgazd!P104+Vagyongazd!M91+Közút!M91+Sport!M93+Közművelődés!O128+Támogatás!S93</f>
        <v>0</v>
      </c>
      <c r="N91" s="1">
        <f>Igazgatás!N115+Községgazd!Q104+Vagyongazd!N91+Közút!N91+Sport!N93+Közművelődés!P128+Támogatás!T93</f>
        <v>0</v>
      </c>
      <c r="O91" s="80">
        <f>Igazgatás!O115+Községgazd!R104+Vagyongazd!O91+Közút!O91+Sport!O93+Közművelődés!Q128+Támogatás!U93</f>
        <v>0</v>
      </c>
      <c r="P91" s="1">
        <f>Igazgatás!P115+Községgazd!S104+Vagyongazd!P91+Közút!P91+Sport!P93+Közművelődés!R128+Támogatás!V93</f>
        <v>0</v>
      </c>
      <c r="Q91" s="42">
        <f>Igazgatás!Q115+Községgazd!T104+Vagyongazd!Q91+Közút!Q91+Sport!Q93+Közművelődés!S128+Támogatás!W93</f>
        <v>0</v>
      </c>
      <c r="R91" s="80">
        <f>Igazgatás!R115+Községgazd!U104+Vagyongazd!R91+Közút!R91+Sport!R93+Közművelődés!T128+Támogatás!X93</f>
        <v>0</v>
      </c>
      <c r="S91" s="80">
        <f>Igazgatás!S115+Községgazd!V104+Vagyongazd!S91+Közút!S91+Sport!S93+Közművelődés!U128+Támogatás!Y93</f>
        <v>0</v>
      </c>
      <c r="T91" s="80">
        <f>Igazgatás!T115+Községgazd!W104+Vagyongazd!T91+Közút!T91+Sport!T93+Közművelődés!V128+Támogatás!Z93</f>
        <v>0</v>
      </c>
      <c r="U91" s="44">
        <f>Igazgatás!U115+Községgazd!X104+Vagyongazd!U91+Közút!U91+Sport!U93+Közművelődés!W128+Támogatás!AA93</f>
        <v>0</v>
      </c>
    </row>
    <row r="92" spans="1:21" ht="15" hidden="1" customHeight="1" x14ac:dyDescent="0.25">
      <c r="B92" s="55"/>
      <c r="C92" s="2"/>
      <c r="D92" s="550" t="s">
        <v>804</v>
      </c>
      <c r="E92" s="550"/>
      <c r="F92" s="165" t="e">
        <v>#REF!</v>
      </c>
      <c r="G92" s="165" t="e">
        <f>Igazgatás!G116+Községgazd!G105+Vagyongazd!#REF!+Közút!G92+Sport!G94+Közművelődés!G129+Támogatás!G94</f>
        <v>#REF!</v>
      </c>
      <c r="H92" s="165" t="e">
        <f>Igazgatás!H116+Községgazd!H105+Vagyongazd!#REF!+Közút!H92+Sport!H94+Közművelődés!H129+Támogatás!H94</f>
        <v>#REF!</v>
      </c>
      <c r="I92" s="165" t="e">
        <f>Igazgatás!I116+Községgazd!I105+Vagyongazd!#REF!+Közút!I92+Sport!I94+Közművelődés!I129+Támogatás!I94</f>
        <v>#REF!</v>
      </c>
      <c r="J92" s="74">
        <f>Igazgatás!J116+Községgazd!M105+Vagyongazd!J92+Közút!J92+Sport!J94+Közművelődés!L129+Támogatás!P94</f>
        <v>0</v>
      </c>
      <c r="K92" s="1">
        <f>Igazgatás!K116+Községgazd!N105+Vagyongazd!K92+Közút!K92+Sport!K94+Közművelődés!M129+Támogatás!Q94</f>
        <v>0</v>
      </c>
      <c r="L92" s="1">
        <f>Igazgatás!L116+Községgazd!O105+Vagyongazd!L92+Közút!L92+Sport!L94+Közművelődés!N129+Támogatás!R94</f>
        <v>0</v>
      </c>
      <c r="M92" s="1">
        <f>Igazgatás!M116+Községgazd!P105+Vagyongazd!M92+Közút!M92+Sport!M94+Közművelődés!O129+Támogatás!S94</f>
        <v>0</v>
      </c>
      <c r="N92" s="1">
        <f>Igazgatás!N116+Községgazd!Q105+Vagyongazd!N92+Közút!N92+Sport!N94+Közművelődés!P129+Támogatás!T94</f>
        <v>0</v>
      </c>
      <c r="O92" s="80">
        <f>Igazgatás!O116+Községgazd!R105+Vagyongazd!O92+Közút!O92+Sport!O94+Közművelődés!Q129+Támogatás!U94</f>
        <v>0</v>
      </c>
      <c r="P92" s="1">
        <f>Igazgatás!P116+Községgazd!S105+Vagyongazd!P92+Közút!P92+Sport!P94+Közművelődés!R129+Támogatás!V94</f>
        <v>0</v>
      </c>
      <c r="Q92" s="42">
        <f>Igazgatás!Q116+Községgazd!T105+Vagyongazd!Q92+Közút!Q92+Sport!Q94+Közművelődés!S129+Támogatás!W94</f>
        <v>0</v>
      </c>
      <c r="R92" s="80">
        <f>Igazgatás!R116+Községgazd!U105+Vagyongazd!R92+Közút!R92+Sport!R94+Közművelődés!T129+Támogatás!X94</f>
        <v>0</v>
      </c>
      <c r="S92" s="80">
        <f>Igazgatás!S116+Községgazd!V105+Vagyongazd!S92+Közút!S92+Sport!S94+Közművelődés!U129+Támogatás!Y94</f>
        <v>0</v>
      </c>
      <c r="T92" s="80">
        <f>Igazgatás!T116+Községgazd!W105+Vagyongazd!T92+Közút!T92+Sport!T94+Közművelődés!V129+Támogatás!Z94</f>
        <v>0</v>
      </c>
      <c r="U92" s="44">
        <f>Igazgatás!U116+Községgazd!X105+Vagyongazd!U92+Közút!U92+Sport!U94+Közművelődés!W129+Támogatás!AA94</f>
        <v>0</v>
      </c>
    </row>
    <row r="93" spans="1:21" ht="25.5" hidden="1" customHeight="1" x14ac:dyDescent="0.25">
      <c r="B93" s="55"/>
      <c r="C93" s="2"/>
      <c r="D93" s="551" t="s">
        <v>512</v>
      </c>
      <c r="E93" s="551"/>
      <c r="F93" s="165" t="e">
        <v>#REF!</v>
      </c>
      <c r="G93" s="165" t="e">
        <f>Igazgatás!G117+Községgazd!G106+Vagyongazd!#REF!+Közút!G93+Sport!G95+Közművelődés!G130+Támogatás!G95</f>
        <v>#REF!</v>
      </c>
      <c r="H93" s="165" t="e">
        <f>Igazgatás!H117+Községgazd!H106+Vagyongazd!#REF!+Közút!H93+Sport!H95+Közművelődés!H130+Támogatás!H95</f>
        <v>#REF!</v>
      </c>
      <c r="I93" s="165" t="e">
        <f>Igazgatás!I117+Községgazd!I106+Vagyongazd!#REF!+Közút!I93+Sport!I95+Közművelődés!I130+Támogatás!I95</f>
        <v>#REF!</v>
      </c>
      <c r="J93" s="74">
        <f>Igazgatás!J117+Községgazd!M106+Vagyongazd!J93+Közút!J93+Sport!J95+Közművelődés!L130+Támogatás!P95</f>
        <v>0</v>
      </c>
      <c r="K93" s="1">
        <f>Igazgatás!K117+Községgazd!N106+Vagyongazd!K93+Közút!K93+Sport!K95+Közművelődés!M130+Támogatás!Q95</f>
        <v>0</v>
      </c>
      <c r="L93" s="1">
        <f>Igazgatás!L117+Községgazd!O106+Vagyongazd!L93+Közút!L93+Sport!L95+Közművelődés!N130+Támogatás!R95</f>
        <v>0</v>
      </c>
      <c r="M93" s="1">
        <f>Igazgatás!M117+Községgazd!P106+Vagyongazd!M93+Közút!M93+Sport!M95+Közművelődés!O130+Támogatás!S95</f>
        <v>0</v>
      </c>
      <c r="N93" s="1">
        <f>Igazgatás!N117+Községgazd!Q106+Vagyongazd!N93+Közút!N93+Sport!N95+Közművelődés!P130+Támogatás!T95</f>
        <v>0</v>
      </c>
      <c r="O93" s="80">
        <f>Igazgatás!O117+Községgazd!R106+Vagyongazd!O93+Közút!O93+Sport!O95+Közművelődés!Q130+Támogatás!U95</f>
        <v>0</v>
      </c>
      <c r="P93" s="1">
        <f>Igazgatás!P117+Községgazd!S106+Vagyongazd!P93+Közút!P93+Sport!P95+Közművelődés!R130+Támogatás!V95</f>
        <v>0</v>
      </c>
      <c r="Q93" s="42">
        <f>Igazgatás!Q117+Községgazd!T106+Vagyongazd!Q93+Közút!Q93+Sport!Q95+Közművelődés!S130+Támogatás!W95</f>
        <v>0</v>
      </c>
      <c r="R93" s="80">
        <f>Igazgatás!R117+Községgazd!U106+Vagyongazd!R93+Közút!R93+Sport!R95+Közművelődés!T130+Támogatás!X95</f>
        <v>0</v>
      </c>
      <c r="S93" s="80">
        <f>Igazgatás!S117+Községgazd!V106+Vagyongazd!S93+Közút!S93+Sport!S95+Közművelődés!U130+Támogatás!Y95</f>
        <v>0</v>
      </c>
      <c r="T93" s="80">
        <f>Igazgatás!T117+Községgazd!W106+Vagyongazd!T93+Közút!T93+Sport!T95+Közművelődés!V130+Támogatás!Z95</f>
        <v>0</v>
      </c>
      <c r="U93" s="44">
        <f>Igazgatás!U117+Községgazd!X106+Vagyongazd!U93+Közút!U93+Sport!U95+Közművelődés!W130+Támogatás!AA95</f>
        <v>0</v>
      </c>
    </row>
    <row r="94" spans="1:21" ht="25.5" hidden="1" customHeight="1" x14ac:dyDescent="0.25">
      <c r="B94" s="55"/>
      <c r="C94" s="2"/>
      <c r="D94" s="551" t="s">
        <v>513</v>
      </c>
      <c r="E94" s="551"/>
      <c r="F94" s="165" t="e">
        <v>#REF!</v>
      </c>
      <c r="G94" s="165" t="e">
        <f>Igazgatás!G118+Községgazd!G107+Vagyongazd!#REF!+Közút!G94+Sport!G96+Közművelődés!G131+Támogatás!G96</f>
        <v>#REF!</v>
      </c>
      <c r="H94" s="165" t="e">
        <f>Igazgatás!H118+Községgazd!H107+Vagyongazd!#REF!+Közút!H94+Sport!H96+Közművelődés!H131+Támogatás!H96</f>
        <v>#REF!</v>
      </c>
      <c r="I94" s="165" t="e">
        <f>Igazgatás!I118+Községgazd!I107+Vagyongazd!#REF!+Közút!I94+Sport!I96+Közművelődés!I131+Támogatás!I96</f>
        <v>#REF!</v>
      </c>
      <c r="J94" s="74">
        <f>Igazgatás!J118+Községgazd!M107+Vagyongazd!J94+Közút!J94+Sport!J96+Közművelődés!L131+Támogatás!P96</f>
        <v>0</v>
      </c>
      <c r="K94" s="1">
        <f>Igazgatás!K118+Községgazd!N107+Vagyongazd!K94+Közút!K94+Sport!K96+Közművelődés!M131+Támogatás!Q96</f>
        <v>0</v>
      </c>
      <c r="L94" s="1">
        <f>Igazgatás!L118+Községgazd!O107+Vagyongazd!L94+Közút!L94+Sport!L96+Közművelődés!N131+Támogatás!R96</f>
        <v>0</v>
      </c>
      <c r="M94" s="1">
        <f>Igazgatás!M118+Községgazd!P107+Vagyongazd!M94+Közút!M94+Sport!M96+Közművelődés!O131+Támogatás!S96</f>
        <v>0</v>
      </c>
      <c r="N94" s="1">
        <f>Igazgatás!N118+Községgazd!Q107+Vagyongazd!N94+Közút!N94+Sport!N96+Közművelődés!P131+Támogatás!T96</f>
        <v>0</v>
      </c>
      <c r="O94" s="80">
        <f>Igazgatás!O118+Községgazd!R107+Vagyongazd!O94+Közút!O94+Sport!O96+Közművelődés!Q131+Támogatás!U96</f>
        <v>0</v>
      </c>
      <c r="P94" s="1">
        <f>Igazgatás!P118+Községgazd!S107+Vagyongazd!P94+Közút!P94+Sport!P96+Közművelődés!R131+Támogatás!V96</f>
        <v>0</v>
      </c>
      <c r="Q94" s="42">
        <f>Igazgatás!Q118+Községgazd!T107+Vagyongazd!Q94+Közút!Q94+Sport!Q96+Közművelődés!S131+Támogatás!W96</f>
        <v>0</v>
      </c>
      <c r="R94" s="80">
        <f>Igazgatás!R118+Községgazd!U107+Vagyongazd!R94+Közút!R94+Sport!R96+Közművelődés!T131+Támogatás!X96</f>
        <v>0</v>
      </c>
      <c r="S94" s="80">
        <f>Igazgatás!S118+Községgazd!V107+Vagyongazd!S94+Közút!S94+Sport!S96+Közművelődés!U131+Támogatás!Y96</f>
        <v>0</v>
      </c>
      <c r="T94" s="80">
        <f>Igazgatás!T118+Községgazd!W107+Vagyongazd!T94+Közút!T94+Sport!T96+Közművelődés!V131+Támogatás!Z96</f>
        <v>0</v>
      </c>
      <c r="U94" s="44">
        <f>Igazgatás!U118+Községgazd!X107+Vagyongazd!U94+Közút!U94+Sport!U96+Közművelődés!W131+Támogatás!AA96</f>
        <v>0</v>
      </c>
    </row>
    <row r="95" spans="1:21" s="41" customFormat="1" ht="15" hidden="1" customHeight="1" x14ac:dyDescent="0.25">
      <c r="A95" s="124" t="s">
        <v>230</v>
      </c>
      <c r="B95" s="105" t="s">
        <v>662</v>
      </c>
      <c r="C95" s="630" t="s">
        <v>805</v>
      </c>
      <c r="D95" s="631"/>
      <c r="E95" s="631"/>
      <c r="F95" s="168" t="e">
        <v>#REF!</v>
      </c>
      <c r="G95" s="168" t="e">
        <f>Igazgatás!G119+Községgazd!G108+Vagyongazd!#REF!+Közút!G95+Sport!G97+Közművelődés!G132+Támogatás!G97</f>
        <v>#REF!</v>
      </c>
      <c r="H95" s="168" t="e">
        <f>Igazgatás!H119+Községgazd!H108+Vagyongazd!#REF!+Közút!H95+Sport!H97+Közművelődés!H132+Támogatás!H97</f>
        <v>#REF!</v>
      </c>
      <c r="I95" s="168" t="e">
        <f>Igazgatás!I119+Községgazd!I108+Vagyongazd!#REF!+Közút!I95+Sport!I97+Közművelődés!I132+Támogatás!I97</f>
        <v>#REF!</v>
      </c>
      <c r="J95" s="107">
        <f>Igazgatás!J119+Községgazd!M108+Vagyongazd!J95+Közút!J95+Sport!J97+Közművelődés!L132+Támogatás!P97</f>
        <v>0</v>
      </c>
      <c r="K95" s="108">
        <f>Igazgatás!K119+Községgazd!N108+Vagyongazd!K95+Közút!K95+Sport!K97+Közművelődés!M132+Támogatás!Q97</f>
        <v>0</v>
      </c>
      <c r="L95" s="108">
        <f>Igazgatás!L119+Községgazd!O108+Vagyongazd!L95+Közút!L95+Sport!L97+Közművelődés!N132+Támogatás!R97</f>
        <v>0</v>
      </c>
      <c r="M95" s="108">
        <f>Igazgatás!M119+Községgazd!P108+Vagyongazd!M95+Közút!M95+Sport!M97+Közművelődés!O132+Támogatás!S97</f>
        <v>0</v>
      </c>
      <c r="N95" s="108">
        <f>Igazgatás!N119+Községgazd!Q108+Vagyongazd!N95+Közút!N95+Sport!N97+Közművelődés!P132+Támogatás!T97</f>
        <v>0</v>
      </c>
      <c r="O95" s="111">
        <f>Igazgatás!O119+Községgazd!R108+Vagyongazd!O95+Közút!O95+Sport!O97+Közművelődés!Q132+Támogatás!U97</f>
        <v>0</v>
      </c>
      <c r="P95" s="108">
        <f>Igazgatás!P119+Községgazd!S108+Vagyongazd!P95+Közút!P95+Sport!P97+Közművelődés!R132+Támogatás!V97</f>
        <v>0</v>
      </c>
      <c r="Q95" s="110">
        <f>Igazgatás!Q119+Községgazd!T108+Vagyongazd!Q95+Közút!Q95+Sport!Q97+Közművelődés!S132+Támogatás!W97</f>
        <v>0</v>
      </c>
      <c r="R95" s="111">
        <f>Igazgatás!R119+Községgazd!U108+Vagyongazd!R95+Közút!R95+Sport!R97+Közművelődés!T132+Támogatás!X97</f>
        <v>0</v>
      </c>
      <c r="S95" s="111">
        <f>Igazgatás!S119+Községgazd!V108+Vagyongazd!S95+Közút!S95+Sport!S97+Közművelődés!U132+Támogatás!Y97</f>
        <v>0</v>
      </c>
      <c r="T95" s="111">
        <f>Igazgatás!T119+Községgazd!W108+Vagyongazd!T95+Közút!T95+Sport!T97+Közművelődés!V132+Támogatás!Z97</f>
        <v>0</v>
      </c>
      <c r="U95" s="112">
        <f>Igazgatás!U119+Községgazd!X108+Vagyongazd!U95+Közút!U95+Sport!U97+Közművelődés!W132+Támogatás!AA97</f>
        <v>0</v>
      </c>
    </row>
    <row r="96" spans="1:21" ht="15" hidden="1" customHeight="1" x14ac:dyDescent="0.25">
      <c r="B96" s="55"/>
      <c r="C96" s="2"/>
      <c r="D96" s="550" t="s">
        <v>369</v>
      </c>
      <c r="E96" s="550"/>
      <c r="F96" s="165" t="e">
        <v>#REF!</v>
      </c>
      <c r="G96" s="165" t="e">
        <f>Igazgatás!G120+Községgazd!G109+Vagyongazd!#REF!+Közút!G96+Sport!G98+Közművelődés!G133+Támogatás!G98</f>
        <v>#REF!</v>
      </c>
      <c r="H96" s="165" t="e">
        <f>Igazgatás!H120+Községgazd!H109+Vagyongazd!#REF!+Közút!H96+Sport!H98+Közművelődés!H133+Támogatás!H98</f>
        <v>#REF!</v>
      </c>
      <c r="I96" s="165" t="e">
        <f>Igazgatás!I120+Községgazd!I109+Vagyongazd!#REF!+Közút!I96+Sport!I98+Közművelődés!I133+Támogatás!I98</f>
        <v>#REF!</v>
      </c>
      <c r="J96" s="74">
        <f>Igazgatás!J120+Községgazd!M109+Vagyongazd!J96+Közút!J96+Sport!J98+Közművelődés!L133+Támogatás!P98</f>
        <v>0</v>
      </c>
      <c r="K96" s="1">
        <f>Igazgatás!K120+Községgazd!N109+Vagyongazd!K96+Közút!K96+Sport!K98+Közművelődés!M133+Támogatás!Q98</f>
        <v>0</v>
      </c>
      <c r="L96" s="1">
        <f>Igazgatás!L120+Községgazd!O109+Vagyongazd!L96+Közút!L96+Sport!L98+Közművelődés!N133+Támogatás!R98</f>
        <v>0</v>
      </c>
      <c r="M96" s="1">
        <f>Igazgatás!M120+Községgazd!P109+Vagyongazd!M96+Közút!M96+Sport!M98+Közművelődés!O133+Támogatás!S98</f>
        <v>0</v>
      </c>
      <c r="N96" s="1">
        <f>Igazgatás!N120+Községgazd!Q109+Vagyongazd!N96+Közút!N96+Sport!N98+Közművelődés!P133+Támogatás!T98</f>
        <v>0</v>
      </c>
      <c r="O96" s="80">
        <f>Igazgatás!O120+Községgazd!R109+Vagyongazd!O96+Közút!O96+Sport!O98+Közművelődés!Q133+Támogatás!U98</f>
        <v>0</v>
      </c>
      <c r="P96" s="1">
        <f>Igazgatás!P120+Községgazd!S109+Vagyongazd!P96+Közút!P96+Sport!P98+Közművelődés!R133+Támogatás!V98</f>
        <v>0</v>
      </c>
      <c r="Q96" s="42">
        <f>Igazgatás!Q120+Községgazd!T109+Vagyongazd!Q96+Közút!Q96+Sport!Q98+Közművelődés!S133+Támogatás!W98</f>
        <v>0</v>
      </c>
      <c r="R96" s="80">
        <f>Igazgatás!R120+Községgazd!U109+Vagyongazd!R96+Közút!R96+Sport!R98+Közművelődés!T133+Támogatás!X98</f>
        <v>0</v>
      </c>
      <c r="S96" s="80">
        <f>Igazgatás!S120+Községgazd!V109+Vagyongazd!S96+Közút!S96+Sport!S98+Közművelődés!U133+Támogatás!Y98</f>
        <v>0</v>
      </c>
      <c r="T96" s="80">
        <f>Igazgatás!T120+Községgazd!W109+Vagyongazd!T96+Közút!T96+Sport!T98+Közművelődés!V133+Támogatás!Z98</f>
        <v>0</v>
      </c>
      <c r="U96" s="44">
        <f>Igazgatás!U120+Községgazd!X109+Vagyongazd!U96+Közút!U96+Sport!U98+Közművelődés!W133+Támogatás!AA98</f>
        <v>0</v>
      </c>
    </row>
    <row r="97" spans="1:21" ht="15" hidden="1" customHeight="1" x14ac:dyDescent="0.25">
      <c r="B97" s="55"/>
      <c r="C97" s="2"/>
      <c r="D97" s="550" t="s">
        <v>514</v>
      </c>
      <c r="E97" s="550"/>
      <c r="F97" s="165" t="e">
        <v>#REF!</v>
      </c>
      <c r="G97" s="165" t="e">
        <f>Igazgatás!G121+Községgazd!G110+Vagyongazd!#REF!+Közút!G97+Sport!G99+Közművelődés!G134+Támogatás!G99</f>
        <v>#REF!</v>
      </c>
      <c r="H97" s="165" t="e">
        <f>Igazgatás!H121+Községgazd!H110+Vagyongazd!#REF!+Közút!H97+Sport!H99+Közművelődés!H134+Támogatás!H99</f>
        <v>#REF!</v>
      </c>
      <c r="I97" s="165" t="e">
        <f>Igazgatás!I121+Községgazd!I110+Vagyongazd!#REF!+Közút!I97+Sport!I99+Közművelődés!I134+Támogatás!I99</f>
        <v>#REF!</v>
      </c>
      <c r="J97" s="74">
        <f>Igazgatás!J121+Községgazd!M110+Vagyongazd!J97+Közút!J97+Sport!J99+Közművelődés!L134+Támogatás!P99</f>
        <v>0</v>
      </c>
      <c r="K97" s="1">
        <f>Igazgatás!K121+Községgazd!N110+Vagyongazd!K97+Közút!K97+Sport!K99+Közművelődés!M134+Támogatás!Q99</f>
        <v>0</v>
      </c>
      <c r="L97" s="1">
        <f>Igazgatás!L121+Községgazd!O110+Vagyongazd!L97+Közút!L97+Sport!L99+Közművelődés!N134+Támogatás!R99</f>
        <v>0</v>
      </c>
      <c r="M97" s="1">
        <f>Igazgatás!M121+Községgazd!P110+Vagyongazd!M97+Közút!M97+Sport!M99+Közművelődés!O134+Támogatás!S99</f>
        <v>0</v>
      </c>
      <c r="N97" s="1">
        <f>Igazgatás!N121+Községgazd!Q110+Vagyongazd!N97+Közút!N97+Sport!N99+Közművelődés!P134+Támogatás!T99</f>
        <v>0</v>
      </c>
      <c r="O97" s="80">
        <f>Igazgatás!O121+Községgazd!R110+Vagyongazd!O97+Közút!O97+Sport!O99+Közművelődés!Q134+Támogatás!U99</f>
        <v>0</v>
      </c>
      <c r="P97" s="1">
        <f>Igazgatás!P121+Községgazd!S110+Vagyongazd!P97+Közút!P97+Sport!P99+Közművelődés!R134+Támogatás!V99</f>
        <v>0</v>
      </c>
      <c r="Q97" s="42">
        <f>Igazgatás!Q121+Községgazd!T110+Vagyongazd!Q97+Közút!Q97+Sport!Q99+Közművelődés!S134+Támogatás!W99</f>
        <v>0</v>
      </c>
      <c r="R97" s="80">
        <f>Igazgatás!R121+Községgazd!U110+Vagyongazd!R97+Közút!R97+Sport!R99+Közművelődés!T134+Támogatás!X99</f>
        <v>0</v>
      </c>
      <c r="S97" s="80">
        <f>Igazgatás!S121+Községgazd!V110+Vagyongazd!S97+Közút!S97+Sport!S99+Közművelődés!U134+Támogatás!Y99</f>
        <v>0</v>
      </c>
      <c r="T97" s="80">
        <f>Igazgatás!T121+Községgazd!W110+Vagyongazd!T97+Közút!T97+Sport!T99+Közművelődés!V134+Támogatás!Z99</f>
        <v>0</v>
      </c>
      <c r="U97" s="44">
        <f>Igazgatás!U121+Községgazd!X110+Vagyongazd!U97+Közút!U97+Sport!U99+Közművelődés!W134+Támogatás!AA99</f>
        <v>0</v>
      </c>
    </row>
    <row r="98" spans="1:21" ht="15" hidden="1" customHeight="1" x14ac:dyDescent="0.25">
      <c r="B98" s="55"/>
      <c r="C98" s="2"/>
      <c r="D98" s="550" t="s">
        <v>516</v>
      </c>
      <c r="E98" s="550"/>
      <c r="F98" s="165" t="e">
        <v>#REF!</v>
      </c>
      <c r="G98" s="165" t="e">
        <f>Igazgatás!G122+Községgazd!G111+Vagyongazd!#REF!+Közút!G98+Sport!G100+Közművelődés!G135+Támogatás!G100</f>
        <v>#REF!</v>
      </c>
      <c r="H98" s="165" t="e">
        <f>Igazgatás!H122+Községgazd!H111+Vagyongazd!#REF!+Közút!H98+Sport!H100+Közművelődés!H135+Támogatás!H100</f>
        <v>#REF!</v>
      </c>
      <c r="I98" s="165" t="e">
        <f>Igazgatás!I122+Községgazd!I111+Vagyongazd!#REF!+Közút!I98+Sport!I100+Közművelődés!I135+Támogatás!I100</f>
        <v>#REF!</v>
      </c>
      <c r="J98" s="74">
        <f>Igazgatás!J122+Községgazd!M111+Vagyongazd!J98+Közút!J98+Sport!J100+Közművelődés!L135+Támogatás!P100</f>
        <v>0</v>
      </c>
      <c r="K98" s="1">
        <f>Igazgatás!K122+Községgazd!N111+Vagyongazd!K98+Közút!K98+Sport!K100+Közművelődés!M135+Támogatás!Q100</f>
        <v>0</v>
      </c>
      <c r="L98" s="1">
        <f>Igazgatás!L122+Községgazd!O111+Vagyongazd!L98+Közút!L98+Sport!L100+Közművelődés!N135+Támogatás!R100</f>
        <v>0</v>
      </c>
      <c r="M98" s="1">
        <f>Igazgatás!M122+Községgazd!P111+Vagyongazd!M98+Közút!M98+Sport!M100+Közművelődés!O135+Támogatás!S100</f>
        <v>0</v>
      </c>
      <c r="N98" s="1">
        <f>Igazgatás!N122+Községgazd!Q111+Vagyongazd!N98+Közút!N98+Sport!N100+Közművelődés!P135+Támogatás!T100</f>
        <v>0</v>
      </c>
      <c r="O98" s="80">
        <f>Igazgatás!O122+Községgazd!R111+Vagyongazd!O98+Közút!O98+Sport!O100+Közművelődés!Q135+Támogatás!U100</f>
        <v>0</v>
      </c>
      <c r="P98" s="1">
        <f>Igazgatás!P122+Községgazd!S111+Vagyongazd!P98+Közút!P98+Sport!P100+Közművelődés!R135+Támogatás!V100</f>
        <v>0</v>
      </c>
      <c r="Q98" s="42">
        <f>Igazgatás!Q122+Községgazd!T111+Vagyongazd!Q98+Közút!Q98+Sport!Q100+Közművelődés!S135+Támogatás!W100</f>
        <v>0</v>
      </c>
      <c r="R98" s="80">
        <f>Igazgatás!R122+Községgazd!U111+Vagyongazd!R98+Közút!R98+Sport!R100+Közművelődés!T135+Támogatás!X100</f>
        <v>0</v>
      </c>
      <c r="S98" s="80">
        <f>Igazgatás!S122+Községgazd!V111+Vagyongazd!S98+Közút!S98+Sport!S100+Közművelődés!U135+Támogatás!Y100</f>
        <v>0</v>
      </c>
      <c r="T98" s="80">
        <f>Igazgatás!T122+Községgazd!W111+Vagyongazd!T98+Közút!T98+Sport!T100+Közművelődés!V135+Támogatás!Z100</f>
        <v>0</v>
      </c>
      <c r="U98" s="44">
        <f>Igazgatás!U122+Községgazd!X111+Vagyongazd!U98+Közút!U98+Sport!U100+Közművelődés!W135+Támogatás!AA100</f>
        <v>0</v>
      </c>
    </row>
    <row r="99" spans="1:21" ht="15" hidden="1" customHeight="1" x14ac:dyDescent="0.25">
      <c r="B99" s="55"/>
      <c r="C99" s="2"/>
      <c r="D99" s="550" t="s">
        <v>807</v>
      </c>
      <c r="E99" s="550"/>
      <c r="F99" s="165" t="e">
        <v>#REF!</v>
      </c>
      <c r="G99" s="165" t="e">
        <f>Igazgatás!G123+Községgazd!G112+Vagyongazd!#REF!+Közút!G99+Sport!G101+Közművelődés!G136+Támogatás!G101</f>
        <v>#REF!</v>
      </c>
      <c r="H99" s="165" t="e">
        <f>Igazgatás!H123+Községgazd!H112+Vagyongazd!#REF!+Közút!H99+Sport!H101+Közművelődés!H136+Támogatás!H101</f>
        <v>#REF!</v>
      </c>
      <c r="I99" s="165" t="e">
        <f>Igazgatás!I123+Községgazd!I112+Vagyongazd!#REF!+Közút!I99+Sport!I101+Közművelődés!I136+Támogatás!I101</f>
        <v>#REF!</v>
      </c>
      <c r="J99" s="74">
        <f>Igazgatás!J123+Községgazd!M112+Vagyongazd!J99+Közút!J99+Sport!J101+Közművelődés!L136+Támogatás!P101</f>
        <v>0</v>
      </c>
      <c r="K99" s="1">
        <f>Igazgatás!K123+Községgazd!N112+Vagyongazd!K99+Közút!K99+Sport!K101+Közművelődés!M136+Támogatás!Q101</f>
        <v>0</v>
      </c>
      <c r="L99" s="1">
        <f>Igazgatás!L123+Községgazd!O112+Vagyongazd!L99+Közút!L99+Sport!L101+Közművelődés!N136+Támogatás!R101</f>
        <v>0</v>
      </c>
      <c r="M99" s="1">
        <f>Igazgatás!M123+Községgazd!P112+Vagyongazd!M99+Közút!M99+Sport!M101+Közművelődés!O136+Támogatás!S101</f>
        <v>0</v>
      </c>
      <c r="N99" s="1">
        <f>Igazgatás!N123+Községgazd!Q112+Vagyongazd!N99+Közút!N99+Sport!N101+Közművelődés!P136+Támogatás!T101</f>
        <v>0</v>
      </c>
      <c r="O99" s="80">
        <f>Igazgatás!O123+Községgazd!R112+Vagyongazd!O99+Közút!O99+Sport!O101+Közművelődés!Q136+Támogatás!U101</f>
        <v>0</v>
      </c>
      <c r="P99" s="1">
        <f>Igazgatás!P123+Községgazd!S112+Vagyongazd!P99+Közút!P99+Sport!P101+Közművelődés!R136+Támogatás!V101</f>
        <v>0</v>
      </c>
      <c r="Q99" s="42">
        <f>Igazgatás!Q123+Községgazd!T112+Vagyongazd!Q99+Közút!Q99+Sport!Q101+Közművelődés!S136+Támogatás!W101</f>
        <v>0</v>
      </c>
      <c r="R99" s="80">
        <f>Igazgatás!R123+Községgazd!U112+Vagyongazd!R99+Közút!R99+Sport!R101+Közművelődés!T136+Támogatás!X101</f>
        <v>0</v>
      </c>
      <c r="S99" s="80">
        <f>Igazgatás!S123+Községgazd!V112+Vagyongazd!S99+Közút!S99+Sport!S101+Közművelődés!U136+Támogatás!Y101</f>
        <v>0</v>
      </c>
      <c r="T99" s="80">
        <f>Igazgatás!T123+Községgazd!W112+Vagyongazd!T99+Közút!T99+Sport!T101+Közművelődés!V136+Támogatás!Z101</f>
        <v>0</v>
      </c>
      <c r="U99" s="44">
        <f>Igazgatás!U123+Községgazd!X112+Vagyongazd!U99+Közút!U99+Sport!U101+Közművelődés!W136+Támogatás!AA101</f>
        <v>0</v>
      </c>
    </row>
    <row r="100" spans="1:21" ht="15" hidden="1" customHeight="1" x14ac:dyDescent="0.25">
      <c r="B100" s="55"/>
      <c r="C100" s="2"/>
      <c r="D100" s="550" t="s">
        <v>521</v>
      </c>
      <c r="E100" s="550"/>
      <c r="F100" s="165" t="e">
        <v>#REF!</v>
      </c>
      <c r="G100" s="165" t="e">
        <f>Igazgatás!G124+Községgazd!G113+Vagyongazd!#REF!+Közút!G100+Sport!G102+Közművelődés!G137+Támogatás!G102</f>
        <v>#REF!</v>
      </c>
      <c r="H100" s="165" t="e">
        <f>Igazgatás!H124+Községgazd!H113+Vagyongazd!#REF!+Közút!H100+Sport!H102+Közművelődés!H137+Támogatás!H102</f>
        <v>#REF!</v>
      </c>
      <c r="I100" s="165" t="e">
        <f>Igazgatás!I124+Községgazd!I113+Vagyongazd!#REF!+Közút!I100+Sport!I102+Közművelődés!I137+Támogatás!I102</f>
        <v>#REF!</v>
      </c>
      <c r="J100" s="74">
        <f>Igazgatás!J124+Községgazd!M113+Vagyongazd!J100+Közút!J100+Sport!J102+Közművelődés!L137+Támogatás!P102</f>
        <v>0</v>
      </c>
      <c r="K100" s="1">
        <f>Igazgatás!K124+Községgazd!N113+Vagyongazd!K100+Közút!K100+Sport!K102+Közművelődés!M137+Támogatás!Q102</f>
        <v>0</v>
      </c>
      <c r="L100" s="1">
        <f>Igazgatás!L124+Községgazd!O113+Vagyongazd!L100+Közút!L100+Sport!L102+Közművelődés!N137+Támogatás!R102</f>
        <v>0</v>
      </c>
      <c r="M100" s="1">
        <f>Igazgatás!M124+Községgazd!P113+Vagyongazd!M100+Közút!M100+Sport!M102+Közművelődés!O137+Támogatás!S102</f>
        <v>0</v>
      </c>
      <c r="N100" s="1">
        <f>Igazgatás!N124+Községgazd!Q113+Vagyongazd!N100+Közút!N100+Sport!N102+Közművelődés!P137+Támogatás!T102</f>
        <v>0</v>
      </c>
      <c r="O100" s="80">
        <f>Igazgatás!O124+Községgazd!R113+Vagyongazd!O100+Közút!O100+Sport!O102+Közművelődés!Q137+Támogatás!U102</f>
        <v>0</v>
      </c>
      <c r="P100" s="1">
        <f>Igazgatás!P124+Községgazd!S113+Vagyongazd!P100+Közút!P100+Sport!P102+Közművelődés!R137+Támogatás!V102</f>
        <v>0</v>
      </c>
      <c r="Q100" s="42">
        <f>Igazgatás!Q124+Községgazd!T113+Vagyongazd!Q100+Közút!Q100+Sport!Q102+Közművelődés!S137+Támogatás!W102</f>
        <v>0</v>
      </c>
      <c r="R100" s="80">
        <f>Igazgatás!R124+Községgazd!U113+Vagyongazd!R100+Közút!R100+Sport!R102+Közművelődés!T137+Támogatás!X102</f>
        <v>0</v>
      </c>
      <c r="S100" s="80">
        <f>Igazgatás!S124+Községgazd!V113+Vagyongazd!S100+Közút!S100+Sport!S102+Közművelődés!U137+Támogatás!Y102</f>
        <v>0</v>
      </c>
      <c r="T100" s="80">
        <f>Igazgatás!T124+Községgazd!W113+Vagyongazd!T100+Közút!T100+Sport!T102+Közművelődés!V137+Támogatás!Z102</f>
        <v>0</v>
      </c>
      <c r="U100" s="44">
        <f>Igazgatás!U124+Községgazd!X113+Vagyongazd!U100+Közút!U100+Sport!U102+Közművelődés!W137+Támogatás!AA102</f>
        <v>0</v>
      </c>
    </row>
    <row r="101" spans="1:21" ht="15" hidden="1" customHeight="1" x14ac:dyDescent="0.25">
      <c r="B101" s="55"/>
      <c r="C101" s="2"/>
      <c r="D101" s="550" t="s">
        <v>519</v>
      </c>
      <c r="E101" s="550"/>
      <c r="F101" s="165" t="e">
        <v>#REF!</v>
      </c>
      <c r="G101" s="165" t="e">
        <f>Igazgatás!G125+Községgazd!G114+Vagyongazd!#REF!+Közút!G101+Sport!G103+Közművelődés!G138+Támogatás!G103</f>
        <v>#REF!</v>
      </c>
      <c r="H101" s="165" t="e">
        <f>Igazgatás!H125+Községgazd!H114+Vagyongazd!#REF!+Közút!H101+Sport!H103+Közművelődés!H138+Támogatás!H103</f>
        <v>#REF!</v>
      </c>
      <c r="I101" s="165" t="e">
        <f>Igazgatás!I125+Községgazd!I114+Vagyongazd!#REF!+Közút!I101+Sport!I103+Közművelődés!I138+Támogatás!I103</f>
        <v>#REF!</v>
      </c>
      <c r="J101" s="74">
        <f>Igazgatás!J125+Községgazd!M114+Vagyongazd!J101+Közút!J101+Sport!J103+Közművelődés!L138+Támogatás!P103</f>
        <v>0</v>
      </c>
      <c r="K101" s="1">
        <f>Igazgatás!K125+Községgazd!N114+Vagyongazd!K101+Közút!K101+Sport!K103+Közművelődés!M138+Támogatás!Q103</f>
        <v>0</v>
      </c>
      <c r="L101" s="1">
        <f>Igazgatás!L125+Községgazd!O114+Vagyongazd!L101+Közút!L101+Sport!L103+Közművelődés!N138+Támogatás!R103</f>
        <v>0</v>
      </c>
      <c r="M101" s="1">
        <f>Igazgatás!M125+Községgazd!P114+Vagyongazd!M101+Közút!M101+Sport!M103+Közművelődés!O138+Támogatás!S103</f>
        <v>0</v>
      </c>
      <c r="N101" s="1">
        <f>Igazgatás!N125+Községgazd!Q114+Vagyongazd!N101+Közút!N101+Sport!N103+Közművelődés!P138+Támogatás!T103</f>
        <v>0</v>
      </c>
      <c r="O101" s="80">
        <f>Igazgatás!O125+Községgazd!R114+Vagyongazd!O101+Közút!O101+Sport!O103+Közművelődés!Q138+Támogatás!U103</f>
        <v>0</v>
      </c>
      <c r="P101" s="1">
        <f>Igazgatás!P125+Községgazd!S114+Vagyongazd!P101+Közút!P101+Sport!P103+Közművelődés!R138+Támogatás!V103</f>
        <v>0</v>
      </c>
      <c r="Q101" s="42">
        <f>Igazgatás!Q125+Községgazd!T114+Vagyongazd!Q101+Közút!Q101+Sport!Q103+Közművelődés!S138+Támogatás!W103</f>
        <v>0</v>
      </c>
      <c r="R101" s="80">
        <f>Igazgatás!R125+Községgazd!U114+Vagyongazd!R101+Közút!R101+Sport!R103+Közművelődés!T138+Támogatás!X103</f>
        <v>0</v>
      </c>
      <c r="S101" s="80">
        <f>Igazgatás!S125+Községgazd!V114+Vagyongazd!S101+Közút!S101+Sport!S103+Közművelődés!U138+Támogatás!Y103</f>
        <v>0</v>
      </c>
      <c r="T101" s="80">
        <f>Igazgatás!T125+Községgazd!W114+Vagyongazd!T101+Közút!T101+Sport!T103+Közművelődés!V138+Támogatás!Z103</f>
        <v>0</v>
      </c>
      <c r="U101" s="44">
        <f>Igazgatás!U125+Községgazd!X114+Vagyongazd!U101+Közút!U101+Sport!U103+Közművelődés!W138+Támogatás!AA103</f>
        <v>0</v>
      </c>
    </row>
    <row r="102" spans="1:21" ht="25.5" hidden="1" customHeight="1" x14ac:dyDescent="0.25">
      <c r="B102" s="55"/>
      <c r="C102" s="2"/>
      <c r="D102" s="551" t="s">
        <v>523</v>
      </c>
      <c r="E102" s="551"/>
      <c r="F102" s="165" t="e">
        <v>#REF!</v>
      </c>
      <c r="G102" s="165" t="e">
        <f>Igazgatás!G126+Községgazd!G115+Vagyongazd!#REF!+Közút!G102+Sport!G104+Közművelődés!G139+Támogatás!G104</f>
        <v>#REF!</v>
      </c>
      <c r="H102" s="165" t="e">
        <f>Igazgatás!H126+Községgazd!H115+Vagyongazd!#REF!+Közút!H102+Sport!H104+Közművelődés!H139+Támogatás!H104</f>
        <v>#REF!</v>
      </c>
      <c r="I102" s="165" t="e">
        <f>Igazgatás!I126+Községgazd!I115+Vagyongazd!#REF!+Közút!I102+Sport!I104+Közművelődés!I139+Támogatás!I104</f>
        <v>#REF!</v>
      </c>
      <c r="J102" s="74">
        <f>Igazgatás!J126+Községgazd!M115+Vagyongazd!J102+Közút!J102+Sport!J104+Közművelődés!L139+Támogatás!P104</f>
        <v>0</v>
      </c>
      <c r="K102" s="1">
        <f>Igazgatás!K126+Községgazd!N115+Vagyongazd!K102+Közút!K102+Sport!K104+Közművelődés!M139+Támogatás!Q104</f>
        <v>0</v>
      </c>
      <c r="L102" s="1">
        <f>Igazgatás!L126+Községgazd!O115+Vagyongazd!L102+Közút!L102+Sport!L104+Közművelődés!N139+Támogatás!R104</f>
        <v>0</v>
      </c>
      <c r="M102" s="1">
        <f>Igazgatás!M126+Községgazd!P115+Vagyongazd!M102+Közút!M102+Sport!M104+Közművelődés!O139+Támogatás!S104</f>
        <v>0</v>
      </c>
      <c r="N102" s="1">
        <f>Igazgatás!N126+Községgazd!Q115+Vagyongazd!N102+Közút!N102+Sport!N104+Közművelődés!P139+Támogatás!T104</f>
        <v>0</v>
      </c>
      <c r="O102" s="80">
        <f>Igazgatás!O126+Községgazd!R115+Vagyongazd!O102+Közút!O102+Sport!O104+Közművelődés!Q139+Támogatás!U104</f>
        <v>0</v>
      </c>
      <c r="P102" s="1">
        <f>Igazgatás!P126+Községgazd!S115+Vagyongazd!P102+Közút!P102+Sport!P104+Közművelődés!R139+Támogatás!V104</f>
        <v>0</v>
      </c>
      <c r="Q102" s="42">
        <f>Igazgatás!Q126+Községgazd!T115+Vagyongazd!Q102+Közút!Q102+Sport!Q104+Közművelődés!S139+Támogatás!W104</f>
        <v>0</v>
      </c>
      <c r="R102" s="80">
        <f>Igazgatás!R126+Községgazd!U115+Vagyongazd!R102+Közút!R102+Sport!R104+Közművelődés!T139+Támogatás!X104</f>
        <v>0</v>
      </c>
      <c r="S102" s="80">
        <f>Igazgatás!S126+Községgazd!V115+Vagyongazd!S102+Közút!S102+Sport!S104+Közművelődés!U139+Támogatás!Y104</f>
        <v>0</v>
      </c>
      <c r="T102" s="80">
        <f>Igazgatás!T126+Községgazd!W115+Vagyongazd!T102+Közút!T102+Sport!T104+Közművelődés!V139+Támogatás!Z104</f>
        <v>0</v>
      </c>
      <c r="U102" s="44">
        <f>Igazgatás!U126+Községgazd!X115+Vagyongazd!U102+Közút!U102+Sport!U104+Közművelődés!W139+Támogatás!AA104</f>
        <v>0</v>
      </c>
    </row>
    <row r="103" spans="1:21" ht="15" hidden="1" customHeight="1" x14ac:dyDescent="0.25">
      <c r="B103" s="55"/>
      <c r="C103" s="2"/>
      <c r="D103" s="550" t="s">
        <v>806</v>
      </c>
      <c r="E103" s="550"/>
      <c r="F103" s="165" t="e">
        <v>#REF!</v>
      </c>
      <c r="G103" s="165" t="e">
        <f>Igazgatás!G127+Községgazd!G116+Vagyongazd!#REF!+Közút!G103+Sport!G105+Közművelődés!G140+Támogatás!G105</f>
        <v>#REF!</v>
      </c>
      <c r="H103" s="165" t="e">
        <f>Igazgatás!H127+Községgazd!H116+Vagyongazd!#REF!+Közút!H103+Sport!H105+Közművelődés!H140+Támogatás!H105</f>
        <v>#REF!</v>
      </c>
      <c r="I103" s="165" t="e">
        <f>Igazgatás!I127+Községgazd!I116+Vagyongazd!#REF!+Közút!I103+Sport!I105+Közművelődés!I140+Támogatás!I105</f>
        <v>#REF!</v>
      </c>
      <c r="J103" s="74">
        <f>Igazgatás!J127+Községgazd!M116+Vagyongazd!J103+Közút!J103+Sport!J105+Közművelődés!L140+Támogatás!P105</f>
        <v>0</v>
      </c>
      <c r="K103" s="1">
        <f>Igazgatás!K127+Községgazd!N116+Vagyongazd!K103+Közút!K103+Sport!K105+Közművelődés!M140+Támogatás!Q105</f>
        <v>0</v>
      </c>
      <c r="L103" s="1">
        <f>Igazgatás!L127+Községgazd!O116+Vagyongazd!L103+Közút!L103+Sport!L105+Közművelődés!N140+Támogatás!R105</f>
        <v>0</v>
      </c>
      <c r="M103" s="1">
        <f>Igazgatás!M127+Községgazd!P116+Vagyongazd!M103+Közút!M103+Sport!M105+Közművelődés!O140+Támogatás!S105</f>
        <v>0</v>
      </c>
      <c r="N103" s="1">
        <f>Igazgatás!N127+Községgazd!Q116+Vagyongazd!N103+Közút!N103+Sport!N105+Közművelődés!P140+Támogatás!T105</f>
        <v>0</v>
      </c>
      <c r="O103" s="80">
        <f>Igazgatás!O127+Községgazd!R116+Vagyongazd!O103+Közút!O103+Sport!O105+Közművelődés!Q140+Támogatás!U105</f>
        <v>0</v>
      </c>
      <c r="P103" s="1">
        <f>Igazgatás!P127+Községgazd!S116+Vagyongazd!P103+Közút!P103+Sport!P105+Közművelődés!R140+Támogatás!V105</f>
        <v>0</v>
      </c>
      <c r="Q103" s="42">
        <f>Igazgatás!Q127+Községgazd!T116+Vagyongazd!Q103+Közút!Q103+Sport!Q105+Közművelődés!S140+Támogatás!W105</f>
        <v>0</v>
      </c>
      <c r="R103" s="80">
        <f>Igazgatás!R127+Községgazd!U116+Vagyongazd!R103+Közút!R103+Sport!R105+Közművelődés!T140+Támogatás!X105</f>
        <v>0</v>
      </c>
      <c r="S103" s="80">
        <f>Igazgatás!S127+Községgazd!V116+Vagyongazd!S103+Közút!S103+Sport!S105+Közművelődés!U140+Támogatás!Y105</f>
        <v>0</v>
      </c>
      <c r="T103" s="80">
        <f>Igazgatás!T127+Községgazd!W116+Vagyongazd!T103+Közút!T103+Sport!T105+Közművelődés!V140+Támogatás!Z105</f>
        <v>0</v>
      </c>
      <c r="U103" s="44">
        <f>Igazgatás!U127+Községgazd!X116+Vagyongazd!U103+Közút!U103+Sport!U105+Közművelődés!W140+Támogatás!AA105</f>
        <v>0</v>
      </c>
    </row>
    <row r="104" spans="1:21" ht="25.5" hidden="1" customHeight="1" x14ac:dyDescent="0.25">
      <c r="B104" s="55"/>
      <c r="C104" s="2"/>
      <c r="D104" s="551" t="s">
        <v>526</v>
      </c>
      <c r="E104" s="551"/>
      <c r="F104" s="165" t="e">
        <v>#REF!</v>
      </c>
      <c r="G104" s="165" t="e">
        <f>Igazgatás!G128+Községgazd!G117+Vagyongazd!#REF!+Közút!G104+Sport!G106+Közművelődés!G141+Támogatás!G106</f>
        <v>#REF!</v>
      </c>
      <c r="H104" s="165" t="e">
        <f>Igazgatás!H128+Községgazd!H117+Vagyongazd!#REF!+Közút!H104+Sport!H106+Közművelődés!H141+Támogatás!H106</f>
        <v>#REF!</v>
      </c>
      <c r="I104" s="165" t="e">
        <f>Igazgatás!I128+Községgazd!I117+Vagyongazd!#REF!+Közút!I104+Sport!I106+Közművelődés!I141+Támogatás!I106</f>
        <v>#REF!</v>
      </c>
      <c r="J104" s="74">
        <f>Igazgatás!J128+Községgazd!M117+Vagyongazd!J104+Közút!J104+Sport!J106+Közművelődés!L141+Támogatás!P106</f>
        <v>0</v>
      </c>
      <c r="K104" s="1">
        <f>Igazgatás!K128+Községgazd!N117+Vagyongazd!K104+Közút!K104+Sport!K106+Közművelődés!M141+Támogatás!Q106</f>
        <v>0</v>
      </c>
      <c r="L104" s="1">
        <f>Igazgatás!L128+Községgazd!O117+Vagyongazd!L104+Közút!L104+Sport!L106+Közművelődés!N141+Támogatás!R106</f>
        <v>0</v>
      </c>
      <c r="M104" s="1">
        <f>Igazgatás!M128+Községgazd!P117+Vagyongazd!M104+Közút!M104+Sport!M106+Közművelődés!O141+Támogatás!S106</f>
        <v>0</v>
      </c>
      <c r="N104" s="1">
        <f>Igazgatás!N128+Községgazd!Q117+Vagyongazd!N104+Közút!N104+Sport!N106+Közművelődés!P141+Támogatás!T106</f>
        <v>0</v>
      </c>
      <c r="O104" s="80">
        <f>Igazgatás!O128+Községgazd!R117+Vagyongazd!O104+Közút!O104+Sport!O106+Közművelődés!Q141+Támogatás!U106</f>
        <v>0</v>
      </c>
      <c r="P104" s="1">
        <f>Igazgatás!P128+Községgazd!S117+Vagyongazd!P104+Közút!P104+Sport!P106+Közművelődés!R141+Támogatás!V106</f>
        <v>0</v>
      </c>
      <c r="Q104" s="42">
        <f>Igazgatás!Q128+Községgazd!T117+Vagyongazd!Q104+Közút!Q104+Sport!Q106+Közművelődés!S141+Támogatás!W106</f>
        <v>0</v>
      </c>
      <c r="R104" s="80">
        <f>Igazgatás!R128+Községgazd!U117+Vagyongazd!R104+Közút!R104+Sport!R106+Közművelődés!T141+Támogatás!X106</f>
        <v>0</v>
      </c>
      <c r="S104" s="80">
        <f>Igazgatás!S128+Községgazd!V117+Vagyongazd!S104+Közút!S104+Sport!S106+Közművelődés!U141+Támogatás!Y106</f>
        <v>0</v>
      </c>
      <c r="T104" s="80">
        <f>Igazgatás!T128+Községgazd!W117+Vagyongazd!T104+Közút!T104+Sport!T106+Közművelődés!V141+Támogatás!Z106</f>
        <v>0</v>
      </c>
      <c r="U104" s="44">
        <f>Igazgatás!U128+Községgazd!X117+Vagyongazd!U104+Közút!U104+Sport!U106+Közművelődés!W141+Támogatás!AA106</f>
        <v>0</v>
      </c>
    </row>
    <row r="105" spans="1:21" ht="25.5" hidden="1" customHeight="1" x14ac:dyDescent="0.25">
      <c r="B105" s="55"/>
      <c r="C105" s="2"/>
      <c r="D105" s="551" t="s">
        <v>528</v>
      </c>
      <c r="E105" s="551"/>
      <c r="F105" s="165" t="e">
        <v>#REF!</v>
      </c>
      <c r="G105" s="165" t="e">
        <f>Igazgatás!G129+Községgazd!G118+Vagyongazd!#REF!+Közút!G105+Sport!G107+Közművelődés!G142+Támogatás!G107</f>
        <v>#REF!</v>
      </c>
      <c r="H105" s="165" t="e">
        <f>Igazgatás!H129+Községgazd!H118+Vagyongazd!#REF!+Közút!H105+Sport!H107+Közművelődés!H142+Támogatás!H107</f>
        <v>#REF!</v>
      </c>
      <c r="I105" s="165" t="e">
        <f>Igazgatás!I129+Községgazd!I118+Vagyongazd!#REF!+Közút!I105+Sport!I107+Közművelődés!I142+Támogatás!I107</f>
        <v>#REF!</v>
      </c>
      <c r="J105" s="74">
        <f>Igazgatás!J129+Községgazd!M118+Vagyongazd!J105+Közút!J105+Sport!J107+Közművelődés!L142+Támogatás!P107</f>
        <v>0</v>
      </c>
      <c r="K105" s="1">
        <f>Igazgatás!K129+Községgazd!N118+Vagyongazd!K105+Közút!K105+Sport!K107+Közművelődés!M142+Támogatás!Q107</f>
        <v>0</v>
      </c>
      <c r="L105" s="1">
        <f>Igazgatás!L129+Községgazd!O118+Vagyongazd!L105+Közút!L105+Sport!L107+Közművelődés!N142+Támogatás!R107</f>
        <v>0</v>
      </c>
      <c r="M105" s="1">
        <f>Igazgatás!M129+Községgazd!P118+Vagyongazd!M105+Közút!M105+Sport!M107+Közművelődés!O142+Támogatás!S107</f>
        <v>0</v>
      </c>
      <c r="N105" s="1">
        <f>Igazgatás!N129+Községgazd!Q118+Vagyongazd!N105+Közút!N105+Sport!N107+Közművelődés!P142+Támogatás!T107</f>
        <v>0</v>
      </c>
      <c r="O105" s="80">
        <f>Igazgatás!O129+Községgazd!R118+Vagyongazd!O105+Közút!O105+Sport!O107+Közművelődés!Q142+Támogatás!U107</f>
        <v>0</v>
      </c>
      <c r="P105" s="1">
        <f>Igazgatás!P129+Községgazd!S118+Vagyongazd!P105+Közút!P105+Sport!P107+Közművelődés!R142+Támogatás!V107</f>
        <v>0</v>
      </c>
      <c r="Q105" s="42">
        <f>Igazgatás!Q129+Községgazd!T118+Vagyongazd!Q105+Közút!Q105+Sport!Q107+Közművelődés!S142+Támogatás!W107</f>
        <v>0</v>
      </c>
      <c r="R105" s="80">
        <f>Igazgatás!R129+Községgazd!U118+Vagyongazd!R105+Közút!R105+Sport!R107+Közművelődés!T142+Támogatás!X107</f>
        <v>0</v>
      </c>
      <c r="S105" s="80">
        <f>Igazgatás!S129+Községgazd!V118+Vagyongazd!S105+Közút!S105+Sport!S107+Közművelődés!U142+Támogatás!Y107</f>
        <v>0</v>
      </c>
      <c r="T105" s="80">
        <f>Igazgatás!T129+Községgazd!W118+Vagyongazd!T105+Közút!T105+Sport!T107+Közművelődés!V142+Támogatás!Z107</f>
        <v>0</v>
      </c>
      <c r="U105" s="44">
        <f>Igazgatás!U129+Községgazd!X118+Vagyongazd!U105+Közút!U105+Sport!U107+Közművelődés!W142+Támogatás!AA107</f>
        <v>0</v>
      </c>
    </row>
    <row r="106" spans="1:21" s="41" customFormat="1" x14ac:dyDescent="0.25">
      <c r="A106" s="124" t="s">
        <v>231</v>
      </c>
      <c r="B106" s="105" t="s">
        <v>663</v>
      </c>
      <c r="C106" s="595" t="s">
        <v>232</v>
      </c>
      <c r="D106" s="596"/>
      <c r="E106" s="596"/>
      <c r="F106" s="168">
        <v>2617468</v>
      </c>
      <c r="G106" s="168">
        <f>Igazgatás!G130+Községgazd!G119+Közút!G106+Sport!G108+Közművelődés!G143+Támogatás!G108</f>
        <v>2618218</v>
      </c>
      <c r="H106" s="168">
        <f>Igazgatás!H130+Községgazd!H119+Közút!H106+Sport!H108+Közművelődés!H143+Támogatás!H108</f>
        <v>0</v>
      </c>
      <c r="I106" s="168">
        <f>Igazgatás!I130+Községgazd!I119+Közút!I106+Sport!I108+Közművelődés!I143+Támogatás!I108</f>
        <v>2618218</v>
      </c>
      <c r="J106" s="107">
        <f>Igazgatás!J130+Községgazd!M119+Vagyongazd!J106+Közút!J106+Sport!J108+Közművelődés!L143+Támogatás!P108</f>
        <v>206039</v>
      </c>
      <c r="K106" s="108">
        <f>Igazgatás!K130+Községgazd!N119+Vagyongazd!K106+Közút!K106+Sport!K108+Közművelődés!M143+Támogatás!Q108</f>
        <v>216789</v>
      </c>
      <c r="L106" s="108">
        <f>Igazgatás!L130+Községgazd!O119+Vagyongazd!L106+Közút!L106+Sport!L108+Közművelődés!N143+Támogatás!R108</f>
        <v>236039</v>
      </c>
      <c r="M106" s="108">
        <f>Igazgatás!M130+Községgazd!P119+Vagyongazd!M106+Közút!M106+Sport!M108+Közművelődés!O143+Támogatás!S108</f>
        <v>216039</v>
      </c>
      <c r="N106" s="108">
        <f>Igazgatás!N130+Községgazd!Q119+Vagyongazd!N106+Közút!N106+Sport!N108+Közművelődés!P143+Támogatás!T108</f>
        <v>206039</v>
      </c>
      <c r="O106" s="111">
        <f>Igazgatás!O130+Községgazd!R119+Vagyongazd!O106+Közút!O106+Sport!O108+Közművelődés!Q143+Támogatás!U108</f>
        <v>271039</v>
      </c>
      <c r="P106" s="108">
        <f>Igazgatás!P130+Községgazd!S119+Vagyongazd!P106+Közút!P106+Sport!P108+Közművelődés!R143+Támogatás!V108</f>
        <v>236039</v>
      </c>
      <c r="Q106" s="110">
        <f>Igazgatás!Q130+Községgazd!T119+Vagyongazd!Q106+Közút!Q106+Sport!Q108+Közművelődés!S143+Támogatás!W108</f>
        <v>206039</v>
      </c>
      <c r="R106" s="111">
        <f>Igazgatás!R130+Községgazd!U119+Vagyongazd!R106+Közút!R106+Sport!R108+Közművelődés!T143+Támogatás!X108</f>
        <v>206039</v>
      </c>
      <c r="S106" s="111">
        <f>Igazgatás!S130+Községgazd!V119+Vagyongazd!S106+Közút!S106+Sport!S108+Közművelődés!U143+Támogatás!Y108</f>
        <v>206039</v>
      </c>
      <c r="T106" s="111">
        <f>Igazgatás!T130+Községgazd!W119+Vagyongazd!T106+Közút!T106+Sport!T108+Közművelődés!V143+Támogatás!Z108</f>
        <v>206039</v>
      </c>
      <c r="U106" s="112">
        <f>Igazgatás!U130+Községgazd!X119+Vagyongazd!U106+Közút!U106+Sport!U108+Közművelődés!W143+Támogatás!AA108</f>
        <v>206039</v>
      </c>
    </row>
    <row r="107" spans="1:21" ht="15" hidden="1" customHeight="1" x14ac:dyDescent="0.25">
      <c r="B107" s="55"/>
      <c r="C107" s="2"/>
      <c r="D107" s="550" t="s">
        <v>368</v>
      </c>
      <c r="E107" s="550"/>
      <c r="F107" s="165" t="e">
        <v>#REF!</v>
      </c>
      <c r="G107" s="165" t="e">
        <f>Igazgatás!G131+Községgazd!G120+Vagyongazd!#REF!+Közút!G107+Sport!G109+Közművelődés!G144+Támogatás!G109</f>
        <v>#REF!</v>
      </c>
      <c r="H107" s="165" t="e">
        <f>Igazgatás!H131+Községgazd!H120+Vagyongazd!#REF!+Közút!H107+Sport!H109+Közművelődés!H144+Támogatás!H109</f>
        <v>#REF!</v>
      </c>
      <c r="I107" s="165" t="e">
        <f>Igazgatás!I131+Községgazd!I120+Vagyongazd!#REF!+Közút!I107+Sport!I109+Közművelődés!I144+Támogatás!I109</f>
        <v>#REF!</v>
      </c>
      <c r="J107" s="74">
        <f>Igazgatás!J131+Községgazd!M120+Vagyongazd!J107+Közút!J107+Sport!J109+Közművelődés!L144+Támogatás!P109</f>
        <v>0</v>
      </c>
      <c r="K107" s="1">
        <f>Igazgatás!K131+Községgazd!N120+Vagyongazd!K107+Közút!K107+Sport!K109+Közművelődés!M144+Támogatás!Q109</f>
        <v>0</v>
      </c>
      <c r="L107" s="1">
        <f>Igazgatás!L131+Községgazd!O120+Vagyongazd!L107+Közút!L107+Sport!L109+Közművelődés!N144+Támogatás!R109</f>
        <v>0</v>
      </c>
      <c r="M107" s="1">
        <f>Igazgatás!M131+Községgazd!P120+Vagyongazd!M107+Közút!M107+Sport!M109+Közművelődés!O144+Támogatás!S109</f>
        <v>0</v>
      </c>
      <c r="N107" s="1">
        <f>Igazgatás!N131+Községgazd!Q120+Vagyongazd!N107+Közút!N107+Sport!N109+Közművelődés!P144+Támogatás!T109</f>
        <v>0</v>
      </c>
      <c r="O107" s="80">
        <f>Igazgatás!O131+Községgazd!R120+Vagyongazd!O107+Közút!O107+Sport!O109+Közművelődés!Q144+Támogatás!U109</f>
        <v>0</v>
      </c>
      <c r="P107" s="1">
        <f>Igazgatás!P131+Községgazd!S120+Vagyongazd!P107+Közút!P107+Sport!P109+Közművelődés!R144+Támogatás!V109</f>
        <v>0</v>
      </c>
      <c r="Q107" s="42">
        <f>Igazgatás!Q131+Községgazd!T120+Vagyongazd!Q107+Közút!Q107+Sport!Q109+Közművelődés!S144+Támogatás!W109</f>
        <v>0</v>
      </c>
      <c r="R107" s="80">
        <f>Igazgatás!R131+Községgazd!U120+Vagyongazd!R107+Közút!R107+Sport!R109+Közművelődés!T144+Támogatás!X109</f>
        <v>0</v>
      </c>
      <c r="S107" s="80">
        <f>Igazgatás!S131+Községgazd!V120+Vagyongazd!S107+Közút!S107+Sport!S109+Közművelődés!U144+Támogatás!Y109</f>
        <v>0</v>
      </c>
      <c r="T107" s="80">
        <f>Igazgatás!T131+Községgazd!W120+Vagyongazd!T107+Közút!T107+Sport!T109+Közművelődés!V144+Támogatás!Z109</f>
        <v>0</v>
      </c>
      <c r="U107" s="44">
        <f>Igazgatás!U131+Községgazd!X120+Vagyongazd!U107+Közút!U107+Sport!U109+Közművelődés!W144+Támogatás!AA109</f>
        <v>0</v>
      </c>
    </row>
    <row r="108" spans="1:21" ht="15" hidden="1" customHeight="1" x14ac:dyDescent="0.25">
      <c r="B108" s="55"/>
      <c r="C108" s="2"/>
      <c r="D108" s="550" t="s">
        <v>515</v>
      </c>
      <c r="E108" s="550"/>
      <c r="F108" s="165" t="e">
        <v>#REF!</v>
      </c>
      <c r="G108" s="165" t="e">
        <f>Igazgatás!G132+Községgazd!G121+Vagyongazd!#REF!+Közút!G108+Sport!G110+Közművelődés!G145+Támogatás!G110</f>
        <v>#REF!</v>
      </c>
      <c r="H108" s="165" t="e">
        <f>Igazgatás!H132+Községgazd!H121+Vagyongazd!#REF!+Közút!H108+Sport!H110+Közművelődés!H145+Támogatás!H110</f>
        <v>#REF!</v>
      </c>
      <c r="I108" s="165" t="e">
        <f>Igazgatás!I132+Községgazd!I121+Vagyongazd!#REF!+Közút!I108+Sport!I110+Közművelődés!I145+Támogatás!I110</f>
        <v>#REF!</v>
      </c>
      <c r="J108" s="74">
        <f>Igazgatás!J132+Községgazd!M121+Vagyongazd!J108+Közút!J108+Sport!J110+Közművelődés!L145+Támogatás!P110</f>
        <v>0</v>
      </c>
      <c r="K108" s="1">
        <f>Igazgatás!K132+Községgazd!N121+Vagyongazd!K108+Közút!K108+Sport!K110+Közművelődés!M145+Támogatás!Q110</f>
        <v>0</v>
      </c>
      <c r="L108" s="1">
        <f>Igazgatás!L132+Községgazd!O121+Vagyongazd!L108+Közút!L108+Sport!L110+Közművelődés!N145+Támogatás!R110</f>
        <v>0</v>
      </c>
      <c r="M108" s="1">
        <f>Igazgatás!M132+Községgazd!P121+Vagyongazd!M108+Közút!M108+Sport!M110+Közművelődés!O145+Támogatás!S110</f>
        <v>0</v>
      </c>
      <c r="N108" s="1">
        <f>Igazgatás!N132+Községgazd!Q121+Vagyongazd!N108+Közút!N108+Sport!N110+Közművelődés!P145+Támogatás!T110</f>
        <v>0</v>
      </c>
      <c r="O108" s="80">
        <f>Igazgatás!O132+Községgazd!R121+Vagyongazd!O108+Közút!O108+Sport!O110+Közművelődés!Q145+Támogatás!U110</f>
        <v>0</v>
      </c>
      <c r="P108" s="1">
        <f>Igazgatás!P132+Községgazd!S121+Vagyongazd!P108+Közút!P108+Sport!P110+Közművelődés!R145+Támogatás!V110</f>
        <v>0</v>
      </c>
      <c r="Q108" s="42">
        <f>Igazgatás!Q132+Községgazd!T121+Vagyongazd!Q108+Közút!Q108+Sport!Q110+Közművelődés!S145+Támogatás!W110</f>
        <v>0</v>
      </c>
      <c r="R108" s="80">
        <f>Igazgatás!R132+Községgazd!U121+Vagyongazd!R108+Közút!R108+Sport!R110+Közművelődés!T145+Támogatás!X110</f>
        <v>0</v>
      </c>
      <c r="S108" s="80">
        <f>Igazgatás!S132+Községgazd!V121+Vagyongazd!S108+Közút!S108+Sport!S110+Közművelődés!U145+Támogatás!Y110</f>
        <v>0</v>
      </c>
      <c r="T108" s="80">
        <f>Igazgatás!T132+Községgazd!W121+Vagyongazd!T108+Közút!T108+Sport!T110+Közművelődés!V145+Támogatás!Z110</f>
        <v>0</v>
      </c>
      <c r="U108" s="44">
        <f>Igazgatás!U132+Községgazd!X121+Vagyongazd!U108+Közút!U108+Sport!U110+Közművelődés!W145+Támogatás!AA110</f>
        <v>0</v>
      </c>
    </row>
    <row r="109" spans="1:21" ht="15" hidden="1" customHeight="1" x14ac:dyDescent="0.25">
      <c r="B109" s="55"/>
      <c r="C109" s="2"/>
      <c r="D109" s="550" t="s">
        <v>517</v>
      </c>
      <c r="E109" s="550"/>
      <c r="F109" s="165" t="e">
        <v>#REF!</v>
      </c>
      <c r="G109" s="165" t="e">
        <f>Igazgatás!G133+Községgazd!G122+Vagyongazd!#REF!+Közút!G109+Sport!G111+Közművelődés!G146+Támogatás!G111</f>
        <v>#REF!</v>
      </c>
      <c r="H109" s="165" t="e">
        <f>Igazgatás!H133+Községgazd!H122+Vagyongazd!#REF!+Közút!H109+Sport!H111+Közművelődés!H146+Támogatás!H111</f>
        <v>#REF!</v>
      </c>
      <c r="I109" s="165" t="e">
        <f>Igazgatás!I133+Községgazd!I122+Vagyongazd!#REF!+Közút!I109+Sport!I111+Közművelődés!I146+Támogatás!I111</f>
        <v>#REF!</v>
      </c>
      <c r="J109" s="74">
        <f>Igazgatás!J133+Községgazd!M122+Vagyongazd!J109+Közút!J109+Sport!J111+Közművelődés!L146+Támogatás!P111</f>
        <v>0</v>
      </c>
      <c r="K109" s="1">
        <f>Igazgatás!K133+Községgazd!N122+Vagyongazd!K109+Közút!K109+Sport!K111+Közművelődés!M146+Támogatás!Q111</f>
        <v>0</v>
      </c>
      <c r="L109" s="1">
        <f>Igazgatás!L133+Községgazd!O122+Vagyongazd!L109+Közút!L109+Sport!L111+Közművelődés!N146+Támogatás!R111</f>
        <v>0</v>
      </c>
      <c r="M109" s="1">
        <f>Igazgatás!M133+Községgazd!P122+Vagyongazd!M109+Közút!M109+Sport!M111+Közművelődés!O146+Támogatás!S111</f>
        <v>0</v>
      </c>
      <c r="N109" s="1">
        <f>Igazgatás!N133+Községgazd!Q122+Vagyongazd!N109+Közút!N109+Sport!N111+Közművelődés!P146+Támogatás!T111</f>
        <v>0</v>
      </c>
      <c r="O109" s="80">
        <f>Igazgatás!O133+Községgazd!R122+Vagyongazd!O109+Közút!O109+Sport!O111+Közművelődés!Q146+Támogatás!U111</f>
        <v>0</v>
      </c>
      <c r="P109" s="1">
        <f>Igazgatás!P133+Községgazd!S122+Vagyongazd!P109+Közút!P109+Sport!P111+Közművelődés!R146+Támogatás!V111</f>
        <v>0</v>
      </c>
      <c r="Q109" s="42">
        <f>Igazgatás!Q133+Községgazd!T122+Vagyongazd!Q109+Közút!Q109+Sport!Q111+Közművelődés!S146+Támogatás!W111</f>
        <v>0</v>
      </c>
      <c r="R109" s="80">
        <f>Igazgatás!R133+Községgazd!U122+Vagyongazd!R109+Közút!R109+Sport!R111+Közművelődés!T146+Támogatás!X111</f>
        <v>0</v>
      </c>
      <c r="S109" s="80">
        <f>Igazgatás!S133+Községgazd!V122+Vagyongazd!S109+Közút!S109+Sport!S111+Közművelődés!U146+Támogatás!Y111</f>
        <v>0</v>
      </c>
      <c r="T109" s="80">
        <f>Igazgatás!T133+Községgazd!W122+Vagyongazd!T109+Közút!T109+Sport!T111+Közművelődés!V146+Támogatás!Z111</f>
        <v>0</v>
      </c>
      <c r="U109" s="44">
        <f>Igazgatás!U133+Községgazd!X122+Vagyongazd!U109+Közút!U109+Sport!U111+Közművelődés!W146+Támogatás!AA111</f>
        <v>0</v>
      </c>
    </row>
    <row r="110" spans="1:21" ht="15" hidden="1" customHeight="1" x14ac:dyDescent="0.25">
      <c r="B110" s="55"/>
      <c r="C110" s="2"/>
      <c r="D110" s="550" t="s">
        <v>518</v>
      </c>
      <c r="E110" s="550"/>
      <c r="F110" s="165" t="e">
        <v>#REF!</v>
      </c>
      <c r="G110" s="165" t="e">
        <f>Igazgatás!G134+Községgazd!G123+Vagyongazd!#REF!+Közút!G110+Sport!G112+Közművelődés!G147+Támogatás!G112</f>
        <v>#REF!</v>
      </c>
      <c r="H110" s="165" t="e">
        <f>Igazgatás!H134+Községgazd!H123+Vagyongazd!#REF!+Közút!H110+Sport!H112+Közművelődés!H147+Támogatás!H112</f>
        <v>#REF!</v>
      </c>
      <c r="I110" s="165" t="e">
        <f>Igazgatás!I134+Községgazd!I123+Vagyongazd!#REF!+Közút!I110+Sport!I112+Közművelődés!I147+Támogatás!I112</f>
        <v>#REF!</v>
      </c>
      <c r="J110" s="74">
        <f>Igazgatás!J134+Községgazd!M123+Vagyongazd!J110+Közút!J110+Sport!J112+Közművelődés!L147+Támogatás!P112</f>
        <v>0</v>
      </c>
      <c r="K110" s="1">
        <f>Igazgatás!K134+Községgazd!N123+Vagyongazd!K110+Közút!K110+Sport!K112+Közművelődés!M147+Támogatás!Q112</f>
        <v>0</v>
      </c>
      <c r="L110" s="1">
        <f>Igazgatás!L134+Községgazd!O123+Vagyongazd!L110+Közút!L110+Sport!L112+Közművelődés!N147+Támogatás!R112</f>
        <v>0</v>
      </c>
      <c r="M110" s="1">
        <f>Igazgatás!M134+Községgazd!P123+Vagyongazd!M110+Közút!M110+Sport!M112+Közművelődés!O147+Támogatás!S112</f>
        <v>0</v>
      </c>
      <c r="N110" s="1">
        <f>Igazgatás!N134+Községgazd!Q123+Vagyongazd!N110+Közút!N110+Sport!N112+Közművelődés!P147+Támogatás!T112</f>
        <v>0</v>
      </c>
      <c r="O110" s="80">
        <f>Igazgatás!O134+Községgazd!R123+Vagyongazd!O110+Közút!O110+Sport!O112+Közművelődés!Q147+Támogatás!U112</f>
        <v>0</v>
      </c>
      <c r="P110" s="1">
        <f>Igazgatás!P134+Községgazd!S123+Vagyongazd!P110+Közút!P110+Sport!P112+Közművelődés!R147+Támogatás!V112</f>
        <v>0</v>
      </c>
      <c r="Q110" s="42">
        <f>Igazgatás!Q134+Községgazd!T123+Vagyongazd!Q110+Közút!Q110+Sport!Q112+Közművelődés!S147+Támogatás!W112</f>
        <v>0</v>
      </c>
      <c r="R110" s="80">
        <f>Igazgatás!R134+Községgazd!U123+Vagyongazd!R110+Közút!R110+Sport!R112+Közművelődés!T147+Támogatás!X112</f>
        <v>0</v>
      </c>
      <c r="S110" s="80">
        <f>Igazgatás!S134+Községgazd!V123+Vagyongazd!S110+Közút!S110+Sport!S112+Közművelődés!U147+Támogatás!Y112</f>
        <v>0</v>
      </c>
      <c r="T110" s="80">
        <f>Igazgatás!T134+Községgazd!W123+Vagyongazd!T110+Közút!T110+Sport!T112+Közművelődés!V147+Támogatás!Z112</f>
        <v>0</v>
      </c>
      <c r="U110" s="44">
        <f>Igazgatás!U134+Községgazd!X123+Vagyongazd!U110+Közút!U110+Sport!U112+Közművelődés!W147+Támogatás!AA112</f>
        <v>0</v>
      </c>
    </row>
    <row r="111" spans="1:21" ht="15" hidden="1" customHeight="1" x14ac:dyDescent="0.25">
      <c r="B111" s="55"/>
      <c r="C111" s="2"/>
      <c r="D111" s="550" t="s">
        <v>522</v>
      </c>
      <c r="E111" s="550"/>
      <c r="F111" s="165" t="e">
        <v>#REF!</v>
      </c>
      <c r="G111" s="165" t="e">
        <f>Igazgatás!G135+Községgazd!G124+Vagyongazd!#REF!+Közút!G111+Sport!G113+Közművelődés!G148+Támogatás!G113</f>
        <v>#REF!</v>
      </c>
      <c r="H111" s="165" t="e">
        <f>Igazgatás!H135+Községgazd!H124+Vagyongazd!#REF!+Közút!H111+Sport!H113+Közművelődés!H148+Támogatás!H113</f>
        <v>#REF!</v>
      </c>
      <c r="I111" s="165" t="e">
        <f>Igazgatás!I135+Községgazd!I124+Vagyongazd!#REF!+Közút!I111+Sport!I113+Közművelődés!I148+Támogatás!I113</f>
        <v>#REF!</v>
      </c>
      <c r="J111" s="74">
        <f>Igazgatás!J135+Községgazd!M124+Vagyongazd!J111+Közút!J111+Sport!J113+Közművelődés!L148+Támogatás!P113</f>
        <v>0</v>
      </c>
      <c r="K111" s="1">
        <f>Igazgatás!K135+Községgazd!N124+Vagyongazd!K111+Közút!K111+Sport!K113+Közművelődés!M148+Támogatás!Q113</f>
        <v>0</v>
      </c>
      <c r="L111" s="1">
        <f>Igazgatás!L135+Községgazd!O124+Vagyongazd!L111+Közút!L111+Sport!L113+Közművelődés!N148+Támogatás!R113</f>
        <v>0</v>
      </c>
      <c r="M111" s="1">
        <f>Igazgatás!M135+Községgazd!P124+Vagyongazd!M111+Közút!M111+Sport!M113+Közművelődés!O148+Támogatás!S113</f>
        <v>0</v>
      </c>
      <c r="N111" s="1">
        <f>Igazgatás!N135+Községgazd!Q124+Vagyongazd!N111+Közút!N111+Sport!N113+Közművelődés!P148+Támogatás!T113</f>
        <v>0</v>
      </c>
      <c r="O111" s="80">
        <f>Igazgatás!O135+Községgazd!R124+Vagyongazd!O111+Közút!O111+Sport!O113+Közművelődés!Q148+Támogatás!U113</f>
        <v>0</v>
      </c>
      <c r="P111" s="1">
        <f>Igazgatás!P135+Községgazd!S124+Vagyongazd!P111+Közút!P111+Sport!P113+Közművelődés!R148+Támogatás!V113</f>
        <v>0</v>
      </c>
      <c r="Q111" s="42">
        <f>Igazgatás!Q135+Községgazd!T124+Vagyongazd!Q111+Közút!Q111+Sport!Q113+Közművelődés!S148+Támogatás!W113</f>
        <v>0</v>
      </c>
      <c r="R111" s="80">
        <f>Igazgatás!R135+Községgazd!U124+Vagyongazd!R111+Közút!R111+Sport!R113+Közművelődés!T148+Támogatás!X113</f>
        <v>0</v>
      </c>
      <c r="S111" s="80">
        <f>Igazgatás!S135+Községgazd!V124+Vagyongazd!S111+Közút!S111+Sport!S113+Közművelődés!U148+Támogatás!Y113</f>
        <v>0</v>
      </c>
      <c r="T111" s="80">
        <f>Igazgatás!T135+Községgazd!W124+Vagyongazd!T111+Közút!T111+Sport!T113+Közművelődés!V148+Támogatás!Z113</f>
        <v>0</v>
      </c>
      <c r="U111" s="44">
        <f>Igazgatás!U135+Községgazd!X124+Vagyongazd!U111+Közút!U111+Sport!U113+Közművelődés!W148+Támogatás!AA113</f>
        <v>0</v>
      </c>
    </row>
    <row r="112" spans="1:21" ht="15" hidden="1" customHeight="1" x14ac:dyDescent="0.25">
      <c r="B112" s="55"/>
      <c r="C112" s="2"/>
      <c r="D112" s="550" t="s">
        <v>520</v>
      </c>
      <c r="E112" s="550"/>
      <c r="F112" s="165" t="e">
        <v>#REF!</v>
      </c>
      <c r="G112" s="165" t="e">
        <f>Igazgatás!G136+Községgazd!G125+Vagyongazd!#REF!+Közút!G112+Sport!G114+Közművelődés!G149+Támogatás!G114</f>
        <v>#REF!</v>
      </c>
      <c r="H112" s="165" t="e">
        <f>Igazgatás!H136+Községgazd!H125+Vagyongazd!#REF!+Közút!H112+Sport!H114+Közművelődés!H149+Támogatás!H114</f>
        <v>#REF!</v>
      </c>
      <c r="I112" s="165" t="e">
        <f>Igazgatás!I136+Községgazd!I125+Vagyongazd!#REF!+Közút!I112+Sport!I114+Közművelődés!I149+Támogatás!I114</f>
        <v>#REF!</v>
      </c>
      <c r="J112" s="74">
        <f>Igazgatás!J136+Községgazd!M125+Vagyongazd!J112+Közút!J112+Sport!J114+Közművelődés!L149+Támogatás!P114</f>
        <v>0</v>
      </c>
      <c r="K112" s="1">
        <f>Igazgatás!K136+Községgazd!N125+Vagyongazd!K112+Közút!K112+Sport!K114+Közművelődés!M149+Támogatás!Q114</f>
        <v>0</v>
      </c>
      <c r="L112" s="1">
        <f>Igazgatás!L136+Községgazd!O125+Vagyongazd!L112+Közút!L112+Sport!L114+Közművelődés!N149+Támogatás!R114</f>
        <v>0</v>
      </c>
      <c r="M112" s="1">
        <f>Igazgatás!M136+Községgazd!P125+Vagyongazd!M112+Közút!M112+Sport!M114+Közművelődés!O149+Támogatás!S114</f>
        <v>0</v>
      </c>
      <c r="N112" s="1">
        <f>Igazgatás!N136+Községgazd!Q125+Vagyongazd!N112+Közút!N112+Sport!N114+Közművelődés!P149+Támogatás!T114</f>
        <v>0</v>
      </c>
      <c r="O112" s="80">
        <f>Igazgatás!O136+Községgazd!R125+Vagyongazd!O112+Közút!O112+Sport!O114+Közművelődés!Q149+Támogatás!U114</f>
        <v>0</v>
      </c>
      <c r="P112" s="1">
        <f>Igazgatás!P136+Községgazd!S125+Vagyongazd!P112+Közút!P112+Sport!P114+Közművelődés!R149+Támogatás!V114</f>
        <v>0</v>
      </c>
      <c r="Q112" s="42">
        <f>Igazgatás!Q136+Községgazd!T125+Vagyongazd!Q112+Közút!Q112+Sport!Q114+Közművelődés!S149+Támogatás!W114</f>
        <v>0</v>
      </c>
      <c r="R112" s="80">
        <f>Igazgatás!R136+Községgazd!U125+Vagyongazd!R112+Közút!R112+Sport!R114+Közművelődés!T149+Támogatás!X114</f>
        <v>0</v>
      </c>
      <c r="S112" s="80">
        <f>Igazgatás!S136+Községgazd!V125+Vagyongazd!S112+Közút!S112+Sport!S114+Közművelődés!U149+Támogatás!Y114</f>
        <v>0</v>
      </c>
      <c r="T112" s="80">
        <f>Igazgatás!T136+Községgazd!W125+Vagyongazd!T112+Közút!T112+Sport!T114+Közművelődés!V149+Támogatás!Z114</f>
        <v>0</v>
      </c>
      <c r="U112" s="44">
        <f>Igazgatás!U136+Községgazd!X125+Vagyongazd!U112+Közút!U112+Sport!U114+Közművelődés!W149+Támogatás!AA114</f>
        <v>0</v>
      </c>
    </row>
    <row r="113" spans="1:21" ht="25.5" customHeight="1" x14ac:dyDescent="0.25">
      <c r="B113" s="55"/>
      <c r="C113" s="2"/>
      <c r="D113" s="551" t="s">
        <v>524</v>
      </c>
      <c r="E113" s="551"/>
      <c r="F113" s="165">
        <v>2567468</v>
      </c>
      <c r="G113" s="165">
        <f>Igazgatás!G137+Községgazd!G126+Közút!G113+Sport!G115+Közművelődés!G150+Támogatás!G115</f>
        <v>2567468</v>
      </c>
      <c r="H113" s="165">
        <f>Igazgatás!H137+Községgazd!H126+Közút!H113+Sport!H115+Közművelődés!H150+Támogatás!H115</f>
        <v>0</v>
      </c>
      <c r="I113" s="165">
        <f>Igazgatás!I137+Községgazd!I126+Közút!I113+Sport!I115+Közművelődés!I150+Támogatás!I115</f>
        <v>2567468</v>
      </c>
      <c r="J113" s="74">
        <f>Igazgatás!J137+Községgazd!M126+Vagyongazd!J113+Közút!J113+Sport!J115+Közművelődés!L150+Támogatás!P115</f>
        <v>206039</v>
      </c>
      <c r="K113" s="1">
        <f>Igazgatás!K137+Községgazd!N126+Vagyongazd!K113+Közút!K113+Sport!K115+Közművelődés!M150+Támogatás!Q115</f>
        <v>206039</v>
      </c>
      <c r="L113" s="1">
        <f>Igazgatás!L137+Községgazd!O126+Vagyongazd!L113+Közút!L113+Sport!L115+Közművelődés!N150+Támogatás!R115</f>
        <v>206039</v>
      </c>
      <c r="M113" s="1">
        <f>Igazgatás!M137+Községgazd!P126+Vagyongazd!M113+Közút!M113+Sport!M115+Közművelődés!O150+Támogatás!S115</f>
        <v>206039</v>
      </c>
      <c r="N113" s="1">
        <f>Igazgatás!N137+Községgazd!Q126+Vagyongazd!N113+Közút!N113+Sport!N115+Közművelődés!P150+Támogatás!T115</f>
        <v>206039</v>
      </c>
      <c r="O113" s="80">
        <f>Igazgatás!O137+Községgazd!R126+Vagyongazd!O113+Közút!O113+Sport!O115+Közművelődés!Q150+Támogatás!U115</f>
        <v>271039</v>
      </c>
      <c r="P113" s="1">
        <f>Igazgatás!P137+Községgazd!S126+Vagyongazd!P113+Közút!P113+Sport!P115+Közművelődés!R150+Támogatás!V115</f>
        <v>236039</v>
      </c>
      <c r="Q113" s="42">
        <f>Igazgatás!Q137+Községgazd!T126+Vagyongazd!Q113+Közút!Q113+Sport!Q115+Közművelődés!S150+Támogatás!W115</f>
        <v>206039</v>
      </c>
      <c r="R113" s="80">
        <f>Igazgatás!R137+Községgazd!U126+Vagyongazd!R113+Közút!R113+Sport!R115+Közművelődés!T150+Támogatás!X115</f>
        <v>206039</v>
      </c>
      <c r="S113" s="80">
        <f>Igazgatás!S137+Községgazd!V126+Vagyongazd!S113+Közút!S113+Sport!S115+Közművelődés!U150+Támogatás!Y115</f>
        <v>206039</v>
      </c>
      <c r="T113" s="80">
        <f>Igazgatás!T137+Községgazd!W126+Vagyongazd!T113+Közút!T113+Sport!T115+Közművelődés!V150+Támogatás!Z115</f>
        <v>206039</v>
      </c>
      <c r="U113" s="44">
        <f>Igazgatás!U137+Községgazd!X126+Vagyongazd!U113+Közút!U113+Sport!U115+Közművelődés!W150+Támogatás!AA115</f>
        <v>206039</v>
      </c>
    </row>
    <row r="114" spans="1:21" x14ac:dyDescent="0.25">
      <c r="B114" s="55"/>
      <c r="C114" s="2"/>
      <c r="D114" s="550" t="s">
        <v>525</v>
      </c>
      <c r="E114" s="550"/>
      <c r="F114" s="165">
        <v>50000</v>
      </c>
      <c r="G114" s="165">
        <f>Igazgatás!G138+Községgazd!G127+Közút!G114+Sport!G116+Közművelődés!G151+Támogatás!G120</f>
        <v>50750</v>
      </c>
      <c r="H114" s="165">
        <f>Igazgatás!H138+Községgazd!H127+Közút!H114+Sport!H116+Közművelődés!H151+Támogatás!H120</f>
        <v>0</v>
      </c>
      <c r="I114" s="165">
        <f>Igazgatás!I138+Községgazd!I127+Közút!I114+Sport!I116+Közművelődés!I151+Támogatás!I120</f>
        <v>50750</v>
      </c>
      <c r="J114" s="74">
        <f>Igazgatás!J138+Községgazd!M127+Vagyongazd!J114+Közút!J114+Sport!J116+Közművelődés!L151+Támogatás!P120</f>
        <v>0</v>
      </c>
      <c r="K114" s="1">
        <f>Igazgatás!K138+Községgazd!N127+Vagyongazd!K114+Közút!K114+Sport!K116+Közművelődés!M151+Támogatás!Q120</f>
        <v>10750</v>
      </c>
      <c r="L114" s="1">
        <f>Igazgatás!L138+Községgazd!O127+Vagyongazd!L114+Közút!L114+Sport!L116+Közművelődés!N151+Támogatás!R120</f>
        <v>30000</v>
      </c>
      <c r="M114" s="1">
        <f>Igazgatás!M138+Községgazd!P127+Vagyongazd!M114+Közút!M114+Sport!M116+Közművelődés!O151+Támogatás!S120</f>
        <v>10000</v>
      </c>
      <c r="N114" s="1">
        <f>Igazgatás!N138+Községgazd!Q127+Vagyongazd!N114+Közút!N114+Sport!N116+Közművelődés!P151+Támogatás!T120</f>
        <v>0</v>
      </c>
      <c r="O114" s="80">
        <f>Igazgatás!O138+Községgazd!R127+Vagyongazd!O114+Közút!O114+Sport!O116+Közművelődés!Q151+Támogatás!U120</f>
        <v>0</v>
      </c>
      <c r="P114" s="1">
        <f>Igazgatás!P138+Községgazd!S127+Vagyongazd!P114+Közút!P114+Sport!P116+Közművelődés!R151+Támogatás!V120</f>
        <v>0</v>
      </c>
      <c r="Q114" s="42">
        <f>Igazgatás!Q138+Községgazd!T127+Vagyongazd!Q114+Közút!Q114+Sport!Q116+Közművelődés!S151+Támogatás!W120</f>
        <v>0</v>
      </c>
      <c r="R114" s="80">
        <f>Igazgatás!R138+Községgazd!U127+Vagyongazd!R114+Közút!R114+Sport!R116+Közművelődés!T151+Támogatás!X120</f>
        <v>0</v>
      </c>
      <c r="S114" s="80">
        <f>Igazgatás!S138+Községgazd!V127+Vagyongazd!S114+Közút!S114+Sport!S116+Közművelődés!U151+Támogatás!Y120</f>
        <v>0</v>
      </c>
      <c r="T114" s="80">
        <f>Igazgatás!T138+Községgazd!W127+Vagyongazd!T114+Közút!T114+Sport!T116+Közművelődés!V151+Támogatás!Z120</f>
        <v>0</v>
      </c>
      <c r="U114" s="44">
        <f>Igazgatás!U138+Községgazd!X127+Vagyongazd!U114+Közút!U114+Sport!U116+Közművelődés!W151+Támogatás!AA120</f>
        <v>0</v>
      </c>
    </row>
    <row r="115" spans="1:21" ht="25.5" hidden="1" customHeight="1" x14ac:dyDescent="0.25">
      <c r="B115" s="55"/>
      <c r="C115" s="2"/>
      <c r="D115" s="551" t="s">
        <v>527</v>
      </c>
      <c r="E115" s="551"/>
      <c r="F115" s="165" t="e">
        <v>#REF!</v>
      </c>
      <c r="G115" s="251" t="e">
        <f>Igazgatás!G139+Községgazd!G128+Vagyongazd!#REF!+Közút!G115+Sport!G117+Közművelődés!G152+Támogatás!G126</f>
        <v>#REF!</v>
      </c>
      <c r="H115" s="157" t="e">
        <f>Igazgatás!H139+Községgazd!H128+Vagyongazd!#REF!+Közút!H115+Sport!H117+Közművelődés!H152+Támogatás!H126</f>
        <v>#REF!</v>
      </c>
      <c r="I115" s="165" t="e">
        <f>Igazgatás!I139+Községgazd!I128+Vagyongazd!#REF!+Közút!I115+Sport!I117+Közművelődés!I152+Támogatás!I126</f>
        <v>#REF!</v>
      </c>
      <c r="J115" s="74">
        <f>Igazgatás!J139+Községgazd!M128+Vagyongazd!J115+Közút!J115+Sport!J117+Közművelődés!L152+Támogatás!P126</f>
        <v>0</v>
      </c>
      <c r="K115" s="1">
        <f>Igazgatás!K139+Községgazd!N128+Vagyongazd!K115+Közút!K115+Sport!K117+Közművelődés!M152+Támogatás!Q126</f>
        <v>0</v>
      </c>
      <c r="L115" s="1">
        <f>Igazgatás!L139+Községgazd!O128+Vagyongazd!L115+Közút!L115+Sport!L117+Közművelődés!N152+Támogatás!R126</f>
        <v>0</v>
      </c>
      <c r="M115" s="1">
        <f>Igazgatás!M139+Községgazd!P128+Vagyongazd!M115+Közút!M115+Sport!M117+Közművelődés!O152+Támogatás!S126</f>
        <v>0</v>
      </c>
      <c r="N115" s="1">
        <f>Igazgatás!N139+Községgazd!Q128+Vagyongazd!N115+Közút!N115+Sport!N117+Közművelődés!P152+Támogatás!T126</f>
        <v>0</v>
      </c>
      <c r="O115" s="80">
        <f>Igazgatás!O139+Községgazd!R128+Vagyongazd!O115+Közút!O115+Sport!O117+Közművelődés!Q152+Támogatás!U126</f>
        <v>0</v>
      </c>
      <c r="P115" s="1">
        <f>Igazgatás!P139+Községgazd!S128+Vagyongazd!P115+Közút!P115+Sport!P117+Közművelődés!R152+Támogatás!V126</f>
        <v>0</v>
      </c>
      <c r="Q115" s="42">
        <f>Igazgatás!Q139+Községgazd!T128+Vagyongazd!Q115+Közút!Q115+Sport!Q117+Közművelődés!S152+Támogatás!W126</f>
        <v>0</v>
      </c>
      <c r="R115" s="80">
        <f>Igazgatás!R139+Községgazd!U128+Vagyongazd!R115+Közút!R115+Sport!R117+Közművelődés!T152+Támogatás!X126</f>
        <v>0</v>
      </c>
      <c r="S115" s="80">
        <f>Igazgatás!S139+Községgazd!V128+Vagyongazd!S115+Közút!S115+Sport!S117+Közművelődés!U152+Támogatás!Y126</f>
        <v>0</v>
      </c>
      <c r="T115" s="80">
        <f>Igazgatás!T139+Községgazd!W128+Vagyongazd!T115+Közút!T115+Sport!T117+Közművelődés!V152+Támogatás!Z126</f>
        <v>0</v>
      </c>
      <c r="U115" s="44">
        <f>Igazgatás!U139+Községgazd!X128+Vagyongazd!U115+Közút!U115+Sport!U117+Közművelődés!W152+Támogatás!AA126</f>
        <v>0</v>
      </c>
    </row>
    <row r="116" spans="1:21" ht="25.5" hidden="1" customHeight="1" x14ac:dyDescent="0.25">
      <c r="B116" s="55"/>
      <c r="C116" s="2"/>
      <c r="D116" s="551" t="s">
        <v>529</v>
      </c>
      <c r="E116" s="551"/>
      <c r="F116" s="165" t="e">
        <v>#REF!</v>
      </c>
      <c r="G116" s="251" t="e">
        <f>Igazgatás!G140+Községgazd!G129+Vagyongazd!#REF!+Közút!G116+Sport!G118+Közművelődés!G153+Támogatás!G127</f>
        <v>#REF!</v>
      </c>
      <c r="H116" s="157" t="e">
        <f>Igazgatás!H140+Községgazd!H129+Vagyongazd!#REF!+Közút!H116+Sport!H118+Közművelődés!H153+Támogatás!H127</f>
        <v>#REF!</v>
      </c>
      <c r="I116" s="165" t="e">
        <f>Igazgatás!I140+Községgazd!I129+Vagyongazd!#REF!+Közút!I116+Sport!I118+Közművelődés!I153+Támogatás!I127</f>
        <v>#REF!</v>
      </c>
      <c r="J116" s="74">
        <f>Igazgatás!J140+Községgazd!M129+Vagyongazd!J116+Közút!J116+Sport!J118+Közművelődés!L153+Támogatás!P127</f>
        <v>0</v>
      </c>
      <c r="K116" s="1">
        <f>Igazgatás!K140+Községgazd!N129+Vagyongazd!K116+Közút!K116+Sport!K118+Közművelődés!M153+Támogatás!Q127</f>
        <v>0</v>
      </c>
      <c r="L116" s="1">
        <f>Igazgatás!L140+Községgazd!O129+Vagyongazd!L116+Közút!L116+Sport!L118+Közművelődés!N153+Támogatás!R127</f>
        <v>0</v>
      </c>
      <c r="M116" s="1">
        <f>Igazgatás!M140+Községgazd!P129+Vagyongazd!M116+Közút!M116+Sport!M118+Közművelődés!O153+Támogatás!S127</f>
        <v>0</v>
      </c>
      <c r="N116" s="1">
        <f>Igazgatás!N140+Községgazd!Q129+Vagyongazd!N116+Közút!N116+Sport!N118+Közművelődés!P153+Támogatás!T127</f>
        <v>0</v>
      </c>
      <c r="O116" s="80">
        <f>Igazgatás!O140+Községgazd!R129+Vagyongazd!O116+Közút!O116+Sport!O118+Közművelődés!Q153+Támogatás!U127</f>
        <v>0</v>
      </c>
      <c r="P116" s="1">
        <f>Igazgatás!P140+Községgazd!S129+Vagyongazd!P116+Közút!P116+Sport!P118+Közművelődés!R153+Támogatás!V127</f>
        <v>0</v>
      </c>
      <c r="Q116" s="42">
        <f>Igazgatás!Q140+Községgazd!T129+Vagyongazd!Q116+Közút!Q116+Sport!Q118+Közművelődés!S153+Támogatás!W127</f>
        <v>0</v>
      </c>
      <c r="R116" s="80">
        <f>Igazgatás!R140+Községgazd!U129+Vagyongazd!R116+Közút!R116+Sport!R118+Közművelődés!T153+Támogatás!X127</f>
        <v>0</v>
      </c>
      <c r="S116" s="80">
        <f>Igazgatás!S140+Községgazd!V129+Vagyongazd!S116+Közút!S116+Sport!S118+Közművelődés!U153+Támogatás!Y127</f>
        <v>0</v>
      </c>
      <c r="T116" s="80">
        <f>Igazgatás!T140+Községgazd!W129+Vagyongazd!T116+Közút!T116+Sport!T118+Közművelődés!V153+Támogatás!Z127</f>
        <v>0</v>
      </c>
      <c r="U116" s="44">
        <f>Igazgatás!U140+Községgazd!X129+Vagyongazd!U116+Közút!U116+Sport!U118+Közművelődés!W153+Támogatás!AA127</f>
        <v>0</v>
      </c>
    </row>
    <row r="117" spans="1:21" s="41" customFormat="1" ht="27.75" hidden="1" customHeight="1" x14ac:dyDescent="0.25">
      <c r="A117" s="124" t="s">
        <v>233</v>
      </c>
      <c r="B117" s="105" t="s">
        <v>664</v>
      </c>
      <c r="C117" s="630" t="s">
        <v>808</v>
      </c>
      <c r="D117" s="631"/>
      <c r="E117" s="631"/>
      <c r="F117" s="168" t="e">
        <v>#REF!</v>
      </c>
      <c r="G117" s="250" t="e">
        <f>Igazgatás!G141+Községgazd!G130+Vagyongazd!#REF!+Közút!G117+Sport!G119+Közművelődés!G154+Támogatás!G128</f>
        <v>#REF!</v>
      </c>
      <c r="H117" s="156" t="e">
        <f>Igazgatás!H141+Községgazd!H130+Vagyongazd!#REF!+Közút!H117+Sport!H119+Közművelődés!H154+Támogatás!H128</f>
        <v>#REF!</v>
      </c>
      <c r="I117" s="168" t="e">
        <f>Igazgatás!I141+Községgazd!I130+Vagyongazd!#REF!+Közút!I117+Sport!I119+Közművelődés!I154+Támogatás!I128</f>
        <v>#REF!</v>
      </c>
      <c r="J117" s="107">
        <f>Igazgatás!J141+Községgazd!M130+Vagyongazd!J117+Közút!J117+Sport!J119+Közművelődés!L154+Támogatás!P128</f>
        <v>0</v>
      </c>
      <c r="K117" s="108">
        <f>Igazgatás!K141+Községgazd!N130+Vagyongazd!K117+Közút!K117+Sport!K119+Közművelődés!M154+Támogatás!Q128</f>
        <v>0</v>
      </c>
      <c r="L117" s="108">
        <f>Igazgatás!L141+Községgazd!O130+Vagyongazd!L117+Közút!L117+Sport!L119+Közművelődés!N154+Támogatás!R128</f>
        <v>0</v>
      </c>
      <c r="M117" s="108">
        <f>Igazgatás!M141+Községgazd!P130+Vagyongazd!M117+Közút!M117+Sport!M119+Közművelődés!O154+Támogatás!S128</f>
        <v>0</v>
      </c>
      <c r="N117" s="108">
        <f>Igazgatás!N141+Községgazd!Q130+Vagyongazd!N117+Közút!N117+Sport!N119+Közművelődés!P154+Támogatás!T128</f>
        <v>0</v>
      </c>
      <c r="O117" s="111">
        <f>Igazgatás!O141+Községgazd!R130+Vagyongazd!O117+Közút!O117+Sport!O119+Közművelődés!Q154+Támogatás!U128</f>
        <v>0</v>
      </c>
      <c r="P117" s="108">
        <f>Igazgatás!P141+Községgazd!S130+Vagyongazd!P117+Közút!P117+Sport!P119+Közművelődés!R154+Támogatás!V128</f>
        <v>0</v>
      </c>
      <c r="Q117" s="110">
        <f>Igazgatás!Q141+Községgazd!T130+Vagyongazd!Q117+Közút!Q117+Sport!Q119+Közművelődés!S154+Támogatás!W128</f>
        <v>0</v>
      </c>
      <c r="R117" s="111">
        <f>Igazgatás!R141+Községgazd!U130+Vagyongazd!R117+Közút!R117+Sport!R119+Közművelődés!T154+Támogatás!X128</f>
        <v>0</v>
      </c>
      <c r="S117" s="111">
        <f>Igazgatás!S141+Községgazd!V130+Vagyongazd!S117+Közút!S117+Sport!S119+Közművelődés!U154+Támogatás!Y128</f>
        <v>0</v>
      </c>
      <c r="T117" s="111">
        <f>Igazgatás!T141+Községgazd!W130+Vagyongazd!T117+Közút!T117+Sport!T119+Közművelődés!V154+Támogatás!Z128</f>
        <v>0</v>
      </c>
      <c r="U117" s="112">
        <f>Igazgatás!U141+Községgazd!X130+Vagyongazd!U117+Közút!U117+Sport!U119+Közművelődés!W154+Támogatás!AA128</f>
        <v>0</v>
      </c>
    </row>
    <row r="118" spans="1:21" ht="15" hidden="1" customHeight="1" x14ac:dyDescent="0.25">
      <c r="B118" s="55"/>
      <c r="C118" s="2"/>
      <c r="D118" s="550" t="s">
        <v>531</v>
      </c>
      <c r="E118" s="550"/>
      <c r="F118" s="165" t="e">
        <v>#REF!</v>
      </c>
      <c r="G118" s="241" t="e">
        <f>Igazgatás!G142+Községgazd!G131+Vagyongazd!#REF!+Közút!G118+Sport!G120+Közművelődés!G155+Támogatás!G129</f>
        <v>#REF!</v>
      </c>
      <c r="H118" s="147" t="e">
        <f>Igazgatás!H142+Községgazd!H131+Vagyongazd!#REF!+Közút!H118+Sport!H120+Közművelődés!H155+Támogatás!H129</f>
        <v>#REF!</v>
      </c>
      <c r="I118" s="165" t="e">
        <f>Igazgatás!I142+Községgazd!I131+Vagyongazd!#REF!+Közút!I118+Sport!I120+Közművelődés!I155+Támogatás!I129</f>
        <v>#REF!</v>
      </c>
      <c r="J118" s="74">
        <f>Igazgatás!J142+Községgazd!M131+Vagyongazd!J118+Közút!J118+Sport!J120+Közművelődés!L155+Támogatás!P129</f>
        <v>0</v>
      </c>
      <c r="K118" s="1">
        <f>Igazgatás!K142+Községgazd!N131+Vagyongazd!K118+Közút!K118+Sport!K120+Közművelődés!M155+Támogatás!Q129</f>
        <v>0</v>
      </c>
      <c r="L118" s="1">
        <f>Igazgatás!L142+Községgazd!O131+Vagyongazd!L118+Közút!L118+Sport!L120+Közművelődés!N155+Támogatás!R129</f>
        <v>0</v>
      </c>
      <c r="M118" s="1">
        <f>Igazgatás!M142+Községgazd!P131+Vagyongazd!M118+Közút!M118+Sport!M120+Közművelődés!O155+Támogatás!S129</f>
        <v>0</v>
      </c>
      <c r="N118" s="1">
        <f>Igazgatás!N142+Községgazd!Q131+Vagyongazd!N118+Közút!N118+Sport!N120+Közművelődés!P155+Támogatás!T129</f>
        <v>0</v>
      </c>
      <c r="O118" s="80">
        <f>Igazgatás!O142+Községgazd!R131+Vagyongazd!O118+Közút!O118+Sport!O120+Közművelődés!Q155+Támogatás!U129</f>
        <v>0</v>
      </c>
      <c r="P118" s="1">
        <f>Igazgatás!P142+Községgazd!S131+Vagyongazd!P118+Közút!P118+Sport!P120+Közművelődés!R155+Támogatás!V129</f>
        <v>0</v>
      </c>
      <c r="Q118" s="42">
        <f>Igazgatás!Q142+Községgazd!T131+Vagyongazd!Q118+Közút!Q118+Sport!Q120+Közművelődés!S155+Támogatás!W129</f>
        <v>0</v>
      </c>
      <c r="R118" s="80">
        <f>Igazgatás!R142+Községgazd!U131+Vagyongazd!R118+Közút!R118+Sport!R120+Közművelődés!T155+Támogatás!X129</f>
        <v>0</v>
      </c>
      <c r="S118" s="80">
        <f>Igazgatás!S142+Községgazd!V131+Vagyongazd!S118+Közút!S118+Sport!S120+Közművelődés!U155+Támogatás!Y129</f>
        <v>0</v>
      </c>
      <c r="T118" s="80">
        <f>Igazgatás!T142+Községgazd!W131+Vagyongazd!T118+Közút!T118+Sport!T120+Közművelődés!V155+Támogatás!Z129</f>
        <v>0</v>
      </c>
      <c r="U118" s="44">
        <f>Igazgatás!U142+Községgazd!X131+Vagyongazd!U118+Közút!U118+Sport!U120+Közművelődés!W155+Támogatás!AA129</f>
        <v>0</v>
      </c>
    </row>
    <row r="119" spans="1:21" ht="25.5" hidden="1" customHeight="1" x14ac:dyDescent="0.25">
      <c r="B119" s="55"/>
      <c r="C119" s="2"/>
      <c r="D119" s="551" t="s">
        <v>530</v>
      </c>
      <c r="E119" s="551"/>
      <c r="F119" s="165" t="e">
        <v>#REF!</v>
      </c>
      <c r="G119" s="251" t="e">
        <f>Igazgatás!G143+Községgazd!G132+Vagyongazd!#REF!+Közút!G119+Sport!G121+Közművelődés!G156+Támogatás!G130</f>
        <v>#REF!</v>
      </c>
      <c r="H119" s="157" t="e">
        <f>Igazgatás!H143+Községgazd!H132+Vagyongazd!#REF!+Közút!H119+Sport!H121+Közművelődés!H156+Támogatás!H130</f>
        <v>#REF!</v>
      </c>
      <c r="I119" s="165" t="e">
        <f>Igazgatás!I143+Községgazd!I132+Vagyongazd!#REF!+Közút!I119+Sport!I121+Közművelődés!I156+Támogatás!I130</f>
        <v>#REF!</v>
      </c>
      <c r="J119" s="74">
        <f>Igazgatás!J143+Községgazd!M132+Vagyongazd!J119+Közút!J119+Sport!J121+Közművelődés!L156+Támogatás!P130</f>
        <v>0</v>
      </c>
      <c r="K119" s="1">
        <f>Igazgatás!K143+Községgazd!N132+Vagyongazd!K119+Közút!K119+Sport!K121+Közművelődés!M156+Támogatás!Q130</f>
        <v>0</v>
      </c>
      <c r="L119" s="1">
        <f>Igazgatás!L143+Községgazd!O132+Vagyongazd!L119+Közút!L119+Sport!L121+Közművelődés!N156+Támogatás!R130</f>
        <v>0</v>
      </c>
      <c r="M119" s="1">
        <f>Igazgatás!M143+Községgazd!P132+Vagyongazd!M119+Közút!M119+Sport!M121+Közművelődés!O156+Támogatás!S130</f>
        <v>0</v>
      </c>
      <c r="N119" s="1">
        <f>Igazgatás!N143+Községgazd!Q132+Vagyongazd!N119+Közút!N119+Sport!N121+Közművelődés!P156+Támogatás!T130</f>
        <v>0</v>
      </c>
      <c r="O119" s="80">
        <f>Igazgatás!O143+Községgazd!R132+Vagyongazd!O119+Közút!O119+Sport!O121+Közművelődés!Q156+Támogatás!U130</f>
        <v>0</v>
      </c>
      <c r="P119" s="1">
        <f>Igazgatás!P143+Községgazd!S132+Vagyongazd!P119+Közút!P119+Sport!P121+Közművelődés!R156+Támogatás!V130</f>
        <v>0</v>
      </c>
      <c r="Q119" s="42">
        <f>Igazgatás!Q143+Községgazd!T132+Vagyongazd!Q119+Közút!Q119+Sport!Q121+Közművelődés!S156+Támogatás!W130</f>
        <v>0</v>
      </c>
      <c r="R119" s="80">
        <f>Igazgatás!R143+Községgazd!U132+Vagyongazd!R119+Közút!R119+Sport!R121+Közművelődés!T156+Támogatás!X130</f>
        <v>0</v>
      </c>
      <c r="S119" s="80">
        <f>Igazgatás!S143+Községgazd!V132+Vagyongazd!S119+Közút!S119+Sport!S121+Közművelődés!U156+Támogatás!Y130</f>
        <v>0</v>
      </c>
      <c r="T119" s="80">
        <f>Igazgatás!T143+Községgazd!W132+Vagyongazd!T119+Közút!T119+Sport!T121+Közművelődés!V156+Támogatás!Z130</f>
        <v>0</v>
      </c>
      <c r="U119" s="44">
        <f>Igazgatás!U143+Községgazd!X132+Vagyongazd!U119+Közút!U119+Sport!U121+Közművelődés!W156+Támogatás!AA130</f>
        <v>0</v>
      </c>
    </row>
    <row r="120" spans="1:21" s="41" customFormat="1" ht="15" hidden="1" customHeight="1" x14ac:dyDescent="0.25">
      <c r="A120" s="124" t="s">
        <v>234</v>
      </c>
      <c r="B120" s="105" t="s">
        <v>666</v>
      </c>
      <c r="C120" s="630" t="s">
        <v>809</v>
      </c>
      <c r="D120" s="631"/>
      <c r="E120" s="631"/>
      <c r="F120" s="168" t="e">
        <v>#REF!</v>
      </c>
      <c r="G120" s="250" t="e">
        <f>Igazgatás!G144+Községgazd!G133+Vagyongazd!#REF!+Közút!G120+Sport!G122+Közművelődés!G157+Támogatás!G131</f>
        <v>#REF!</v>
      </c>
      <c r="H120" s="156" t="e">
        <f>Igazgatás!H144+Községgazd!H133+Vagyongazd!#REF!+Közút!H120+Sport!H122+Közművelődés!H157+Támogatás!H131</f>
        <v>#REF!</v>
      </c>
      <c r="I120" s="168" t="e">
        <f>Igazgatás!I144+Községgazd!I133+Vagyongazd!#REF!+Közút!I120+Sport!I122+Közművelődés!I157+Támogatás!I131</f>
        <v>#REF!</v>
      </c>
      <c r="J120" s="107">
        <f>Igazgatás!J144+Községgazd!M133+Vagyongazd!J120+Közút!J120+Sport!J122+Közművelődés!L157+Támogatás!P131</f>
        <v>0</v>
      </c>
      <c r="K120" s="108">
        <f>Igazgatás!K144+Községgazd!N133+Vagyongazd!K120+Közút!K120+Sport!K122+Közművelődés!M157+Támogatás!Q131</f>
        <v>0</v>
      </c>
      <c r="L120" s="108">
        <f>Igazgatás!L144+Községgazd!O133+Vagyongazd!L120+Közút!L120+Sport!L122+Közművelődés!N157+Támogatás!R131</f>
        <v>0</v>
      </c>
      <c r="M120" s="108">
        <f>Igazgatás!M144+Községgazd!P133+Vagyongazd!M120+Közút!M120+Sport!M122+Közművelődés!O157+Támogatás!S131</f>
        <v>0</v>
      </c>
      <c r="N120" s="108">
        <f>Igazgatás!N144+Községgazd!Q133+Vagyongazd!N120+Közút!N120+Sport!N122+Közművelődés!P157+Támogatás!T131</f>
        <v>0</v>
      </c>
      <c r="O120" s="111">
        <f>Igazgatás!O144+Községgazd!R133+Vagyongazd!O120+Közút!O120+Sport!O122+Közművelődés!Q157+Támogatás!U131</f>
        <v>0</v>
      </c>
      <c r="P120" s="108">
        <f>Igazgatás!P144+Községgazd!S133+Vagyongazd!P120+Közút!P120+Sport!P122+Közművelődés!R157+Támogatás!V131</f>
        <v>0</v>
      </c>
      <c r="Q120" s="110">
        <f>Igazgatás!Q144+Községgazd!T133+Vagyongazd!Q120+Közút!Q120+Sport!Q122+Közművelődés!S157+Támogatás!W131</f>
        <v>0</v>
      </c>
      <c r="R120" s="111">
        <f>Igazgatás!R144+Községgazd!U133+Vagyongazd!R120+Közút!R120+Sport!R122+Közművelődés!T157+Támogatás!X131</f>
        <v>0</v>
      </c>
      <c r="S120" s="111">
        <f>Igazgatás!S144+Községgazd!V133+Vagyongazd!S120+Közút!S120+Sport!S122+Közművelődés!U157+Támogatás!Y131</f>
        <v>0</v>
      </c>
      <c r="T120" s="111">
        <f>Igazgatás!T144+Községgazd!W133+Vagyongazd!T120+Közút!T120+Sport!T122+Közművelődés!V157+Támogatás!Z131</f>
        <v>0</v>
      </c>
      <c r="U120" s="112">
        <f>Igazgatás!U144+Községgazd!X133+Vagyongazd!U120+Közút!U120+Sport!U122+Közművelődés!W157+Támogatás!AA131</f>
        <v>0</v>
      </c>
    </row>
    <row r="121" spans="1:21" ht="15" hidden="1" customHeight="1" x14ac:dyDescent="0.25">
      <c r="B121" s="55"/>
      <c r="C121" s="2"/>
      <c r="D121" s="550" t="s">
        <v>354</v>
      </c>
      <c r="E121" s="550"/>
      <c r="F121" s="165" t="e">
        <v>#REF!</v>
      </c>
      <c r="G121" s="241" t="e">
        <f>Igazgatás!G145+Községgazd!G134+Vagyongazd!#REF!+Közút!G121+Sport!G123+Közművelődés!G158+Támogatás!G132</f>
        <v>#REF!</v>
      </c>
      <c r="H121" s="147" t="e">
        <f>Igazgatás!H145+Községgazd!H134+Vagyongazd!#REF!+Közút!H121+Sport!H123+Közművelődés!H158+Támogatás!H132</f>
        <v>#REF!</v>
      </c>
      <c r="I121" s="165" t="e">
        <f>Igazgatás!I145+Községgazd!I134+Vagyongazd!#REF!+Közút!I121+Sport!I123+Közművelődés!I158+Támogatás!I132</f>
        <v>#REF!</v>
      </c>
      <c r="J121" s="74">
        <f>Igazgatás!J145+Községgazd!M134+Vagyongazd!J121+Közút!J121+Sport!J123+Közművelődés!L158+Támogatás!P132</f>
        <v>0</v>
      </c>
      <c r="K121" s="1">
        <f>Igazgatás!K145+Községgazd!N134+Vagyongazd!K121+Közút!K121+Sport!K123+Közművelődés!M158+Támogatás!Q132</f>
        <v>0</v>
      </c>
      <c r="L121" s="1">
        <f>Igazgatás!L145+Községgazd!O134+Vagyongazd!L121+Közút!L121+Sport!L123+Közművelődés!N158+Támogatás!R132</f>
        <v>0</v>
      </c>
      <c r="M121" s="1">
        <f>Igazgatás!M145+Községgazd!P134+Vagyongazd!M121+Közút!M121+Sport!M123+Közművelődés!O158+Támogatás!S132</f>
        <v>0</v>
      </c>
      <c r="N121" s="1">
        <f>Igazgatás!N145+Községgazd!Q134+Vagyongazd!N121+Közút!N121+Sport!N123+Közművelődés!P158+Támogatás!T132</f>
        <v>0</v>
      </c>
      <c r="O121" s="80">
        <f>Igazgatás!O145+Községgazd!R134+Vagyongazd!O121+Közút!O121+Sport!O123+Közművelődés!Q158+Támogatás!U132</f>
        <v>0</v>
      </c>
      <c r="P121" s="1">
        <f>Igazgatás!P145+Községgazd!S134+Vagyongazd!P121+Közút!P121+Sport!P123+Közművelődés!R158+Támogatás!V132</f>
        <v>0</v>
      </c>
      <c r="Q121" s="42">
        <f>Igazgatás!Q145+Községgazd!T134+Vagyongazd!Q121+Közút!Q121+Sport!Q123+Közművelődés!S158+Támogatás!W132</f>
        <v>0</v>
      </c>
      <c r="R121" s="80">
        <f>Igazgatás!R145+Községgazd!U134+Vagyongazd!R121+Közút!R121+Sport!R123+Közművelődés!T158+Támogatás!X132</f>
        <v>0</v>
      </c>
      <c r="S121" s="80">
        <f>Igazgatás!S145+Községgazd!V134+Vagyongazd!S121+Közút!S121+Sport!S123+Közművelődés!U158+Támogatás!Y132</f>
        <v>0</v>
      </c>
      <c r="T121" s="80">
        <f>Igazgatás!T145+Községgazd!W134+Vagyongazd!T121+Közút!T121+Sport!T123+Közművelődés!V158+Támogatás!Z132</f>
        <v>0</v>
      </c>
      <c r="U121" s="44">
        <f>Igazgatás!U145+Községgazd!X134+Vagyongazd!U121+Közút!U121+Sport!U123+Közművelődés!W158+Támogatás!AA132</f>
        <v>0</v>
      </c>
    </row>
    <row r="122" spans="1:21" ht="15" hidden="1" customHeight="1" x14ac:dyDescent="0.25">
      <c r="B122" s="55"/>
      <c r="C122" s="2"/>
      <c r="D122" s="550" t="s">
        <v>357</v>
      </c>
      <c r="E122" s="550"/>
      <c r="F122" s="165" t="e">
        <v>#REF!</v>
      </c>
      <c r="G122" s="241" t="e">
        <f>Igazgatás!G146+Községgazd!G135+Vagyongazd!#REF!+Közút!G122+Sport!G124+Közművelődés!G159+Támogatás!G133</f>
        <v>#REF!</v>
      </c>
      <c r="H122" s="147" t="e">
        <f>Igazgatás!H146+Községgazd!H135+Vagyongazd!#REF!+Közút!H122+Sport!H124+Közművelődés!H159+Támogatás!H133</f>
        <v>#REF!</v>
      </c>
      <c r="I122" s="165" t="e">
        <f>Igazgatás!I146+Községgazd!I135+Vagyongazd!#REF!+Közút!I122+Sport!I124+Közművelődés!I159+Támogatás!I133</f>
        <v>#REF!</v>
      </c>
      <c r="J122" s="74">
        <f>Igazgatás!J146+Községgazd!M135+Vagyongazd!J122+Közút!J122+Sport!J124+Közművelődés!L159+Támogatás!P133</f>
        <v>0</v>
      </c>
      <c r="K122" s="1">
        <f>Igazgatás!K146+Községgazd!N135+Vagyongazd!K122+Közút!K122+Sport!K124+Közművelődés!M159+Támogatás!Q133</f>
        <v>0</v>
      </c>
      <c r="L122" s="1">
        <f>Igazgatás!L146+Községgazd!O135+Vagyongazd!L122+Közút!L122+Sport!L124+Közművelődés!N159+Támogatás!R133</f>
        <v>0</v>
      </c>
      <c r="M122" s="1">
        <f>Igazgatás!M146+Községgazd!P135+Vagyongazd!M122+Közút!M122+Sport!M124+Közművelődés!O159+Támogatás!S133</f>
        <v>0</v>
      </c>
      <c r="N122" s="1">
        <f>Igazgatás!N146+Községgazd!Q135+Vagyongazd!N122+Közút!N122+Sport!N124+Közművelődés!P159+Támogatás!T133</f>
        <v>0</v>
      </c>
      <c r="O122" s="80">
        <f>Igazgatás!O146+Községgazd!R135+Vagyongazd!O122+Közút!O122+Sport!O124+Közművelődés!Q159+Támogatás!U133</f>
        <v>0</v>
      </c>
      <c r="P122" s="1">
        <f>Igazgatás!P146+Községgazd!S135+Vagyongazd!P122+Közút!P122+Sport!P124+Közművelődés!R159+Támogatás!V133</f>
        <v>0</v>
      </c>
      <c r="Q122" s="42">
        <f>Igazgatás!Q146+Községgazd!T135+Vagyongazd!Q122+Közút!Q122+Sport!Q124+Közművelődés!S159+Támogatás!W133</f>
        <v>0</v>
      </c>
      <c r="R122" s="80">
        <f>Igazgatás!R146+Községgazd!U135+Vagyongazd!R122+Közút!R122+Sport!R124+Közművelődés!T159+Támogatás!X133</f>
        <v>0</v>
      </c>
      <c r="S122" s="80">
        <f>Igazgatás!S146+Községgazd!V135+Vagyongazd!S122+Közút!S122+Sport!S124+Közművelődés!U159+Támogatás!Y133</f>
        <v>0</v>
      </c>
      <c r="T122" s="80">
        <f>Igazgatás!T146+Községgazd!W135+Vagyongazd!T122+Közút!T122+Sport!T124+Közművelődés!V159+Támogatás!Z133</f>
        <v>0</v>
      </c>
      <c r="U122" s="44">
        <f>Igazgatás!U146+Községgazd!X135+Vagyongazd!U122+Közút!U122+Sport!U124+Közművelődés!W159+Támogatás!AA133</f>
        <v>0</v>
      </c>
    </row>
    <row r="123" spans="1:21" ht="15" hidden="1" customHeight="1" x14ac:dyDescent="0.25">
      <c r="B123" s="55"/>
      <c r="C123" s="2"/>
      <c r="D123" s="550" t="s">
        <v>358</v>
      </c>
      <c r="E123" s="550"/>
      <c r="F123" s="165" t="e">
        <v>#REF!</v>
      </c>
      <c r="G123" s="241" t="e">
        <f>Igazgatás!G147+Községgazd!G136+Vagyongazd!#REF!+Közút!G123+Sport!G125+Közművelődés!G160+Támogatás!G134</f>
        <v>#REF!</v>
      </c>
      <c r="H123" s="147" t="e">
        <f>Igazgatás!H147+Községgazd!H136+Vagyongazd!#REF!+Közút!H123+Sport!H125+Közművelődés!H160+Támogatás!H134</f>
        <v>#REF!</v>
      </c>
      <c r="I123" s="165" t="e">
        <f>Igazgatás!I147+Községgazd!I136+Vagyongazd!#REF!+Közút!I123+Sport!I125+Közművelődés!I160+Támogatás!I134</f>
        <v>#REF!</v>
      </c>
      <c r="J123" s="74">
        <f>Igazgatás!J147+Községgazd!M136+Vagyongazd!J123+Közút!J123+Sport!J125+Közművelődés!L160+Támogatás!P134</f>
        <v>0</v>
      </c>
      <c r="K123" s="1">
        <f>Igazgatás!K147+Községgazd!N136+Vagyongazd!K123+Közút!K123+Sport!K125+Közművelődés!M160+Támogatás!Q134</f>
        <v>0</v>
      </c>
      <c r="L123" s="1">
        <f>Igazgatás!L147+Községgazd!O136+Vagyongazd!L123+Közút!L123+Sport!L125+Közművelődés!N160+Támogatás!R134</f>
        <v>0</v>
      </c>
      <c r="M123" s="1">
        <f>Igazgatás!M147+Községgazd!P136+Vagyongazd!M123+Közút!M123+Sport!M125+Közművelődés!O160+Támogatás!S134</f>
        <v>0</v>
      </c>
      <c r="N123" s="1">
        <f>Igazgatás!N147+Községgazd!Q136+Vagyongazd!N123+Közút!N123+Sport!N125+Közművelődés!P160+Támogatás!T134</f>
        <v>0</v>
      </c>
      <c r="O123" s="80">
        <f>Igazgatás!O147+Községgazd!R136+Vagyongazd!O123+Közút!O123+Sport!O125+Közművelődés!Q160+Támogatás!U134</f>
        <v>0</v>
      </c>
      <c r="P123" s="1">
        <f>Igazgatás!P147+Községgazd!S136+Vagyongazd!P123+Közút!P123+Sport!P125+Közművelődés!R160+Támogatás!V134</f>
        <v>0</v>
      </c>
      <c r="Q123" s="42">
        <f>Igazgatás!Q147+Községgazd!T136+Vagyongazd!Q123+Közút!Q123+Sport!Q125+Közművelődés!S160+Támogatás!W134</f>
        <v>0</v>
      </c>
      <c r="R123" s="80">
        <f>Igazgatás!R147+Községgazd!U136+Vagyongazd!R123+Közút!R123+Sport!R125+Közművelődés!T160+Támogatás!X134</f>
        <v>0</v>
      </c>
      <c r="S123" s="80">
        <f>Igazgatás!S147+Községgazd!V136+Vagyongazd!S123+Közút!S123+Sport!S125+Közművelődés!U160+Támogatás!Y134</f>
        <v>0</v>
      </c>
      <c r="T123" s="80">
        <f>Igazgatás!T147+Községgazd!W136+Vagyongazd!T123+Közút!T123+Sport!T125+Közművelődés!V160+Támogatás!Z134</f>
        <v>0</v>
      </c>
      <c r="U123" s="44">
        <f>Igazgatás!U147+Községgazd!X136+Vagyongazd!U123+Közút!U123+Sport!U125+Közművelődés!W160+Támogatás!AA134</f>
        <v>0</v>
      </c>
    </row>
    <row r="124" spans="1:21" ht="15" hidden="1" customHeight="1" x14ac:dyDescent="0.25">
      <c r="B124" s="55"/>
      <c r="C124" s="2"/>
      <c r="D124" s="550" t="s">
        <v>355</v>
      </c>
      <c r="E124" s="550"/>
      <c r="F124" s="165" t="e">
        <v>#REF!</v>
      </c>
      <c r="G124" s="241" t="e">
        <f>Igazgatás!G148+Községgazd!G137+Vagyongazd!#REF!+Közút!G124+Sport!G126+Közművelődés!G161+Támogatás!G135</f>
        <v>#REF!</v>
      </c>
      <c r="H124" s="147" t="e">
        <f>Igazgatás!H148+Községgazd!H137+Vagyongazd!#REF!+Közút!H124+Sport!H126+Közművelődés!H161+Támogatás!H135</f>
        <v>#REF!</v>
      </c>
      <c r="I124" s="165" t="e">
        <f>Igazgatás!I148+Községgazd!I137+Vagyongazd!#REF!+Közút!I124+Sport!I126+Közművelődés!I161+Támogatás!I135</f>
        <v>#REF!</v>
      </c>
      <c r="J124" s="74">
        <f>Igazgatás!J148+Községgazd!M137+Vagyongazd!J124+Közút!J124+Sport!J126+Közművelődés!L161+Támogatás!P135</f>
        <v>0</v>
      </c>
      <c r="K124" s="1">
        <f>Igazgatás!K148+Községgazd!N137+Vagyongazd!K124+Közút!K124+Sport!K126+Közművelődés!M161+Támogatás!Q135</f>
        <v>0</v>
      </c>
      <c r="L124" s="1">
        <f>Igazgatás!L148+Községgazd!O137+Vagyongazd!L124+Közút!L124+Sport!L126+Közművelődés!N161+Támogatás!R135</f>
        <v>0</v>
      </c>
      <c r="M124" s="1">
        <f>Igazgatás!M148+Községgazd!P137+Vagyongazd!M124+Közút!M124+Sport!M126+Közművelődés!O161+Támogatás!S135</f>
        <v>0</v>
      </c>
      <c r="N124" s="1">
        <f>Igazgatás!N148+Községgazd!Q137+Vagyongazd!N124+Közút!N124+Sport!N126+Közművelődés!P161+Támogatás!T135</f>
        <v>0</v>
      </c>
      <c r="O124" s="80">
        <f>Igazgatás!O148+Községgazd!R137+Vagyongazd!O124+Közút!O124+Sport!O126+Közművelődés!Q161+Támogatás!U135</f>
        <v>0</v>
      </c>
      <c r="P124" s="1">
        <f>Igazgatás!P148+Községgazd!S137+Vagyongazd!P124+Közút!P124+Sport!P126+Közművelődés!R161+Támogatás!V135</f>
        <v>0</v>
      </c>
      <c r="Q124" s="42">
        <f>Igazgatás!Q148+Községgazd!T137+Vagyongazd!Q124+Közút!Q124+Sport!Q126+Közművelődés!S161+Támogatás!W135</f>
        <v>0</v>
      </c>
      <c r="R124" s="80">
        <f>Igazgatás!R148+Községgazd!U137+Vagyongazd!R124+Közút!R124+Sport!R126+Közművelődés!T161+Támogatás!X135</f>
        <v>0</v>
      </c>
      <c r="S124" s="80">
        <f>Igazgatás!S148+Községgazd!V137+Vagyongazd!S124+Közút!S124+Sport!S126+Közművelődés!U161+Támogatás!Y135</f>
        <v>0</v>
      </c>
      <c r="T124" s="80">
        <f>Igazgatás!T148+Községgazd!W137+Vagyongazd!T124+Közút!T124+Sport!T126+Közművelődés!V161+Támogatás!Z135</f>
        <v>0</v>
      </c>
      <c r="U124" s="44">
        <f>Igazgatás!U148+Községgazd!X137+Vagyongazd!U124+Közút!U124+Sport!U126+Közművelődés!W161+Támogatás!AA135</f>
        <v>0</v>
      </c>
    </row>
    <row r="125" spans="1:21" ht="15" hidden="1" customHeight="1" x14ac:dyDescent="0.25">
      <c r="B125" s="55"/>
      <c r="C125" s="2"/>
      <c r="D125" s="550" t="s">
        <v>810</v>
      </c>
      <c r="E125" s="550"/>
      <c r="F125" s="165" t="e">
        <v>#REF!</v>
      </c>
      <c r="G125" s="241" t="e">
        <f>Igazgatás!G149+Községgazd!G138+Vagyongazd!#REF!+Közút!G125+Sport!G127+Közművelődés!G162+Támogatás!G136</f>
        <v>#REF!</v>
      </c>
      <c r="H125" s="147" t="e">
        <f>Igazgatás!H149+Községgazd!H138+Vagyongazd!#REF!+Közút!H125+Sport!H127+Közművelődés!H162+Támogatás!H136</f>
        <v>#REF!</v>
      </c>
      <c r="I125" s="165" t="e">
        <f>Igazgatás!I149+Községgazd!I138+Vagyongazd!#REF!+Közút!I125+Sport!I127+Közművelődés!I162+Támogatás!I136</f>
        <v>#REF!</v>
      </c>
      <c r="J125" s="74">
        <f>Igazgatás!J149+Községgazd!M138+Vagyongazd!J125+Közút!J125+Sport!J127+Közművelődés!L162+Támogatás!P136</f>
        <v>0</v>
      </c>
      <c r="K125" s="1">
        <f>Igazgatás!K149+Községgazd!N138+Vagyongazd!K125+Közút!K125+Sport!K127+Közművelődés!M162+Támogatás!Q136</f>
        <v>0</v>
      </c>
      <c r="L125" s="1">
        <f>Igazgatás!L149+Községgazd!O138+Vagyongazd!L125+Közút!L125+Sport!L127+Közművelődés!N162+Támogatás!R136</f>
        <v>0</v>
      </c>
      <c r="M125" s="1">
        <f>Igazgatás!M149+Községgazd!P138+Vagyongazd!M125+Közút!M125+Sport!M127+Közművelődés!O162+Támogatás!S136</f>
        <v>0</v>
      </c>
      <c r="N125" s="1">
        <f>Igazgatás!N149+Községgazd!Q138+Vagyongazd!N125+Közút!N125+Sport!N127+Közművelődés!P162+Támogatás!T136</f>
        <v>0</v>
      </c>
      <c r="O125" s="80">
        <f>Igazgatás!O149+Községgazd!R138+Vagyongazd!O125+Közút!O125+Sport!O127+Közművelődés!Q162+Támogatás!U136</f>
        <v>0</v>
      </c>
      <c r="P125" s="1">
        <f>Igazgatás!P149+Községgazd!S138+Vagyongazd!P125+Közút!P125+Sport!P127+Közművelődés!R162+Támogatás!V136</f>
        <v>0</v>
      </c>
      <c r="Q125" s="42">
        <f>Igazgatás!Q149+Községgazd!T138+Vagyongazd!Q125+Közút!Q125+Sport!Q127+Közművelődés!S162+Támogatás!W136</f>
        <v>0</v>
      </c>
      <c r="R125" s="80">
        <f>Igazgatás!R149+Községgazd!U138+Vagyongazd!R125+Közút!R125+Sport!R127+Közművelődés!T162+Támogatás!X136</f>
        <v>0</v>
      </c>
      <c r="S125" s="80">
        <f>Igazgatás!S149+Községgazd!V138+Vagyongazd!S125+Közút!S125+Sport!S127+Közművelődés!U162+Támogatás!Y136</f>
        <v>0</v>
      </c>
      <c r="T125" s="80">
        <f>Igazgatás!T149+Községgazd!W138+Vagyongazd!T125+Közút!T125+Sport!T127+Közművelődés!V162+Támogatás!Z136</f>
        <v>0</v>
      </c>
      <c r="U125" s="44">
        <f>Igazgatás!U149+Községgazd!X138+Vagyongazd!U125+Közút!U125+Sport!U127+Közművelődés!W162+Támogatás!AA136</f>
        <v>0</v>
      </c>
    </row>
    <row r="126" spans="1:21" ht="25.5" hidden="1" customHeight="1" x14ac:dyDescent="0.25">
      <c r="B126" s="55"/>
      <c r="C126" s="2"/>
      <c r="D126" s="551" t="s">
        <v>532</v>
      </c>
      <c r="E126" s="551"/>
      <c r="F126" s="165" t="e">
        <v>#REF!</v>
      </c>
      <c r="G126" s="251" t="e">
        <f>Igazgatás!G150+Községgazd!G139+Vagyongazd!#REF!+Közút!G126+Sport!G128+Közművelődés!G163+Támogatás!G137</f>
        <v>#REF!</v>
      </c>
      <c r="H126" s="157" t="e">
        <f>Igazgatás!H150+Községgazd!H139+Vagyongazd!#REF!+Közút!H126+Sport!H128+Közművelődés!H163+Támogatás!H137</f>
        <v>#REF!</v>
      </c>
      <c r="I126" s="165" t="e">
        <f>Igazgatás!I150+Községgazd!I139+Vagyongazd!#REF!+Közút!I126+Sport!I128+Közművelődés!I163+Támogatás!I137</f>
        <v>#REF!</v>
      </c>
      <c r="J126" s="74">
        <f>Igazgatás!J150+Községgazd!M139+Vagyongazd!J126+Közút!J126+Sport!J128+Közművelődés!L163+Támogatás!P137</f>
        <v>0</v>
      </c>
      <c r="K126" s="1">
        <f>Igazgatás!K150+Községgazd!N139+Vagyongazd!K126+Közút!K126+Sport!K128+Közművelődés!M163+Támogatás!Q137</f>
        <v>0</v>
      </c>
      <c r="L126" s="1">
        <f>Igazgatás!L150+Községgazd!O139+Vagyongazd!L126+Közút!L126+Sport!L128+Közművelődés!N163+Támogatás!R137</f>
        <v>0</v>
      </c>
      <c r="M126" s="1">
        <f>Igazgatás!M150+Községgazd!P139+Vagyongazd!M126+Közút!M126+Sport!M128+Közművelődés!O163+Támogatás!S137</f>
        <v>0</v>
      </c>
      <c r="N126" s="1">
        <f>Igazgatás!N150+Községgazd!Q139+Vagyongazd!N126+Közút!N126+Sport!N128+Közművelődés!P163+Támogatás!T137</f>
        <v>0</v>
      </c>
      <c r="O126" s="80">
        <f>Igazgatás!O150+Községgazd!R139+Vagyongazd!O126+Közút!O126+Sport!O128+Közművelődés!Q163+Támogatás!U137</f>
        <v>0</v>
      </c>
      <c r="P126" s="1">
        <f>Igazgatás!P150+Községgazd!S139+Vagyongazd!P126+Közút!P126+Sport!P128+Közművelődés!R163+Támogatás!V137</f>
        <v>0</v>
      </c>
      <c r="Q126" s="42">
        <f>Igazgatás!Q150+Községgazd!T139+Vagyongazd!Q126+Közút!Q126+Sport!Q128+Közművelődés!S163+Támogatás!W137</f>
        <v>0</v>
      </c>
      <c r="R126" s="80">
        <f>Igazgatás!R150+Községgazd!U139+Vagyongazd!R126+Közút!R126+Sport!R128+Közművelődés!T163+Támogatás!X137</f>
        <v>0</v>
      </c>
      <c r="S126" s="80">
        <f>Igazgatás!S150+Községgazd!V139+Vagyongazd!S126+Közút!S126+Sport!S128+Közművelődés!U163+Támogatás!Y137</f>
        <v>0</v>
      </c>
      <c r="T126" s="80">
        <f>Igazgatás!T150+Községgazd!W139+Vagyongazd!T126+Közút!T126+Sport!T128+Közművelődés!V163+Támogatás!Z137</f>
        <v>0</v>
      </c>
      <c r="U126" s="44">
        <f>Igazgatás!U150+Községgazd!X139+Vagyongazd!U126+Közút!U126+Sport!U128+Közművelődés!W163+Támogatás!AA137</f>
        <v>0</v>
      </c>
    </row>
    <row r="127" spans="1:21" ht="25.5" hidden="1" customHeight="1" x14ac:dyDescent="0.25">
      <c r="B127" s="55"/>
      <c r="C127" s="2"/>
      <c r="D127" s="551" t="s">
        <v>533</v>
      </c>
      <c r="E127" s="551"/>
      <c r="F127" s="165" t="e">
        <v>#REF!</v>
      </c>
      <c r="G127" s="251" t="e">
        <f>Igazgatás!G151+Községgazd!G140+Vagyongazd!#REF!+Közút!G127+Sport!G129+Közművelődés!G164+Támogatás!G138</f>
        <v>#REF!</v>
      </c>
      <c r="H127" s="157" t="e">
        <f>Igazgatás!H151+Községgazd!H140+Vagyongazd!#REF!+Közút!H127+Sport!H129+Közművelődés!H164+Támogatás!H138</f>
        <v>#REF!</v>
      </c>
      <c r="I127" s="165" t="e">
        <f>Igazgatás!I151+Községgazd!I140+Vagyongazd!#REF!+Közút!I127+Sport!I129+Közművelődés!I164+Támogatás!I138</f>
        <v>#REF!</v>
      </c>
      <c r="J127" s="74">
        <f>Igazgatás!J151+Községgazd!M140+Vagyongazd!J127+Közút!J127+Sport!J129+Közművelődés!L164+Támogatás!P138</f>
        <v>0</v>
      </c>
      <c r="K127" s="1">
        <f>Igazgatás!K151+Községgazd!N140+Vagyongazd!K127+Közút!K127+Sport!K129+Közművelődés!M164+Támogatás!Q138</f>
        <v>0</v>
      </c>
      <c r="L127" s="1">
        <f>Igazgatás!L151+Községgazd!O140+Vagyongazd!L127+Közút!L127+Sport!L129+Közművelődés!N164+Támogatás!R138</f>
        <v>0</v>
      </c>
      <c r="M127" s="1">
        <f>Igazgatás!M151+Községgazd!P140+Vagyongazd!M127+Közút!M127+Sport!M129+Közművelődés!O164+Támogatás!S138</f>
        <v>0</v>
      </c>
      <c r="N127" s="1">
        <f>Igazgatás!N151+Községgazd!Q140+Vagyongazd!N127+Közút!N127+Sport!N129+Közművelődés!P164+Támogatás!T138</f>
        <v>0</v>
      </c>
      <c r="O127" s="80">
        <f>Igazgatás!O151+Községgazd!R140+Vagyongazd!O127+Közút!O127+Sport!O129+Közművelődés!Q164+Támogatás!U138</f>
        <v>0</v>
      </c>
      <c r="P127" s="1">
        <f>Igazgatás!P151+Községgazd!S140+Vagyongazd!P127+Közút!P127+Sport!P129+Közművelődés!R164+Támogatás!V138</f>
        <v>0</v>
      </c>
      <c r="Q127" s="42">
        <f>Igazgatás!Q151+Községgazd!T140+Vagyongazd!Q127+Közút!Q127+Sport!Q129+Közművelődés!S164+Támogatás!W138</f>
        <v>0</v>
      </c>
      <c r="R127" s="80">
        <f>Igazgatás!R151+Községgazd!U140+Vagyongazd!R127+Közút!R127+Sport!R129+Közművelődés!T164+Támogatás!X138</f>
        <v>0</v>
      </c>
      <c r="S127" s="80">
        <f>Igazgatás!S151+Községgazd!V140+Vagyongazd!S127+Közút!S127+Sport!S129+Közművelődés!U164+Támogatás!Y138</f>
        <v>0</v>
      </c>
      <c r="T127" s="80">
        <f>Igazgatás!T151+Községgazd!W140+Vagyongazd!T127+Közút!T127+Sport!T129+Közművelődés!V164+Támogatás!Z138</f>
        <v>0</v>
      </c>
      <c r="U127" s="44">
        <f>Igazgatás!U151+Községgazd!X140+Vagyongazd!U127+Közút!U127+Sport!U129+Közművelődés!W164+Támogatás!AA138</f>
        <v>0</v>
      </c>
    </row>
    <row r="128" spans="1:21" ht="15" hidden="1" customHeight="1" x14ac:dyDescent="0.25">
      <c r="B128" s="55"/>
      <c r="C128" s="2"/>
      <c r="D128" s="550" t="s">
        <v>364</v>
      </c>
      <c r="E128" s="550"/>
      <c r="F128" s="165" t="e">
        <v>#REF!</v>
      </c>
      <c r="G128" s="241" t="e">
        <f>Igazgatás!G152+Községgazd!G141+Vagyongazd!#REF!+Közút!G128+Sport!G130+Közművelődés!G165+Támogatás!G139</f>
        <v>#REF!</v>
      </c>
      <c r="H128" s="147" t="e">
        <f>Igazgatás!H152+Községgazd!H141+Vagyongazd!#REF!+Közút!H128+Sport!H130+Közművelődés!H165+Támogatás!H139</f>
        <v>#REF!</v>
      </c>
      <c r="I128" s="165" t="e">
        <f>Igazgatás!I152+Községgazd!I141+Vagyongazd!#REF!+Közút!I128+Sport!I130+Közművelődés!I165+Támogatás!I139</f>
        <v>#REF!</v>
      </c>
      <c r="J128" s="74">
        <f>Igazgatás!J152+Községgazd!M141+Vagyongazd!J128+Közút!J128+Sport!J130+Közművelődés!L165+Támogatás!P139</f>
        <v>0</v>
      </c>
      <c r="K128" s="1">
        <f>Igazgatás!K152+Községgazd!N141+Vagyongazd!K128+Közút!K128+Sport!K130+Közművelődés!M165+Támogatás!Q139</f>
        <v>0</v>
      </c>
      <c r="L128" s="1">
        <f>Igazgatás!L152+Községgazd!O141+Vagyongazd!L128+Közút!L128+Sport!L130+Közművelődés!N165+Támogatás!R139</f>
        <v>0</v>
      </c>
      <c r="M128" s="1">
        <f>Igazgatás!M152+Községgazd!P141+Vagyongazd!M128+Közút!M128+Sport!M130+Közművelődés!O165+Támogatás!S139</f>
        <v>0</v>
      </c>
      <c r="N128" s="1">
        <f>Igazgatás!N152+Községgazd!Q141+Vagyongazd!N128+Közút!N128+Sport!N130+Közművelődés!P165+Támogatás!T139</f>
        <v>0</v>
      </c>
      <c r="O128" s="80">
        <f>Igazgatás!O152+Községgazd!R141+Vagyongazd!O128+Közút!O128+Sport!O130+Közművelődés!Q165+Támogatás!U139</f>
        <v>0</v>
      </c>
      <c r="P128" s="1">
        <f>Igazgatás!P152+Községgazd!S141+Vagyongazd!P128+Közút!P128+Sport!P130+Közművelődés!R165+Támogatás!V139</f>
        <v>0</v>
      </c>
      <c r="Q128" s="42">
        <f>Igazgatás!Q152+Községgazd!T141+Vagyongazd!Q128+Közút!Q128+Sport!Q130+Közművelődés!S165+Támogatás!W139</f>
        <v>0</v>
      </c>
      <c r="R128" s="80">
        <f>Igazgatás!R152+Községgazd!U141+Vagyongazd!R128+Közút!R128+Sport!R130+Közművelődés!T165+Támogatás!X139</f>
        <v>0</v>
      </c>
      <c r="S128" s="80">
        <f>Igazgatás!S152+Községgazd!V141+Vagyongazd!S128+Közút!S128+Sport!S130+Közművelődés!U165+Támogatás!Y139</f>
        <v>0</v>
      </c>
      <c r="T128" s="80">
        <f>Igazgatás!T152+Községgazd!W141+Vagyongazd!T128+Közút!T128+Sport!T130+Közművelődés!V165+Támogatás!Z139</f>
        <v>0</v>
      </c>
      <c r="U128" s="44">
        <f>Igazgatás!U152+Községgazd!X141+Vagyongazd!U128+Közút!U128+Sport!U130+Közművelődés!W165+Támogatás!AA139</f>
        <v>0</v>
      </c>
    </row>
    <row r="129" spans="1:21" ht="15" hidden="1" customHeight="1" x14ac:dyDescent="0.25">
      <c r="B129" s="55"/>
      <c r="C129" s="2"/>
      <c r="D129" s="550" t="s">
        <v>356</v>
      </c>
      <c r="E129" s="550"/>
      <c r="F129" s="165" t="e">
        <v>#REF!</v>
      </c>
      <c r="G129" s="241" t="e">
        <f>Igazgatás!G153+Községgazd!G142+Vagyongazd!#REF!+Közút!G129+Sport!G131+Közművelődés!G166+Támogatás!G140</f>
        <v>#REF!</v>
      </c>
      <c r="H129" s="147" t="e">
        <f>Igazgatás!H153+Községgazd!H142+Vagyongazd!#REF!+Közút!H129+Sport!H131+Közművelődés!H166+Támogatás!H140</f>
        <v>#REF!</v>
      </c>
      <c r="I129" s="165" t="e">
        <f>Igazgatás!I153+Községgazd!I142+Vagyongazd!#REF!+Közút!I129+Sport!I131+Közművelődés!I166+Támogatás!I140</f>
        <v>#REF!</v>
      </c>
      <c r="J129" s="74">
        <f>Igazgatás!J153+Községgazd!M142+Vagyongazd!J129+Közút!J129+Sport!J131+Közművelődés!L166+Támogatás!P140</f>
        <v>0</v>
      </c>
      <c r="K129" s="1">
        <f>Igazgatás!K153+Községgazd!N142+Vagyongazd!K129+Közút!K129+Sport!K131+Közművelődés!M166+Támogatás!Q140</f>
        <v>0</v>
      </c>
      <c r="L129" s="1">
        <f>Igazgatás!L153+Községgazd!O142+Vagyongazd!L129+Közút!L129+Sport!L131+Közművelődés!N166+Támogatás!R140</f>
        <v>0</v>
      </c>
      <c r="M129" s="1">
        <f>Igazgatás!M153+Községgazd!P142+Vagyongazd!M129+Közút!M129+Sport!M131+Közművelődés!O166+Támogatás!S140</f>
        <v>0</v>
      </c>
      <c r="N129" s="1">
        <f>Igazgatás!N153+Községgazd!Q142+Vagyongazd!N129+Közút!N129+Sport!N131+Közművelődés!P166+Támogatás!T140</f>
        <v>0</v>
      </c>
      <c r="O129" s="80">
        <f>Igazgatás!O153+Községgazd!R142+Vagyongazd!O129+Közút!O129+Sport!O131+Közművelődés!Q166+Támogatás!U140</f>
        <v>0</v>
      </c>
      <c r="P129" s="1">
        <f>Igazgatás!P153+Községgazd!S142+Vagyongazd!P129+Közút!P129+Sport!P131+Közművelődés!R166+Támogatás!V140</f>
        <v>0</v>
      </c>
      <c r="Q129" s="42">
        <f>Igazgatás!Q153+Községgazd!T142+Vagyongazd!Q129+Közút!Q129+Sport!Q131+Közművelődés!S166+Támogatás!W140</f>
        <v>0</v>
      </c>
      <c r="R129" s="80">
        <f>Igazgatás!R153+Községgazd!U142+Vagyongazd!R129+Közút!R129+Sport!R131+Közművelődés!T166+Támogatás!X140</f>
        <v>0</v>
      </c>
      <c r="S129" s="80">
        <f>Igazgatás!S153+Községgazd!V142+Vagyongazd!S129+Közút!S129+Sport!S131+Közművelődés!U166+Támogatás!Y140</f>
        <v>0</v>
      </c>
      <c r="T129" s="80">
        <f>Igazgatás!T153+Községgazd!W142+Vagyongazd!T129+Közút!T129+Sport!T131+Közművelődés!V166+Támogatás!Z140</f>
        <v>0</v>
      </c>
      <c r="U129" s="44">
        <f>Igazgatás!U153+Községgazd!X142+Vagyongazd!U129+Közút!U129+Sport!U131+Közművelődés!W166+Támogatás!AA140</f>
        <v>0</v>
      </c>
    </row>
    <row r="130" spans="1:21" ht="25.5" hidden="1" customHeight="1" x14ac:dyDescent="0.25">
      <c r="B130" s="55"/>
      <c r="C130" s="2"/>
      <c r="D130" s="551" t="s">
        <v>534</v>
      </c>
      <c r="E130" s="551"/>
      <c r="F130" s="165" t="e">
        <v>#REF!</v>
      </c>
      <c r="G130" s="251" t="e">
        <f>Igazgatás!G154+Községgazd!G143+Vagyongazd!#REF!+Közút!G130+Sport!G132+Közművelődés!G167+Támogatás!G141</f>
        <v>#REF!</v>
      </c>
      <c r="H130" s="157" t="e">
        <f>Igazgatás!H154+Községgazd!H143+Vagyongazd!#REF!+Közút!H130+Sport!H132+Közművelődés!H167+Támogatás!H141</f>
        <v>#REF!</v>
      </c>
      <c r="I130" s="165" t="e">
        <f>Igazgatás!I154+Községgazd!I143+Vagyongazd!#REF!+Közút!I130+Sport!I132+Közművelődés!I167+Támogatás!I141</f>
        <v>#REF!</v>
      </c>
      <c r="J130" s="74">
        <f>Igazgatás!J154+Községgazd!M143+Vagyongazd!J130+Közút!J130+Sport!J132+Közművelődés!L167+Támogatás!P141</f>
        <v>0</v>
      </c>
      <c r="K130" s="1">
        <f>Igazgatás!K154+Községgazd!N143+Vagyongazd!K130+Közút!K130+Sport!K132+Közművelődés!M167+Támogatás!Q141</f>
        <v>0</v>
      </c>
      <c r="L130" s="1">
        <f>Igazgatás!L154+Községgazd!O143+Vagyongazd!L130+Közút!L130+Sport!L132+Közművelődés!N167+Támogatás!R141</f>
        <v>0</v>
      </c>
      <c r="M130" s="1">
        <f>Igazgatás!M154+Községgazd!P143+Vagyongazd!M130+Közút!M130+Sport!M132+Közművelődés!O167+Támogatás!S141</f>
        <v>0</v>
      </c>
      <c r="N130" s="1">
        <f>Igazgatás!N154+Községgazd!Q143+Vagyongazd!N130+Közút!N130+Sport!N132+Közművelődés!P167+Támogatás!T141</f>
        <v>0</v>
      </c>
      <c r="O130" s="80">
        <f>Igazgatás!O154+Községgazd!R143+Vagyongazd!O130+Közút!O130+Sport!O132+Közművelődés!Q167+Támogatás!U141</f>
        <v>0</v>
      </c>
      <c r="P130" s="1">
        <f>Igazgatás!P154+Községgazd!S143+Vagyongazd!P130+Közút!P130+Sport!P132+Közművelődés!R167+Támogatás!V141</f>
        <v>0</v>
      </c>
      <c r="Q130" s="42">
        <f>Igazgatás!Q154+Községgazd!T143+Vagyongazd!Q130+Közút!Q130+Sport!Q132+Közművelődés!S167+Támogatás!W141</f>
        <v>0</v>
      </c>
      <c r="R130" s="80">
        <f>Igazgatás!R154+Községgazd!U143+Vagyongazd!R130+Közút!R130+Sport!R132+Közművelődés!T167+Támogatás!X141</f>
        <v>0</v>
      </c>
      <c r="S130" s="80">
        <f>Igazgatás!S154+Községgazd!V143+Vagyongazd!S130+Közút!S130+Sport!S132+Közművelődés!U167+Támogatás!Y141</f>
        <v>0</v>
      </c>
      <c r="T130" s="80">
        <f>Igazgatás!T154+Községgazd!W143+Vagyongazd!T130+Közút!T130+Sport!T132+Közművelődés!V167+Támogatás!Z141</f>
        <v>0</v>
      </c>
      <c r="U130" s="44">
        <f>Igazgatás!U154+Községgazd!X143+Vagyongazd!U130+Közút!U130+Sport!U132+Közművelődés!W167+Támogatás!AA141</f>
        <v>0</v>
      </c>
    </row>
    <row r="131" spans="1:21" ht="15" hidden="1" customHeight="1" x14ac:dyDescent="0.25">
      <c r="B131" s="55"/>
      <c r="C131" s="2"/>
      <c r="D131" s="550" t="s">
        <v>535</v>
      </c>
      <c r="E131" s="550"/>
      <c r="F131" s="165" t="e">
        <v>#REF!</v>
      </c>
      <c r="G131" s="241" t="e">
        <f>Igazgatás!G155+Községgazd!G144+Vagyongazd!#REF!+Közút!G131+Sport!G133+Közművelődés!G168+Támogatás!G142</f>
        <v>#REF!</v>
      </c>
      <c r="H131" s="147" t="e">
        <f>Igazgatás!H155+Községgazd!H144+Vagyongazd!#REF!+Közút!H131+Sport!H133+Közművelődés!H168+Támogatás!H142</f>
        <v>#REF!</v>
      </c>
      <c r="I131" s="165" t="e">
        <f>Igazgatás!I155+Községgazd!I144+Vagyongazd!#REF!+Közút!I131+Sport!I133+Közművelődés!I168+Támogatás!I142</f>
        <v>#REF!</v>
      </c>
      <c r="J131" s="74">
        <f>Igazgatás!J155+Községgazd!M144+Vagyongazd!J131+Közút!J131+Sport!J133+Közművelődés!L168+Támogatás!P142</f>
        <v>0</v>
      </c>
      <c r="K131" s="1">
        <f>Igazgatás!K155+Községgazd!N144+Vagyongazd!K131+Közút!K131+Sport!K133+Közművelődés!M168+Támogatás!Q142</f>
        <v>0</v>
      </c>
      <c r="L131" s="1">
        <f>Igazgatás!L155+Községgazd!O144+Vagyongazd!L131+Közút!L131+Sport!L133+Közművelődés!N168+Támogatás!R142</f>
        <v>0</v>
      </c>
      <c r="M131" s="1">
        <f>Igazgatás!M155+Községgazd!P144+Vagyongazd!M131+Közút!M131+Sport!M133+Közművelődés!O168+Támogatás!S142</f>
        <v>0</v>
      </c>
      <c r="N131" s="1">
        <f>Igazgatás!N155+Községgazd!Q144+Vagyongazd!N131+Közút!N131+Sport!N133+Közművelődés!P168+Támogatás!T142</f>
        <v>0</v>
      </c>
      <c r="O131" s="80">
        <f>Igazgatás!O155+Községgazd!R144+Vagyongazd!O131+Közút!O131+Sport!O133+Közművelődés!Q168+Támogatás!U142</f>
        <v>0</v>
      </c>
      <c r="P131" s="1">
        <f>Igazgatás!P155+Községgazd!S144+Vagyongazd!P131+Közút!P131+Sport!P133+Közművelődés!R168+Támogatás!V142</f>
        <v>0</v>
      </c>
      <c r="Q131" s="42">
        <f>Igazgatás!Q155+Községgazd!T144+Vagyongazd!Q131+Közút!Q131+Sport!Q133+Közművelődés!S168+Támogatás!W142</f>
        <v>0</v>
      </c>
      <c r="R131" s="80">
        <f>Igazgatás!R155+Községgazd!U144+Vagyongazd!R131+Közút!R131+Sport!R133+Közművelődés!T168+Támogatás!X142</f>
        <v>0</v>
      </c>
      <c r="S131" s="80">
        <f>Igazgatás!S155+Községgazd!V144+Vagyongazd!S131+Közút!S131+Sport!S133+Közművelődés!U168+Támogatás!Y142</f>
        <v>0</v>
      </c>
      <c r="T131" s="80">
        <f>Igazgatás!T155+Községgazd!W144+Vagyongazd!T131+Közút!T131+Sport!T133+Közművelődés!V168+Támogatás!Z142</f>
        <v>0</v>
      </c>
      <c r="U131" s="44">
        <f>Igazgatás!U155+Községgazd!X144+Vagyongazd!U131+Közút!U131+Sport!U133+Közművelődés!W168+Támogatás!AA142</f>
        <v>0</v>
      </c>
    </row>
    <row r="132" spans="1:21" s="41" customFormat="1" ht="15" hidden="1" customHeight="1" x14ac:dyDescent="0.25">
      <c r="A132" s="124" t="s">
        <v>235</v>
      </c>
      <c r="B132" s="105" t="s">
        <v>665</v>
      </c>
      <c r="C132" s="595" t="s">
        <v>236</v>
      </c>
      <c r="D132" s="596"/>
      <c r="E132" s="596"/>
      <c r="F132" s="168" t="e">
        <v>#REF!</v>
      </c>
      <c r="G132" s="252" t="e">
        <f>Igazgatás!G156+Községgazd!G145+Vagyongazd!#REF!+Közút!G132+Sport!G134+Közművelődés!G169+Támogatás!G143</f>
        <v>#REF!</v>
      </c>
      <c r="H132" s="158" t="e">
        <f>Igazgatás!H156+Községgazd!H145+Vagyongazd!#REF!+Közút!H132+Sport!H134+Közművelődés!H169+Támogatás!H143</f>
        <v>#REF!</v>
      </c>
      <c r="I132" s="168" t="e">
        <f>Igazgatás!I156+Községgazd!I145+Vagyongazd!#REF!+Közút!I132+Sport!I134+Közművelődés!I169+Támogatás!I143</f>
        <v>#REF!</v>
      </c>
      <c r="J132" s="107">
        <f>Igazgatás!J156+Községgazd!M145+Vagyongazd!J132+Közút!J132+Sport!J134+Közművelődés!L169+Támogatás!P143</f>
        <v>0</v>
      </c>
      <c r="K132" s="108">
        <f>Igazgatás!K156+Községgazd!N145+Vagyongazd!K132+Közút!K132+Sport!K134+Közművelődés!M169+Támogatás!Q143</f>
        <v>0</v>
      </c>
      <c r="L132" s="108">
        <f>Igazgatás!L156+Községgazd!O145+Vagyongazd!L132+Közút!L132+Sport!L134+Közművelődés!N169+Támogatás!R143</f>
        <v>0</v>
      </c>
      <c r="M132" s="108">
        <f>Igazgatás!M156+Községgazd!P145+Vagyongazd!M132+Közút!M132+Sport!M134+Közművelődés!O169+Támogatás!S143</f>
        <v>0</v>
      </c>
      <c r="N132" s="108">
        <f>Igazgatás!N156+Községgazd!Q145+Vagyongazd!N132+Közút!N132+Sport!N134+Közművelődés!P169+Támogatás!T143</f>
        <v>0</v>
      </c>
      <c r="O132" s="111">
        <f>Igazgatás!O156+Községgazd!R145+Vagyongazd!O132+Közút!O132+Sport!O134+Közművelődés!Q169+Támogatás!U143</f>
        <v>0</v>
      </c>
      <c r="P132" s="108">
        <f>Igazgatás!P156+Községgazd!S145+Vagyongazd!P132+Közút!P132+Sport!P134+Közművelődés!R169+Támogatás!V143</f>
        <v>0</v>
      </c>
      <c r="Q132" s="110">
        <f>Igazgatás!Q156+Községgazd!T145+Vagyongazd!Q132+Közút!Q132+Sport!Q134+Közművelődés!S169+Támogatás!W143</f>
        <v>0</v>
      </c>
      <c r="R132" s="111">
        <f>Igazgatás!R156+Községgazd!U145+Vagyongazd!R132+Közút!R132+Sport!R134+Közművelődés!T169+Támogatás!X143</f>
        <v>0</v>
      </c>
      <c r="S132" s="111">
        <f>Igazgatás!S156+Községgazd!V145+Vagyongazd!S132+Közút!S132+Sport!S134+Közművelődés!U169+Támogatás!Y143</f>
        <v>0</v>
      </c>
      <c r="T132" s="111">
        <f>Igazgatás!T156+Községgazd!W145+Vagyongazd!T132+Közút!T132+Sport!T134+Közművelődés!V169+Támogatás!Z143</f>
        <v>0</v>
      </c>
      <c r="U132" s="112">
        <f>Igazgatás!U156+Községgazd!X145+Vagyongazd!U132+Közút!U132+Sport!U134+Közművelődés!W169+Támogatás!AA143</f>
        <v>0</v>
      </c>
    </row>
    <row r="133" spans="1:21" s="41" customFormat="1" ht="15" hidden="1" customHeight="1" x14ac:dyDescent="0.25">
      <c r="A133" s="124" t="s">
        <v>237</v>
      </c>
      <c r="B133" s="105" t="s">
        <v>667</v>
      </c>
      <c r="C133" s="595" t="s">
        <v>238</v>
      </c>
      <c r="D133" s="596"/>
      <c r="E133" s="596"/>
      <c r="F133" s="168" t="e">
        <v>#REF!</v>
      </c>
      <c r="G133" s="252" t="e">
        <f>Igazgatás!G157+Községgazd!G146+Vagyongazd!#REF!+Közút!G133+Sport!G135+Közművelődés!G170+Támogatás!G144</f>
        <v>#REF!</v>
      </c>
      <c r="H133" s="158" t="e">
        <f>Igazgatás!H157+Községgazd!H146+Vagyongazd!#REF!+Közút!H133+Sport!H135+Közművelődés!H170+Támogatás!H144</f>
        <v>#REF!</v>
      </c>
      <c r="I133" s="168" t="e">
        <f>Igazgatás!I157+Községgazd!I146+Vagyongazd!#REF!+Közút!I133+Sport!I135+Közművelődés!I170+Támogatás!I144</f>
        <v>#REF!</v>
      </c>
      <c r="J133" s="107">
        <f>Igazgatás!J157+Községgazd!M146+Vagyongazd!J133+Közút!J133+Sport!J135+Közművelődés!L170+Támogatás!P144</f>
        <v>0</v>
      </c>
      <c r="K133" s="108">
        <f>Igazgatás!K157+Községgazd!N146+Vagyongazd!K133+Közút!K133+Sport!K135+Közművelődés!M170+Támogatás!Q144</f>
        <v>0</v>
      </c>
      <c r="L133" s="108">
        <f>Igazgatás!L157+Községgazd!O146+Vagyongazd!L133+Közút!L133+Sport!L135+Közművelődés!N170+Támogatás!R144</f>
        <v>0</v>
      </c>
      <c r="M133" s="108">
        <f>Igazgatás!M157+Községgazd!P146+Vagyongazd!M133+Közút!M133+Sport!M135+Közművelődés!O170+Támogatás!S144</f>
        <v>0</v>
      </c>
      <c r="N133" s="108">
        <f>Igazgatás!N157+Községgazd!Q146+Vagyongazd!N133+Közút!N133+Sport!N135+Közművelődés!P170+Támogatás!T144</f>
        <v>0</v>
      </c>
      <c r="O133" s="111">
        <f>Igazgatás!O157+Községgazd!R146+Vagyongazd!O133+Közút!O133+Sport!O135+Közművelődés!Q170+Támogatás!U144</f>
        <v>0</v>
      </c>
      <c r="P133" s="108">
        <f>Igazgatás!P157+Községgazd!S146+Vagyongazd!P133+Közút!P133+Sport!P135+Közművelődés!R170+Támogatás!V144</f>
        <v>0</v>
      </c>
      <c r="Q133" s="110">
        <f>Igazgatás!Q157+Községgazd!T146+Vagyongazd!Q133+Közút!Q133+Sport!Q135+Közművelődés!S170+Támogatás!W144</f>
        <v>0</v>
      </c>
      <c r="R133" s="111">
        <f>Igazgatás!R157+Községgazd!U146+Vagyongazd!R133+Közút!R133+Sport!R135+Közművelődés!T170+Támogatás!X144</f>
        <v>0</v>
      </c>
      <c r="S133" s="111">
        <f>Igazgatás!S157+Községgazd!V146+Vagyongazd!S133+Közút!S133+Sport!S135+Közművelődés!U170+Támogatás!Y144</f>
        <v>0</v>
      </c>
      <c r="T133" s="111">
        <f>Igazgatás!T157+Községgazd!W146+Vagyongazd!T133+Közút!T133+Sport!T135+Közművelődés!V170+Támogatás!Z144</f>
        <v>0</v>
      </c>
      <c r="U133" s="112">
        <f>Igazgatás!U157+Községgazd!X146+Vagyongazd!U133+Közút!U133+Sport!U135+Közművelődés!W170+Támogatás!AA144</f>
        <v>0</v>
      </c>
    </row>
    <row r="134" spans="1:21" s="41" customFormat="1" ht="15" hidden="1" customHeight="1" x14ac:dyDescent="0.25">
      <c r="A134" s="124" t="s">
        <v>239</v>
      </c>
      <c r="B134" s="105" t="s">
        <v>668</v>
      </c>
      <c r="C134" s="595" t="s">
        <v>240</v>
      </c>
      <c r="D134" s="596"/>
      <c r="E134" s="596"/>
      <c r="F134" s="168" t="e">
        <v>#REF!</v>
      </c>
      <c r="G134" s="252" t="e">
        <f>Igazgatás!G158+Községgazd!G147+Vagyongazd!#REF!+Közút!G134+Sport!G136+Közművelődés!G171+Támogatás!G145</f>
        <v>#REF!</v>
      </c>
      <c r="H134" s="158" t="e">
        <f>Igazgatás!H158+Községgazd!H147+Vagyongazd!#REF!+Közút!H134+Sport!H136+Közművelődés!H171+Támogatás!H145</f>
        <v>#REF!</v>
      </c>
      <c r="I134" s="168" t="e">
        <f>Igazgatás!I158+Községgazd!I147+Vagyongazd!#REF!+Közút!I134+Sport!I136+Közművelődés!I171+Támogatás!I145</f>
        <v>#REF!</v>
      </c>
      <c r="J134" s="107">
        <f>Igazgatás!J158+Községgazd!M147+Vagyongazd!J134+Közút!J134+Sport!J136+Közművelődés!L171+Támogatás!P145</f>
        <v>0</v>
      </c>
      <c r="K134" s="108">
        <f>Igazgatás!K158+Községgazd!N147+Vagyongazd!K134+Közút!K134+Sport!K136+Közművelődés!M171+Támogatás!Q145</f>
        <v>0</v>
      </c>
      <c r="L134" s="108">
        <f>Igazgatás!L158+Községgazd!O147+Vagyongazd!L134+Közút!L134+Sport!L136+Közművelődés!N171+Támogatás!R145</f>
        <v>0</v>
      </c>
      <c r="M134" s="108">
        <f>Igazgatás!M158+Községgazd!P147+Vagyongazd!M134+Közút!M134+Sport!M136+Közművelődés!O171+Támogatás!S145</f>
        <v>0</v>
      </c>
      <c r="N134" s="108">
        <f>Igazgatás!N158+Községgazd!Q147+Vagyongazd!N134+Közút!N134+Sport!N136+Közművelődés!P171+Támogatás!T145</f>
        <v>0</v>
      </c>
      <c r="O134" s="111">
        <f>Igazgatás!O158+Községgazd!R147+Vagyongazd!O134+Közút!O134+Sport!O136+Közművelődés!Q171+Támogatás!U145</f>
        <v>0</v>
      </c>
      <c r="P134" s="108">
        <f>Igazgatás!P158+Községgazd!S147+Vagyongazd!P134+Közút!P134+Sport!P136+Közművelődés!R171+Támogatás!V145</f>
        <v>0</v>
      </c>
      <c r="Q134" s="110">
        <f>Igazgatás!Q158+Községgazd!T147+Vagyongazd!Q134+Közút!Q134+Sport!Q136+Közművelődés!S171+Támogatás!W145</f>
        <v>0</v>
      </c>
      <c r="R134" s="111">
        <f>Igazgatás!R158+Községgazd!U147+Vagyongazd!R134+Közút!R134+Sport!R136+Közművelődés!T171+Támogatás!X145</f>
        <v>0</v>
      </c>
      <c r="S134" s="111">
        <f>Igazgatás!S158+Községgazd!V147+Vagyongazd!S134+Közút!S134+Sport!S136+Közművelődés!U171+Támogatás!Y145</f>
        <v>0</v>
      </c>
      <c r="T134" s="111">
        <f>Igazgatás!T158+Községgazd!W147+Vagyongazd!T134+Közút!T134+Sport!T136+Közművelődés!V171+Támogatás!Z145</f>
        <v>0</v>
      </c>
      <c r="U134" s="112">
        <f>Igazgatás!U158+Községgazd!X147+Vagyongazd!U134+Közút!U134+Sport!U136+Közművelődés!W171+Támogatás!AA145</f>
        <v>0</v>
      </c>
    </row>
    <row r="135" spans="1:21" s="41" customFormat="1" x14ac:dyDescent="0.25">
      <c r="A135" s="124" t="s">
        <v>241</v>
      </c>
      <c r="B135" s="105" t="s">
        <v>669</v>
      </c>
      <c r="C135" s="595" t="s">
        <v>242</v>
      </c>
      <c r="D135" s="596"/>
      <c r="E135" s="596"/>
      <c r="F135" s="168">
        <v>726831</v>
      </c>
      <c r="G135" s="168">
        <f>Igazgatás!G159+Községgazd!G148+Közút!G135+Sport!G137+Közművelődés!G172+Támogatás!G146</f>
        <v>726831</v>
      </c>
      <c r="H135" s="168">
        <f>Igazgatás!H159+Községgazd!H148+Közút!H135+Sport!H137+Közművelődés!H172+Támogatás!H146</f>
        <v>0</v>
      </c>
      <c r="I135" s="168">
        <f>Igazgatás!I159+Községgazd!I148+Közút!I135+Sport!I137+Közművelődés!I172+Támogatás!I146</f>
        <v>726831</v>
      </c>
      <c r="J135" s="107">
        <f>Igazgatás!J159+Községgazd!M148+Vagyongazd!J135+Közút!J135+Sport!J137+Közművelődés!L172+Támogatás!P146</f>
        <v>0</v>
      </c>
      <c r="K135" s="108">
        <f>Igazgatás!K159+Községgazd!N148+Vagyongazd!K135+Közút!K135+Sport!K137+Közművelődés!M172+Támogatás!Q146</f>
        <v>0</v>
      </c>
      <c r="L135" s="108">
        <f>Igazgatás!L159+Községgazd!O148+Vagyongazd!L135+Közút!L135+Sport!L137+Közművelődés!N172+Támogatás!R146</f>
        <v>0</v>
      </c>
      <c r="M135" s="108">
        <f>Igazgatás!M159+Községgazd!P148+Vagyongazd!M135+Közút!M135+Sport!M137+Közművelődés!O172+Támogatás!S146</f>
        <v>0</v>
      </c>
      <c r="N135" s="108">
        <f>Igazgatás!N159+Községgazd!Q148+Vagyongazd!N135+Közút!N135+Sport!N137+Közművelődés!P172+Támogatás!T146</f>
        <v>150000</v>
      </c>
      <c r="O135" s="111">
        <f>Igazgatás!O159+Községgazd!R148+Vagyongazd!O135+Közút!O135+Sport!O137+Közművelődés!Q172+Támogatás!U146</f>
        <v>350000</v>
      </c>
      <c r="P135" s="108">
        <f>Igazgatás!P159+Községgazd!S148+Vagyongazd!P135+Közút!P135+Sport!P137+Közművelődés!R172+Támogatás!V146</f>
        <v>0</v>
      </c>
      <c r="Q135" s="110">
        <f>Igazgatás!Q159+Községgazd!T148+Vagyongazd!Q135+Közút!Q135+Sport!Q137+Közművelődés!S172+Támogatás!W146</f>
        <v>0</v>
      </c>
      <c r="R135" s="111">
        <f>Igazgatás!R159+Községgazd!U148+Vagyongazd!R135+Közút!R135+Sport!R137+Közművelődés!T172+Támogatás!X146</f>
        <v>226831</v>
      </c>
      <c r="S135" s="111">
        <f>Igazgatás!S159+Községgazd!V148+Vagyongazd!S135+Közút!S135+Sport!S137+Közművelődés!U172+Támogatás!Y146</f>
        <v>0</v>
      </c>
      <c r="T135" s="111">
        <f>Igazgatás!T159+Községgazd!W148+Vagyongazd!T135+Közút!T135+Sport!T137+Közművelődés!V172+Támogatás!Z146</f>
        <v>0</v>
      </c>
      <c r="U135" s="112">
        <f>Igazgatás!U159+Községgazd!X148+Vagyongazd!U135+Közút!U135+Sport!U137+Közművelődés!W172+Támogatás!AA146</f>
        <v>0</v>
      </c>
    </row>
    <row r="136" spans="1:21" ht="15" hidden="1" customHeight="1" x14ac:dyDescent="0.25">
      <c r="B136" s="55"/>
      <c r="C136" s="2"/>
      <c r="D136" s="550" t="s">
        <v>359</v>
      </c>
      <c r="E136" s="550"/>
      <c r="F136" s="165" t="e">
        <v>#REF!</v>
      </c>
      <c r="G136" s="165" t="e">
        <f>Igazgatás!G160+Községgazd!G149+Vagyongazd!#REF!+Közút!G136+Sport!G138+Közművelődés!G173+Támogatás!G147</f>
        <v>#REF!</v>
      </c>
      <c r="H136" s="165" t="e">
        <f>Igazgatás!H160+Községgazd!H149+Vagyongazd!#REF!+Közút!H136+Sport!H138+Közművelődés!H173+Támogatás!H147</f>
        <v>#REF!</v>
      </c>
      <c r="I136" s="165" t="e">
        <f>Igazgatás!I160+Községgazd!I149+Vagyongazd!#REF!+Közút!I136+Sport!I138+Közművelődés!I173+Támogatás!I147</f>
        <v>#REF!</v>
      </c>
      <c r="J136" s="74">
        <f>Igazgatás!J160+Községgazd!M149+Vagyongazd!J136+Közút!J136+Sport!J138+Közművelődés!L173+Támogatás!P147</f>
        <v>0</v>
      </c>
      <c r="K136" s="1">
        <f>Igazgatás!K160+Községgazd!N149+Vagyongazd!K136+Közút!K136+Sport!K138+Közművelődés!M173+Támogatás!Q147</f>
        <v>0</v>
      </c>
      <c r="L136" s="1">
        <f>Igazgatás!L160+Községgazd!O149+Vagyongazd!L136+Közút!L136+Sport!L138+Közművelődés!N173+Támogatás!R147</f>
        <v>0</v>
      </c>
      <c r="M136" s="1">
        <f>Igazgatás!M160+Községgazd!P149+Vagyongazd!M136+Közút!M136+Sport!M138+Közművelődés!O173+Támogatás!S147</f>
        <v>0</v>
      </c>
      <c r="N136" s="1">
        <f>Igazgatás!N160+Községgazd!Q149+Vagyongazd!N136+Közút!N136+Sport!N138+Közművelődés!P173+Támogatás!T147</f>
        <v>0</v>
      </c>
      <c r="O136" s="80">
        <f>Igazgatás!O160+Községgazd!R149+Vagyongazd!O136+Közút!O136+Sport!O138+Közművelődés!Q173+Támogatás!U147</f>
        <v>0</v>
      </c>
      <c r="P136" s="1">
        <f>Igazgatás!P160+Községgazd!S149+Vagyongazd!P136+Közút!P136+Sport!P138+Közművelődés!R173+Támogatás!V147</f>
        <v>0</v>
      </c>
      <c r="Q136" s="42">
        <f>Igazgatás!Q160+Községgazd!T149+Vagyongazd!Q136+Közút!Q136+Sport!Q138+Közművelődés!S173+Támogatás!W147</f>
        <v>0</v>
      </c>
      <c r="R136" s="80">
        <f>Igazgatás!R160+Községgazd!U149+Vagyongazd!R136+Közút!R136+Sport!R138+Közművelődés!T173+Támogatás!X147</f>
        <v>0</v>
      </c>
      <c r="S136" s="80">
        <f>Igazgatás!S160+Községgazd!V149+Vagyongazd!S136+Közút!S136+Sport!S138+Közművelődés!U173+Támogatás!Y147</f>
        <v>0</v>
      </c>
      <c r="T136" s="80">
        <f>Igazgatás!T160+Községgazd!W149+Vagyongazd!T136+Közút!T136+Sport!T138+Közművelődés!V173+Támogatás!Z147</f>
        <v>0</v>
      </c>
      <c r="U136" s="44">
        <f>Igazgatás!U160+Községgazd!X149+Vagyongazd!U136+Közút!U136+Sport!U138+Közművelődés!W173+Támogatás!AA147</f>
        <v>0</v>
      </c>
    </row>
    <row r="137" spans="1:21" ht="15" hidden="1" customHeight="1" x14ac:dyDescent="0.25">
      <c r="B137" s="55"/>
      <c r="C137" s="2"/>
      <c r="D137" s="550" t="s">
        <v>360</v>
      </c>
      <c r="E137" s="550"/>
      <c r="F137" s="165" t="e">
        <v>#REF!</v>
      </c>
      <c r="G137" s="165" t="e">
        <f>Igazgatás!G161+Községgazd!G150+Vagyongazd!#REF!+Közút!G137+Sport!G139+Közművelődés!G174+Támogatás!G148</f>
        <v>#REF!</v>
      </c>
      <c r="H137" s="165" t="e">
        <f>Igazgatás!H161+Községgazd!H150+Vagyongazd!#REF!+Közút!H137+Sport!H139+Közművelődés!H174+Támogatás!H148</f>
        <v>#REF!</v>
      </c>
      <c r="I137" s="165" t="e">
        <f>Igazgatás!I161+Községgazd!I150+Vagyongazd!#REF!+Közút!I137+Sport!I139+Közművelődés!I174+Támogatás!I148</f>
        <v>#REF!</v>
      </c>
      <c r="J137" s="74">
        <f>Igazgatás!J161+Községgazd!M150+Vagyongazd!J137+Közút!J137+Sport!J139+Közművelődés!L174+Támogatás!P148</f>
        <v>0</v>
      </c>
      <c r="K137" s="1">
        <f>Igazgatás!K161+Községgazd!N150+Vagyongazd!K137+Közút!K137+Sport!K139+Közművelődés!M174+Támogatás!Q148</f>
        <v>0</v>
      </c>
      <c r="L137" s="1">
        <f>Igazgatás!L161+Községgazd!O150+Vagyongazd!L137+Közút!L137+Sport!L139+Közművelődés!N174+Támogatás!R148</f>
        <v>0</v>
      </c>
      <c r="M137" s="1">
        <f>Igazgatás!M161+Községgazd!P150+Vagyongazd!M137+Közút!M137+Sport!M139+Közművelődés!O174+Támogatás!S148</f>
        <v>0</v>
      </c>
      <c r="N137" s="1">
        <f>Igazgatás!N161+Községgazd!Q150+Vagyongazd!N137+Közút!N137+Sport!N139+Közművelődés!P174+Támogatás!T148</f>
        <v>0</v>
      </c>
      <c r="O137" s="80">
        <f>Igazgatás!O161+Községgazd!R150+Vagyongazd!O137+Közút!O137+Sport!O139+Közművelődés!Q174+Támogatás!U148</f>
        <v>0</v>
      </c>
      <c r="P137" s="1">
        <f>Igazgatás!P161+Községgazd!S150+Vagyongazd!P137+Közút!P137+Sport!P139+Közművelődés!R174+Támogatás!V148</f>
        <v>0</v>
      </c>
      <c r="Q137" s="42">
        <f>Igazgatás!Q161+Községgazd!T150+Vagyongazd!Q137+Közút!Q137+Sport!Q139+Közművelődés!S174+Támogatás!W148</f>
        <v>0</v>
      </c>
      <c r="R137" s="80">
        <f>Igazgatás!R161+Községgazd!U150+Vagyongazd!R137+Közút!R137+Sport!R139+Közművelődés!T174+Támogatás!X148</f>
        <v>0</v>
      </c>
      <c r="S137" s="80">
        <f>Igazgatás!S161+Községgazd!V150+Vagyongazd!S137+Közút!S137+Sport!S139+Közművelődés!U174+Támogatás!Y148</f>
        <v>0</v>
      </c>
      <c r="T137" s="80">
        <f>Igazgatás!T161+Községgazd!W150+Vagyongazd!T137+Közút!T137+Sport!T139+Közművelődés!V174+Támogatás!Z148</f>
        <v>0</v>
      </c>
      <c r="U137" s="44">
        <f>Igazgatás!U161+Községgazd!X150+Vagyongazd!U137+Közút!U137+Sport!U139+Közművelődés!W174+Támogatás!AA148</f>
        <v>0</v>
      </c>
    </row>
    <row r="138" spans="1:21" x14ac:dyDescent="0.25">
      <c r="B138" s="55"/>
      <c r="C138" s="2"/>
      <c r="D138" s="550" t="s">
        <v>361</v>
      </c>
      <c r="E138" s="550"/>
      <c r="F138" s="165">
        <v>726831</v>
      </c>
      <c r="G138" s="165">
        <f>Igazgatás!G162+Községgazd!G151+Közút!G138+Sport!G140+Közművelődés!G175+Támogatás!G149</f>
        <v>726831</v>
      </c>
      <c r="H138" s="165">
        <f>Igazgatás!H162+Községgazd!H151+Közút!H138+Sport!H140+Közművelődés!H175+Támogatás!H149</f>
        <v>0</v>
      </c>
      <c r="I138" s="165">
        <f>Igazgatás!I162+Községgazd!I151+Közút!I138+Sport!I140+Közművelődés!I175+Támogatás!I149</f>
        <v>726831</v>
      </c>
      <c r="J138" s="74">
        <f>Igazgatás!J162+Községgazd!M151+Vagyongazd!J138+Közút!J138+Sport!J140+Közművelődés!L175+Támogatás!P149</f>
        <v>0</v>
      </c>
      <c r="K138" s="1">
        <f>Igazgatás!K162+Községgazd!N151+Vagyongazd!K138+Közút!K138+Sport!K140+Közművelődés!M175+Támogatás!Q149</f>
        <v>0</v>
      </c>
      <c r="L138" s="1">
        <f>Igazgatás!L162+Községgazd!O151+Vagyongazd!L138+Közút!L138+Sport!L140+Közművelődés!N175+Támogatás!R149</f>
        <v>0</v>
      </c>
      <c r="M138" s="1">
        <f>Igazgatás!M162+Községgazd!P151+Vagyongazd!M138+Közút!M138+Sport!M140+Közművelődés!O175+Támogatás!S149</f>
        <v>0</v>
      </c>
      <c r="N138" s="1">
        <f>Igazgatás!N162+Községgazd!Q151+Vagyongazd!N138+Közút!N138+Sport!N140+Közművelődés!P175+Támogatás!T149</f>
        <v>150000</v>
      </c>
      <c r="O138" s="80">
        <f>Igazgatás!O162+Községgazd!R151+Vagyongazd!O138+Közút!O138+Sport!O140+Közművelődés!Q175+Támogatás!U149</f>
        <v>350000</v>
      </c>
      <c r="P138" s="1">
        <f>Igazgatás!P162+Községgazd!S151+Vagyongazd!P138+Közút!P138+Sport!P140+Közművelődés!R175+Támogatás!V149</f>
        <v>0</v>
      </c>
      <c r="Q138" s="42">
        <f>Igazgatás!Q162+Községgazd!T151+Vagyongazd!Q138+Közút!Q138+Sport!Q140+Közművelődés!S175+Támogatás!W149</f>
        <v>0</v>
      </c>
      <c r="R138" s="80">
        <f>Igazgatás!R162+Községgazd!U151+Vagyongazd!R138+Közút!R138+Sport!R140+Közművelődés!T175+Támogatás!X149</f>
        <v>226831</v>
      </c>
      <c r="S138" s="80">
        <f>Igazgatás!S162+Községgazd!V151+Vagyongazd!S138+Közút!S138+Sport!S140+Közművelődés!U175+Támogatás!Y149</f>
        <v>0</v>
      </c>
      <c r="T138" s="80">
        <f>Igazgatás!T162+Községgazd!W151+Vagyongazd!T138+Közút!T138+Sport!T140+Közművelődés!V175+Támogatás!Z149</f>
        <v>0</v>
      </c>
      <c r="U138" s="44">
        <f>Igazgatás!U162+Községgazd!X151+Vagyongazd!U138+Közút!U138+Sport!U140+Közművelődés!W175+Támogatás!AA149</f>
        <v>0</v>
      </c>
    </row>
    <row r="139" spans="1:21" ht="15" hidden="1" customHeight="1" x14ac:dyDescent="0.25">
      <c r="B139" s="55"/>
      <c r="C139" s="2"/>
      <c r="D139" s="550" t="s">
        <v>362</v>
      </c>
      <c r="E139" s="550"/>
      <c r="F139" s="165" t="e">
        <v>#REF!</v>
      </c>
      <c r="G139" s="241" t="e">
        <f>Igazgatás!G163+Községgazd!G152+Vagyongazd!#REF!+Közút!G139+Sport!G141+Közművelődés!G176+Támogatás!G153</f>
        <v>#REF!</v>
      </c>
      <c r="H139" s="147" t="e">
        <f>Igazgatás!H163+Községgazd!H152+Vagyongazd!#REF!+Közút!H139+Sport!H141+Közművelődés!H176+Támogatás!H153</f>
        <v>#REF!</v>
      </c>
      <c r="I139" s="165" t="e">
        <f>Igazgatás!I163+Községgazd!I152+Vagyongazd!#REF!+Közút!I139+Sport!I141+Közművelődés!I176+Támogatás!I153</f>
        <v>#REF!</v>
      </c>
      <c r="J139" s="74">
        <f>Igazgatás!J163+Községgazd!M152+Vagyongazd!J139+Közút!J139+Sport!J141+Közművelődés!L176+Támogatás!P153</f>
        <v>0</v>
      </c>
      <c r="K139" s="1">
        <f>Igazgatás!K163+Községgazd!N152+Vagyongazd!K139+Közút!K139+Sport!K141+Közművelődés!M176+Támogatás!Q153</f>
        <v>0</v>
      </c>
      <c r="L139" s="1">
        <f>Igazgatás!L163+Községgazd!O152+Vagyongazd!L139+Közút!L139+Sport!L141+Közművelődés!N176+Támogatás!R153</f>
        <v>0</v>
      </c>
      <c r="M139" s="1">
        <f>Igazgatás!M163+Községgazd!P152+Vagyongazd!M139+Közút!M139+Sport!M141+Közművelődés!O176+Támogatás!S153</f>
        <v>0</v>
      </c>
      <c r="N139" s="1">
        <f>Igazgatás!N163+Községgazd!Q152+Vagyongazd!N139+Közút!N139+Sport!N141+Közművelődés!P176+Támogatás!T153</f>
        <v>0</v>
      </c>
      <c r="O139" s="80">
        <f>Igazgatás!O163+Községgazd!R152+Vagyongazd!O139+Közút!O139+Sport!O141+Közművelődés!Q176+Támogatás!U153</f>
        <v>0</v>
      </c>
      <c r="P139" s="1">
        <f>Igazgatás!P163+Községgazd!S152+Vagyongazd!P139+Közút!P139+Sport!P141+Közművelődés!R176+Támogatás!V153</f>
        <v>0</v>
      </c>
      <c r="Q139" s="42">
        <f>Igazgatás!Q163+Községgazd!T152+Vagyongazd!Q139+Közút!Q139+Sport!Q141+Közművelődés!S176+Támogatás!W153</f>
        <v>0</v>
      </c>
      <c r="R139" s="80">
        <f>Igazgatás!R163+Községgazd!U152+Vagyongazd!R139+Közút!R139+Sport!R141+Közművelődés!T176+Támogatás!X153</f>
        <v>0</v>
      </c>
      <c r="S139" s="80">
        <f>Igazgatás!S163+Községgazd!V152+Vagyongazd!S139+Közút!S139+Sport!S141+Közművelődés!U176+Támogatás!Y153</f>
        <v>0</v>
      </c>
      <c r="T139" s="80">
        <f>Igazgatás!T163+Községgazd!W152+Vagyongazd!T139+Közút!T139+Sport!T141+Közművelődés!V176+Támogatás!Z153</f>
        <v>0</v>
      </c>
      <c r="U139" s="44">
        <f>Igazgatás!U163+Községgazd!X152+Vagyongazd!U139+Közút!U139+Sport!U141+Közművelődés!W176+Támogatás!AA153</f>
        <v>0</v>
      </c>
    </row>
    <row r="140" spans="1:21" ht="15" hidden="1" customHeight="1" x14ac:dyDescent="0.25">
      <c r="B140" s="55"/>
      <c r="C140" s="2"/>
      <c r="D140" s="550" t="s">
        <v>363</v>
      </c>
      <c r="E140" s="550"/>
      <c r="F140" s="165" t="e">
        <v>#REF!</v>
      </c>
      <c r="G140" s="241" t="e">
        <f>Igazgatás!G164+Községgazd!G153+Vagyongazd!#REF!+Közút!G140+Sport!G142+Közművelődés!G177+Támogatás!G154</f>
        <v>#REF!</v>
      </c>
      <c r="H140" s="147" t="e">
        <f>Igazgatás!H164+Községgazd!H153+Vagyongazd!#REF!+Közút!H140+Sport!H142+Közművelődés!H177+Támogatás!H154</f>
        <v>#REF!</v>
      </c>
      <c r="I140" s="165" t="e">
        <f>Igazgatás!I164+Községgazd!I153+Vagyongazd!#REF!+Közút!I140+Sport!I142+Közművelődés!I177+Támogatás!I154</f>
        <v>#REF!</v>
      </c>
      <c r="J140" s="74">
        <f>Igazgatás!J164+Községgazd!M153+Vagyongazd!J140+Közút!J140+Sport!J142+Közművelődés!L177+Támogatás!P154</f>
        <v>0</v>
      </c>
      <c r="K140" s="1">
        <f>Igazgatás!K164+Községgazd!N153+Vagyongazd!K140+Közút!K140+Sport!K142+Közművelődés!M177+Támogatás!Q154</f>
        <v>0</v>
      </c>
      <c r="L140" s="1">
        <f>Igazgatás!L164+Községgazd!O153+Vagyongazd!L140+Közút!L140+Sport!L142+Közművelődés!N177+Támogatás!R154</f>
        <v>0</v>
      </c>
      <c r="M140" s="1">
        <f>Igazgatás!M164+Községgazd!P153+Vagyongazd!M140+Közút!M140+Sport!M142+Közművelődés!O177+Támogatás!S154</f>
        <v>0</v>
      </c>
      <c r="N140" s="1">
        <f>Igazgatás!N164+Községgazd!Q153+Vagyongazd!N140+Közút!N140+Sport!N142+Közművelődés!P177+Támogatás!T154</f>
        <v>0</v>
      </c>
      <c r="O140" s="80">
        <f>Igazgatás!O164+Községgazd!R153+Vagyongazd!O140+Közút!O140+Sport!O142+Közművelődés!Q177+Támogatás!U154</f>
        <v>0</v>
      </c>
      <c r="P140" s="1">
        <f>Igazgatás!P164+Községgazd!S153+Vagyongazd!P140+Közút!P140+Sport!P142+Közművelődés!R177+Támogatás!V154</f>
        <v>0</v>
      </c>
      <c r="Q140" s="42">
        <f>Igazgatás!Q164+Községgazd!T153+Vagyongazd!Q140+Közút!Q140+Sport!Q142+Közművelődés!S177+Támogatás!W154</f>
        <v>0</v>
      </c>
      <c r="R140" s="80">
        <f>Igazgatás!R164+Községgazd!U153+Vagyongazd!R140+Közút!R140+Sport!R142+Közművelődés!T177+Támogatás!X154</f>
        <v>0</v>
      </c>
      <c r="S140" s="80">
        <f>Igazgatás!S164+Községgazd!V153+Vagyongazd!S140+Közút!S140+Sport!S142+Közművelődés!U177+Támogatás!Y154</f>
        <v>0</v>
      </c>
      <c r="T140" s="80">
        <f>Igazgatás!T164+Községgazd!W153+Vagyongazd!T140+Közút!T140+Sport!T142+Közművelődés!V177+Támogatás!Z154</f>
        <v>0</v>
      </c>
      <c r="U140" s="44">
        <f>Igazgatás!U164+Községgazd!X153+Vagyongazd!U140+Közút!U140+Sport!U142+Közművelődés!W177+Támogatás!AA154</f>
        <v>0</v>
      </c>
    </row>
    <row r="141" spans="1:21" ht="25.5" hidden="1" customHeight="1" x14ac:dyDescent="0.25">
      <c r="B141" s="55"/>
      <c r="C141" s="2"/>
      <c r="D141" s="551" t="s">
        <v>536</v>
      </c>
      <c r="E141" s="551"/>
      <c r="F141" s="165" t="e">
        <v>#REF!</v>
      </c>
      <c r="G141" s="251" t="e">
        <f>Igazgatás!G165+Községgazd!G154+Vagyongazd!#REF!+Közút!G141+Sport!G143+Közművelődés!G178+Támogatás!G155</f>
        <v>#REF!</v>
      </c>
      <c r="H141" s="157" t="e">
        <f>Igazgatás!H165+Községgazd!H154+Vagyongazd!#REF!+Közút!H141+Sport!H143+Közművelődés!H178+Támogatás!H155</f>
        <v>#REF!</v>
      </c>
      <c r="I141" s="165" t="e">
        <f>Igazgatás!I165+Községgazd!I154+Vagyongazd!#REF!+Közút!I141+Sport!I143+Közművelődés!I178+Támogatás!I155</f>
        <v>#REF!</v>
      </c>
      <c r="J141" s="74">
        <f>Igazgatás!J165+Községgazd!M154+Vagyongazd!J141+Közút!J141+Sport!J143+Közművelődés!L178+Támogatás!P155</f>
        <v>0</v>
      </c>
      <c r="K141" s="1">
        <f>Igazgatás!K165+Községgazd!N154+Vagyongazd!K141+Közút!K141+Sport!K143+Közművelődés!M178+Támogatás!Q155</f>
        <v>0</v>
      </c>
      <c r="L141" s="1">
        <f>Igazgatás!L165+Községgazd!O154+Vagyongazd!L141+Közút!L141+Sport!L143+Közművelődés!N178+Támogatás!R155</f>
        <v>0</v>
      </c>
      <c r="M141" s="1">
        <f>Igazgatás!M165+Községgazd!P154+Vagyongazd!M141+Közút!M141+Sport!M143+Közművelődés!O178+Támogatás!S155</f>
        <v>0</v>
      </c>
      <c r="N141" s="1">
        <f>Igazgatás!N165+Községgazd!Q154+Vagyongazd!N141+Közút!N141+Sport!N143+Közművelődés!P178+Támogatás!T155</f>
        <v>0</v>
      </c>
      <c r="O141" s="80">
        <f>Igazgatás!O165+Községgazd!R154+Vagyongazd!O141+Közút!O141+Sport!O143+Közművelődés!Q178+Támogatás!U155</f>
        <v>0</v>
      </c>
      <c r="P141" s="1">
        <f>Igazgatás!P165+Községgazd!S154+Vagyongazd!P141+Közút!P141+Sport!P143+Közművelődés!R178+Támogatás!V155</f>
        <v>0</v>
      </c>
      <c r="Q141" s="42">
        <f>Igazgatás!Q165+Községgazd!T154+Vagyongazd!Q141+Közút!Q141+Sport!Q143+Közművelődés!S178+Támogatás!W155</f>
        <v>0</v>
      </c>
      <c r="R141" s="80">
        <f>Igazgatás!R165+Községgazd!U154+Vagyongazd!R141+Közút!R141+Sport!R143+Közművelődés!T178+Támogatás!X155</f>
        <v>0</v>
      </c>
      <c r="S141" s="80">
        <f>Igazgatás!S165+Községgazd!V154+Vagyongazd!S141+Közút!S141+Sport!S143+Közművelődés!U178+Támogatás!Y155</f>
        <v>0</v>
      </c>
      <c r="T141" s="80">
        <f>Igazgatás!T165+Községgazd!W154+Vagyongazd!T141+Közút!T141+Sport!T143+Közművelődés!V178+Támogatás!Z155</f>
        <v>0</v>
      </c>
      <c r="U141" s="44">
        <f>Igazgatás!U165+Községgazd!X154+Vagyongazd!U141+Közút!U141+Sport!U143+Közművelődés!W178+Támogatás!AA155</f>
        <v>0</v>
      </c>
    </row>
    <row r="142" spans="1:21" ht="25.5" hidden="1" customHeight="1" x14ac:dyDescent="0.25">
      <c r="B142" s="55"/>
      <c r="C142" s="2"/>
      <c r="D142" s="551" t="s">
        <v>539</v>
      </c>
      <c r="E142" s="551"/>
      <c r="F142" s="165" t="e">
        <v>#REF!</v>
      </c>
      <c r="G142" s="251" t="e">
        <f>Igazgatás!G166+Községgazd!G155+Vagyongazd!#REF!+Közút!G142+Sport!G144+Közművelődés!G179+Támogatás!G156</f>
        <v>#REF!</v>
      </c>
      <c r="H142" s="157" t="e">
        <f>Igazgatás!H166+Községgazd!H155+Vagyongazd!#REF!+Közút!H142+Sport!H144+Közművelődés!H179+Támogatás!H156</f>
        <v>#REF!</v>
      </c>
      <c r="I142" s="165" t="e">
        <f>Igazgatás!I166+Községgazd!I155+Vagyongazd!#REF!+Közút!I142+Sport!I144+Közművelődés!I179+Támogatás!I156</f>
        <v>#REF!</v>
      </c>
      <c r="J142" s="74">
        <f>Igazgatás!J166+Községgazd!M155+Vagyongazd!J142+Közút!J142+Sport!J144+Közművelődés!L179+Támogatás!P156</f>
        <v>0</v>
      </c>
      <c r="K142" s="1">
        <f>Igazgatás!K166+Községgazd!N155+Vagyongazd!K142+Közút!K142+Sport!K144+Közművelődés!M179+Támogatás!Q156</f>
        <v>0</v>
      </c>
      <c r="L142" s="1">
        <f>Igazgatás!L166+Községgazd!O155+Vagyongazd!L142+Közút!L142+Sport!L144+Közművelődés!N179+Támogatás!R156</f>
        <v>0</v>
      </c>
      <c r="M142" s="1">
        <f>Igazgatás!M166+Községgazd!P155+Vagyongazd!M142+Közút!M142+Sport!M144+Közművelődés!O179+Támogatás!S156</f>
        <v>0</v>
      </c>
      <c r="N142" s="1">
        <f>Igazgatás!N166+Községgazd!Q155+Vagyongazd!N142+Közút!N142+Sport!N144+Közművelődés!P179+Támogatás!T156</f>
        <v>0</v>
      </c>
      <c r="O142" s="80">
        <f>Igazgatás!O166+Községgazd!R155+Vagyongazd!O142+Közút!O142+Sport!O144+Közművelődés!Q179+Támogatás!U156</f>
        <v>0</v>
      </c>
      <c r="P142" s="1">
        <f>Igazgatás!P166+Községgazd!S155+Vagyongazd!P142+Közút!P142+Sport!P144+Közművelődés!R179+Támogatás!V156</f>
        <v>0</v>
      </c>
      <c r="Q142" s="42">
        <f>Igazgatás!Q166+Községgazd!T155+Vagyongazd!Q142+Közút!Q142+Sport!Q144+Közművelődés!S179+Támogatás!W156</f>
        <v>0</v>
      </c>
      <c r="R142" s="80">
        <f>Igazgatás!R166+Községgazd!U155+Vagyongazd!R142+Közút!R142+Sport!R144+Közművelődés!T179+Támogatás!X156</f>
        <v>0</v>
      </c>
      <c r="S142" s="80">
        <f>Igazgatás!S166+Községgazd!V155+Vagyongazd!S142+Közút!S142+Sport!S144+Közművelődés!U179+Támogatás!Y156</f>
        <v>0</v>
      </c>
      <c r="T142" s="80">
        <f>Igazgatás!T166+Községgazd!W155+Vagyongazd!T142+Közút!T142+Sport!T144+Közművelődés!V179+Támogatás!Z156</f>
        <v>0</v>
      </c>
      <c r="U142" s="44">
        <f>Igazgatás!U166+Községgazd!X155+Vagyongazd!U142+Közút!U142+Sport!U144+Közművelődés!W179+Támogatás!AA156</f>
        <v>0</v>
      </c>
    </row>
    <row r="143" spans="1:21" ht="15" hidden="1" customHeight="1" x14ac:dyDescent="0.25">
      <c r="B143" s="55"/>
      <c r="C143" s="2"/>
      <c r="D143" s="550" t="s">
        <v>365</v>
      </c>
      <c r="E143" s="550"/>
      <c r="F143" s="165" t="e">
        <v>#REF!</v>
      </c>
      <c r="G143" s="241" t="e">
        <f>Igazgatás!G167+Községgazd!G156+Vagyongazd!#REF!+Közút!G143+Sport!G145+Közművelődés!G180+Támogatás!G157</f>
        <v>#REF!</v>
      </c>
      <c r="H143" s="147" t="e">
        <f>Igazgatás!H167+Községgazd!H156+Vagyongazd!#REF!+Közút!H143+Sport!H145+Közművelődés!H180+Támogatás!H157</f>
        <v>#REF!</v>
      </c>
      <c r="I143" s="165" t="e">
        <f>Igazgatás!I167+Községgazd!I156+Vagyongazd!#REF!+Közút!I143+Sport!I145+Közművelődés!I180+Támogatás!I157</f>
        <v>#REF!</v>
      </c>
      <c r="J143" s="74">
        <f>Igazgatás!J167+Községgazd!M156+Vagyongazd!J143+Közút!J143+Sport!J145+Közművelődés!L180+Támogatás!P157</f>
        <v>0</v>
      </c>
      <c r="K143" s="1">
        <f>Igazgatás!K167+Községgazd!N156+Vagyongazd!K143+Közút!K143+Sport!K145+Közművelődés!M180+Támogatás!Q157</f>
        <v>0</v>
      </c>
      <c r="L143" s="1">
        <f>Igazgatás!L167+Községgazd!O156+Vagyongazd!L143+Közút!L143+Sport!L145+Közművelődés!N180+Támogatás!R157</f>
        <v>0</v>
      </c>
      <c r="M143" s="1">
        <f>Igazgatás!M167+Községgazd!P156+Vagyongazd!M143+Közút!M143+Sport!M145+Közművelődés!O180+Támogatás!S157</f>
        <v>0</v>
      </c>
      <c r="N143" s="1">
        <f>Igazgatás!N167+Községgazd!Q156+Vagyongazd!N143+Közút!N143+Sport!N145+Közművelődés!P180+Támogatás!T157</f>
        <v>0</v>
      </c>
      <c r="O143" s="80">
        <f>Igazgatás!O167+Községgazd!R156+Vagyongazd!O143+Közút!O143+Sport!O145+Közművelődés!Q180+Támogatás!U157</f>
        <v>0</v>
      </c>
      <c r="P143" s="1">
        <f>Igazgatás!P167+Községgazd!S156+Vagyongazd!P143+Közút!P143+Sport!P145+Közművelődés!R180+Támogatás!V157</f>
        <v>0</v>
      </c>
      <c r="Q143" s="42">
        <f>Igazgatás!Q167+Községgazd!T156+Vagyongazd!Q143+Közút!Q143+Sport!Q145+Közművelődés!S180+Támogatás!W157</f>
        <v>0</v>
      </c>
      <c r="R143" s="80">
        <f>Igazgatás!R167+Községgazd!U156+Vagyongazd!R143+Közút!R143+Sport!R145+Közművelődés!T180+Támogatás!X157</f>
        <v>0</v>
      </c>
      <c r="S143" s="80">
        <f>Igazgatás!S167+Községgazd!V156+Vagyongazd!S143+Közút!S143+Sport!S145+Közművelődés!U180+Támogatás!Y157</f>
        <v>0</v>
      </c>
      <c r="T143" s="80">
        <f>Igazgatás!T167+Községgazd!W156+Vagyongazd!T143+Közút!T143+Sport!T145+Közművelődés!V180+Támogatás!Z157</f>
        <v>0</v>
      </c>
      <c r="U143" s="44">
        <f>Igazgatás!U167+Községgazd!X156+Vagyongazd!U143+Közút!U143+Sport!U145+Közművelődés!W180+Támogatás!AA157</f>
        <v>0</v>
      </c>
    </row>
    <row r="144" spans="1:21" ht="25.5" hidden="1" customHeight="1" x14ac:dyDescent="0.25">
      <c r="B144" s="55"/>
      <c r="C144" s="2"/>
      <c r="D144" s="551" t="s">
        <v>542</v>
      </c>
      <c r="E144" s="551"/>
      <c r="F144" s="165" t="e">
        <v>#REF!</v>
      </c>
      <c r="G144" s="251" t="e">
        <f>Igazgatás!G168+Községgazd!G157+Vagyongazd!#REF!+Közút!G144+Sport!G146+Közművelődés!G181+Támogatás!G158</f>
        <v>#REF!</v>
      </c>
      <c r="H144" s="157" t="e">
        <f>Igazgatás!H168+Községgazd!H157+Vagyongazd!#REF!+Közút!H144+Sport!H146+Közművelődés!H181+Támogatás!H158</f>
        <v>#REF!</v>
      </c>
      <c r="I144" s="165" t="e">
        <f>Igazgatás!I168+Községgazd!I157+Vagyongazd!#REF!+Közút!I144+Sport!I146+Közművelődés!I181+Támogatás!I158</f>
        <v>#REF!</v>
      </c>
      <c r="J144" s="74">
        <f>Igazgatás!J168+Községgazd!M157+Vagyongazd!J144+Közút!J144+Sport!J146+Közművelődés!L181+Támogatás!P158</f>
        <v>0</v>
      </c>
      <c r="K144" s="1">
        <f>Igazgatás!K168+Községgazd!N157+Vagyongazd!K144+Közút!K144+Sport!K146+Közművelődés!M181+Támogatás!Q158</f>
        <v>0</v>
      </c>
      <c r="L144" s="1">
        <f>Igazgatás!L168+Községgazd!O157+Vagyongazd!L144+Közút!L144+Sport!L146+Közművelődés!N181+Támogatás!R158</f>
        <v>0</v>
      </c>
      <c r="M144" s="1">
        <f>Igazgatás!M168+Községgazd!P157+Vagyongazd!M144+Közút!M144+Sport!M146+Közművelődés!O181+Támogatás!S158</f>
        <v>0</v>
      </c>
      <c r="N144" s="1">
        <f>Igazgatás!N168+Községgazd!Q157+Vagyongazd!N144+Közút!N144+Sport!N146+Közművelődés!P181+Támogatás!T158</f>
        <v>0</v>
      </c>
      <c r="O144" s="80">
        <f>Igazgatás!O168+Községgazd!R157+Vagyongazd!O144+Közút!O144+Sport!O146+Közművelődés!Q181+Támogatás!U158</f>
        <v>0</v>
      </c>
      <c r="P144" s="1">
        <f>Igazgatás!P168+Községgazd!S157+Vagyongazd!P144+Közút!P144+Sport!P146+Közművelődés!R181+Támogatás!V158</f>
        <v>0</v>
      </c>
      <c r="Q144" s="42">
        <f>Igazgatás!Q168+Községgazd!T157+Vagyongazd!Q144+Közút!Q144+Sport!Q146+Közművelődés!S181+Támogatás!W158</f>
        <v>0</v>
      </c>
      <c r="R144" s="80">
        <f>Igazgatás!R168+Községgazd!U157+Vagyongazd!R144+Közút!R144+Sport!R146+Közművelődés!T181+Támogatás!X158</f>
        <v>0</v>
      </c>
      <c r="S144" s="80">
        <f>Igazgatás!S168+Községgazd!V157+Vagyongazd!S144+Közút!S144+Sport!S146+Közművelődés!U181+Támogatás!Y158</f>
        <v>0</v>
      </c>
      <c r="T144" s="80">
        <f>Igazgatás!T168+Községgazd!W157+Vagyongazd!T144+Közút!T144+Sport!T146+Közművelődés!V181+Támogatás!Z158</f>
        <v>0</v>
      </c>
      <c r="U144" s="44">
        <f>Igazgatás!U168+Községgazd!X157+Vagyongazd!U144+Közút!U144+Sport!U146+Közművelődés!W181+Támogatás!AA158</f>
        <v>0</v>
      </c>
    </row>
    <row r="145" spans="1:24" ht="15" hidden="1" customHeight="1" x14ac:dyDescent="0.25">
      <c r="B145" s="55"/>
      <c r="C145" s="2"/>
      <c r="D145" s="550" t="s">
        <v>543</v>
      </c>
      <c r="E145" s="550"/>
      <c r="F145" s="165" t="e">
        <v>#REF!</v>
      </c>
      <c r="G145" s="241" t="e">
        <f>Igazgatás!G169+Községgazd!G158+Vagyongazd!#REF!+Közút!G145+Sport!G147+Közművelődés!G182+Támogatás!G159</f>
        <v>#REF!</v>
      </c>
      <c r="H145" s="147" t="e">
        <f>Igazgatás!H169+Községgazd!H158+Vagyongazd!#REF!+Közút!H145+Sport!H147+Közművelődés!H182+Támogatás!H159</f>
        <v>#REF!</v>
      </c>
      <c r="I145" s="165" t="e">
        <f>Igazgatás!I169+Községgazd!I158+Vagyongazd!#REF!+Közút!I145+Sport!I147+Közművelődés!I182+Támogatás!I159</f>
        <v>#REF!</v>
      </c>
      <c r="J145" s="74">
        <f>Igazgatás!J169+Községgazd!M158+Vagyongazd!J145+Közút!J145+Sport!J147+Közművelődés!L182+Támogatás!P159</f>
        <v>0</v>
      </c>
      <c r="K145" s="1">
        <f>Igazgatás!K169+Községgazd!N158+Vagyongazd!K145+Közút!K145+Sport!K147+Közművelődés!M182+Támogatás!Q159</f>
        <v>0</v>
      </c>
      <c r="L145" s="1">
        <f>Igazgatás!L169+Községgazd!O158+Vagyongazd!L145+Közút!L145+Sport!L147+Közművelődés!N182+Támogatás!R159</f>
        <v>0</v>
      </c>
      <c r="M145" s="1">
        <f>Igazgatás!M169+Községgazd!P158+Vagyongazd!M145+Közút!M145+Sport!M147+Közművelődés!O182+Támogatás!S159</f>
        <v>0</v>
      </c>
      <c r="N145" s="1">
        <f>Igazgatás!N169+Községgazd!Q158+Vagyongazd!N145+Közút!N145+Sport!N147+Közművelődés!P182+Támogatás!T159</f>
        <v>0</v>
      </c>
      <c r="O145" s="80">
        <f>Igazgatás!O169+Községgazd!R158+Vagyongazd!O145+Közút!O145+Sport!O147+Közművelődés!Q182+Támogatás!U159</f>
        <v>0</v>
      </c>
      <c r="P145" s="1">
        <f>Igazgatás!P169+Községgazd!S158+Vagyongazd!P145+Közút!P145+Sport!P147+Közművelődés!R182+Támogatás!V159</f>
        <v>0</v>
      </c>
      <c r="Q145" s="42">
        <f>Igazgatás!Q169+Községgazd!T158+Vagyongazd!Q145+Közút!Q145+Sport!Q147+Közművelődés!S182+Támogatás!W159</f>
        <v>0</v>
      </c>
      <c r="R145" s="80">
        <f>Igazgatás!R169+Községgazd!U158+Vagyongazd!R145+Közút!R145+Sport!R147+Közművelődés!T182+Támogatás!X159</f>
        <v>0</v>
      </c>
      <c r="S145" s="80">
        <f>Igazgatás!S169+Községgazd!V158+Vagyongazd!S145+Közút!S145+Sport!S147+Közművelődés!U182+Támogatás!Y159</f>
        <v>0</v>
      </c>
      <c r="T145" s="80">
        <f>Igazgatás!T169+Községgazd!W158+Vagyongazd!T145+Közút!T145+Sport!T147+Közművelődés!V182+Támogatás!Z159</f>
        <v>0</v>
      </c>
      <c r="U145" s="44">
        <f>Igazgatás!U169+Községgazd!X158+Vagyongazd!U145+Közút!U145+Sport!U147+Közművelődés!W182+Támogatás!AA159</f>
        <v>0</v>
      </c>
    </row>
    <row r="146" spans="1:24" s="41" customFormat="1" ht="15.75" thickBot="1" x14ac:dyDescent="0.3">
      <c r="A146" s="124" t="s">
        <v>243</v>
      </c>
      <c r="B146" s="133" t="s">
        <v>670</v>
      </c>
      <c r="C146" s="628" t="s">
        <v>244</v>
      </c>
      <c r="D146" s="629"/>
      <c r="E146" s="629"/>
      <c r="F146" s="168">
        <v>6870485</v>
      </c>
      <c r="G146" s="168">
        <f>Igazgatás!G170+Községgazd!G159+Vagyongazd!G146+Közút!G146+Sport!G148+Közművelődés!G183+Támogatás!G160</f>
        <v>5101117</v>
      </c>
      <c r="H146" s="168">
        <f>Igazgatás!H170+Községgazd!H159+Vagyongazd!H146+Közút!H146+Sport!H148+Közművelődés!H183+Támogatás!H160</f>
        <v>0</v>
      </c>
      <c r="I146" s="168">
        <f>Igazgatás!I170+Községgazd!I159+Vagyongazd!I146+Közút!I146+Sport!I148+Közművelődés!I183+Támogatás!I160</f>
        <v>5101117</v>
      </c>
      <c r="J146" s="107">
        <f>Igazgatás!J170+Községgazd!M159+Vagyongazd!J146+Közút!J146+Sport!J148+Közművelődés!L183+Támogatás!P160</f>
        <v>0</v>
      </c>
      <c r="K146" s="108">
        <f>Igazgatás!K170+Községgazd!N159+Vagyongazd!K146+Közút!K146+Sport!K148+Közművelődés!M183+Támogatás!Q160</f>
        <v>0</v>
      </c>
      <c r="L146" s="108">
        <f>Igazgatás!L170+Községgazd!O159+Vagyongazd!L146+Közút!L146+Sport!L148+Közművelődés!N183+Támogatás!R160</f>
        <v>0</v>
      </c>
      <c r="M146" s="108">
        <f>Igazgatás!M170+Községgazd!P159+Vagyongazd!M146+Közút!M146+Sport!M148+Közművelődés!O183+Támogatás!S160</f>
        <v>0</v>
      </c>
      <c r="N146" s="108">
        <f>Igazgatás!N170+Községgazd!Q159+Vagyongazd!N146+Közút!N146+Sport!N148+Közművelődés!P183+Támogatás!T160</f>
        <v>0</v>
      </c>
      <c r="O146" s="111">
        <f>Igazgatás!O170+Községgazd!R159+Vagyongazd!O146+Közút!O146+Sport!O148+Közművelődés!Q183+Támogatás!U160</f>
        <v>0</v>
      </c>
      <c r="P146" s="108">
        <f>Igazgatás!P170+Községgazd!S159+Vagyongazd!P146+Közút!P146+Sport!P148+Közművelődés!R183+Támogatás!V160</f>
        <v>0</v>
      </c>
      <c r="Q146" s="110">
        <f>Igazgatás!Q170+Községgazd!T159+Vagyongazd!Q146+Közút!Q146+Sport!Q148+Közművelődés!S183+Támogatás!W160</f>
        <v>0</v>
      </c>
      <c r="R146" s="111">
        <f>Igazgatás!R170+Községgazd!U159+Vagyongazd!R146+Közút!R146+Sport!R148+Közművelődés!T183+Támogatás!X160</f>
        <v>0</v>
      </c>
      <c r="S146" s="111">
        <f>Igazgatás!S170+Községgazd!V159+Vagyongazd!S146+Közút!S146+Sport!S148+Közművelődés!U183+Támogatás!Y160</f>
        <v>0</v>
      </c>
      <c r="T146" s="111">
        <f>Igazgatás!T170+Községgazd!W159+Vagyongazd!T146+Közút!T146+Sport!T148+Közművelődés!V183+Támogatás!Z160</f>
        <v>0</v>
      </c>
      <c r="U146" s="112">
        <f>Igazgatás!U170+Községgazd!X159+Vagyongazd!U146+Közút!U146+Sport!U148+Közművelődés!W183+Támogatás!AA160</f>
        <v>5101117</v>
      </c>
      <c r="X146" s="201"/>
    </row>
    <row r="147" spans="1:24" ht="15.75" thickBot="1" x14ac:dyDescent="0.3">
      <c r="B147" s="99" t="s">
        <v>245</v>
      </c>
      <c r="C147" s="591" t="s">
        <v>246</v>
      </c>
      <c r="D147" s="592"/>
      <c r="E147" s="592"/>
      <c r="F147" s="162">
        <v>39980582</v>
      </c>
      <c r="G147" s="162">
        <f>Igazgatás!G174+Községgazd!G160+Vagyongazd!G147+Közút!G147+Sport!G149+Közművelődés!G184+Támogatás!G161</f>
        <v>40480582</v>
      </c>
      <c r="H147" s="162">
        <f>Igazgatás!H174+Községgazd!H160+Vagyongazd!H147+Közút!H147+Sport!H149+Közművelődés!H184+Támogatás!H161</f>
        <v>0</v>
      </c>
      <c r="I147" s="162">
        <f>Igazgatás!I174+Községgazd!I160+Vagyongazd!I147+Közút!I147+Sport!I149+Közművelődés!I184+Támogatás!I161</f>
        <v>40480582</v>
      </c>
      <c r="J147" s="85">
        <f>Igazgatás!J174+Községgazd!M160+Vagyongazd!J147+Közút!J147+Sport!J149+Közművelődés!L184+Támogatás!P161</f>
        <v>0</v>
      </c>
      <c r="K147" s="86">
        <f>Igazgatás!K174+Községgazd!N160+Vagyongazd!K147+Közút!K147+Sport!K149+Közművelődés!M184+Támogatás!Q161</f>
        <v>65130</v>
      </c>
      <c r="L147" s="86">
        <f>Igazgatás!L174+Községgazd!O160+Vagyongazd!L147+Közút!L147+Sport!L149+Közművelődés!N184+Támogatás!R161</f>
        <v>0</v>
      </c>
      <c r="M147" s="86">
        <f>Igazgatás!M174+Községgazd!P160+Vagyongazd!M147+Közút!M147+Sport!M149+Közművelődés!O184+Támogatás!S161</f>
        <v>0</v>
      </c>
      <c r="N147" s="86">
        <f>Igazgatás!N174+Községgazd!Q160+Vagyongazd!N147+Közút!N147+Sport!N149+Közművelődés!P184+Támogatás!T161</f>
        <v>500000</v>
      </c>
      <c r="O147" s="89">
        <f>Igazgatás!O174+Községgazd!R160+Vagyongazd!O147+Közút!O147+Sport!O149+Közművelődés!Q184+Támogatás!U161</f>
        <v>0</v>
      </c>
      <c r="P147" s="86">
        <f>Igazgatás!P174+Községgazd!S160+Vagyongazd!P147+Közút!P147+Sport!P149+Közművelődés!R184+Támogatás!V161</f>
        <v>0</v>
      </c>
      <c r="Q147" s="88">
        <f>Igazgatás!Q174+Községgazd!T160+Vagyongazd!Q147+Közút!Q147+Sport!Q149+Közművelődés!S184+Támogatás!W161</f>
        <v>0</v>
      </c>
      <c r="R147" s="89">
        <f>Igazgatás!R174+Községgazd!U160+Vagyongazd!R147+Közút!R147+Sport!R149+Közművelődés!T184+Támogatás!X161</f>
        <v>0</v>
      </c>
      <c r="S147" s="89">
        <f>Igazgatás!S174+Községgazd!V160+Vagyongazd!S147+Közút!S147+Sport!S149+Közművelődés!U184+Támogatás!Y161</f>
        <v>0</v>
      </c>
      <c r="T147" s="89">
        <f>Igazgatás!T174+Községgazd!W160+Vagyongazd!T147+Közút!T147+Sport!T149+Közművelődés!V184+Támogatás!Z161</f>
        <v>0</v>
      </c>
      <c r="U147" s="90">
        <f>Igazgatás!U174+Községgazd!X160+Vagyongazd!U147+Közút!U147+Sport!U149+Közművelődés!W184+Támogatás!AA161</f>
        <v>39915452</v>
      </c>
    </row>
    <row r="148" spans="1:24" s="18" customFormat="1" x14ac:dyDescent="0.25">
      <c r="A148" s="124" t="s">
        <v>247</v>
      </c>
      <c r="B148" s="113" t="s">
        <v>671</v>
      </c>
      <c r="C148" s="611" t="s">
        <v>248</v>
      </c>
      <c r="D148" s="612"/>
      <c r="E148" s="612"/>
      <c r="F148" s="164">
        <v>0</v>
      </c>
      <c r="G148" s="164">
        <f>Igazgatás!G175+Községgazd!G161+Közút!G148+Sport!G150+Közművelődés!G185+Támogatás!G162</f>
        <v>0</v>
      </c>
      <c r="H148" s="164">
        <f>Igazgatás!H175+Községgazd!H161+Közút!H148+Sport!H150+Közművelődés!H185+Támogatás!H162</f>
        <v>0</v>
      </c>
      <c r="I148" s="164">
        <f>Igazgatás!I175+Községgazd!I161+Közút!I148+Sport!I150+Közművelődés!I185+Támogatás!I162</f>
        <v>0</v>
      </c>
      <c r="J148" s="93">
        <f>Igazgatás!J175+Községgazd!M161+Vagyongazd!J148+Közút!J148+Sport!J150+Közművelődés!L185+Támogatás!P162</f>
        <v>0</v>
      </c>
      <c r="K148" s="94">
        <f>Igazgatás!K175+Községgazd!N161+Vagyongazd!K148+Közút!K148+Sport!K150+Közművelődés!M185+Támogatás!Q162</f>
        <v>0</v>
      </c>
      <c r="L148" s="94">
        <f>Igazgatás!L175+Községgazd!O161+Vagyongazd!L148+Közút!L148+Sport!L150+Közművelődés!N185+Támogatás!R162</f>
        <v>0</v>
      </c>
      <c r="M148" s="94">
        <f>Igazgatás!M175+Községgazd!P161+Vagyongazd!M148+Közút!M148+Sport!M150+Közművelődés!O185+Támogatás!S162</f>
        <v>0</v>
      </c>
      <c r="N148" s="94">
        <f>Igazgatás!N175+Községgazd!Q161+Vagyongazd!N148+Közút!N148+Sport!N150+Közművelődés!P185+Támogatás!T162</f>
        <v>0</v>
      </c>
      <c r="O148" s="97">
        <f>Igazgatás!O175+Községgazd!R161+Vagyongazd!O148+Közút!O148+Sport!O150+Közművelődés!Q185+Támogatás!U162</f>
        <v>0</v>
      </c>
      <c r="P148" s="94">
        <f>Igazgatás!P175+Községgazd!S161+Vagyongazd!P148+Közút!P148+Sport!P150+Közművelődés!R185+Támogatás!V162</f>
        <v>0</v>
      </c>
      <c r="Q148" s="96">
        <f>Igazgatás!Q175+Községgazd!T161+Vagyongazd!Q148+Közút!Q148+Sport!Q150+Közművelődés!S185+Támogatás!W162</f>
        <v>0</v>
      </c>
      <c r="R148" s="97">
        <f>Igazgatás!R175+Községgazd!U161+Vagyongazd!R148+Közút!R148+Sport!R150+Közművelődés!T185+Támogatás!X162</f>
        <v>0</v>
      </c>
      <c r="S148" s="97">
        <f>Igazgatás!S175+Községgazd!V161+Vagyongazd!S148+Közút!S148+Sport!S150+Közművelődés!U185+Támogatás!Y162</f>
        <v>0</v>
      </c>
      <c r="T148" s="97">
        <f>Igazgatás!T175+Községgazd!W161+Vagyongazd!T148+Közút!T148+Sport!T150+Közművelődés!V185+Támogatás!Z162</f>
        <v>0</v>
      </c>
      <c r="U148" s="98">
        <f>Igazgatás!U175+Községgazd!X161+Vagyongazd!U148+Közút!U148+Sport!U150+Közművelődés!W185+Támogatás!AA162</f>
        <v>0</v>
      </c>
    </row>
    <row r="149" spans="1:24" s="18" customFormat="1" x14ac:dyDescent="0.25">
      <c r="A149" s="124" t="s">
        <v>249</v>
      </c>
      <c r="B149" s="91" t="s">
        <v>672</v>
      </c>
      <c r="C149" s="587" t="s">
        <v>250</v>
      </c>
      <c r="D149" s="588"/>
      <c r="E149" s="588"/>
      <c r="F149" s="164">
        <v>29203410</v>
      </c>
      <c r="G149" s="164">
        <f>Igazgatás!G176+Községgazd!G162+Vagyongazd!G149+Közút!G149+Sport!G151+Közművelődés!G186+Támogatás!G163</f>
        <v>29203410</v>
      </c>
      <c r="H149" s="164">
        <f>Igazgatás!H176+Községgazd!H162+Vagyongazd!H149+Közút!H149+Sport!H151+Közművelődés!H186+Támogatás!H163</f>
        <v>0</v>
      </c>
      <c r="I149" s="164">
        <f>Igazgatás!I176+Községgazd!I162+Vagyongazd!I149+Közút!I149+Sport!I151+Közművelődés!I186+Támogatás!I163</f>
        <v>29203410</v>
      </c>
      <c r="J149" s="93">
        <f>Igazgatás!J176+Községgazd!M162+Vagyongazd!J149+Közút!J149+Sport!J151+Közművelődés!L186+Támogatás!P163</f>
        <v>0</v>
      </c>
      <c r="K149" s="94">
        <f>Igazgatás!K176+Községgazd!N162+Vagyongazd!K149+Közút!K149+Sport!K151+Közművelődés!M186+Támogatás!Q163</f>
        <v>65130</v>
      </c>
      <c r="L149" s="94">
        <f>Igazgatás!L176+Községgazd!O162+Vagyongazd!L149+Közút!L149+Sport!L151+Közművelődés!N186+Támogatás!R163</f>
        <v>0</v>
      </c>
      <c r="M149" s="94">
        <f>Igazgatás!M176+Községgazd!P162+Vagyongazd!M149+Közút!M149+Sport!M151+Közművelődés!O186+Támogatás!S163</f>
        <v>0</v>
      </c>
      <c r="N149" s="94">
        <f>Igazgatás!N176+Községgazd!Q162+Vagyongazd!N149+Közút!N149+Sport!N151+Közművelődés!P186+Támogatás!T163</f>
        <v>0</v>
      </c>
      <c r="O149" s="97">
        <f>Igazgatás!O176+Községgazd!R162+Vagyongazd!O149+Közút!O149+Sport!O151+Közművelődés!Q186+Támogatás!U163</f>
        <v>0</v>
      </c>
      <c r="P149" s="94">
        <f>Igazgatás!P176+Községgazd!S162+Vagyongazd!P149+Közút!P149+Sport!P151+Közművelődés!R186+Támogatás!V163</f>
        <v>0</v>
      </c>
      <c r="Q149" s="96">
        <f>Igazgatás!Q176+Községgazd!T162+Vagyongazd!Q149+Közút!Q149+Sport!Q151+Közművelődés!S186+Támogatás!W163</f>
        <v>0</v>
      </c>
      <c r="R149" s="97">
        <f>Igazgatás!R176+Községgazd!U162+Vagyongazd!R149+Közút!R149+Sport!R151+Közművelődés!T186+Támogatás!X163</f>
        <v>0</v>
      </c>
      <c r="S149" s="97">
        <f>Igazgatás!S176+Községgazd!V162+Vagyongazd!S149+Közút!S149+Sport!S151+Közművelődés!U186+Támogatás!Y163</f>
        <v>0</v>
      </c>
      <c r="T149" s="97">
        <f>Igazgatás!T176+Községgazd!W162+Vagyongazd!T149+Közút!T149+Sport!T151+Közművelődés!V186+Támogatás!Z163</f>
        <v>0</v>
      </c>
      <c r="U149" s="98">
        <f>Igazgatás!U176+Községgazd!X162+Vagyongazd!U149+Közút!U149+Sport!U151+Közművelődés!W186+Támogatás!AA163</f>
        <v>29138280</v>
      </c>
    </row>
    <row r="150" spans="1:24" x14ac:dyDescent="0.25">
      <c r="B150" s="55"/>
      <c r="C150" s="2"/>
      <c r="D150" s="550" t="s">
        <v>250</v>
      </c>
      <c r="E150" s="550"/>
      <c r="F150" s="165">
        <v>29203410</v>
      </c>
      <c r="G150" s="165">
        <f>Igazgatás!G177+Községgazd!G163+Vagyongazd!G150+Közút!G150+Sport!G152+Közművelődés!G187+Támogatás!G164</f>
        <v>29203410</v>
      </c>
      <c r="H150" s="165">
        <f>Igazgatás!H177+Községgazd!H163+Vagyongazd!H150+Közút!H150+Sport!H152+Közművelődés!H187+Támogatás!H164</f>
        <v>0</v>
      </c>
      <c r="I150" s="165">
        <f>Igazgatás!I177+Községgazd!I163+Vagyongazd!I150+Közút!I150+Sport!I152+Közművelődés!I187+Támogatás!I164</f>
        <v>29203410</v>
      </c>
      <c r="J150" s="74">
        <f>Igazgatás!J177+Községgazd!M163+Vagyongazd!J150+Közút!J150+Sport!J152+Közművelődés!L187+Támogatás!P164</f>
        <v>0</v>
      </c>
      <c r="K150" s="1">
        <f>Igazgatás!K177+Községgazd!N163+Vagyongazd!K150+Közút!K150+Sport!K152+Közművelődés!M187+Támogatás!Q164</f>
        <v>65130</v>
      </c>
      <c r="L150" s="1">
        <f>Igazgatás!L177+Községgazd!O163+Vagyongazd!L150+Közút!L150+Sport!L152+Közművelődés!N187+Támogatás!R164</f>
        <v>0</v>
      </c>
      <c r="M150" s="1">
        <f>Igazgatás!M177+Községgazd!P163+Vagyongazd!M150+Közút!M150+Sport!M152+Közművelődés!O187+Támogatás!S164</f>
        <v>0</v>
      </c>
      <c r="N150" s="1">
        <f>Igazgatás!N177+Községgazd!Q163+Vagyongazd!N150+Közút!N150+Sport!N152+Közművelődés!P187+Támogatás!T164</f>
        <v>0</v>
      </c>
      <c r="O150" s="80">
        <f>Igazgatás!O177+Községgazd!R163+Vagyongazd!O150+Közút!O150+Sport!O152+Közművelődés!Q187+Támogatás!U164</f>
        <v>0</v>
      </c>
      <c r="P150" s="1">
        <f>Igazgatás!P177+Községgazd!S163+Vagyongazd!P150+Közút!P150+Sport!P152+Közművelődés!R187+Támogatás!V164</f>
        <v>0</v>
      </c>
      <c r="Q150" s="42">
        <f>Igazgatás!Q177+Községgazd!T163+Vagyongazd!Q150+Közút!Q150+Sport!Q152+Közművelődés!S187+Támogatás!W164</f>
        <v>0</v>
      </c>
      <c r="R150" s="80">
        <f>Igazgatás!R177+Községgazd!U163+Vagyongazd!R150+Közút!R150+Sport!R152+Közművelődés!T187+Támogatás!X164</f>
        <v>0</v>
      </c>
      <c r="S150" s="80">
        <f>Igazgatás!S177+Községgazd!V163+Vagyongazd!S150+Közút!S150+Sport!S152+Közművelődés!U187+Támogatás!Y164</f>
        <v>0</v>
      </c>
      <c r="T150" s="80">
        <f>Igazgatás!T177+Községgazd!W163+Vagyongazd!T150+Közút!T150+Sport!T152+Közművelődés!V187+Támogatás!Z164</f>
        <v>0</v>
      </c>
      <c r="U150" s="44">
        <f>Igazgatás!U177+Községgazd!X163+Vagyongazd!U150+Közút!U150+Sport!U152+Közművelődés!W187+Támogatás!AA164</f>
        <v>29138280</v>
      </c>
    </row>
    <row r="151" spans="1:24" ht="15" hidden="1" customHeight="1" x14ac:dyDescent="0.25">
      <c r="B151" s="55"/>
      <c r="C151" s="2"/>
      <c r="D151" s="550" t="s">
        <v>349</v>
      </c>
      <c r="E151" s="550"/>
      <c r="F151" s="165" t="e">
        <v>#REF!</v>
      </c>
      <c r="G151" s="165" t="e">
        <f>Igazgatás!G178+Községgazd!G164+Vagyongazd!#REF!+Közút!G151+Sport!G153+Közművelődés!G188+Támogatás!G165</f>
        <v>#REF!</v>
      </c>
      <c r="H151" s="165" t="e">
        <f>Igazgatás!H178+Községgazd!H164+Vagyongazd!#REF!+Közút!H151+Sport!H153+Közművelődés!H188+Támogatás!H165</f>
        <v>#REF!</v>
      </c>
      <c r="I151" s="165" t="e">
        <f>Igazgatás!I178+Községgazd!I164+Vagyongazd!#REF!+Közút!I151+Sport!I153+Közművelődés!I188+Támogatás!I165</f>
        <v>#REF!</v>
      </c>
      <c r="J151" s="74">
        <f>Igazgatás!J178+Községgazd!M164+Vagyongazd!J151+Közút!J151+Sport!J153+Közművelődés!L188+Támogatás!P165</f>
        <v>0</v>
      </c>
      <c r="K151" s="1">
        <f>Igazgatás!K178+Községgazd!N164+Vagyongazd!K151+Közút!K151+Sport!K153+Közművelődés!M188+Támogatás!Q165</f>
        <v>0</v>
      </c>
      <c r="L151" s="1">
        <f>Igazgatás!L178+Községgazd!O164+Vagyongazd!L151+Közút!L151+Sport!L153+Közművelődés!N188+Támogatás!R165</f>
        <v>0</v>
      </c>
      <c r="M151" s="1">
        <f>Igazgatás!M178+Községgazd!P164+Vagyongazd!M151+Közút!M151+Sport!M153+Közművelődés!O188+Támogatás!S165</f>
        <v>0</v>
      </c>
      <c r="N151" s="1">
        <f>Igazgatás!N178+Községgazd!Q164+Vagyongazd!N151+Közút!N151+Sport!N153+Közművelődés!P188+Támogatás!T165</f>
        <v>0</v>
      </c>
      <c r="O151" s="80">
        <f>Igazgatás!O178+Községgazd!R164+Vagyongazd!O151+Közút!O151+Sport!O153+Közművelődés!Q188+Támogatás!U165</f>
        <v>0</v>
      </c>
      <c r="P151" s="1">
        <f>Igazgatás!P178+Községgazd!S164+Vagyongazd!P151+Közút!P151+Sport!P153+Közművelődés!R188+Támogatás!V165</f>
        <v>0</v>
      </c>
      <c r="Q151" s="42">
        <f>Igazgatás!Q178+Községgazd!T164+Vagyongazd!Q151+Közút!Q151+Sport!Q153+Közművelődés!S188+Támogatás!W165</f>
        <v>0</v>
      </c>
      <c r="R151" s="80">
        <f>Igazgatás!R178+Községgazd!U164+Vagyongazd!R151+Közút!R151+Sport!R153+Közművelődés!T188+Támogatás!X165</f>
        <v>0</v>
      </c>
      <c r="S151" s="80">
        <f>Igazgatás!S178+Községgazd!V164+Vagyongazd!S151+Közút!S151+Sport!S153+Közművelődés!U188+Támogatás!Y165</f>
        <v>0</v>
      </c>
      <c r="T151" s="80">
        <f>Igazgatás!T178+Községgazd!W164+Vagyongazd!T151+Közút!T151+Sport!T153+Közművelődés!V188+Támogatás!Z165</f>
        <v>0</v>
      </c>
      <c r="U151" s="44">
        <f>Igazgatás!U178+Községgazd!X164+Vagyongazd!U151+Közút!U151+Sport!U153+Közművelődés!W188+Támogatás!AA165</f>
        <v>0</v>
      </c>
    </row>
    <row r="152" spans="1:24" s="18" customFormat="1" ht="15" hidden="1" customHeight="1" x14ac:dyDescent="0.25">
      <c r="A152" s="124" t="s">
        <v>251</v>
      </c>
      <c r="B152" s="91" t="s">
        <v>673</v>
      </c>
      <c r="C152" s="587" t="s">
        <v>252</v>
      </c>
      <c r="D152" s="588"/>
      <c r="E152" s="588"/>
      <c r="F152" s="164" t="e">
        <v>#REF!</v>
      </c>
      <c r="G152" s="164" t="e">
        <f>Igazgatás!G179+Községgazd!G165+Vagyongazd!#REF!+Közút!G152+Sport!G154+Közművelődés!G189+Támogatás!G166</f>
        <v>#REF!</v>
      </c>
      <c r="H152" s="164" t="e">
        <f>Igazgatás!H179+Községgazd!H165+Vagyongazd!#REF!+Közút!H152+Sport!H154+Közművelődés!H189+Támogatás!H166</f>
        <v>#REF!</v>
      </c>
      <c r="I152" s="164" t="e">
        <f>Igazgatás!I179+Községgazd!I165+Vagyongazd!#REF!+Közút!I152+Sport!I154+Közművelődés!I189+Támogatás!I166</f>
        <v>#REF!</v>
      </c>
      <c r="J152" s="93">
        <f>Igazgatás!J179+Községgazd!M165+Vagyongazd!J152+Közút!J152+Sport!J154+Közművelődés!L189+Támogatás!P166</f>
        <v>0</v>
      </c>
      <c r="K152" s="94">
        <f>Igazgatás!K179+Községgazd!N165+Vagyongazd!K152+Közút!K152+Sport!K154+Közművelődés!M189+Támogatás!Q166</f>
        <v>0</v>
      </c>
      <c r="L152" s="94">
        <f>Igazgatás!L179+Községgazd!O165+Vagyongazd!L152+Közút!L152+Sport!L154+Közművelődés!N189+Támogatás!R166</f>
        <v>0</v>
      </c>
      <c r="M152" s="94">
        <f>Igazgatás!M179+Községgazd!P165+Vagyongazd!M152+Közút!M152+Sport!M154+Közművelődés!O189+Támogatás!S166</f>
        <v>0</v>
      </c>
      <c r="N152" s="94">
        <f>Igazgatás!N179+Községgazd!Q165+Vagyongazd!N152+Közút!N152+Sport!N154+Közművelődés!P189+Támogatás!T166</f>
        <v>0</v>
      </c>
      <c r="O152" s="97">
        <f>Igazgatás!O179+Községgazd!R165+Vagyongazd!O152+Közút!O152+Sport!O154+Közművelődés!Q189+Támogatás!U166</f>
        <v>0</v>
      </c>
      <c r="P152" s="94">
        <f>Igazgatás!P179+Községgazd!S165+Vagyongazd!P152+Közút!P152+Sport!P154+Közművelődés!R189+Támogatás!V166</f>
        <v>0</v>
      </c>
      <c r="Q152" s="96">
        <f>Igazgatás!Q179+Községgazd!T165+Vagyongazd!Q152+Közút!Q152+Sport!Q154+Közművelődés!S189+Támogatás!W166</f>
        <v>0</v>
      </c>
      <c r="R152" s="97">
        <f>Igazgatás!R179+Községgazd!U165+Vagyongazd!R152+Közút!R152+Sport!R154+Közművelődés!T189+Támogatás!X166</f>
        <v>0</v>
      </c>
      <c r="S152" s="97">
        <f>Igazgatás!S179+Községgazd!V165+Vagyongazd!S152+Közút!S152+Sport!S154+Közművelődés!U189+Támogatás!Y166</f>
        <v>0</v>
      </c>
      <c r="T152" s="97">
        <f>Igazgatás!T179+Községgazd!W165+Vagyongazd!T152+Közút!T152+Sport!T154+Közművelődés!V189+Támogatás!Z166</f>
        <v>0</v>
      </c>
      <c r="U152" s="98">
        <f>Igazgatás!U179+Községgazd!X165+Vagyongazd!U152+Közút!U152+Sport!U154+Közművelődés!W189+Támogatás!AA166</f>
        <v>0</v>
      </c>
    </row>
    <row r="153" spans="1:24" s="18" customFormat="1" x14ac:dyDescent="0.25">
      <c r="A153" s="124" t="s">
        <v>253</v>
      </c>
      <c r="B153" s="91" t="s">
        <v>674</v>
      </c>
      <c r="C153" s="587" t="s">
        <v>254</v>
      </c>
      <c r="D153" s="588"/>
      <c r="E153" s="588"/>
      <c r="F153" s="164"/>
      <c r="G153" s="164">
        <f>Igazgatás!G180+Községgazd!G166+Közút!G153+Sport!G155+Közművelődés!G190+Támogatás!G167</f>
        <v>500000</v>
      </c>
      <c r="H153" s="164">
        <f>Igazgatás!H180+Községgazd!H166+Közút!H153+Sport!H155+Közművelődés!H190+Támogatás!H167</f>
        <v>0</v>
      </c>
      <c r="I153" s="164">
        <f>Igazgatás!I180+Községgazd!I166+Közút!I153+Sport!I155+Közművelődés!I190+Támogatás!I167</f>
        <v>500000</v>
      </c>
      <c r="J153" s="93">
        <f>Igazgatás!J180+Községgazd!M166+Vagyongazd!J153+Közút!J153+Sport!J155+Közművelődés!L190+Támogatás!P167</f>
        <v>0</v>
      </c>
      <c r="K153" s="94">
        <f>Igazgatás!K180+Községgazd!N166+Vagyongazd!K153+Közút!K153+Sport!K155+Közművelődés!M190+Támogatás!Q167</f>
        <v>0</v>
      </c>
      <c r="L153" s="94">
        <f>Igazgatás!L180+Községgazd!O166+Vagyongazd!L153+Közút!L153+Sport!L155+Közművelődés!N190+Támogatás!R167</f>
        <v>0</v>
      </c>
      <c r="M153" s="94">
        <f>Igazgatás!M180+Községgazd!P166+Vagyongazd!M153+Közút!M153+Sport!M155+Közművelődés!O190+Támogatás!S167</f>
        <v>0</v>
      </c>
      <c r="N153" s="94">
        <f>Igazgatás!N180+Községgazd!Q166+Vagyongazd!N153+Közút!N153+Sport!N155+Közművelődés!P190+Támogatás!T167</f>
        <v>500000</v>
      </c>
      <c r="O153" s="97">
        <f>Igazgatás!O180+Községgazd!R166+Vagyongazd!O153+Közút!O153+Sport!O155+Közművelődés!Q190+Támogatás!U167</f>
        <v>0</v>
      </c>
      <c r="P153" s="94">
        <f>Igazgatás!P180+Községgazd!S166+Vagyongazd!P153+Közút!P153+Sport!P155+Közművelődés!R190+Támogatás!V167</f>
        <v>0</v>
      </c>
      <c r="Q153" s="96">
        <f>Igazgatás!Q180+Községgazd!T166+Vagyongazd!Q153+Közút!Q153+Sport!Q155+Közművelődés!S190+Támogatás!W167</f>
        <v>0</v>
      </c>
      <c r="R153" s="97">
        <f>Igazgatás!R180+Községgazd!U166+Vagyongazd!R153+Közút!R153+Sport!R155+Közművelődés!T190+Támogatás!X167</f>
        <v>0</v>
      </c>
      <c r="S153" s="97">
        <f>Igazgatás!S180+Községgazd!V166+Vagyongazd!S153+Közút!S153+Sport!S155+Közművelődés!U190+Támogatás!Y167</f>
        <v>0</v>
      </c>
      <c r="T153" s="97">
        <f>Igazgatás!T180+Községgazd!W166+Vagyongazd!T153+Közút!T153+Sport!T155+Közművelődés!V190+Támogatás!Z167</f>
        <v>0</v>
      </c>
      <c r="U153" s="98">
        <f>Igazgatás!U180+Községgazd!X166+Vagyongazd!U153+Közút!U153+Sport!U155+Közművelődés!W190+Támogatás!AA167</f>
        <v>0</v>
      </c>
    </row>
    <row r="154" spans="1:24" s="18" customFormat="1" ht="15" hidden="1" customHeight="1" x14ac:dyDescent="0.25">
      <c r="A154" s="124" t="s">
        <v>255</v>
      </c>
      <c r="B154" s="91" t="s">
        <v>675</v>
      </c>
      <c r="C154" s="587" t="s">
        <v>256</v>
      </c>
      <c r="D154" s="588"/>
      <c r="E154" s="588"/>
      <c r="F154" s="164" t="e">
        <v>#REF!</v>
      </c>
      <c r="G154" s="164" t="e">
        <f>Igazgatás!G182+Községgazd!G167+Vagyongazd!#REF!+Közút!G154+Sport!G156+Közművelődés!G193+Támogatás!G168</f>
        <v>#REF!</v>
      </c>
      <c r="H154" s="164" t="e">
        <f>Igazgatás!H182+Községgazd!H167+Vagyongazd!#REF!+Közút!H154+Sport!H156+Közművelődés!H193+Támogatás!H168</f>
        <v>#REF!</v>
      </c>
      <c r="I154" s="164" t="e">
        <f>Igazgatás!I182+Községgazd!I167+Vagyongazd!#REF!+Közút!I154+Sport!I156+Közművelődés!I193+Támogatás!I168</f>
        <v>#REF!</v>
      </c>
      <c r="J154" s="93">
        <f>Igazgatás!J182+Községgazd!M167+Vagyongazd!J154+Közút!J154+Sport!J156+Közművelődés!L193+Támogatás!P168</f>
        <v>0</v>
      </c>
      <c r="K154" s="94">
        <f>Igazgatás!K182+Községgazd!N167+Vagyongazd!K154+Közút!K154+Sport!K156+Közművelődés!M193+Támogatás!Q168</f>
        <v>0</v>
      </c>
      <c r="L154" s="94">
        <f>Igazgatás!L182+Községgazd!O167+Vagyongazd!L154+Közút!L154+Sport!L156+Közművelődés!N193+Támogatás!R168</f>
        <v>0</v>
      </c>
      <c r="M154" s="94">
        <f>Igazgatás!M182+Községgazd!P167+Vagyongazd!M154+Közút!M154+Sport!M156+Közművelődés!O193+Támogatás!S168</f>
        <v>0</v>
      </c>
      <c r="N154" s="94">
        <f>Igazgatás!N182+Községgazd!Q167+Vagyongazd!N154+Közút!N154+Sport!N156+Közművelődés!P193+Támogatás!T168</f>
        <v>0</v>
      </c>
      <c r="O154" s="97">
        <f>Igazgatás!O182+Községgazd!R167+Vagyongazd!O154+Közút!O154+Sport!O156+Közművelődés!Q193+Támogatás!U168</f>
        <v>0</v>
      </c>
      <c r="P154" s="94">
        <f>Igazgatás!P182+Községgazd!S167+Vagyongazd!P154+Közút!P154+Sport!P156+Közművelődés!R193+Támogatás!V168</f>
        <v>0</v>
      </c>
      <c r="Q154" s="96">
        <f>Igazgatás!Q182+Községgazd!T167+Vagyongazd!Q154+Közút!Q154+Sport!Q156+Közművelődés!S193+Támogatás!W168</f>
        <v>0</v>
      </c>
      <c r="R154" s="97">
        <f>Igazgatás!R182+Községgazd!U167+Vagyongazd!R154+Közút!R154+Sport!R156+Közművelődés!T193+Támogatás!X168</f>
        <v>0</v>
      </c>
      <c r="S154" s="97">
        <f>Igazgatás!S182+Községgazd!V167+Vagyongazd!S154+Közút!S154+Sport!S156+Közművelődés!U193+Támogatás!Y168</f>
        <v>0</v>
      </c>
      <c r="T154" s="97">
        <f>Igazgatás!T182+Községgazd!W167+Vagyongazd!T154+Közút!T154+Sport!T156+Közművelődés!V193+Támogatás!Z168</f>
        <v>0</v>
      </c>
      <c r="U154" s="98">
        <f>Igazgatás!U182+Községgazd!X167+Vagyongazd!U154+Közút!U154+Sport!U156+Közművelődés!W193+Támogatás!AA168</f>
        <v>0</v>
      </c>
    </row>
    <row r="155" spans="1:24" s="18" customFormat="1" ht="15" hidden="1" customHeight="1" x14ac:dyDescent="0.25">
      <c r="A155" s="124" t="s">
        <v>257</v>
      </c>
      <c r="B155" s="91" t="s">
        <v>676</v>
      </c>
      <c r="C155" s="587" t="s">
        <v>258</v>
      </c>
      <c r="D155" s="588"/>
      <c r="E155" s="588"/>
      <c r="F155" s="164" t="e">
        <v>#REF!</v>
      </c>
      <c r="G155" s="164" t="e">
        <f>Igazgatás!G183+Községgazd!G168+Vagyongazd!#REF!+Közút!G155+Sport!G157+Közművelődés!G194+Támogatás!G169</f>
        <v>#REF!</v>
      </c>
      <c r="H155" s="164" t="e">
        <f>Igazgatás!H183+Községgazd!H168+Vagyongazd!#REF!+Közút!H155+Sport!H157+Közművelődés!H194+Támogatás!H169</f>
        <v>#REF!</v>
      </c>
      <c r="I155" s="164" t="e">
        <f>Igazgatás!I183+Községgazd!I168+Vagyongazd!#REF!+Közút!I155+Sport!I157+Közművelődés!I194+Támogatás!I169</f>
        <v>#REF!</v>
      </c>
      <c r="J155" s="93">
        <f>Igazgatás!J183+Községgazd!M168+Vagyongazd!J155+Közút!J155+Sport!J157+Közművelődés!L194+Támogatás!P169</f>
        <v>0</v>
      </c>
      <c r="K155" s="94">
        <f>Igazgatás!K183+Községgazd!N168+Vagyongazd!K155+Közút!K155+Sport!K157+Közművelődés!M194+Támogatás!Q169</f>
        <v>0</v>
      </c>
      <c r="L155" s="94">
        <f>Igazgatás!L183+Községgazd!O168+Vagyongazd!L155+Közút!L155+Sport!L157+Közművelődés!N194+Támogatás!R169</f>
        <v>0</v>
      </c>
      <c r="M155" s="94">
        <f>Igazgatás!M183+Községgazd!P168+Vagyongazd!M155+Közút!M155+Sport!M157+Közművelődés!O194+Támogatás!S169</f>
        <v>0</v>
      </c>
      <c r="N155" s="94">
        <f>Igazgatás!N183+Községgazd!Q168+Vagyongazd!N155+Közút!N155+Sport!N157+Közművelődés!P194+Támogatás!T169</f>
        <v>0</v>
      </c>
      <c r="O155" s="97">
        <f>Igazgatás!O183+Községgazd!R168+Vagyongazd!O155+Közút!O155+Sport!O157+Közművelődés!Q194+Támogatás!U169</f>
        <v>0</v>
      </c>
      <c r="P155" s="94">
        <f>Igazgatás!P183+Községgazd!S168+Vagyongazd!P155+Közút!P155+Sport!P157+Közművelődés!R194+Támogatás!V169</f>
        <v>0</v>
      </c>
      <c r="Q155" s="96">
        <f>Igazgatás!Q183+Községgazd!T168+Vagyongazd!Q155+Közút!Q155+Sport!Q157+Közművelődés!S194+Támogatás!W169</f>
        <v>0</v>
      </c>
      <c r="R155" s="97">
        <f>Igazgatás!R183+Községgazd!U168+Vagyongazd!R155+Közút!R155+Sport!R157+Közművelődés!T194+Támogatás!X169</f>
        <v>0</v>
      </c>
      <c r="S155" s="97">
        <f>Igazgatás!S183+Községgazd!V168+Vagyongazd!S155+Közút!S155+Sport!S157+Közművelődés!U194+Támogatás!Y169</f>
        <v>0</v>
      </c>
      <c r="T155" s="97">
        <f>Igazgatás!T183+Községgazd!W168+Vagyongazd!T155+Közút!T155+Sport!T157+Közművelődés!V194+Támogatás!Z169</f>
        <v>0</v>
      </c>
      <c r="U155" s="98">
        <f>Igazgatás!U183+Községgazd!X168+Vagyongazd!U155+Közút!U155+Sport!U157+Közművelődés!W194+Támogatás!AA169</f>
        <v>0</v>
      </c>
    </row>
    <row r="156" spans="1:24" s="18" customFormat="1" ht="15.75" thickBot="1" x14ac:dyDescent="0.3">
      <c r="A156" s="124" t="s">
        <v>259</v>
      </c>
      <c r="B156" s="123" t="s">
        <v>677</v>
      </c>
      <c r="C156" s="624" t="s">
        <v>260</v>
      </c>
      <c r="D156" s="625"/>
      <c r="E156" s="625"/>
      <c r="F156" s="164">
        <v>10777172</v>
      </c>
      <c r="G156" s="164">
        <f>Igazgatás!G184+Községgazd!G169+Vagyongazd!G156+Közút!G156+Sport!G158+Közművelődés!G195+Támogatás!G170</f>
        <v>10777172</v>
      </c>
      <c r="H156" s="164">
        <f>Igazgatás!H184+Községgazd!H169+Vagyongazd!H156+Közút!H156+Sport!H158+Közművelődés!H195+Támogatás!H170</f>
        <v>0</v>
      </c>
      <c r="I156" s="164">
        <f>Igazgatás!I184+Községgazd!I169+Vagyongazd!I156+Közút!I156+Sport!I158+Közművelődés!I195+Támogatás!I170</f>
        <v>10777172</v>
      </c>
      <c r="J156" s="93">
        <f>Igazgatás!J184+Községgazd!M169+Vagyongazd!J156+Közút!J156+Sport!J158+Közművelődés!L195+Támogatás!P170</f>
        <v>0</v>
      </c>
      <c r="K156" s="94">
        <f>Igazgatás!K184+Községgazd!N169+Vagyongazd!K156+Közút!K156+Sport!K158+Közművelődés!M195+Támogatás!Q170</f>
        <v>0</v>
      </c>
      <c r="L156" s="94">
        <f>Igazgatás!L184+Községgazd!O169+Vagyongazd!L156+Közút!L156+Sport!L158+Közművelődés!N195+Támogatás!R170</f>
        <v>0</v>
      </c>
      <c r="M156" s="94">
        <f>Igazgatás!M184+Községgazd!P169+Vagyongazd!M156+Közút!M156+Sport!M158+Közművelődés!O195+Támogatás!S170</f>
        <v>0</v>
      </c>
      <c r="N156" s="94">
        <f>Igazgatás!N184+Községgazd!Q169+Vagyongazd!N156+Közút!N156+Sport!N158+Közművelődés!P195+Támogatás!T170</f>
        <v>0</v>
      </c>
      <c r="O156" s="97">
        <f>Igazgatás!O184+Községgazd!R169+Vagyongazd!O156+Közút!O156+Sport!O158+Közművelődés!Q195+Támogatás!U170</f>
        <v>0</v>
      </c>
      <c r="P156" s="94">
        <f>Igazgatás!P184+Községgazd!S169+Vagyongazd!P156+Közút!P156+Sport!P158+Közművelődés!R195+Támogatás!V170</f>
        <v>0</v>
      </c>
      <c r="Q156" s="96">
        <f>Igazgatás!Q184+Községgazd!T169+Vagyongazd!Q156+Közút!Q156+Sport!Q158+Közművelődés!S195+Támogatás!W170</f>
        <v>0</v>
      </c>
      <c r="R156" s="97">
        <f>Igazgatás!R184+Községgazd!U169+Vagyongazd!R156+Közút!R156+Sport!R158+Közművelődés!T195+Támogatás!X170</f>
        <v>0</v>
      </c>
      <c r="S156" s="97">
        <f>Igazgatás!S184+Községgazd!V169+Vagyongazd!S156+Közút!S156+Sport!S158+Közművelődés!U195+Támogatás!Y170</f>
        <v>0</v>
      </c>
      <c r="T156" s="97">
        <f>Igazgatás!T184+Községgazd!W169+Vagyongazd!T156+Közút!T156+Sport!T158+Közművelődés!V195+Támogatás!Z170</f>
        <v>0</v>
      </c>
      <c r="U156" s="98">
        <f>Igazgatás!U184+Községgazd!X169+Vagyongazd!U156+Közút!U156+Sport!U158+Közművelődés!W195+Támogatás!AA170</f>
        <v>10777172</v>
      </c>
    </row>
    <row r="157" spans="1:24" ht="15.75" thickBot="1" x14ac:dyDescent="0.3">
      <c r="B157" s="99" t="s">
        <v>261</v>
      </c>
      <c r="C157" s="591" t="s">
        <v>262</v>
      </c>
      <c r="D157" s="592"/>
      <c r="E157" s="592"/>
      <c r="F157" s="162">
        <v>45826659</v>
      </c>
      <c r="G157" s="162">
        <f>Igazgatás!G185+Községgazd!G170+Közút!G157+Sport!G159+Közművelődés!G198+Támogatás!G171</f>
        <v>47168888</v>
      </c>
      <c r="H157" s="162">
        <f>Igazgatás!H185+Községgazd!H170+Közút!H157+Sport!H159+Közművelődés!H198+Támogatás!H171</f>
        <v>0</v>
      </c>
      <c r="I157" s="162">
        <f>Igazgatás!I185+Községgazd!I170+Közút!I157+Sport!I159+Közművelődés!I198+Támogatás!I171</f>
        <v>47168888</v>
      </c>
      <c r="J157" s="85">
        <f>Igazgatás!J185+Községgazd!M170+Vagyongazd!J157+Közút!J157+Sport!J159+Közművelődés!L198+Támogatás!P171</f>
        <v>3863466</v>
      </c>
      <c r="K157" s="86">
        <f>Igazgatás!K185+Községgazd!N170+Vagyongazd!K157+Közút!K157+Sport!K159+Közművelődés!M198+Támogatás!Q171</f>
        <v>0</v>
      </c>
      <c r="L157" s="86">
        <f>Igazgatás!L185+Községgazd!O170+Vagyongazd!L157+Közút!L157+Sport!L159+Közművelődés!N198+Támogatás!R171</f>
        <v>0</v>
      </c>
      <c r="M157" s="86">
        <f>Igazgatás!M185+Községgazd!P170+Vagyongazd!M157+Közút!M157+Sport!M159+Közművelődés!O198+Támogatás!S171</f>
        <v>26842974</v>
      </c>
      <c r="N157" s="86">
        <f>Igazgatás!N185+Községgazd!Q170+Vagyongazd!N157+Közút!N157+Sport!N159+Közművelődés!P198+Támogatás!T171</f>
        <v>1780539</v>
      </c>
      <c r="O157" s="89">
        <f>Igazgatás!O185+Községgazd!R170+Vagyongazd!O157+Közút!O157+Sport!O159+Közművelődés!Q198+Támogatás!U171</f>
        <v>0</v>
      </c>
      <c r="P157" s="86">
        <f>Igazgatás!P185+Községgazd!S170+Vagyongazd!P157+Közút!P157+Sport!P159+Közművelődés!R198+Támogatás!V171</f>
        <v>0</v>
      </c>
      <c r="Q157" s="88">
        <f>Igazgatás!Q185+Községgazd!T170+Vagyongazd!Q157+Közút!Q157+Sport!Q159+Közművelődés!S198+Támogatás!W171</f>
        <v>200000</v>
      </c>
      <c r="R157" s="89">
        <f>Igazgatás!R185+Községgazd!U170+Vagyongazd!R157+Közút!R157+Sport!R159+Közművelődés!T198+Támogatás!X171</f>
        <v>0</v>
      </c>
      <c r="S157" s="89">
        <f>Igazgatás!S185+Községgazd!V170+Vagyongazd!S157+Közút!S157+Sport!S159+Közművelődés!U198+Támogatás!Y171</f>
        <v>0</v>
      </c>
      <c r="T157" s="89">
        <f>Igazgatás!T185+Községgazd!W170+Vagyongazd!T157+Közút!T157+Sport!T159+Közművelődés!V198+Támogatás!Z171</f>
        <v>0</v>
      </c>
      <c r="U157" s="90">
        <f>Igazgatás!U185+Községgazd!X170+Vagyongazd!U157+Közút!U157+Sport!U159+Közművelődés!W198+Támogatás!AA171</f>
        <v>14481909</v>
      </c>
    </row>
    <row r="158" spans="1:24" s="18" customFormat="1" ht="15.75" customHeight="1" x14ac:dyDescent="0.25">
      <c r="A158" s="124" t="s">
        <v>263</v>
      </c>
      <c r="B158" s="263" t="s">
        <v>678</v>
      </c>
      <c r="C158" s="626" t="s">
        <v>264</v>
      </c>
      <c r="D158" s="627"/>
      <c r="E158" s="627"/>
      <c r="F158" s="266">
        <v>35486400</v>
      </c>
      <c r="G158" s="266">
        <f>Igazgatás!G186+Községgazd!G171+Közút!G158+Sport!G160+Közművelődés!G199+Támogatás!G172</f>
        <v>36397040</v>
      </c>
      <c r="H158" s="266">
        <f>Igazgatás!H186+Községgazd!H171+Közút!H158+Sport!H160+Közművelődés!H199+Támogatás!H172</f>
        <v>0</v>
      </c>
      <c r="I158" s="266">
        <f>Igazgatás!I186+Községgazd!I171+Közút!I158+Sport!I160+Közművelődés!I199+Támogatás!I172</f>
        <v>36397040</v>
      </c>
      <c r="J158" s="267">
        <f>Igazgatás!J186+Községgazd!M171+Vagyongazd!J158+Közút!J158+Sport!J160+Közművelődés!L199+Támogatás!P172</f>
        <v>3042099</v>
      </c>
      <c r="K158" s="268">
        <f>Igazgatás!K186+Községgazd!N171+Vagyongazd!K158+Közút!K158+Sport!K160+Közművelődés!M199+Támogatás!Q172</f>
        <v>0</v>
      </c>
      <c r="L158" s="268">
        <f>Igazgatás!L186+Községgazd!O171+Vagyongazd!L158+Közút!L158+Sport!L160+Közművelődés!N199+Támogatás!R172</f>
        <v>0</v>
      </c>
      <c r="M158" s="268">
        <f>Igazgatás!M186+Községgazd!P171+Vagyongazd!M158+Közút!M158+Sport!M160+Közművelődés!O199+Támogatás!S172</f>
        <v>21001447</v>
      </c>
      <c r="N158" s="268">
        <f>Igazgatás!N186+Községgazd!Q171+Vagyongazd!N158+Közút!N158+Sport!N160+Közművelődés!P199+Támogatás!T172</f>
        <v>1635700</v>
      </c>
      <c r="O158" s="269">
        <f>Igazgatás!O186+Községgazd!R171+Vagyongazd!O158+Közút!O158+Sport!O160+Közművelődés!Q199+Támogatás!U172</f>
        <v>0</v>
      </c>
      <c r="P158" s="268">
        <f>Igazgatás!P186+Községgazd!S171+Vagyongazd!P158+Közút!P158+Sport!P160+Közművelődés!R199+Támogatás!V172</f>
        <v>0</v>
      </c>
      <c r="Q158" s="270">
        <f>Igazgatás!Q186+Községgazd!T171+Vagyongazd!Q158+Közút!Q158+Sport!Q160+Közművelődés!S199+Támogatás!W172</f>
        <v>146000</v>
      </c>
      <c r="R158" s="269">
        <f>Igazgatás!R186+Községgazd!U171+Vagyongazd!R158+Közút!R158+Sport!R160+Közművelődés!T199+Támogatás!X172</f>
        <v>0</v>
      </c>
      <c r="S158" s="269">
        <f>Igazgatás!S186+Községgazd!V171+Vagyongazd!S158+Közút!S158+Sport!S160+Közművelődés!U199+Támogatás!Y172</f>
        <v>0</v>
      </c>
      <c r="T158" s="269">
        <f>Igazgatás!T186+Községgazd!W171+Vagyongazd!T158+Közút!T158+Sport!T160+Közművelődés!V199+Támogatás!Z172</f>
        <v>0</v>
      </c>
      <c r="U158" s="271">
        <f>Igazgatás!U186+Községgazd!X171+Vagyongazd!U158+Közút!U158+Sport!U160+Közművelődés!W199+Támogatás!AA172</f>
        <v>10571794</v>
      </c>
    </row>
    <row r="159" spans="1:24" s="18" customFormat="1" ht="15.75" hidden="1" customHeight="1" x14ac:dyDescent="0.25">
      <c r="A159" s="124" t="s">
        <v>265</v>
      </c>
      <c r="B159" s="272" t="s">
        <v>679</v>
      </c>
      <c r="C159" s="620" t="s">
        <v>884</v>
      </c>
      <c r="D159" s="621"/>
      <c r="E159" s="621"/>
      <c r="F159" s="266" t="e">
        <v>#REF!</v>
      </c>
      <c r="G159" s="266" t="e">
        <f>Igazgatás!G187+Községgazd!G172+Vagyongazd!#REF!+Közút!G161+Sport!G161+Közművelődés!G202+Támogatás!G173</f>
        <v>#REF!</v>
      </c>
      <c r="H159" s="266" t="e">
        <f>Igazgatás!H187+Községgazd!H172+Vagyongazd!#REF!+Közút!H161+Sport!H161+Közművelődés!H202+Támogatás!H173</f>
        <v>#REF!</v>
      </c>
      <c r="I159" s="266" t="e">
        <f>Igazgatás!I187+Községgazd!I172+Vagyongazd!#REF!+Közút!I161+Sport!I161+Közművelődés!I202+Támogatás!I173</f>
        <v>#REF!</v>
      </c>
      <c r="J159" s="267">
        <f>Igazgatás!J187+Községgazd!M172+Vagyongazd!J159+Közút!J161+Sport!J161+Közművelődés!L202+Támogatás!P173</f>
        <v>0</v>
      </c>
      <c r="K159" s="268">
        <f>Igazgatás!K187+Községgazd!N172+Vagyongazd!K159+Közút!K161+Sport!K161+Közművelődés!M202+Támogatás!Q173</f>
        <v>0</v>
      </c>
      <c r="L159" s="268">
        <f>Igazgatás!L187+Községgazd!O172+Vagyongazd!L159+Közút!L161+Sport!L161+Közművelődés!N202+Támogatás!R173</f>
        <v>0</v>
      </c>
      <c r="M159" s="268">
        <f>Igazgatás!M187+Községgazd!P172+Vagyongazd!M159+Közút!M161+Sport!M161+Közművelődés!O202+Támogatás!S173</f>
        <v>0</v>
      </c>
      <c r="N159" s="268">
        <f>Igazgatás!N187+Községgazd!Q172+Vagyongazd!N159+Közút!N161+Sport!N161+Közművelődés!P202+Támogatás!T173</f>
        <v>0</v>
      </c>
      <c r="O159" s="269">
        <f>Igazgatás!O187+Községgazd!R172+Vagyongazd!O159+Közút!O161+Sport!O161+Közművelődés!Q202+Támogatás!U173</f>
        <v>0</v>
      </c>
      <c r="P159" s="268">
        <f>Igazgatás!P187+Községgazd!S172+Vagyongazd!P159+Közút!P161+Sport!P161+Közművelődés!R202+Támogatás!V173</f>
        <v>0</v>
      </c>
      <c r="Q159" s="270">
        <f>Igazgatás!Q187+Községgazd!T172+Vagyongazd!Q159+Közút!Q161+Sport!Q161+Közművelődés!S202+Támogatás!W173</f>
        <v>0</v>
      </c>
      <c r="R159" s="269">
        <f>Igazgatás!R187+Községgazd!U172+Vagyongazd!R159+Közút!R161+Sport!R161+Közművelődés!T202+Támogatás!X173</f>
        <v>0</v>
      </c>
      <c r="S159" s="269">
        <f>Igazgatás!S187+Községgazd!V172+Vagyongazd!S159+Közút!S161+Sport!S161+Közművelődés!U202+Támogatás!Y173</f>
        <v>0</v>
      </c>
      <c r="T159" s="269">
        <f>Igazgatás!T187+Községgazd!W172+Vagyongazd!T159+Közút!T161+Sport!T161+Közművelődés!V202+Támogatás!Z173</f>
        <v>0</v>
      </c>
      <c r="U159" s="271">
        <f>Igazgatás!U187+Községgazd!X172+Vagyongazd!U159+Közút!U161+Sport!U161+Közművelődés!W202+Támogatás!AA173</f>
        <v>0</v>
      </c>
    </row>
    <row r="160" spans="1:24" s="18" customFormat="1" ht="15.75" hidden="1" customHeight="1" x14ac:dyDescent="0.25">
      <c r="A160" s="124" t="s">
        <v>266</v>
      </c>
      <c r="B160" s="272" t="s">
        <v>680</v>
      </c>
      <c r="C160" s="620" t="s">
        <v>267</v>
      </c>
      <c r="D160" s="621"/>
      <c r="E160" s="621"/>
      <c r="F160" s="266" t="e">
        <v>#REF!</v>
      </c>
      <c r="G160" s="266" t="e">
        <f>Igazgatás!G188+Községgazd!G173+Vagyongazd!#REF!+Közút!G162+Sport!G162+Közművelődés!G203+Támogatás!G174</f>
        <v>#REF!</v>
      </c>
      <c r="H160" s="266" t="e">
        <f>Igazgatás!H188+Községgazd!H173+Vagyongazd!#REF!+Közút!H162+Sport!H162+Közművelődés!H203+Támogatás!H174</f>
        <v>#REF!</v>
      </c>
      <c r="I160" s="266" t="e">
        <f>Igazgatás!I188+Községgazd!I173+Vagyongazd!#REF!+Közút!I162+Sport!I162+Közművelődés!I203+Támogatás!I174</f>
        <v>#REF!</v>
      </c>
      <c r="J160" s="267">
        <f>Igazgatás!J188+Községgazd!M173+Vagyongazd!J160+Közút!J162+Sport!J162+Közművelődés!L203+Támogatás!P174</f>
        <v>0</v>
      </c>
      <c r="K160" s="268">
        <f>Igazgatás!K188+Községgazd!N173+Vagyongazd!K160+Közút!K162+Sport!K162+Közművelődés!M203+Támogatás!Q174</f>
        <v>0</v>
      </c>
      <c r="L160" s="268">
        <f>Igazgatás!L188+Községgazd!O173+Vagyongazd!L160+Közút!L162+Sport!L162+Közművelődés!N203+Támogatás!R174</f>
        <v>0</v>
      </c>
      <c r="M160" s="268">
        <f>Igazgatás!M188+Községgazd!P173+Vagyongazd!M160+Közút!M162+Sport!M162+Közművelődés!O203+Támogatás!S174</f>
        <v>0</v>
      </c>
      <c r="N160" s="268">
        <f>Igazgatás!N188+Községgazd!Q173+Vagyongazd!N160+Közút!N162+Sport!N162+Közművelődés!P203+Támogatás!T174</f>
        <v>0</v>
      </c>
      <c r="O160" s="269">
        <f>Igazgatás!O188+Községgazd!R173+Vagyongazd!O160+Közút!O162+Sport!O162+Közművelődés!Q203+Támogatás!U174</f>
        <v>0</v>
      </c>
      <c r="P160" s="268">
        <f>Igazgatás!P188+Községgazd!S173+Vagyongazd!P160+Közút!P162+Sport!P162+Közművelődés!R203+Támogatás!V174</f>
        <v>0</v>
      </c>
      <c r="Q160" s="270">
        <f>Igazgatás!Q188+Községgazd!T173+Vagyongazd!Q160+Közút!Q162+Sport!Q162+Közművelődés!S203+Támogatás!W174</f>
        <v>0</v>
      </c>
      <c r="R160" s="269">
        <f>Igazgatás!R188+Községgazd!U173+Vagyongazd!R160+Közút!R162+Sport!R162+Közművelődés!T203+Támogatás!X174</f>
        <v>0</v>
      </c>
      <c r="S160" s="269">
        <f>Igazgatás!S188+Községgazd!V173+Vagyongazd!S160+Közút!S162+Sport!S162+Közművelődés!U203+Támogatás!Y174</f>
        <v>0</v>
      </c>
      <c r="T160" s="269">
        <f>Igazgatás!T188+Községgazd!W173+Vagyongazd!T160+Közút!T162+Sport!T162+Közművelődés!V203+Támogatás!Z174</f>
        <v>0</v>
      </c>
      <c r="U160" s="271">
        <f>Igazgatás!U188+Községgazd!X173+Vagyongazd!U160+Közút!U162+Sport!U162+Közművelődés!W203+Támogatás!AA174</f>
        <v>0</v>
      </c>
    </row>
    <row r="161" spans="1:21" s="18" customFormat="1" ht="15.75" customHeight="1" thickBot="1" x14ac:dyDescent="0.3">
      <c r="A161" s="124" t="s">
        <v>268</v>
      </c>
      <c r="B161" s="275" t="s">
        <v>681</v>
      </c>
      <c r="C161" s="622" t="s">
        <v>366</v>
      </c>
      <c r="D161" s="623"/>
      <c r="E161" s="623"/>
      <c r="F161" s="266">
        <v>10340259</v>
      </c>
      <c r="G161" s="266">
        <f>Igazgatás!G189+Községgazd!G174+Közút!G163+Sport!G163+Közművelődés!G205+Támogatás!G175</f>
        <v>10771848</v>
      </c>
      <c r="H161" s="266">
        <f>Igazgatás!H189+Községgazd!H174+Közút!H163+Sport!H163+Közművelődés!H205+Támogatás!H175</f>
        <v>0</v>
      </c>
      <c r="I161" s="266">
        <f>Igazgatás!I189+Községgazd!I174+Közút!I163+Sport!I163+Közművelődés!I205+Támogatás!I175</f>
        <v>10771848</v>
      </c>
      <c r="J161" s="267">
        <f>Igazgatás!J189+Községgazd!M174+Vagyongazd!J161+Közút!J163+Sport!J163+Közművelődés!L205+Támogatás!P175</f>
        <v>821367</v>
      </c>
      <c r="K161" s="268">
        <f>Igazgatás!K189+Községgazd!N174+Vagyongazd!K161+Közút!K163+Sport!K163+Közművelődés!M205+Támogatás!Q175</f>
        <v>0</v>
      </c>
      <c r="L161" s="268">
        <f>Igazgatás!L189+Községgazd!O174+Vagyongazd!L161+Közút!L163+Sport!L163+Közművelődés!N205+Támogatás!R175</f>
        <v>0</v>
      </c>
      <c r="M161" s="268">
        <f>Igazgatás!M189+Községgazd!P174+Vagyongazd!M161+Közút!M163+Sport!M163+Közművelődés!O205+Támogatás!S175</f>
        <v>5841527</v>
      </c>
      <c r="N161" s="268">
        <f>Igazgatás!N189+Községgazd!Q174+Vagyongazd!N161+Közút!N163+Sport!N163+Közművelődés!P205+Támogatás!T175</f>
        <v>144839</v>
      </c>
      <c r="O161" s="269">
        <f>Igazgatás!O189+Községgazd!R174+Vagyongazd!O161+Közút!O163+Sport!O163+Közművelődés!Q205+Támogatás!U175</f>
        <v>0</v>
      </c>
      <c r="P161" s="268">
        <f>Igazgatás!P189+Községgazd!S174+Vagyongazd!P161+Közút!P163+Sport!P163+Közművelődés!R205+Támogatás!V175</f>
        <v>0</v>
      </c>
      <c r="Q161" s="270">
        <f>Igazgatás!Q189+Községgazd!T174+Vagyongazd!Q161+Közút!Q163+Sport!Q163+Közművelődés!S205+Támogatás!W175</f>
        <v>54000</v>
      </c>
      <c r="R161" s="269">
        <f>Igazgatás!R189+Községgazd!U174+Vagyongazd!R161+Közút!R163+Sport!R163+Közművelődés!T205+Támogatás!X175</f>
        <v>0</v>
      </c>
      <c r="S161" s="269">
        <f>Igazgatás!S189+Községgazd!V174+Vagyongazd!S161+Közút!S163+Sport!S163+Közművelődés!U205+Támogatás!Y175</f>
        <v>0</v>
      </c>
      <c r="T161" s="269">
        <f>Igazgatás!T189+Községgazd!W174+Vagyongazd!T161+Közút!T163+Sport!T163+Közművelődés!V205+Támogatás!Z175</f>
        <v>0</v>
      </c>
      <c r="U161" s="271">
        <f>Igazgatás!U189+Községgazd!X174+Vagyongazd!U161+Közút!U163+Sport!U163+Közművelődés!W205+Támogatás!AA175</f>
        <v>3910115</v>
      </c>
    </row>
    <row r="162" spans="1:21" ht="15.75" thickBot="1" x14ac:dyDescent="0.3">
      <c r="B162" s="99" t="s">
        <v>269</v>
      </c>
      <c r="C162" s="591" t="s">
        <v>270</v>
      </c>
      <c r="D162" s="592"/>
      <c r="E162" s="592"/>
      <c r="F162" s="162">
        <v>50000</v>
      </c>
      <c r="G162" s="162">
        <f>Igazgatás!G190+Községgazd!G175+Közút!G166+Sport!G164+Közművelődés!G209+Támogatás!G176</f>
        <v>50000</v>
      </c>
      <c r="H162" s="162">
        <f>Igazgatás!H190+Községgazd!H175+Közút!H166+Sport!H164+Közművelődés!H209+Támogatás!H176</f>
        <v>0</v>
      </c>
      <c r="I162" s="162">
        <f>Igazgatás!I190+Községgazd!I175+Közút!I166+Sport!I164+Közművelődés!I209+Támogatás!I176</f>
        <v>50000</v>
      </c>
      <c r="J162" s="85">
        <f>Igazgatás!J190+Községgazd!M175+Vagyongazd!J162+Közút!J166+Sport!J164+Közművelődés!L209+Támogatás!P176</f>
        <v>0</v>
      </c>
      <c r="K162" s="86">
        <f>Igazgatás!K190+Községgazd!N175+Vagyongazd!K162+Közút!K166+Sport!K164+Közművelődés!M209+Támogatás!Q176</f>
        <v>0</v>
      </c>
      <c r="L162" s="86">
        <f>Igazgatás!L190+Községgazd!O175+Vagyongazd!L162+Közút!L166+Sport!L164+Közművelődés!N209+Támogatás!R176</f>
        <v>0</v>
      </c>
      <c r="M162" s="86">
        <f>Igazgatás!M190+Községgazd!P175+Vagyongazd!M162+Közút!M166+Sport!M164+Közművelődés!O209+Támogatás!S176</f>
        <v>0</v>
      </c>
      <c r="N162" s="86">
        <f>Igazgatás!N190+Községgazd!Q175+Vagyongazd!N162+Közút!N166+Sport!N164+Közművelődés!P209+Támogatás!T176</f>
        <v>0</v>
      </c>
      <c r="O162" s="89">
        <f>Igazgatás!O190+Községgazd!R175+Vagyongazd!O162+Közút!O166+Sport!O164+Közművelődés!Q209+Támogatás!U176</f>
        <v>0</v>
      </c>
      <c r="P162" s="86">
        <f>Igazgatás!P190+Községgazd!S175+Vagyongazd!P162+Közút!P166+Sport!P164+Közművelődés!R209+Támogatás!V176</f>
        <v>0</v>
      </c>
      <c r="Q162" s="88">
        <f>Igazgatás!Q190+Községgazd!T175+Vagyongazd!Q162+Közút!Q166+Sport!Q164+Közművelődés!S209+Támogatás!W176</f>
        <v>0</v>
      </c>
      <c r="R162" s="89">
        <f>Igazgatás!R190+Községgazd!U175+Vagyongazd!R162+Közút!R166+Sport!R164+Közművelődés!T209+Támogatás!X176</f>
        <v>0</v>
      </c>
      <c r="S162" s="89">
        <f>Igazgatás!S190+Községgazd!V175+Vagyongazd!S162+Közút!S166+Sport!S164+Közművelődés!U209+Támogatás!Y176</f>
        <v>50000</v>
      </c>
      <c r="T162" s="89">
        <f>Igazgatás!T190+Községgazd!W175+Vagyongazd!T162+Közút!T166+Sport!T164+Közművelődés!V209+Támogatás!Z176</f>
        <v>0</v>
      </c>
      <c r="U162" s="90">
        <f>Igazgatás!U190+Községgazd!X175+Vagyongazd!U162+Közút!U166+Sport!U164+Közművelődés!W209+Támogatás!AA176</f>
        <v>0</v>
      </c>
    </row>
    <row r="163" spans="1:21" s="18" customFormat="1" ht="25.5" hidden="1" customHeight="1" x14ac:dyDescent="0.25">
      <c r="A163" s="124" t="s">
        <v>271</v>
      </c>
      <c r="B163" s="91" t="s">
        <v>682</v>
      </c>
      <c r="C163" s="584" t="s">
        <v>367</v>
      </c>
      <c r="D163" s="585"/>
      <c r="E163" s="585"/>
      <c r="F163" s="164" t="e">
        <v>#REF!</v>
      </c>
      <c r="G163" s="164" t="e">
        <f>Igazgatás!G191+Községgazd!G176+Vagyongazd!#REF!+Közút!G167+Sport!G165+Közművelődés!G210+Támogatás!G177</f>
        <v>#REF!</v>
      </c>
      <c r="H163" s="164" t="e">
        <f>Igazgatás!H191+Községgazd!H176+Vagyongazd!#REF!+Közút!H167+Sport!H165+Közművelődés!H210+Támogatás!H177</f>
        <v>#REF!</v>
      </c>
      <c r="I163" s="164" t="e">
        <f>Igazgatás!I191+Községgazd!I176+Vagyongazd!#REF!+Közút!I167+Sport!I165+Közművelődés!I210+Támogatás!I177</f>
        <v>#REF!</v>
      </c>
      <c r="J163" s="93">
        <f>Igazgatás!J191+Községgazd!M176+Vagyongazd!J163+Közút!J167+Sport!J165+Közművelődés!L210+Támogatás!P177</f>
        <v>0</v>
      </c>
      <c r="K163" s="94">
        <f>Igazgatás!K191+Községgazd!N176+Vagyongazd!K163+Közút!K167+Sport!K165+Közművelődés!M210+Támogatás!Q177</f>
        <v>0</v>
      </c>
      <c r="L163" s="94">
        <f>Igazgatás!L191+Községgazd!O176+Vagyongazd!L163+Közút!L167+Sport!L165+Közművelődés!N210+Támogatás!R177</f>
        <v>0</v>
      </c>
      <c r="M163" s="94">
        <f>Igazgatás!M191+Községgazd!P176+Vagyongazd!M163+Közút!M167+Sport!M165+Közművelődés!O210+Támogatás!S177</f>
        <v>0</v>
      </c>
      <c r="N163" s="94">
        <f>Igazgatás!N191+Községgazd!Q176+Vagyongazd!N163+Közút!N167+Sport!N165+Közművelődés!P210+Támogatás!T177</f>
        <v>0</v>
      </c>
      <c r="O163" s="97">
        <f>Igazgatás!O191+Községgazd!R176+Vagyongazd!O163+Közút!O167+Sport!O165+Közművelődés!Q210+Támogatás!U177</f>
        <v>0</v>
      </c>
      <c r="P163" s="94">
        <f>Igazgatás!P191+Községgazd!S176+Vagyongazd!P163+Közút!P167+Sport!P165+Közművelődés!R210+Támogatás!V177</f>
        <v>0</v>
      </c>
      <c r="Q163" s="96">
        <f>Igazgatás!Q191+Községgazd!T176+Vagyongazd!Q163+Közút!Q167+Sport!Q165+Közművelődés!S210+Támogatás!W177</f>
        <v>0</v>
      </c>
      <c r="R163" s="97">
        <f>Igazgatás!R191+Községgazd!U176+Vagyongazd!R163+Közút!R167+Sport!R165+Közművelődés!T210+Támogatás!X177</f>
        <v>0</v>
      </c>
      <c r="S163" s="97">
        <f>Igazgatás!S191+Községgazd!V176+Vagyongazd!S163+Közút!S167+Sport!S165+Közművelődés!U210+Támogatás!Y177</f>
        <v>0</v>
      </c>
      <c r="T163" s="97">
        <f>Igazgatás!T191+Községgazd!W176+Vagyongazd!T163+Közút!T167+Sport!T165+Közművelődés!V210+Támogatás!Z177</f>
        <v>0</v>
      </c>
      <c r="U163" s="98">
        <f>Igazgatás!U191+Községgazd!X176+Vagyongazd!U163+Közút!U167+Sport!U165+Közművelődés!W210+Támogatás!AA177</f>
        <v>0</v>
      </c>
    </row>
    <row r="164" spans="1:21" s="18" customFormat="1" ht="16.350000000000001" hidden="1" customHeight="1" x14ac:dyDescent="0.25">
      <c r="A164" s="124" t="s">
        <v>272</v>
      </c>
      <c r="B164" s="91" t="s">
        <v>683</v>
      </c>
      <c r="C164" s="618" t="s">
        <v>811</v>
      </c>
      <c r="D164" s="619"/>
      <c r="E164" s="619"/>
      <c r="F164" s="164" t="e">
        <v>#REF!</v>
      </c>
      <c r="G164" s="164" t="e">
        <f>Igazgatás!G192+Községgazd!G177+Vagyongazd!#REF!+Közút!G168+Sport!G166+Közművelődés!G211+Támogatás!G178</f>
        <v>#REF!</v>
      </c>
      <c r="H164" s="164" t="e">
        <f>Igazgatás!H192+Községgazd!H177+Vagyongazd!#REF!+Közút!H168+Sport!H166+Közművelődés!H211+Támogatás!H178</f>
        <v>#REF!</v>
      </c>
      <c r="I164" s="164" t="e">
        <f>Igazgatás!I192+Községgazd!I177+Vagyongazd!#REF!+Közút!I168+Sport!I166+Közművelődés!I211+Támogatás!I178</f>
        <v>#REF!</v>
      </c>
      <c r="J164" s="93">
        <f>Igazgatás!J192+Községgazd!M177+Vagyongazd!J164+Közút!J168+Sport!J166+Közművelődés!L211+Támogatás!P178</f>
        <v>0</v>
      </c>
      <c r="K164" s="94">
        <f>Igazgatás!K192+Községgazd!N177+Vagyongazd!K164+Közút!K168+Sport!K166+Közművelődés!M211+Támogatás!Q178</f>
        <v>0</v>
      </c>
      <c r="L164" s="94">
        <f>Igazgatás!L192+Községgazd!O177+Vagyongazd!L164+Közút!L168+Sport!L166+Közművelődés!N211+Támogatás!R178</f>
        <v>0</v>
      </c>
      <c r="M164" s="94">
        <f>Igazgatás!M192+Községgazd!P177+Vagyongazd!M164+Közút!M168+Sport!M166+Közművelődés!O211+Támogatás!S178</f>
        <v>0</v>
      </c>
      <c r="N164" s="94">
        <f>Igazgatás!N192+Községgazd!Q177+Vagyongazd!N164+Közút!N168+Sport!N166+Közművelődés!P211+Támogatás!T178</f>
        <v>0</v>
      </c>
      <c r="O164" s="97">
        <f>Igazgatás!O192+Községgazd!R177+Vagyongazd!O164+Közút!O168+Sport!O166+Közművelődés!Q211+Támogatás!U178</f>
        <v>0</v>
      </c>
      <c r="P164" s="94">
        <f>Igazgatás!P192+Községgazd!S177+Vagyongazd!P164+Közút!P168+Sport!P166+Közművelődés!R211+Támogatás!V178</f>
        <v>0</v>
      </c>
      <c r="Q164" s="96">
        <f>Igazgatás!Q192+Községgazd!T177+Vagyongazd!Q164+Közút!Q168+Sport!Q166+Közművelődés!S211+Támogatás!W178</f>
        <v>0</v>
      </c>
      <c r="R164" s="97">
        <f>Igazgatás!R192+Községgazd!U177+Vagyongazd!R164+Közút!R168+Sport!R166+Közművelődés!T211+Támogatás!X178</f>
        <v>0</v>
      </c>
      <c r="S164" s="97">
        <f>Igazgatás!S192+Községgazd!V177+Vagyongazd!S164+Közút!S168+Sport!S166+Közművelődés!U211+Támogatás!Y178</f>
        <v>0</v>
      </c>
      <c r="T164" s="97">
        <f>Igazgatás!T192+Községgazd!W177+Vagyongazd!T164+Közút!T168+Sport!T166+Közművelődés!V211+Támogatás!Z178</f>
        <v>0</v>
      </c>
      <c r="U164" s="98">
        <f>Igazgatás!U192+Községgazd!X177+Vagyongazd!U164+Közút!U168+Sport!U166+Közművelődés!W211+Támogatás!AA178</f>
        <v>0</v>
      </c>
    </row>
    <row r="165" spans="1:21" ht="15.75" hidden="1" customHeight="1" x14ac:dyDescent="0.25">
      <c r="B165" s="55"/>
      <c r="C165" s="2"/>
      <c r="D165" s="550" t="s">
        <v>812</v>
      </c>
      <c r="E165" s="550"/>
      <c r="F165" s="165" t="e">
        <v>#REF!</v>
      </c>
      <c r="G165" s="165" t="e">
        <f>Igazgatás!G193+Községgazd!G178+Vagyongazd!#REF!+Közút!G169+Sport!G167+Közművelődés!G212+Támogatás!G179</f>
        <v>#REF!</v>
      </c>
      <c r="H165" s="165" t="e">
        <f>Igazgatás!H193+Községgazd!H178+Vagyongazd!#REF!+Közút!H169+Sport!H167+Közművelődés!H212+Támogatás!H179</f>
        <v>#REF!</v>
      </c>
      <c r="I165" s="165" t="e">
        <f>Igazgatás!I193+Községgazd!I178+Vagyongazd!#REF!+Közút!I169+Sport!I167+Közművelődés!I212+Támogatás!I179</f>
        <v>#REF!</v>
      </c>
      <c r="J165" s="74">
        <f>Igazgatás!J193+Községgazd!M178+Vagyongazd!J165+Közút!J169+Sport!J167+Közművelődés!L212+Támogatás!P179</f>
        <v>0</v>
      </c>
      <c r="K165" s="1">
        <f>Igazgatás!K193+Községgazd!N178+Vagyongazd!K165+Közút!K169+Sport!K167+Közművelődés!M212+Támogatás!Q179</f>
        <v>0</v>
      </c>
      <c r="L165" s="1">
        <f>Igazgatás!L193+Községgazd!O178+Vagyongazd!L165+Közút!L169+Sport!L167+Közművelődés!N212+Támogatás!R179</f>
        <v>0</v>
      </c>
      <c r="M165" s="1">
        <f>Igazgatás!M193+Községgazd!P178+Vagyongazd!M165+Közút!M169+Sport!M167+Közművelődés!O212+Támogatás!S179</f>
        <v>0</v>
      </c>
      <c r="N165" s="1">
        <f>Igazgatás!N193+Községgazd!Q178+Vagyongazd!N165+Közút!N169+Sport!N167+Közművelődés!P212+Támogatás!T179</f>
        <v>0</v>
      </c>
      <c r="O165" s="80">
        <f>Igazgatás!O193+Községgazd!R178+Vagyongazd!O165+Közút!O169+Sport!O167+Közművelődés!Q212+Támogatás!U179</f>
        <v>0</v>
      </c>
      <c r="P165" s="1">
        <f>Igazgatás!P193+Községgazd!S178+Vagyongazd!P165+Közút!P169+Sport!P167+Közművelődés!R212+Támogatás!V179</f>
        <v>0</v>
      </c>
      <c r="Q165" s="42">
        <f>Igazgatás!Q193+Községgazd!T178+Vagyongazd!Q165+Közút!Q169+Sport!Q167+Közművelődés!S212+Támogatás!W179</f>
        <v>0</v>
      </c>
      <c r="R165" s="80">
        <f>Igazgatás!R193+Községgazd!U178+Vagyongazd!R165+Közút!R169+Sport!R167+Közművelődés!T212+Támogatás!X179</f>
        <v>0</v>
      </c>
      <c r="S165" s="80">
        <f>Igazgatás!S193+Községgazd!V178+Vagyongazd!S165+Közút!S169+Sport!S167+Közművelődés!U212+Támogatás!Y179</f>
        <v>0</v>
      </c>
      <c r="T165" s="80">
        <f>Igazgatás!T193+Községgazd!W178+Vagyongazd!T165+Közút!T169+Sport!T167+Közművelődés!V212+Támogatás!Z179</f>
        <v>0</v>
      </c>
      <c r="U165" s="44">
        <f>Igazgatás!U193+Községgazd!X178+Vagyongazd!U165+Közút!U169+Sport!U167+Közművelődés!W212+Támogatás!AA179</f>
        <v>0</v>
      </c>
    </row>
    <row r="166" spans="1:21" ht="15.75" hidden="1" customHeight="1" x14ac:dyDescent="0.25">
      <c r="B166" s="55"/>
      <c r="C166" s="2"/>
      <c r="D166" s="550" t="s">
        <v>813</v>
      </c>
      <c r="E166" s="550"/>
      <c r="F166" s="165" t="e">
        <v>#REF!</v>
      </c>
      <c r="G166" s="165" t="e">
        <f>Igazgatás!G194+Községgazd!G179+Vagyongazd!#REF!+Közút!G170+Sport!G168+Közművelődés!G213+Támogatás!G180</f>
        <v>#REF!</v>
      </c>
      <c r="H166" s="165" t="e">
        <f>Igazgatás!H194+Községgazd!H179+Vagyongazd!#REF!+Közút!H170+Sport!H168+Közművelődés!H213+Támogatás!H180</f>
        <v>#REF!</v>
      </c>
      <c r="I166" s="165" t="e">
        <f>Igazgatás!I194+Községgazd!I179+Vagyongazd!#REF!+Közút!I170+Sport!I168+Közművelődés!I213+Támogatás!I180</f>
        <v>#REF!</v>
      </c>
      <c r="J166" s="74">
        <f>Igazgatás!J194+Községgazd!M179+Vagyongazd!J166+Közút!J170+Sport!J168+Közművelődés!L213+Támogatás!P180</f>
        <v>0</v>
      </c>
      <c r="K166" s="1">
        <f>Igazgatás!K194+Községgazd!N179+Vagyongazd!K166+Közút!K170+Sport!K168+Közművelődés!M213+Támogatás!Q180</f>
        <v>0</v>
      </c>
      <c r="L166" s="1">
        <f>Igazgatás!L194+Községgazd!O179+Vagyongazd!L166+Közút!L170+Sport!L168+Közművelődés!N213+Támogatás!R180</f>
        <v>0</v>
      </c>
      <c r="M166" s="1">
        <f>Igazgatás!M194+Községgazd!P179+Vagyongazd!M166+Közút!M170+Sport!M168+Közművelődés!O213+Támogatás!S180</f>
        <v>0</v>
      </c>
      <c r="N166" s="1">
        <f>Igazgatás!N194+Községgazd!Q179+Vagyongazd!N166+Közút!N170+Sport!N168+Közművelődés!P213+Támogatás!T180</f>
        <v>0</v>
      </c>
      <c r="O166" s="80">
        <f>Igazgatás!O194+Községgazd!R179+Vagyongazd!O166+Közút!O170+Sport!O168+Közművelődés!Q213+Támogatás!U180</f>
        <v>0</v>
      </c>
      <c r="P166" s="1">
        <f>Igazgatás!P194+Községgazd!S179+Vagyongazd!P166+Közút!P170+Sport!P168+Közművelődés!R213+Támogatás!V180</f>
        <v>0</v>
      </c>
      <c r="Q166" s="42">
        <f>Igazgatás!Q194+Községgazd!T179+Vagyongazd!Q166+Közút!Q170+Sport!Q168+Közművelődés!S213+Támogatás!W180</f>
        <v>0</v>
      </c>
      <c r="R166" s="80">
        <f>Igazgatás!R194+Községgazd!U179+Vagyongazd!R166+Közút!R170+Sport!R168+Közművelődés!T213+Támogatás!X180</f>
        <v>0</v>
      </c>
      <c r="S166" s="80">
        <f>Igazgatás!S194+Községgazd!V179+Vagyongazd!S166+Közút!S170+Sport!S168+Közművelődés!U213+Támogatás!Y180</f>
        <v>0</v>
      </c>
      <c r="T166" s="80">
        <f>Igazgatás!T194+Községgazd!W179+Vagyongazd!T166+Közút!T170+Sport!T168+Közművelődés!V213+Támogatás!Z180</f>
        <v>0</v>
      </c>
      <c r="U166" s="44">
        <f>Igazgatás!U194+Községgazd!X179+Vagyongazd!U166+Közút!U170+Sport!U168+Közművelődés!W213+Támogatás!AA180</f>
        <v>0</v>
      </c>
    </row>
    <row r="167" spans="1:21" ht="15.75" hidden="1" customHeight="1" x14ac:dyDescent="0.25">
      <c r="B167" s="55"/>
      <c r="C167" s="2"/>
      <c r="D167" s="550" t="s">
        <v>545</v>
      </c>
      <c r="E167" s="550"/>
      <c r="F167" s="165" t="e">
        <v>#REF!</v>
      </c>
      <c r="G167" s="165" t="e">
        <f>Igazgatás!G195+Községgazd!G180+Vagyongazd!#REF!+Közút!G171+Sport!G169+Közművelődés!G214+Támogatás!G181</f>
        <v>#REF!</v>
      </c>
      <c r="H167" s="165" t="e">
        <f>Igazgatás!H195+Községgazd!H180+Vagyongazd!#REF!+Közút!H171+Sport!H169+Közművelődés!H214+Támogatás!H181</f>
        <v>#REF!</v>
      </c>
      <c r="I167" s="165" t="e">
        <f>Igazgatás!I195+Községgazd!I180+Vagyongazd!#REF!+Közút!I171+Sport!I169+Közművelődés!I214+Támogatás!I181</f>
        <v>#REF!</v>
      </c>
      <c r="J167" s="74">
        <f>Igazgatás!J195+Községgazd!M180+Vagyongazd!J167+Közút!J171+Sport!J169+Közművelődés!L214+Támogatás!P181</f>
        <v>0</v>
      </c>
      <c r="K167" s="1">
        <f>Igazgatás!K195+Községgazd!N180+Vagyongazd!K167+Közút!K171+Sport!K169+Közművelődés!M214+Támogatás!Q181</f>
        <v>0</v>
      </c>
      <c r="L167" s="1">
        <f>Igazgatás!L195+Községgazd!O180+Vagyongazd!L167+Közút!L171+Sport!L169+Közművelődés!N214+Támogatás!R181</f>
        <v>0</v>
      </c>
      <c r="M167" s="1">
        <f>Igazgatás!M195+Községgazd!P180+Vagyongazd!M167+Közút!M171+Sport!M169+Közművelődés!O214+Támogatás!S181</f>
        <v>0</v>
      </c>
      <c r="N167" s="1">
        <f>Igazgatás!N195+Községgazd!Q180+Vagyongazd!N167+Közút!N171+Sport!N169+Közművelődés!P214+Támogatás!T181</f>
        <v>0</v>
      </c>
      <c r="O167" s="80">
        <f>Igazgatás!O195+Községgazd!R180+Vagyongazd!O167+Közút!O171+Sport!O169+Közművelődés!Q214+Támogatás!U181</f>
        <v>0</v>
      </c>
      <c r="P167" s="1">
        <f>Igazgatás!P195+Községgazd!S180+Vagyongazd!P167+Közút!P171+Sport!P169+Közművelődés!R214+Támogatás!V181</f>
        <v>0</v>
      </c>
      <c r="Q167" s="42">
        <f>Igazgatás!Q195+Községgazd!T180+Vagyongazd!Q167+Közút!Q171+Sport!Q169+Közművelődés!S214+Támogatás!W181</f>
        <v>0</v>
      </c>
      <c r="R167" s="80">
        <f>Igazgatás!R195+Községgazd!U180+Vagyongazd!R167+Közút!R171+Sport!R169+Közművelődés!T214+Támogatás!X181</f>
        <v>0</v>
      </c>
      <c r="S167" s="80">
        <f>Igazgatás!S195+Községgazd!V180+Vagyongazd!S167+Közút!S171+Sport!S169+Közművelődés!U214+Támogatás!Y181</f>
        <v>0</v>
      </c>
      <c r="T167" s="80">
        <f>Igazgatás!T195+Községgazd!W180+Vagyongazd!T167+Közút!T171+Sport!T169+Közművelődés!V214+Támogatás!Z181</f>
        <v>0</v>
      </c>
      <c r="U167" s="44">
        <f>Igazgatás!U195+Községgazd!X180+Vagyongazd!U167+Közút!U171+Sport!U169+Közművelődés!W214+Támogatás!AA181</f>
        <v>0</v>
      </c>
    </row>
    <row r="168" spans="1:21" ht="25.5" hidden="1" customHeight="1" x14ac:dyDescent="0.25">
      <c r="B168" s="55"/>
      <c r="C168" s="2"/>
      <c r="D168" s="551" t="s">
        <v>548</v>
      </c>
      <c r="E168" s="551"/>
      <c r="F168" s="165" t="e">
        <v>#REF!</v>
      </c>
      <c r="G168" s="165" t="e">
        <f>Igazgatás!G196+Községgazd!G181+Vagyongazd!#REF!+Közút!G172+Sport!G170+Közművelődés!G215+Támogatás!G182</f>
        <v>#REF!</v>
      </c>
      <c r="H168" s="165" t="e">
        <f>Igazgatás!H196+Községgazd!H181+Vagyongazd!#REF!+Közút!H172+Sport!H170+Közművelődés!H215+Támogatás!H182</f>
        <v>#REF!</v>
      </c>
      <c r="I168" s="165" t="e">
        <f>Igazgatás!I196+Községgazd!I181+Vagyongazd!#REF!+Közút!I172+Sport!I170+Közművelődés!I215+Támogatás!I182</f>
        <v>#REF!</v>
      </c>
      <c r="J168" s="74">
        <f>Igazgatás!J196+Községgazd!M181+Vagyongazd!J168+Közút!J172+Sport!J170+Közművelődés!L215+Támogatás!P182</f>
        <v>0</v>
      </c>
      <c r="K168" s="1">
        <f>Igazgatás!K196+Községgazd!N181+Vagyongazd!K168+Közút!K172+Sport!K170+Közművelődés!M215+Támogatás!Q182</f>
        <v>0</v>
      </c>
      <c r="L168" s="1">
        <f>Igazgatás!L196+Községgazd!O181+Vagyongazd!L168+Közút!L172+Sport!L170+Közművelődés!N215+Támogatás!R182</f>
        <v>0</v>
      </c>
      <c r="M168" s="1">
        <f>Igazgatás!M196+Községgazd!P181+Vagyongazd!M168+Közút!M172+Sport!M170+Közművelődés!O215+Támogatás!S182</f>
        <v>0</v>
      </c>
      <c r="N168" s="1">
        <f>Igazgatás!N196+Községgazd!Q181+Vagyongazd!N168+Közút!N172+Sport!N170+Közművelődés!P215+Támogatás!T182</f>
        <v>0</v>
      </c>
      <c r="O168" s="80">
        <f>Igazgatás!O196+Községgazd!R181+Vagyongazd!O168+Közút!O172+Sport!O170+Közművelődés!Q215+Támogatás!U182</f>
        <v>0</v>
      </c>
      <c r="P168" s="1">
        <f>Igazgatás!P196+Községgazd!S181+Vagyongazd!P168+Közút!P172+Sport!P170+Közművelődés!R215+Támogatás!V182</f>
        <v>0</v>
      </c>
      <c r="Q168" s="42">
        <f>Igazgatás!Q196+Községgazd!T181+Vagyongazd!Q168+Közút!Q172+Sport!Q170+Közművelődés!S215+Támogatás!W182</f>
        <v>0</v>
      </c>
      <c r="R168" s="80">
        <f>Igazgatás!R196+Községgazd!U181+Vagyongazd!R168+Közút!R172+Sport!R170+Közművelődés!T215+Támogatás!X182</f>
        <v>0</v>
      </c>
      <c r="S168" s="80">
        <f>Igazgatás!S196+Községgazd!V181+Vagyongazd!S168+Közút!S172+Sport!S170+Közművelődés!U215+Támogatás!Y182</f>
        <v>0</v>
      </c>
      <c r="T168" s="80">
        <f>Igazgatás!T196+Községgazd!W181+Vagyongazd!T168+Közút!T172+Sport!T170+Közművelődés!V215+Támogatás!Z182</f>
        <v>0</v>
      </c>
      <c r="U168" s="44">
        <f>Igazgatás!U196+Községgazd!X181+Vagyongazd!U168+Közút!U172+Sport!U170+Közművelődés!W215+Támogatás!AA182</f>
        <v>0</v>
      </c>
    </row>
    <row r="169" spans="1:21" ht="15.75" hidden="1" customHeight="1" x14ac:dyDescent="0.25">
      <c r="B169" s="55"/>
      <c r="C169" s="2"/>
      <c r="D169" s="550" t="s">
        <v>550</v>
      </c>
      <c r="E169" s="550"/>
      <c r="F169" s="165" t="e">
        <v>#REF!</v>
      </c>
      <c r="G169" s="165" t="e">
        <f>Igazgatás!G197+Községgazd!G182+Vagyongazd!#REF!+Közút!G173+Sport!G171+Közművelődés!G216+Támogatás!G183</f>
        <v>#REF!</v>
      </c>
      <c r="H169" s="165" t="e">
        <f>Igazgatás!H197+Községgazd!H182+Vagyongazd!#REF!+Közút!H173+Sport!H171+Közművelődés!H216+Támogatás!H183</f>
        <v>#REF!</v>
      </c>
      <c r="I169" s="165" t="e">
        <f>Igazgatás!I197+Községgazd!I182+Vagyongazd!#REF!+Közút!I173+Sport!I171+Közművelődés!I216+Támogatás!I183</f>
        <v>#REF!</v>
      </c>
      <c r="J169" s="74">
        <f>Igazgatás!J197+Községgazd!M182+Vagyongazd!J169+Közút!J173+Sport!J171+Közművelődés!L216+Támogatás!P183</f>
        <v>0</v>
      </c>
      <c r="K169" s="1">
        <f>Igazgatás!K197+Községgazd!N182+Vagyongazd!K169+Közút!K173+Sport!K171+Közművelődés!M216+Támogatás!Q183</f>
        <v>0</v>
      </c>
      <c r="L169" s="1">
        <f>Igazgatás!L197+Községgazd!O182+Vagyongazd!L169+Közút!L173+Sport!L171+Közművelődés!N216+Támogatás!R183</f>
        <v>0</v>
      </c>
      <c r="M169" s="1">
        <f>Igazgatás!M197+Községgazd!P182+Vagyongazd!M169+Közút!M173+Sport!M171+Közművelődés!O216+Támogatás!S183</f>
        <v>0</v>
      </c>
      <c r="N169" s="1">
        <f>Igazgatás!N197+Községgazd!Q182+Vagyongazd!N169+Közút!N173+Sport!N171+Közművelődés!P216+Támogatás!T183</f>
        <v>0</v>
      </c>
      <c r="O169" s="80">
        <f>Igazgatás!O197+Községgazd!R182+Vagyongazd!O169+Közút!O173+Sport!O171+Közművelődés!Q216+Támogatás!U183</f>
        <v>0</v>
      </c>
      <c r="P169" s="1">
        <f>Igazgatás!P197+Községgazd!S182+Vagyongazd!P169+Közút!P173+Sport!P171+Közművelődés!R216+Támogatás!V183</f>
        <v>0</v>
      </c>
      <c r="Q169" s="42">
        <f>Igazgatás!Q197+Községgazd!T182+Vagyongazd!Q169+Közút!Q173+Sport!Q171+Közművelődés!S216+Támogatás!W183</f>
        <v>0</v>
      </c>
      <c r="R169" s="80">
        <f>Igazgatás!R197+Községgazd!U182+Vagyongazd!R169+Közút!R173+Sport!R171+Közművelődés!T216+Támogatás!X183</f>
        <v>0</v>
      </c>
      <c r="S169" s="80">
        <f>Igazgatás!S197+Községgazd!V182+Vagyongazd!S169+Közút!S173+Sport!S171+Közművelődés!U216+Támogatás!Y183</f>
        <v>0</v>
      </c>
      <c r="T169" s="80">
        <f>Igazgatás!T197+Községgazd!W182+Vagyongazd!T169+Közút!T173+Sport!T171+Közművelődés!V216+Támogatás!Z183</f>
        <v>0</v>
      </c>
      <c r="U169" s="44">
        <f>Igazgatás!U197+Községgazd!X182+Vagyongazd!U169+Közút!U173+Sport!U171+Közművelődés!W216+Támogatás!AA183</f>
        <v>0</v>
      </c>
    </row>
    <row r="170" spans="1:21" ht="15.75" hidden="1" customHeight="1" x14ac:dyDescent="0.25">
      <c r="B170" s="55"/>
      <c r="C170" s="2"/>
      <c r="D170" s="550" t="s">
        <v>551</v>
      </c>
      <c r="E170" s="550"/>
      <c r="F170" s="165" t="e">
        <v>#REF!</v>
      </c>
      <c r="G170" s="165" t="e">
        <f>Igazgatás!G198+Községgazd!G183+Vagyongazd!#REF!+Közút!G174+Sport!G172+Közművelődés!G217+Támogatás!G184</f>
        <v>#REF!</v>
      </c>
      <c r="H170" s="165" t="e">
        <f>Igazgatás!H198+Községgazd!H183+Vagyongazd!#REF!+Közút!H174+Sport!H172+Közművelődés!H217+Támogatás!H184</f>
        <v>#REF!</v>
      </c>
      <c r="I170" s="165" t="e">
        <f>Igazgatás!I198+Községgazd!I183+Vagyongazd!#REF!+Közút!I174+Sport!I172+Közművelődés!I217+Támogatás!I184</f>
        <v>#REF!</v>
      </c>
      <c r="J170" s="74">
        <f>Igazgatás!J198+Községgazd!M183+Vagyongazd!J170+Közút!J174+Sport!J172+Közművelődés!L217+Támogatás!P184</f>
        <v>0</v>
      </c>
      <c r="K170" s="1">
        <f>Igazgatás!K198+Községgazd!N183+Vagyongazd!K170+Közút!K174+Sport!K172+Közművelődés!M217+Támogatás!Q184</f>
        <v>0</v>
      </c>
      <c r="L170" s="1">
        <f>Igazgatás!L198+Községgazd!O183+Vagyongazd!L170+Közút!L174+Sport!L172+Közművelődés!N217+Támogatás!R184</f>
        <v>0</v>
      </c>
      <c r="M170" s="1">
        <f>Igazgatás!M198+Községgazd!P183+Vagyongazd!M170+Közút!M174+Sport!M172+Közművelődés!O217+Támogatás!S184</f>
        <v>0</v>
      </c>
      <c r="N170" s="1">
        <f>Igazgatás!N198+Községgazd!Q183+Vagyongazd!N170+Közút!N174+Sport!N172+Közművelődés!P217+Támogatás!T184</f>
        <v>0</v>
      </c>
      <c r="O170" s="80">
        <f>Igazgatás!O198+Községgazd!R183+Vagyongazd!O170+Közút!O174+Sport!O172+Közművelődés!Q217+Támogatás!U184</f>
        <v>0</v>
      </c>
      <c r="P170" s="1">
        <f>Igazgatás!P198+Községgazd!S183+Vagyongazd!P170+Közút!P174+Sport!P172+Közművelődés!R217+Támogatás!V184</f>
        <v>0</v>
      </c>
      <c r="Q170" s="42">
        <f>Igazgatás!Q198+Községgazd!T183+Vagyongazd!Q170+Közút!Q174+Sport!Q172+Közművelődés!S217+Támogatás!W184</f>
        <v>0</v>
      </c>
      <c r="R170" s="80">
        <f>Igazgatás!R198+Községgazd!U183+Vagyongazd!R170+Közút!R174+Sport!R172+Közművelődés!T217+Támogatás!X184</f>
        <v>0</v>
      </c>
      <c r="S170" s="80">
        <f>Igazgatás!S198+Községgazd!V183+Vagyongazd!S170+Közút!S174+Sport!S172+Közművelődés!U217+Támogatás!Y184</f>
        <v>0</v>
      </c>
      <c r="T170" s="80">
        <f>Igazgatás!T198+Községgazd!W183+Vagyongazd!T170+Közút!T174+Sport!T172+Közművelődés!V217+Támogatás!Z184</f>
        <v>0</v>
      </c>
      <c r="U170" s="44">
        <f>Igazgatás!U198+Községgazd!X183+Vagyongazd!U170+Közút!U174+Sport!U172+Közművelődés!W217+Támogatás!AA184</f>
        <v>0</v>
      </c>
    </row>
    <row r="171" spans="1:21" ht="25.5" hidden="1" customHeight="1" x14ac:dyDescent="0.25">
      <c r="B171" s="55"/>
      <c r="C171" s="2"/>
      <c r="D171" s="551" t="s">
        <v>555</v>
      </c>
      <c r="E171" s="551"/>
      <c r="F171" s="165" t="e">
        <v>#REF!</v>
      </c>
      <c r="G171" s="165" t="e">
        <f>Igazgatás!G199+Községgazd!G184+Vagyongazd!#REF!+Közút!G175+Sport!G173+Közművelődés!G218+Támogatás!G185</f>
        <v>#REF!</v>
      </c>
      <c r="H171" s="165" t="e">
        <f>Igazgatás!H199+Községgazd!H184+Vagyongazd!#REF!+Közút!H175+Sport!H173+Közművelődés!H218+Támogatás!H185</f>
        <v>#REF!</v>
      </c>
      <c r="I171" s="165" t="e">
        <f>Igazgatás!I199+Községgazd!I184+Vagyongazd!#REF!+Közút!I175+Sport!I173+Közművelődés!I218+Támogatás!I185</f>
        <v>#REF!</v>
      </c>
      <c r="J171" s="74">
        <f>Igazgatás!J199+Községgazd!M184+Vagyongazd!J171+Közút!J175+Sport!J173+Közművelődés!L218+Támogatás!P185</f>
        <v>0</v>
      </c>
      <c r="K171" s="1">
        <f>Igazgatás!K199+Községgazd!N184+Vagyongazd!K171+Közút!K175+Sport!K173+Közművelődés!M218+Támogatás!Q185</f>
        <v>0</v>
      </c>
      <c r="L171" s="1">
        <f>Igazgatás!L199+Községgazd!O184+Vagyongazd!L171+Közút!L175+Sport!L173+Közművelődés!N218+Támogatás!R185</f>
        <v>0</v>
      </c>
      <c r="M171" s="1">
        <f>Igazgatás!M199+Községgazd!P184+Vagyongazd!M171+Közút!M175+Sport!M173+Közművelődés!O218+Támogatás!S185</f>
        <v>0</v>
      </c>
      <c r="N171" s="1">
        <f>Igazgatás!N199+Községgazd!Q184+Vagyongazd!N171+Közút!N175+Sport!N173+Közművelődés!P218+Támogatás!T185</f>
        <v>0</v>
      </c>
      <c r="O171" s="80">
        <f>Igazgatás!O199+Községgazd!R184+Vagyongazd!O171+Közút!O175+Sport!O173+Közművelődés!Q218+Támogatás!U185</f>
        <v>0</v>
      </c>
      <c r="P171" s="1">
        <f>Igazgatás!P199+Községgazd!S184+Vagyongazd!P171+Közút!P175+Sport!P173+Közművelődés!R218+Támogatás!V185</f>
        <v>0</v>
      </c>
      <c r="Q171" s="42">
        <f>Igazgatás!Q199+Községgazd!T184+Vagyongazd!Q171+Közút!Q175+Sport!Q173+Közművelődés!S218+Támogatás!W185</f>
        <v>0</v>
      </c>
      <c r="R171" s="80">
        <f>Igazgatás!R199+Községgazd!U184+Vagyongazd!R171+Közút!R175+Sport!R173+Közművelődés!T218+Támogatás!X185</f>
        <v>0</v>
      </c>
      <c r="S171" s="80">
        <f>Igazgatás!S199+Községgazd!V184+Vagyongazd!S171+Közút!S175+Sport!S173+Közművelődés!U218+Támogatás!Y185</f>
        <v>0</v>
      </c>
      <c r="T171" s="80">
        <f>Igazgatás!T199+Községgazd!W184+Vagyongazd!T171+Közút!T175+Sport!T173+Közművelődés!V218+Támogatás!Z185</f>
        <v>0</v>
      </c>
      <c r="U171" s="44">
        <f>Igazgatás!U199+Községgazd!X184+Vagyongazd!U171+Közút!U175+Sport!U173+Közművelődés!W218+Támogatás!AA185</f>
        <v>0</v>
      </c>
    </row>
    <row r="172" spans="1:21" ht="25.5" hidden="1" customHeight="1" x14ac:dyDescent="0.25">
      <c r="B172" s="55"/>
      <c r="C172" s="2"/>
      <c r="D172" s="551" t="s">
        <v>558</v>
      </c>
      <c r="E172" s="551"/>
      <c r="F172" s="165" t="e">
        <v>#REF!</v>
      </c>
      <c r="G172" s="165" t="e">
        <f>Igazgatás!G200+Községgazd!G185+Vagyongazd!#REF!+Közút!G176+Sport!G174+Közművelődés!G219+Támogatás!G186</f>
        <v>#REF!</v>
      </c>
      <c r="H172" s="165" t="e">
        <f>Igazgatás!H200+Községgazd!H185+Vagyongazd!#REF!+Közút!H176+Sport!H174+Közművelődés!H219+Támogatás!H186</f>
        <v>#REF!</v>
      </c>
      <c r="I172" s="165" t="e">
        <f>Igazgatás!I200+Községgazd!I185+Vagyongazd!#REF!+Közút!I176+Sport!I174+Közművelődés!I219+Támogatás!I186</f>
        <v>#REF!</v>
      </c>
      <c r="J172" s="74">
        <f>Igazgatás!J200+Községgazd!M185+Vagyongazd!J172+Közút!J176+Sport!J174+Közművelődés!L219+Támogatás!P186</f>
        <v>0</v>
      </c>
      <c r="K172" s="1">
        <f>Igazgatás!K200+Községgazd!N185+Vagyongazd!K172+Közút!K176+Sport!K174+Közművelődés!M219+Támogatás!Q186</f>
        <v>0</v>
      </c>
      <c r="L172" s="1">
        <f>Igazgatás!L200+Községgazd!O185+Vagyongazd!L172+Közút!L176+Sport!L174+Közművelődés!N219+Támogatás!R186</f>
        <v>0</v>
      </c>
      <c r="M172" s="1">
        <f>Igazgatás!M200+Községgazd!P185+Vagyongazd!M172+Közút!M176+Sport!M174+Közművelődés!O219+Támogatás!S186</f>
        <v>0</v>
      </c>
      <c r="N172" s="1">
        <f>Igazgatás!N200+Községgazd!Q185+Vagyongazd!N172+Közút!N176+Sport!N174+Közművelődés!P219+Támogatás!T186</f>
        <v>0</v>
      </c>
      <c r="O172" s="80">
        <f>Igazgatás!O200+Községgazd!R185+Vagyongazd!O172+Közút!O176+Sport!O174+Közművelődés!Q219+Támogatás!U186</f>
        <v>0</v>
      </c>
      <c r="P172" s="1">
        <f>Igazgatás!P200+Községgazd!S185+Vagyongazd!P172+Közút!P176+Sport!P174+Közművelődés!R219+Támogatás!V186</f>
        <v>0</v>
      </c>
      <c r="Q172" s="42">
        <f>Igazgatás!Q200+Községgazd!T185+Vagyongazd!Q172+Közút!Q176+Sport!Q174+Közművelődés!S219+Támogatás!W186</f>
        <v>0</v>
      </c>
      <c r="R172" s="80">
        <f>Igazgatás!R200+Községgazd!U185+Vagyongazd!R172+Közút!R176+Sport!R174+Közművelődés!T219+Támogatás!X186</f>
        <v>0</v>
      </c>
      <c r="S172" s="80">
        <f>Igazgatás!S200+Községgazd!V185+Vagyongazd!S172+Közút!S176+Sport!S174+Közművelődés!U219+Támogatás!Y186</f>
        <v>0</v>
      </c>
      <c r="T172" s="80">
        <f>Igazgatás!T200+Községgazd!W185+Vagyongazd!T172+Közút!T176+Sport!T174+Közművelődés!V219+Támogatás!Z186</f>
        <v>0</v>
      </c>
      <c r="U172" s="44">
        <f>Igazgatás!U200+Községgazd!X185+Vagyongazd!U172+Közút!U176+Sport!U174+Közművelődés!W219+Támogatás!AA186</f>
        <v>0</v>
      </c>
    </row>
    <row r="173" spans="1:21" ht="25.5" hidden="1" customHeight="1" x14ac:dyDescent="0.25">
      <c r="B173" s="55"/>
      <c r="C173" s="2"/>
      <c r="D173" s="551" t="s">
        <v>560</v>
      </c>
      <c r="E173" s="551"/>
      <c r="F173" s="165" t="e">
        <v>#REF!</v>
      </c>
      <c r="G173" s="165" t="e">
        <f>Igazgatás!G201+Községgazd!G186+Vagyongazd!#REF!+Közút!G177+Sport!G175+Közművelődés!G220+Támogatás!G187</f>
        <v>#REF!</v>
      </c>
      <c r="H173" s="165" t="e">
        <f>Igazgatás!H201+Községgazd!H186+Vagyongazd!#REF!+Közút!H177+Sport!H175+Közművelődés!H220+Támogatás!H187</f>
        <v>#REF!</v>
      </c>
      <c r="I173" s="165" t="e">
        <f>Igazgatás!I201+Községgazd!I186+Vagyongazd!#REF!+Közút!I177+Sport!I175+Közművelődés!I220+Támogatás!I187</f>
        <v>#REF!</v>
      </c>
      <c r="J173" s="74">
        <f>Igazgatás!J201+Községgazd!M186+Vagyongazd!J173+Közút!J177+Sport!J175+Közművelődés!L220+Támogatás!P187</f>
        <v>0</v>
      </c>
      <c r="K173" s="1">
        <f>Igazgatás!K201+Községgazd!N186+Vagyongazd!K173+Közút!K177+Sport!K175+Közművelődés!M220+Támogatás!Q187</f>
        <v>0</v>
      </c>
      <c r="L173" s="1">
        <f>Igazgatás!L201+Községgazd!O186+Vagyongazd!L173+Közút!L177+Sport!L175+Közművelődés!N220+Támogatás!R187</f>
        <v>0</v>
      </c>
      <c r="M173" s="1">
        <f>Igazgatás!M201+Községgazd!P186+Vagyongazd!M173+Közút!M177+Sport!M175+Közművelődés!O220+Támogatás!S187</f>
        <v>0</v>
      </c>
      <c r="N173" s="1">
        <f>Igazgatás!N201+Községgazd!Q186+Vagyongazd!N173+Közút!N177+Sport!N175+Közművelődés!P220+Támogatás!T187</f>
        <v>0</v>
      </c>
      <c r="O173" s="80">
        <f>Igazgatás!O201+Községgazd!R186+Vagyongazd!O173+Közút!O177+Sport!O175+Közművelődés!Q220+Támogatás!U187</f>
        <v>0</v>
      </c>
      <c r="P173" s="1">
        <f>Igazgatás!P201+Községgazd!S186+Vagyongazd!P173+Közút!P177+Sport!P175+Közművelődés!R220+Támogatás!V187</f>
        <v>0</v>
      </c>
      <c r="Q173" s="42">
        <f>Igazgatás!Q201+Községgazd!T186+Vagyongazd!Q173+Közút!Q177+Sport!Q175+Közművelődés!S220+Támogatás!W187</f>
        <v>0</v>
      </c>
      <c r="R173" s="80">
        <f>Igazgatás!R201+Községgazd!U186+Vagyongazd!R173+Közút!R177+Sport!R175+Közművelődés!T220+Támogatás!X187</f>
        <v>0</v>
      </c>
      <c r="S173" s="80">
        <f>Igazgatás!S201+Községgazd!V186+Vagyongazd!S173+Közút!S177+Sport!S175+Közművelődés!U220+Támogatás!Y187</f>
        <v>0</v>
      </c>
      <c r="T173" s="80">
        <f>Igazgatás!T201+Községgazd!W186+Vagyongazd!T173+Közút!T177+Sport!T175+Közművelődés!V220+Támogatás!Z187</f>
        <v>0</v>
      </c>
      <c r="U173" s="44">
        <f>Igazgatás!U201+Községgazd!X186+Vagyongazd!U173+Közút!U177+Sport!U175+Közművelődés!W220+Támogatás!AA187</f>
        <v>0</v>
      </c>
    </row>
    <row r="174" spans="1:21" ht="25.5" hidden="1" customHeight="1" x14ac:dyDescent="0.25">
      <c r="B174" s="55"/>
      <c r="C174" s="2"/>
      <c r="D174" s="551" t="s">
        <v>563</v>
      </c>
      <c r="E174" s="551"/>
      <c r="F174" s="165" t="e">
        <v>#REF!</v>
      </c>
      <c r="G174" s="165" t="e">
        <f>Igazgatás!G202+Községgazd!G187+Vagyongazd!#REF!+Közút!G178+Sport!G176+Közművelődés!G221+Támogatás!G188</f>
        <v>#REF!</v>
      </c>
      <c r="H174" s="165" t="e">
        <f>Igazgatás!H202+Községgazd!H187+Vagyongazd!#REF!+Közút!H178+Sport!H176+Közművelődés!H221+Támogatás!H188</f>
        <v>#REF!</v>
      </c>
      <c r="I174" s="165" t="e">
        <f>Igazgatás!I202+Községgazd!I187+Vagyongazd!#REF!+Közút!I178+Sport!I176+Közművelődés!I221+Támogatás!I188</f>
        <v>#REF!</v>
      </c>
      <c r="J174" s="74">
        <f>Igazgatás!J202+Községgazd!M187+Vagyongazd!J174+Közút!J178+Sport!J176+Közművelődés!L221+Támogatás!P188</f>
        <v>0</v>
      </c>
      <c r="K174" s="1">
        <f>Igazgatás!K202+Községgazd!N187+Vagyongazd!K174+Közút!K178+Sport!K176+Közművelődés!M221+Támogatás!Q188</f>
        <v>0</v>
      </c>
      <c r="L174" s="1">
        <f>Igazgatás!L202+Községgazd!O187+Vagyongazd!L174+Közút!L178+Sport!L176+Közművelődés!N221+Támogatás!R188</f>
        <v>0</v>
      </c>
      <c r="M174" s="1">
        <f>Igazgatás!M202+Községgazd!P187+Vagyongazd!M174+Közút!M178+Sport!M176+Közművelődés!O221+Támogatás!S188</f>
        <v>0</v>
      </c>
      <c r="N174" s="1">
        <f>Igazgatás!N202+Községgazd!Q187+Vagyongazd!N174+Közút!N178+Sport!N176+Közművelődés!P221+Támogatás!T188</f>
        <v>0</v>
      </c>
      <c r="O174" s="80">
        <f>Igazgatás!O202+Községgazd!R187+Vagyongazd!O174+Közút!O178+Sport!O176+Közművelődés!Q221+Támogatás!U188</f>
        <v>0</v>
      </c>
      <c r="P174" s="1">
        <f>Igazgatás!P202+Községgazd!S187+Vagyongazd!P174+Közút!P178+Sport!P176+Közművelődés!R221+Támogatás!V188</f>
        <v>0</v>
      </c>
      <c r="Q174" s="42">
        <f>Igazgatás!Q202+Községgazd!T187+Vagyongazd!Q174+Közút!Q178+Sport!Q176+Közművelődés!S221+Támogatás!W188</f>
        <v>0</v>
      </c>
      <c r="R174" s="80">
        <f>Igazgatás!R202+Községgazd!U187+Vagyongazd!R174+Közút!R178+Sport!R176+Közművelődés!T221+Támogatás!X188</f>
        <v>0</v>
      </c>
      <c r="S174" s="80">
        <f>Igazgatás!S202+Községgazd!V187+Vagyongazd!S174+Közút!S178+Sport!S176+Közművelődés!U221+Támogatás!Y188</f>
        <v>0</v>
      </c>
      <c r="T174" s="80">
        <f>Igazgatás!T202+Községgazd!W187+Vagyongazd!T174+Közút!T178+Sport!T176+Közművelődés!V221+Támogatás!Z188</f>
        <v>0</v>
      </c>
      <c r="U174" s="44">
        <f>Igazgatás!U202+Községgazd!X187+Vagyongazd!U174+Közút!U178+Sport!U176+Közművelődés!W221+Támogatás!AA188</f>
        <v>0</v>
      </c>
    </row>
    <row r="175" spans="1:21" s="18" customFormat="1" ht="25.5" hidden="1" customHeight="1" x14ac:dyDescent="0.25">
      <c r="A175" s="127" t="s">
        <v>273</v>
      </c>
      <c r="B175" s="91" t="s">
        <v>684</v>
      </c>
      <c r="C175" s="618" t="s">
        <v>605</v>
      </c>
      <c r="D175" s="619"/>
      <c r="E175" s="619"/>
      <c r="F175" s="164" t="e">
        <v>#REF!</v>
      </c>
      <c r="G175" s="164" t="e">
        <f>Igazgatás!G203+Községgazd!G188+Vagyongazd!#REF!+Közút!G179+Sport!G177+Közművelődés!G222+Támogatás!G189</f>
        <v>#REF!</v>
      </c>
      <c r="H175" s="164" t="e">
        <f>Igazgatás!H203+Községgazd!H188+Vagyongazd!#REF!+Közút!H179+Sport!H177+Közművelődés!H222+Támogatás!H189</f>
        <v>#REF!</v>
      </c>
      <c r="I175" s="164" t="e">
        <f>Igazgatás!I203+Községgazd!I188+Vagyongazd!#REF!+Közút!I179+Sport!I177+Közművelődés!I222+Támogatás!I189</f>
        <v>#REF!</v>
      </c>
      <c r="J175" s="93">
        <f>Igazgatás!J203+Községgazd!M188+Vagyongazd!J175+Közút!J179+Sport!J177+Közművelődés!L222+Támogatás!P189</f>
        <v>0</v>
      </c>
      <c r="K175" s="94">
        <f>Igazgatás!K203+Községgazd!N188+Vagyongazd!K175+Közút!K179+Sport!K177+Közművelődés!M222+Támogatás!Q189</f>
        <v>0</v>
      </c>
      <c r="L175" s="94">
        <f>Igazgatás!L203+Községgazd!O188+Vagyongazd!L175+Közút!L179+Sport!L177+Közművelődés!N222+Támogatás!R189</f>
        <v>0</v>
      </c>
      <c r="M175" s="94">
        <f>Igazgatás!M203+Községgazd!P188+Vagyongazd!M175+Közút!M179+Sport!M177+Közművelődés!O222+Támogatás!S189</f>
        <v>0</v>
      </c>
      <c r="N175" s="94">
        <f>Igazgatás!N203+Községgazd!Q188+Vagyongazd!N175+Közút!N179+Sport!N177+Közművelődés!P222+Támogatás!T189</f>
        <v>0</v>
      </c>
      <c r="O175" s="97">
        <f>Igazgatás!O203+Községgazd!R188+Vagyongazd!O175+Közút!O179+Sport!O177+Közművelődés!Q222+Támogatás!U189</f>
        <v>0</v>
      </c>
      <c r="P175" s="94">
        <f>Igazgatás!P203+Községgazd!S188+Vagyongazd!P175+Közút!P179+Sport!P177+Közművelődés!R222+Támogatás!V189</f>
        <v>0</v>
      </c>
      <c r="Q175" s="96">
        <f>Igazgatás!Q203+Községgazd!T188+Vagyongazd!Q175+Közút!Q179+Sport!Q177+Közművelődés!S222+Támogatás!W189</f>
        <v>0</v>
      </c>
      <c r="R175" s="97">
        <f>Igazgatás!R203+Községgazd!U188+Vagyongazd!R175+Közút!R179+Sport!R177+Közművelődés!T222+Támogatás!X189</f>
        <v>0</v>
      </c>
      <c r="S175" s="97">
        <f>Igazgatás!S203+Községgazd!V188+Vagyongazd!S175+Közút!S179+Sport!S177+Közművelődés!U222+Támogatás!Y189</f>
        <v>0</v>
      </c>
      <c r="T175" s="97">
        <f>Igazgatás!T203+Községgazd!W188+Vagyongazd!T175+Közút!T179+Sport!T177+Közművelődés!V222+Támogatás!Z189</f>
        <v>0</v>
      </c>
      <c r="U175" s="98">
        <f>Igazgatás!U203+Községgazd!X188+Vagyongazd!U175+Közút!U179+Sport!U177+Közművelődés!W222+Támogatás!AA189</f>
        <v>0</v>
      </c>
    </row>
    <row r="176" spans="1:21" ht="15.75" hidden="1" customHeight="1" x14ac:dyDescent="0.25">
      <c r="B176" s="55"/>
      <c r="C176" s="2"/>
      <c r="D176" s="550" t="s">
        <v>814</v>
      </c>
      <c r="E176" s="550"/>
      <c r="F176" s="165" t="e">
        <v>#REF!</v>
      </c>
      <c r="G176" s="165" t="e">
        <f>Igazgatás!G204+Községgazd!G189+Vagyongazd!#REF!+Közút!G180+Sport!G178+Közművelődés!G223+Támogatás!G190</f>
        <v>#REF!</v>
      </c>
      <c r="H176" s="165" t="e">
        <f>Igazgatás!H204+Községgazd!H189+Vagyongazd!#REF!+Közút!H180+Sport!H178+Közművelődés!H223+Támogatás!H190</f>
        <v>#REF!</v>
      </c>
      <c r="I176" s="165" t="e">
        <f>Igazgatás!I204+Községgazd!I189+Vagyongazd!#REF!+Közút!I180+Sport!I178+Közművelődés!I223+Támogatás!I190</f>
        <v>#REF!</v>
      </c>
      <c r="J176" s="74">
        <f>Igazgatás!J204+Községgazd!M189+Vagyongazd!J176+Közút!J180+Sport!J178+Közművelődés!L223+Támogatás!P190</f>
        <v>0</v>
      </c>
      <c r="K176" s="1">
        <f>Igazgatás!K204+Községgazd!N189+Vagyongazd!K176+Közút!K180+Sport!K178+Közművelődés!M223+Támogatás!Q190</f>
        <v>0</v>
      </c>
      <c r="L176" s="1">
        <f>Igazgatás!L204+Községgazd!O189+Vagyongazd!L176+Közút!L180+Sport!L178+Közművelődés!N223+Támogatás!R190</f>
        <v>0</v>
      </c>
      <c r="M176" s="1">
        <f>Igazgatás!M204+Községgazd!P189+Vagyongazd!M176+Közút!M180+Sport!M178+Közművelődés!O223+Támogatás!S190</f>
        <v>0</v>
      </c>
      <c r="N176" s="1">
        <f>Igazgatás!N204+Községgazd!Q189+Vagyongazd!N176+Közút!N180+Sport!N178+Közművelődés!P223+Támogatás!T190</f>
        <v>0</v>
      </c>
      <c r="O176" s="80">
        <f>Igazgatás!O204+Községgazd!R189+Vagyongazd!O176+Közút!O180+Sport!O178+Közművelődés!Q223+Támogatás!U190</f>
        <v>0</v>
      </c>
      <c r="P176" s="1">
        <f>Igazgatás!P204+Községgazd!S189+Vagyongazd!P176+Közút!P180+Sport!P178+Közművelődés!R223+Támogatás!V190</f>
        <v>0</v>
      </c>
      <c r="Q176" s="42">
        <f>Igazgatás!Q204+Községgazd!T189+Vagyongazd!Q176+Közút!Q180+Sport!Q178+Közművelődés!S223+Támogatás!W190</f>
        <v>0</v>
      </c>
      <c r="R176" s="80">
        <f>Igazgatás!R204+Községgazd!U189+Vagyongazd!R176+Közút!R180+Sport!R178+Közművelődés!T223+Támogatás!X190</f>
        <v>0</v>
      </c>
      <c r="S176" s="80">
        <f>Igazgatás!S204+Községgazd!V189+Vagyongazd!S176+Közút!S180+Sport!S178+Közművelődés!U223+Támogatás!Y190</f>
        <v>0</v>
      </c>
      <c r="T176" s="80">
        <f>Igazgatás!T204+Községgazd!W189+Vagyongazd!T176+Közút!T180+Sport!T178+Közművelődés!V223+Támogatás!Z190</f>
        <v>0</v>
      </c>
      <c r="U176" s="44">
        <f>Igazgatás!U204+Községgazd!X189+Vagyongazd!U176+Közút!U180+Sport!U178+Közművelődés!W223+Támogatás!AA190</f>
        <v>0</v>
      </c>
    </row>
    <row r="177" spans="1:21" ht="15.75" hidden="1" customHeight="1" x14ac:dyDescent="0.25">
      <c r="B177" s="55"/>
      <c r="C177" s="2"/>
      <c r="D177" s="550" t="s">
        <v>815</v>
      </c>
      <c r="E177" s="550"/>
      <c r="F177" s="165" t="e">
        <v>#REF!</v>
      </c>
      <c r="G177" s="165" t="e">
        <f>Igazgatás!G205+Községgazd!G190+Vagyongazd!#REF!+Közút!G181+Sport!G179+Közművelődés!G224+Támogatás!G191</f>
        <v>#REF!</v>
      </c>
      <c r="H177" s="165" t="e">
        <f>Igazgatás!H205+Községgazd!H190+Vagyongazd!#REF!+Közút!H181+Sport!H179+Közművelődés!H224+Támogatás!H191</f>
        <v>#REF!</v>
      </c>
      <c r="I177" s="165" t="e">
        <f>Igazgatás!I205+Községgazd!I190+Vagyongazd!#REF!+Közút!I181+Sport!I179+Közművelődés!I224+Támogatás!I191</f>
        <v>#REF!</v>
      </c>
      <c r="J177" s="74">
        <f>Igazgatás!J205+Községgazd!M190+Vagyongazd!J177+Közút!J181+Sport!J179+Közművelődés!L224+Támogatás!P191</f>
        <v>0</v>
      </c>
      <c r="K177" s="1">
        <f>Igazgatás!K205+Községgazd!N190+Vagyongazd!K177+Közút!K181+Sport!K179+Közművelődés!M224+Támogatás!Q191</f>
        <v>0</v>
      </c>
      <c r="L177" s="1">
        <f>Igazgatás!L205+Községgazd!O190+Vagyongazd!L177+Közút!L181+Sport!L179+Közművelődés!N224+Támogatás!R191</f>
        <v>0</v>
      </c>
      <c r="M177" s="1">
        <f>Igazgatás!M205+Községgazd!P190+Vagyongazd!M177+Közút!M181+Sport!M179+Közművelődés!O224+Támogatás!S191</f>
        <v>0</v>
      </c>
      <c r="N177" s="1">
        <f>Igazgatás!N205+Községgazd!Q190+Vagyongazd!N177+Közút!N181+Sport!N179+Közművelődés!P224+Támogatás!T191</f>
        <v>0</v>
      </c>
      <c r="O177" s="80">
        <f>Igazgatás!O205+Községgazd!R190+Vagyongazd!O177+Közút!O181+Sport!O179+Közművelődés!Q224+Támogatás!U191</f>
        <v>0</v>
      </c>
      <c r="P177" s="1">
        <f>Igazgatás!P205+Községgazd!S190+Vagyongazd!P177+Közút!P181+Sport!P179+Közművelődés!R224+Támogatás!V191</f>
        <v>0</v>
      </c>
      <c r="Q177" s="42">
        <f>Igazgatás!Q205+Községgazd!T190+Vagyongazd!Q177+Közút!Q181+Sport!Q179+Közművelődés!S224+Támogatás!W191</f>
        <v>0</v>
      </c>
      <c r="R177" s="80">
        <f>Igazgatás!R205+Községgazd!U190+Vagyongazd!R177+Közút!R181+Sport!R179+Közművelődés!T224+Támogatás!X191</f>
        <v>0</v>
      </c>
      <c r="S177" s="80">
        <f>Igazgatás!S205+Községgazd!V190+Vagyongazd!S177+Közút!S181+Sport!S179+Közművelődés!U224+Támogatás!Y191</f>
        <v>0</v>
      </c>
      <c r="T177" s="80">
        <f>Igazgatás!T205+Községgazd!W190+Vagyongazd!T177+Közút!T181+Sport!T179+Közművelődés!V224+Támogatás!Z191</f>
        <v>0</v>
      </c>
      <c r="U177" s="44">
        <f>Igazgatás!U205+Községgazd!X190+Vagyongazd!U177+Közút!U181+Sport!U179+Közművelődés!W224+Támogatás!AA191</f>
        <v>0</v>
      </c>
    </row>
    <row r="178" spans="1:21" ht="15.75" hidden="1" customHeight="1" x14ac:dyDescent="0.25">
      <c r="B178" s="55"/>
      <c r="C178" s="2"/>
      <c r="D178" s="550" t="s">
        <v>546</v>
      </c>
      <c r="E178" s="550"/>
      <c r="F178" s="165" t="e">
        <v>#REF!</v>
      </c>
      <c r="G178" s="165" t="e">
        <f>Igazgatás!G206+Községgazd!G191+Vagyongazd!#REF!+Közút!G182+Sport!G180+Közművelődés!G225+Támogatás!G192</f>
        <v>#REF!</v>
      </c>
      <c r="H178" s="165" t="e">
        <f>Igazgatás!H206+Községgazd!H191+Vagyongazd!#REF!+Közút!H182+Sport!H180+Közművelődés!H225+Támogatás!H192</f>
        <v>#REF!</v>
      </c>
      <c r="I178" s="165" t="e">
        <f>Igazgatás!I206+Községgazd!I191+Vagyongazd!#REF!+Közút!I182+Sport!I180+Közművelődés!I225+Támogatás!I192</f>
        <v>#REF!</v>
      </c>
      <c r="J178" s="74">
        <f>Igazgatás!J206+Községgazd!M191+Vagyongazd!J178+Közút!J182+Sport!J180+Közművelődés!L225+Támogatás!P192</f>
        <v>0</v>
      </c>
      <c r="K178" s="1">
        <f>Igazgatás!K206+Községgazd!N191+Vagyongazd!K178+Közút!K182+Sport!K180+Közművelődés!M225+Támogatás!Q192</f>
        <v>0</v>
      </c>
      <c r="L178" s="1">
        <f>Igazgatás!L206+Községgazd!O191+Vagyongazd!L178+Közút!L182+Sport!L180+Közművelődés!N225+Támogatás!R192</f>
        <v>0</v>
      </c>
      <c r="M178" s="1">
        <f>Igazgatás!M206+Községgazd!P191+Vagyongazd!M178+Közút!M182+Sport!M180+Közművelődés!O225+Támogatás!S192</f>
        <v>0</v>
      </c>
      <c r="N178" s="1">
        <f>Igazgatás!N206+Községgazd!Q191+Vagyongazd!N178+Közút!N182+Sport!N180+Közművelődés!P225+Támogatás!T192</f>
        <v>0</v>
      </c>
      <c r="O178" s="80">
        <f>Igazgatás!O206+Községgazd!R191+Vagyongazd!O178+Közút!O182+Sport!O180+Közművelődés!Q225+Támogatás!U192</f>
        <v>0</v>
      </c>
      <c r="P178" s="1">
        <f>Igazgatás!P206+Községgazd!S191+Vagyongazd!P178+Közút!P182+Sport!P180+Közművelődés!R225+Támogatás!V192</f>
        <v>0</v>
      </c>
      <c r="Q178" s="42">
        <f>Igazgatás!Q206+Községgazd!T191+Vagyongazd!Q178+Közút!Q182+Sport!Q180+Közművelődés!S225+Támogatás!W192</f>
        <v>0</v>
      </c>
      <c r="R178" s="80">
        <f>Igazgatás!R206+Községgazd!U191+Vagyongazd!R178+Közút!R182+Sport!R180+Közművelődés!T225+Támogatás!X192</f>
        <v>0</v>
      </c>
      <c r="S178" s="80">
        <f>Igazgatás!S206+Községgazd!V191+Vagyongazd!S178+Közút!S182+Sport!S180+Közművelődés!U225+Támogatás!Y192</f>
        <v>0</v>
      </c>
      <c r="T178" s="80">
        <f>Igazgatás!T206+Községgazd!W191+Vagyongazd!T178+Közút!T182+Sport!T180+Közművelődés!V225+Támogatás!Z192</f>
        <v>0</v>
      </c>
      <c r="U178" s="44">
        <f>Igazgatás!U206+Községgazd!X191+Vagyongazd!U178+Közút!U182+Sport!U180+Közművelődés!W225+Támogatás!AA192</f>
        <v>0</v>
      </c>
    </row>
    <row r="179" spans="1:21" ht="25.5" hidden="1" customHeight="1" x14ac:dyDescent="0.25">
      <c r="B179" s="55"/>
      <c r="C179" s="2"/>
      <c r="D179" s="551" t="s">
        <v>549</v>
      </c>
      <c r="E179" s="551"/>
      <c r="F179" s="165" t="e">
        <v>#REF!</v>
      </c>
      <c r="G179" s="165" t="e">
        <f>Igazgatás!G207+Községgazd!G192+Vagyongazd!#REF!+Közút!G183+Sport!G181+Közművelődés!G226+Támogatás!G193</f>
        <v>#REF!</v>
      </c>
      <c r="H179" s="165" t="e">
        <f>Igazgatás!H207+Községgazd!H192+Vagyongazd!#REF!+Közút!H183+Sport!H181+Közművelődés!H226+Támogatás!H193</f>
        <v>#REF!</v>
      </c>
      <c r="I179" s="165" t="e">
        <f>Igazgatás!I207+Községgazd!I192+Vagyongazd!#REF!+Közút!I183+Sport!I181+Közművelődés!I226+Támogatás!I193</f>
        <v>#REF!</v>
      </c>
      <c r="J179" s="74">
        <f>Igazgatás!J207+Községgazd!M192+Vagyongazd!J179+Közút!J183+Sport!J181+Közművelődés!L226+Támogatás!P193</f>
        <v>0</v>
      </c>
      <c r="K179" s="1">
        <f>Igazgatás!K207+Községgazd!N192+Vagyongazd!K179+Közút!K183+Sport!K181+Közművelődés!M226+Támogatás!Q193</f>
        <v>0</v>
      </c>
      <c r="L179" s="1">
        <f>Igazgatás!L207+Községgazd!O192+Vagyongazd!L179+Közút!L183+Sport!L181+Közművelődés!N226+Támogatás!R193</f>
        <v>0</v>
      </c>
      <c r="M179" s="1">
        <f>Igazgatás!M207+Községgazd!P192+Vagyongazd!M179+Közút!M183+Sport!M181+Közművelődés!O226+Támogatás!S193</f>
        <v>0</v>
      </c>
      <c r="N179" s="1">
        <f>Igazgatás!N207+Községgazd!Q192+Vagyongazd!N179+Közút!N183+Sport!N181+Közművelődés!P226+Támogatás!T193</f>
        <v>0</v>
      </c>
      <c r="O179" s="80">
        <f>Igazgatás!O207+Községgazd!R192+Vagyongazd!O179+Közút!O183+Sport!O181+Közművelődés!Q226+Támogatás!U193</f>
        <v>0</v>
      </c>
      <c r="P179" s="1">
        <f>Igazgatás!P207+Községgazd!S192+Vagyongazd!P179+Közút!P183+Sport!P181+Közművelődés!R226+Támogatás!V193</f>
        <v>0</v>
      </c>
      <c r="Q179" s="42">
        <f>Igazgatás!Q207+Községgazd!T192+Vagyongazd!Q179+Közút!Q183+Sport!Q181+Közművelődés!S226+Támogatás!W193</f>
        <v>0</v>
      </c>
      <c r="R179" s="80">
        <f>Igazgatás!R207+Községgazd!U192+Vagyongazd!R179+Közút!R183+Sport!R181+Közművelődés!T226+Támogatás!X193</f>
        <v>0</v>
      </c>
      <c r="S179" s="80">
        <f>Igazgatás!S207+Községgazd!V192+Vagyongazd!S179+Közút!S183+Sport!S181+Közművelődés!U226+Támogatás!Y193</f>
        <v>0</v>
      </c>
      <c r="T179" s="80">
        <f>Igazgatás!T207+Községgazd!W192+Vagyongazd!T179+Közút!T183+Sport!T181+Közművelődés!V226+Támogatás!Z193</f>
        <v>0</v>
      </c>
      <c r="U179" s="44">
        <f>Igazgatás!U207+Községgazd!X192+Vagyongazd!U179+Közút!U183+Sport!U181+Közművelődés!W226+Támogatás!AA193</f>
        <v>0</v>
      </c>
    </row>
    <row r="180" spans="1:21" ht="15.75" hidden="1" customHeight="1" x14ac:dyDescent="0.25">
      <c r="B180" s="55"/>
      <c r="C180" s="2"/>
      <c r="D180" s="550" t="s">
        <v>552</v>
      </c>
      <c r="E180" s="550"/>
      <c r="F180" s="165" t="e">
        <v>#REF!</v>
      </c>
      <c r="G180" s="165" t="e">
        <f>Igazgatás!G208+Községgazd!G193+Vagyongazd!#REF!+Közút!G184+Sport!G182+Közművelődés!G227+Támogatás!G194</f>
        <v>#REF!</v>
      </c>
      <c r="H180" s="165" t="e">
        <f>Igazgatás!H208+Községgazd!H193+Vagyongazd!#REF!+Közút!H184+Sport!H182+Közművelődés!H227+Támogatás!H194</f>
        <v>#REF!</v>
      </c>
      <c r="I180" s="165" t="e">
        <f>Igazgatás!I208+Községgazd!I193+Vagyongazd!#REF!+Közút!I184+Sport!I182+Közművelődés!I227+Támogatás!I194</f>
        <v>#REF!</v>
      </c>
      <c r="J180" s="74">
        <f>Igazgatás!J208+Községgazd!M193+Vagyongazd!J180+Közút!J184+Sport!J182+Közművelődés!L227+Támogatás!P194</f>
        <v>0</v>
      </c>
      <c r="K180" s="1">
        <f>Igazgatás!K208+Községgazd!N193+Vagyongazd!K180+Közút!K184+Sport!K182+Közművelődés!M227+Támogatás!Q194</f>
        <v>0</v>
      </c>
      <c r="L180" s="1">
        <f>Igazgatás!L208+Községgazd!O193+Vagyongazd!L180+Közút!L184+Sport!L182+Közművelődés!N227+Támogatás!R194</f>
        <v>0</v>
      </c>
      <c r="M180" s="1">
        <f>Igazgatás!M208+Községgazd!P193+Vagyongazd!M180+Közút!M184+Sport!M182+Közművelődés!O227+Támogatás!S194</f>
        <v>0</v>
      </c>
      <c r="N180" s="1">
        <f>Igazgatás!N208+Községgazd!Q193+Vagyongazd!N180+Közút!N184+Sport!N182+Közművelődés!P227+Támogatás!T194</f>
        <v>0</v>
      </c>
      <c r="O180" s="80">
        <f>Igazgatás!O208+Községgazd!R193+Vagyongazd!O180+Közút!O184+Sport!O182+Közművelődés!Q227+Támogatás!U194</f>
        <v>0</v>
      </c>
      <c r="P180" s="1">
        <f>Igazgatás!P208+Községgazd!S193+Vagyongazd!P180+Közút!P184+Sport!P182+Közművelődés!R227+Támogatás!V194</f>
        <v>0</v>
      </c>
      <c r="Q180" s="42">
        <f>Igazgatás!Q208+Községgazd!T193+Vagyongazd!Q180+Közút!Q184+Sport!Q182+Közművelődés!S227+Támogatás!W194</f>
        <v>0</v>
      </c>
      <c r="R180" s="80">
        <f>Igazgatás!R208+Községgazd!U193+Vagyongazd!R180+Közút!R184+Sport!R182+Közművelődés!T227+Támogatás!X194</f>
        <v>0</v>
      </c>
      <c r="S180" s="80">
        <f>Igazgatás!S208+Községgazd!V193+Vagyongazd!S180+Közút!S184+Sport!S182+Közművelődés!U227+Támogatás!Y194</f>
        <v>0</v>
      </c>
      <c r="T180" s="80">
        <f>Igazgatás!T208+Községgazd!W193+Vagyongazd!T180+Közút!T184+Sport!T182+Közművelődés!V227+Támogatás!Z194</f>
        <v>0</v>
      </c>
      <c r="U180" s="44">
        <f>Igazgatás!U208+Községgazd!X193+Vagyongazd!U180+Közút!U184+Sport!U182+Közművelődés!W227+Támogatás!AA194</f>
        <v>0</v>
      </c>
    </row>
    <row r="181" spans="1:21" ht="15.75" hidden="1" customHeight="1" x14ac:dyDescent="0.25">
      <c r="B181" s="55"/>
      <c r="C181" s="2"/>
      <c r="D181" s="550" t="s">
        <v>816</v>
      </c>
      <c r="E181" s="550"/>
      <c r="F181" s="165" t="e">
        <v>#REF!</v>
      </c>
      <c r="G181" s="165" t="e">
        <f>Igazgatás!G209+Községgazd!G194+Vagyongazd!#REF!+Közút!G185+Sport!G183+Közművelődés!G228+Támogatás!G195</f>
        <v>#REF!</v>
      </c>
      <c r="H181" s="165" t="e">
        <f>Igazgatás!H209+Községgazd!H194+Vagyongazd!#REF!+Közút!H185+Sport!H183+Közművelődés!H228+Támogatás!H195</f>
        <v>#REF!</v>
      </c>
      <c r="I181" s="165" t="e">
        <f>Igazgatás!I209+Községgazd!I194+Vagyongazd!#REF!+Közút!I185+Sport!I183+Közművelődés!I228+Támogatás!I195</f>
        <v>#REF!</v>
      </c>
      <c r="J181" s="74">
        <f>Igazgatás!J209+Községgazd!M194+Vagyongazd!J181+Közút!J185+Sport!J183+Közművelődés!L228+Támogatás!P195</f>
        <v>0</v>
      </c>
      <c r="K181" s="1">
        <f>Igazgatás!K209+Községgazd!N194+Vagyongazd!K181+Közút!K185+Sport!K183+Közművelődés!M228+Támogatás!Q195</f>
        <v>0</v>
      </c>
      <c r="L181" s="1">
        <f>Igazgatás!L209+Községgazd!O194+Vagyongazd!L181+Közút!L185+Sport!L183+Közművelődés!N228+Támogatás!R195</f>
        <v>0</v>
      </c>
      <c r="M181" s="1">
        <f>Igazgatás!M209+Községgazd!P194+Vagyongazd!M181+Közút!M185+Sport!M183+Közművelődés!O228+Támogatás!S195</f>
        <v>0</v>
      </c>
      <c r="N181" s="1">
        <f>Igazgatás!N209+Községgazd!Q194+Vagyongazd!N181+Közút!N185+Sport!N183+Közművelődés!P228+Támogatás!T195</f>
        <v>0</v>
      </c>
      <c r="O181" s="80">
        <f>Igazgatás!O209+Községgazd!R194+Vagyongazd!O181+Közút!O185+Sport!O183+Közművelődés!Q228+Támogatás!U195</f>
        <v>0</v>
      </c>
      <c r="P181" s="1">
        <f>Igazgatás!P209+Községgazd!S194+Vagyongazd!P181+Közút!P185+Sport!P183+Közművelődés!R228+Támogatás!V195</f>
        <v>0</v>
      </c>
      <c r="Q181" s="42">
        <f>Igazgatás!Q209+Községgazd!T194+Vagyongazd!Q181+Közút!Q185+Sport!Q183+Közművelődés!S228+Támogatás!W195</f>
        <v>0</v>
      </c>
      <c r="R181" s="80">
        <f>Igazgatás!R209+Községgazd!U194+Vagyongazd!R181+Közút!R185+Sport!R183+Közművelődés!T228+Támogatás!X195</f>
        <v>0</v>
      </c>
      <c r="S181" s="80">
        <f>Igazgatás!S209+Községgazd!V194+Vagyongazd!S181+Közút!S185+Sport!S183+Közművelődés!U228+Támogatás!Y195</f>
        <v>0</v>
      </c>
      <c r="T181" s="80">
        <f>Igazgatás!T209+Községgazd!W194+Vagyongazd!T181+Közút!T185+Sport!T183+Közművelődés!V228+Támogatás!Z195</f>
        <v>0</v>
      </c>
      <c r="U181" s="44">
        <f>Igazgatás!U209+Községgazd!X194+Vagyongazd!U181+Közút!U185+Sport!U183+Közművelődés!W228+Támogatás!AA195</f>
        <v>0</v>
      </c>
    </row>
    <row r="182" spans="1:21" ht="25.5" hidden="1" customHeight="1" x14ac:dyDescent="0.25">
      <c r="B182" s="55"/>
      <c r="C182" s="2"/>
      <c r="D182" s="551" t="s">
        <v>556</v>
      </c>
      <c r="E182" s="551"/>
      <c r="F182" s="165" t="e">
        <v>#REF!</v>
      </c>
      <c r="G182" s="165" t="e">
        <f>Igazgatás!G210+Községgazd!G195+Vagyongazd!#REF!+Közút!G186+Sport!G184+Közművelődés!G229+Támogatás!G196</f>
        <v>#REF!</v>
      </c>
      <c r="H182" s="165" t="e">
        <f>Igazgatás!H210+Községgazd!H195+Vagyongazd!#REF!+Közút!H186+Sport!H184+Közművelődés!H229+Támogatás!H196</f>
        <v>#REF!</v>
      </c>
      <c r="I182" s="165" t="e">
        <f>Igazgatás!I210+Községgazd!I195+Vagyongazd!#REF!+Közút!I186+Sport!I184+Közművelődés!I229+Támogatás!I196</f>
        <v>#REF!</v>
      </c>
      <c r="J182" s="74">
        <f>Igazgatás!J210+Községgazd!M195+Vagyongazd!J182+Közút!J186+Sport!J184+Közművelődés!L229+Támogatás!P196</f>
        <v>0</v>
      </c>
      <c r="K182" s="1">
        <f>Igazgatás!K210+Községgazd!N195+Vagyongazd!K182+Közút!K186+Sport!K184+Közművelődés!M229+Támogatás!Q196</f>
        <v>0</v>
      </c>
      <c r="L182" s="1">
        <f>Igazgatás!L210+Községgazd!O195+Vagyongazd!L182+Közút!L186+Sport!L184+Közművelődés!N229+Támogatás!R196</f>
        <v>0</v>
      </c>
      <c r="M182" s="1">
        <f>Igazgatás!M210+Községgazd!P195+Vagyongazd!M182+Közút!M186+Sport!M184+Közművelődés!O229+Támogatás!S196</f>
        <v>0</v>
      </c>
      <c r="N182" s="1">
        <f>Igazgatás!N210+Községgazd!Q195+Vagyongazd!N182+Közút!N186+Sport!N184+Közművelődés!P229+Támogatás!T196</f>
        <v>0</v>
      </c>
      <c r="O182" s="80">
        <f>Igazgatás!O210+Községgazd!R195+Vagyongazd!O182+Közút!O186+Sport!O184+Közművelődés!Q229+Támogatás!U196</f>
        <v>0</v>
      </c>
      <c r="P182" s="1">
        <f>Igazgatás!P210+Községgazd!S195+Vagyongazd!P182+Közút!P186+Sport!P184+Közművelődés!R229+Támogatás!V196</f>
        <v>0</v>
      </c>
      <c r="Q182" s="42">
        <f>Igazgatás!Q210+Községgazd!T195+Vagyongazd!Q182+Közút!Q186+Sport!Q184+Közművelődés!S229+Támogatás!W196</f>
        <v>0</v>
      </c>
      <c r="R182" s="80">
        <f>Igazgatás!R210+Községgazd!U195+Vagyongazd!R182+Közút!R186+Sport!R184+Közművelődés!T229+Támogatás!X196</f>
        <v>0</v>
      </c>
      <c r="S182" s="80">
        <f>Igazgatás!S210+Községgazd!V195+Vagyongazd!S182+Közút!S186+Sport!S184+Közművelődés!U229+Támogatás!Y196</f>
        <v>0</v>
      </c>
      <c r="T182" s="80">
        <f>Igazgatás!T210+Községgazd!W195+Vagyongazd!T182+Közút!T186+Sport!T184+Közművelődés!V229+Támogatás!Z196</f>
        <v>0</v>
      </c>
      <c r="U182" s="44">
        <f>Igazgatás!U210+Községgazd!X195+Vagyongazd!U182+Közút!U186+Sport!U184+Közművelődés!W229+Támogatás!AA196</f>
        <v>0</v>
      </c>
    </row>
    <row r="183" spans="1:21" ht="25.5" hidden="1" customHeight="1" x14ac:dyDescent="0.25">
      <c r="B183" s="55"/>
      <c r="C183" s="2"/>
      <c r="D183" s="551" t="s">
        <v>559</v>
      </c>
      <c r="E183" s="551"/>
      <c r="F183" s="165" t="e">
        <v>#REF!</v>
      </c>
      <c r="G183" s="165" t="e">
        <f>Igazgatás!G211+Községgazd!G196+Vagyongazd!#REF!+Közút!G187+Sport!G185+Közművelődés!G230+Támogatás!G197</f>
        <v>#REF!</v>
      </c>
      <c r="H183" s="165" t="e">
        <f>Igazgatás!H211+Községgazd!H196+Vagyongazd!#REF!+Közút!H187+Sport!H185+Közművelődés!H230+Támogatás!H197</f>
        <v>#REF!</v>
      </c>
      <c r="I183" s="165" t="e">
        <f>Igazgatás!I211+Községgazd!I196+Vagyongazd!#REF!+Közút!I187+Sport!I185+Közművelődés!I230+Támogatás!I197</f>
        <v>#REF!</v>
      </c>
      <c r="J183" s="74">
        <f>Igazgatás!J211+Községgazd!M196+Vagyongazd!J183+Közút!J187+Sport!J185+Közművelődés!L230+Támogatás!P197</f>
        <v>0</v>
      </c>
      <c r="K183" s="1">
        <f>Igazgatás!K211+Községgazd!N196+Vagyongazd!K183+Közút!K187+Sport!K185+Közművelődés!M230+Támogatás!Q197</f>
        <v>0</v>
      </c>
      <c r="L183" s="1">
        <f>Igazgatás!L211+Községgazd!O196+Vagyongazd!L183+Közút!L187+Sport!L185+Közművelődés!N230+Támogatás!R197</f>
        <v>0</v>
      </c>
      <c r="M183" s="1">
        <f>Igazgatás!M211+Községgazd!P196+Vagyongazd!M183+Közút!M187+Sport!M185+Közművelődés!O230+Támogatás!S197</f>
        <v>0</v>
      </c>
      <c r="N183" s="1">
        <f>Igazgatás!N211+Községgazd!Q196+Vagyongazd!N183+Közút!N187+Sport!N185+Közművelődés!P230+Támogatás!T197</f>
        <v>0</v>
      </c>
      <c r="O183" s="80">
        <f>Igazgatás!O211+Községgazd!R196+Vagyongazd!O183+Közút!O187+Sport!O185+Közművelődés!Q230+Támogatás!U197</f>
        <v>0</v>
      </c>
      <c r="P183" s="1">
        <f>Igazgatás!P211+Községgazd!S196+Vagyongazd!P183+Közút!P187+Sport!P185+Közművelődés!R230+Támogatás!V197</f>
        <v>0</v>
      </c>
      <c r="Q183" s="42">
        <f>Igazgatás!Q211+Községgazd!T196+Vagyongazd!Q183+Közút!Q187+Sport!Q185+Közművelődés!S230+Támogatás!W197</f>
        <v>0</v>
      </c>
      <c r="R183" s="80">
        <f>Igazgatás!R211+Községgazd!U196+Vagyongazd!R183+Közút!R187+Sport!R185+Közművelődés!T230+Támogatás!X197</f>
        <v>0</v>
      </c>
      <c r="S183" s="80">
        <f>Igazgatás!S211+Községgazd!V196+Vagyongazd!S183+Közút!S187+Sport!S185+Közművelődés!U230+Támogatás!Y197</f>
        <v>0</v>
      </c>
      <c r="T183" s="80">
        <f>Igazgatás!T211+Községgazd!W196+Vagyongazd!T183+Közút!T187+Sport!T185+Közművelődés!V230+Támogatás!Z197</f>
        <v>0</v>
      </c>
      <c r="U183" s="44">
        <f>Igazgatás!U211+Községgazd!X196+Vagyongazd!U183+Közút!U187+Sport!U185+Közművelődés!W230+Támogatás!AA197</f>
        <v>0</v>
      </c>
    </row>
    <row r="184" spans="1:21" ht="25.5" hidden="1" customHeight="1" x14ac:dyDescent="0.25">
      <c r="B184" s="55"/>
      <c r="C184" s="2"/>
      <c r="D184" s="551" t="s">
        <v>561</v>
      </c>
      <c r="E184" s="551"/>
      <c r="F184" s="165" t="e">
        <v>#REF!</v>
      </c>
      <c r="G184" s="165" t="e">
        <f>Igazgatás!G212+Községgazd!G197+Vagyongazd!#REF!+Közút!G188+Sport!G186+Közművelődés!G231+Támogatás!G198</f>
        <v>#REF!</v>
      </c>
      <c r="H184" s="165" t="e">
        <f>Igazgatás!H212+Községgazd!H197+Vagyongazd!#REF!+Közút!H188+Sport!H186+Közművelődés!H231+Támogatás!H198</f>
        <v>#REF!</v>
      </c>
      <c r="I184" s="165" t="e">
        <f>Igazgatás!I212+Községgazd!I197+Vagyongazd!#REF!+Közút!I188+Sport!I186+Közművelődés!I231+Támogatás!I198</f>
        <v>#REF!</v>
      </c>
      <c r="J184" s="74">
        <f>Igazgatás!J212+Községgazd!M197+Vagyongazd!J184+Közút!J188+Sport!J186+Közművelődés!L231+Támogatás!P198</f>
        <v>0</v>
      </c>
      <c r="K184" s="1">
        <f>Igazgatás!K212+Községgazd!N197+Vagyongazd!K184+Közút!K188+Sport!K186+Közművelődés!M231+Támogatás!Q198</f>
        <v>0</v>
      </c>
      <c r="L184" s="1">
        <f>Igazgatás!L212+Községgazd!O197+Vagyongazd!L184+Közút!L188+Sport!L186+Közművelődés!N231+Támogatás!R198</f>
        <v>0</v>
      </c>
      <c r="M184" s="1">
        <f>Igazgatás!M212+Községgazd!P197+Vagyongazd!M184+Közút!M188+Sport!M186+Közművelődés!O231+Támogatás!S198</f>
        <v>0</v>
      </c>
      <c r="N184" s="1">
        <f>Igazgatás!N212+Községgazd!Q197+Vagyongazd!N184+Közút!N188+Sport!N186+Közművelődés!P231+Támogatás!T198</f>
        <v>0</v>
      </c>
      <c r="O184" s="80">
        <f>Igazgatás!O212+Községgazd!R197+Vagyongazd!O184+Közút!O188+Sport!O186+Közművelődés!Q231+Támogatás!U198</f>
        <v>0</v>
      </c>
      <c r="P184" s="1">
        <f>Igazgatás!P212+Községgazd!S197+Vagyongazd!P184+Közút!P188+Sport!P186+Közművelődés!R231+Támogatás!V198</f>
        <v>0</v>
      </c>
      <c r="Q184" s="42">
        <f>Igazgatás!Q212+Községgazd!T197+Vagyongazd!Q184+Közút!Q188+Sport!Q186+Közművelődés!S231+Támogatás!W198</f>
        <v>0</v>
      </c>
      <c r="R184" s="80">
        <f>Igazgatás!R212+Községgazd!U197+Vagyongazd!R184+Közút!R188+Sport!R186+Közművelődés!T231+Támogatás!X198</f>
        <v>0</v>
      </c>
      <c r="S184" s="80">
        <f>Igazgatás!S212+Községgazd!V197+Vagyongazd!S184+Közút!S188+Sport!S186+Közművelődés!U231+Támogatás!Y198</f>
        <v>0</v>
      </c>
      <c r="T184" s="80">
        <f>Igazgatás!T212+Községgazd!W197+Vagyongazd!T184+Közút!T188+Sport!T186+Közművelődés!V231+Támogatás!Z198</f>
        <v>0</v>
      </c>
      <c r="U184" s="44">
        <f>Igazgatás!U212+Községgazd!X197+Vagyongazd!U184+Közút!U188+Sport!U186+Közművelődés!W231+Támogatás!AA198</f>
        <v>0</v>
      </c>
    </row>
    <row r="185" spans="1:21" ht="25.5" hidden="1" customHeight="1" x14ac:dyDescent="0.25">
      <c r="B185" s="55"/>
      <c r="C185" s="2"/>
      <c r="D185" s="551" t="s">
        <v>564</v>
      </c>
      <c r="E185" s="551"/>
      <c r="F185" s="165" t="e">
        <v>#REF!</v>
      </c>
      <c r="G185" s="165" t="e">
        <f>Igazgatás!G213+Községgazd!G198+Vagyongazd!#REF!+Közút!G189+Sport!G187+Közművelődés!G232+Támogatás!G199</f>
        <v>#REF!</v>
      </c>
      <c r="H185" s="165" t="e">
        <f>Igazgatás!H213+Községgazd!H198+Vagyongazd!#REF!+Közút!H189+Sport!H187+Közművelődés!H232+Támogatás!H199</f>
        <v>#REF!</v>
      </c>
      <c r="I185" s="165" t="e">
        <f>Igazgatás!I213+Községgazd!I198+Vagyongazd!#REF!+Közút!I189+Sport!I187+Közművelődés!I232+Támogatás!I199</f>
        <v>#REF!</v>
      </c>
      <c r="J185" s="74">
        <f>Igazgatás!J213+Községgazd!M198+Vagyongazd!J185+Közút!J189+Sport!J187+Közművelődés!L232+Támogatás!P199</f>
        <v>0</v>
      </c>
      <c r="K185" s="1">
        <f>Igazgatás!K213+Községgazd!N198+Vagyongazd!K185+Közút!K189+Sport!K187+Közművelődés!M232+Támogatás!Q199</f>
        <v>0</v>
      </c>
      <c r="L185" s="1">
        <f>Igazgatás!L213+Községgazd!O198+Vagyongazd!L185+Közút!L189+Sport!L187+Közművelődés!N232+Támogatás!R199</f>
        <v>0</v>
      </c>
      <c r="M185" s="1">
        <f>Igazgatás!M213+Községgazd!P198+Vagyongazd!M185+Közút!M189+Sport!M187+Közművelődés!O232+Támogatás!S199</f>
        <v>0</v>
      </c>
      <c r="N185" s="1">
        <f>Igazgatás!N213+Községgazd!Q198+Vagyongazd!N185+Közút!N189+Sport!N187+Közművelődés!P232+Támogatás!T199</f>
        <v>0</v>
      </c>
      <c r="O185" s="80">
        <f>Igazgatás!O213+Községgazd!R198+Vagyongazd!O185+Közút!O189+Sport!O187+Közművelődés!Q232+Támogatás!U199</f>
        <v>0</v>
      </c>
      <c r="P185" s="1">
        <f>Igazgatás!P213+Községgazd!S198+Vagyongazd!P185+Közút!P189+Sport!P187+Közművelődés!R232+Támogatás!V199</f>
        <v>0</v>
      </c>
      <c r="Q185" s="42">
        <f>Igazgatás!Q213+Községgazd!T198+Vagyongazd!Q185+Közút!Q189+Sport!Q187+Közművelődés!S232+Támogatás!W199</f>
        <v>0</v>
      </c>
      <c r="R185" s="80">
        <f>Igazgatás!R213+Községgazd!U198+Vagyongazd!R185+Közút!R189+Sport!R187+Közművelődés!T232+Támogatás!X199</f>
        <v>0</v>
      </c>
      <c r="S185" s="80">
        <f>Igazgatás!S213+Községgazd!V198+Vagyongazd!S185+Közút!S189+Sport!S187+Közművelődés!U232+Támogatás!Y199</f>
        <v>0</v>
      </c>
      <c r="T185" s="80">
        <f>Igazgatás!T213+Községgazd!W198+Vagyongazd!T185+Közút!T189+Sport!T187+Közművelődés!V232+Támogatás!Z199</f>
        <v>0</v>
      </c>
      <c r="U185" s="44">
        <f>Igazgatás!U213+Községgazd!X198+Vagyongazd!U185+Közút!U189+Sport!U187+Közművelődés!W232+Támogatás!AA199</f>
        <v>0</v>
      </c>
    </row>
    <row r="186" spans="1:21" s="18" customFormat="1" ht="15.75" hidden="1" customHeight="1" x14ac:dyDescent="0.25">
      <c r="A186" s="124" t="s">
        <v>274</v>
      </c>
      <c r="B186" s="91" t="s">
        <v>685</v>
      </c>
      <c r="C186" s="587" t="s">
        <v>275</v>
      </c>
      <c r="D186" s="588"/>
      <c r="E186" s="588"/>
      <c r="F186" s="164" t="e">
        <v>#REF!</v>
      </c>
      <c r="G186" s="164" t="e">
        <f>Igazgatás!G214+Községgazd!G199+Vagyongazd!#REF!+Közút!G190+Sport!G188+Közművelődés!G233+Támogatás!G200</f>
        <v>#REF!</v>
      </c>
      <c r="H186" s="164" t="e">
        <f>Igazgatás!H214+Községgazd!H199+Vagyongazd!#REF!+Közút!H190+Sport!H188+Közművelődés!H233+Támogatás!H200</f>
        <v>#REF!</v>
      </c>
      <c r="I186" s="164" t="e">
        <f>Igazgatás!I214+Községgazd!I199+Vagyongazd!#REF!+Közút!I190+Sport!I188+Közművelődés!I233+Támogatás!I200</f>
        <v>#REF!</v>
      </c>
      <c r="J186" s="93">
        <f>Igazgatás!J214+Községgazd!M199+Vagyongazd!J186+Közút!J190+Sport!J188+Közművelődés!L233+Támogatás!P200</f>
        <v>0</v>
      </c>
      <c r="K186" s="94">
        <f>Igazgatás!K214+Községgazd!N199+Vagyongazd!K186+Közút!K190+Sport!K188+Közművelődés!M233+Támogatás!Q200</f>
        <v>0</v>
      </c>
      <c r="L186" s="94">
        <f>Igazgatás!L214+Községgazd!O199+Vagyongazd!L186+Közút!L190+Sport!L188+Közművelődés!N233+Támogatás!R200</f>
        <v>0</v>
      </c>
      <c r="M186" s="94">
        <f>Igazgatás!M214+Községgazd!P199+Vagyongazd!M186+Közút!M190+Sport!M188+Közművelődés!O233+Támogatás!S200</f>
        <v>0</v>
      </c>
      <c r="N186" s="94">
        <f>Igazgatás!N214+Községgazd!Q199+Vagyongazd!N186+Közút!N190+Sport!N188+Közművelődés!P233+Támogatás!T200</f>
        <v>0</v>
      </c>
      <c r="O186" s="97">
        <f>Igazgatás!O214+Községgazd!R199+Vagyongazd!O186+Közút!O190+Sport!O188+Közművelődés!Q233+Támogatás!U200</f>
        <v>0</v>
      </c>
      <c r="P186" s="94">
        <f>Igazgatás!P214+Községgazd!S199+Vagyongazd!P186+Közút!P190+Sport!P188+Közművelődés!R233+Támogatás!V200</f>
        <v>0</v>
      </c>
      <c r="Q186" s="96">
        <f>Igazgatás!Q214+Községgazd!T199+Vagyongazd!Q186+Közút!Q190+Sport!Q188+Közművelődés!S233+Támogatás!W200</f>
        <v>0</v>
      </c>
      <c r="R186" s="97">
        <f>Igazgatás!R214+Községgazd!U199+Vagyongazd!R186+Közút!R190+Sport!R188+Közművelődés!T233+Támogatás!X200</f>
        <v>0</v>
      </c>
      <c r="S186" s="97">
        <f>Igazgatás!S214+Községgazd!V199+Vagyongazd!S186+Közút!S190+Sport!S188+Közművelődés!U233+Támogatás!Y200</f>
        <v>0</v>
      </c>
      <c r="T186" s="97">
        <f>Igazgatás!T214+Községgazd!W199+Vagyongazd!T186+Közút!T190+Sport!T188+Közművelődés!V233+Támogatás!Z200</f>
        <v>0</v>
      </c>
      <c r="U186" s="98">
        <f>Igazgatás!U214+Községgazd!X199+Vagyongazd!U186+Közút!U190+Sport!U188+Közművelődés!W233+Támogatás!AA200</f>
        <v>0</v>
      </c>
    </row>
    <row r="187" spans="1:21" ht="15.75" hidden="1" customHeight="1" x14ac:dyDescent="0.25">
      <c r="B187" s="55"/>
      <c r="C187" s="2"/>
      <c r="D187" s="550" t="s">
        <v>371</v>
      </c>
      <c r="E187" s="550"/>
      <c r="F187" s="165" t="e">
        <v>#REF!</v>
      </c>
      <c r="G187" s="165" t="e">
        <f>Igazgatás!G215+Községgazd!G200+Vagyongazd!#REF!+Közút!G191+Sport!G189+Közművelődés!G234+Támogatás!G201</f>
        <v>#REF!</v>
      </c>
      <c r="H187" s="165" t="e">
        <f>Igazgatás!H215+Községgazd!H200+Vagyongazd!#REF!+Közút!H191+Sport!H189+Közművelődés!H234+Támogatás!H201</f>
        <v>#REF!</v>
      </c>
      <c r="I187" s="165" t="e">
        <f>Igazgatás!I215+Községgazd!I200+Vagyongazd!#REF!+Közút!I191+Sport!I189+Közművelődés!I234+Támogatás!I201</f>
        <v>#REF!</v>
      </c>
      <c r="J187" s="74">
        <f>Igazgatás!J215+Községgazd!M200+Vagyongazd!J187+Közút!J191+Sport!J189+Közművelődés!L234+Támogatás!P201</f>
        <v>0</v>
      </c>
      <c r="K187" s="1">
        <f>Igazgatás!K215+Községgazd!N200+Vagyongazd!K187+Közút!K191+Sport!K189+Közművelődés!M234+Támogatás!Q201</f>
        <v>0</v>
      </c>
      <c r="L187" s="1">
        <f>Igazgatás!L215+Községgazd!O200+Vagyongazd!L187+Közút!L191+Sport!L189+Közművelődés!N234+Támogatás!R201</f>
        <v>0</v>
      </c>
      <c r="M187" s="1">
        <f>Igazgatás!M215+Községgazd!P200+Vagyongazd!M187+Közút!M191+Sport!M189+Közművelődés!O234+Támogatás!S201</f>
        <v>0</v>
      </c>
      <c r="N187" s="1">
        <f>Igazgatás!N215+Községgazd!Q200+Vagyongazd!N187+Közút!N191+Sport!N189+Közművelődés!P234+Támogatás!T201</f>
        <v>0</v>
      </c>
      <c r="O187" s="80">
        <f>Igazgatás!O215+Községgazd!R200+Vagyongazd!O187+Közút!O191+Sport!O189+Közművelődés!Q234+Támogatás!U201</f>
        <v>0</v>
      </c>
      <c r="P187" s="1">
        <f>Igazgatás!P215+Községgazd!S200+Vagyongazd!P187+Közút!P191+Sport!P189+Közművelődés!R234+Támogatás!V201</f>
        <v>0</v>
      </c>
      <c r="Q187" s="42">
        <f>Igazgatás!Q215+Községgazd!T200+Vagyongazd!Q187+Közút!Q191+Sport!Q189+Közművelődés!S234+Támogatás!W201</f>
        <v>0</v>
      </c>
      <c r="R187" s="80">
        <f>Igazgatás!R215+Községgazd!U200+Vagyongazd!R187+Közút!R191+Sport!R189+Közművelődés!T234+Támogatás!X201</f>
        <v>0</v>
      </c>
      <c r="S187" s="80">
        <f>Igazgatás!S215+Községgazd!V200+Vagyongazd!S187+Közút!S191+Sport!S189+Közművelődés!U234+Támogatás!Y201</f>
        <v>0</v>
      </c>
      <c r="T187" s="80">
        <f>Igazgatás!T215+Községgazd!W200+Vagyongazd!T187+Közút!T191+Sport!T189+Közművelődés!V234+Támogatás!Z201</f>
        <v>0</v>
      </c>
      <c r="U187" s="44">
        <f>Igazgatás!U215+Községgazd!X200+Vagyongazd!U187+Közút!U191+Sport!U189+Közművelődés!W234+Támogatás!AA201</f>
        <v>0</v>
      </c>
    </row>
    <row r="188" spans="1:21" ht="15.75" hidden="1" customHeight="1" x14ac:dyDescent="0.25">
      <c r="B188" s="55"/>
      <c r="C188" s="2"/>
      <c r="D188" s="550" t="s">
        <v>544</v>
      </c>
      <c r="E188" s="550"/>
      <c r="F188" s="165" t="e">
        <v>#REF!</v>
      </c>
      <c r="G188" s="165" t="e">
        <f>Igazgatás!G216+Községgazd!G201+Vagyongazd!#REF!+Közút!G192+Sport!G190+Közművelődés!G235+Támogatás!G202</f>
        <v>#REF!</v>
      </c>
      <c r="H188" s="165" t="e">
        <f>Igazgatás!H216+Községgazd!H201+Vagyongazd!#REF!+Közút!H192+Sport!H190+Közművelődés!H235+Támogatás!H202</f>
        <v>#REF!</v>
      </c>
      <c r="I188" s="165" t="e">
        <f>Igazgatás!I216+Községgazd!I201+Vagyongazd!#REF!+Közút!I192+Sport!I190+Közművelődés!I235+Támogatás!I202</f>
        <v>#REF!</v>
      </c>
      <c r="J188" s="74">
        <f>Igazgatás!J216+Községgazd!M201+Vagyongazd!J188+Közút!J192+Sport!J190+Közművelődés!L235+Támogatás!P202</f>
        <v>0</v>
      </c>
      <c r="K188" s="1">
        <f>Igazgatás!K216+Községgazd!N201+Vagyongazd!K188+Közút!K192+Sport!K190+Közművelődés!M235+Támogatás!Q202</f>
        <v>0</v>
      </c>
      <c r="L188" s="1">
        <f>Igazgatás!L216+Községgazd!O201+Vagyongazd!L188+Közút!L192+Sport!L190+Közművelődés!N235+Támogatás!R202</f>
        <v>0</v>
      </c>
      <c r="M188" s="1">
        <f>Igazgatás!M216+Községgazd!P201+Vagyongazd!M188+Közút!M192+Sport!M190+Közművelődés!O235+Támogatás!S202</f>
        <v>0</v>
      </c>
      <c r="N188" s="1">
        <f>Igazgatás!N216+Községgazd!Q201+Vagyongazd!N188+Közút!N192+Sport!N190+Közművelődés!P235+Támogatás!T202</f>
        <v>0</v>
      </c>
      <c r="O188" s="80">
        <f>Igazgatás!O216+Községgazd!R201+Vagyongazd!O188+Közút!O192+Sport!O190+Közművelődés!Q235+Támogatás!U202</f>
        <v>0</v>
      </c>
      <c r="P188" s="1">
        <f>Igazgatás!P216+Községgazd!S201+Vagyongazd!P188+Közút!P192+Sport!P190+Közművelődés!R235+Támogatás!V202</f>
        <v>0</v>
      </c>
      <c r="Q188" s="42">
        <f>Igazgatás!Q216+Községgazd!T201+Vagyongazd!Q188+Közút!Q192+Sport!Q190+Közművelődés!S235+Támogatás!W202</f>
        <v>0</v>
      </c>
      <c r="R188" s="80">
        <f>Igazgatás!R216+Községgazd!U201+Vagyongazd!R188+Közút!R192+Sport!R190+Közművelődés!T235+Támogatás!X202</f>
        <v>0</v>
      </c>
      <c r="S188" s="80">
        <f>Igazgatás!S216+Községgazd!V201+Vagyongazd!S188+Közút!S192+Sport!S190+Közművelődés!U235+Támogatás!Y202</f>
        <v>0</v>
      </c>
      <c r="T188" s="80">
        <f>Igazgatás!T216+Községgazd!W201+Vagyongazd!T188+Közút!T192+Sport!T190+Közművelődés!V235+Támogatás!Z202</f>
        <v>0</v>
      </c>
      <c r="U188" s="44">
        <f>Igazgatás!U216+Községgazd!X201+Vagyongazd!U188+Közút!U192+Sport!U190+Közművelődés!W235+Támogatás!AA202</f>
        <v>0</v>
      </c>
    </row>
    <row r="189" spans="1:21" ht="15.75" hidden="1" customHeight="1" x14ac:dyDescent="0.25">
      <c r="B189" s="55"/>
      <c r="C189" s="2"/>
      <c r="D189" s="550" t="s">
        <v>547</v>
      </c>
      <c r="E189" s="550"/>
      <c r="F189" s="165" t="e">
        <v>#REF!</v>
      </c>
      <c r="G189" s="165" t="e">
        <f>Igazgatás!G217+Községgazd!G202+Vagyongazd!#REF!+Közút!G193+Sport!G191+Közművelődés!G236+Támogatás!G203</f>
        <v>#REF!</v>
      </c>
      <c r="H189" s="165" t="e">
        <f>Igazgatás!H217+Községgazd!H202+Vagyongazd!#REF!+Közút!H193+Sport!H191+Közművelődés!H236+Támogatás!H203</f>
        <v>#REF!</v>
      </c>
      <c r="I189" s="165" t="e">
        <f>Igazgatás!I217+Községgazd!I202+Vagyongazd!#REF!+Közút!I193+Sport!I191+Közművelődés!I236+Támogatás!I203</f>
        <v>#REF!</v>
      </c>
      <c r="J189" s="74">
        <f>Igazgatás!J217+Községgazd!M202+Vagyongazd!J189+Közút!J193+Sport!J191+Közművelődés!L236+Támogatás!P203</f>
        <v>0</v>
      </c>
      <c r="K189" s="1">
        <f>Igazgatás!K217+Községgazd!N202+Vagyongazd!K189+Közút!K193+Sport!K191+Közművelődés!M236+Támogatás!Q203</f>
        <v>0</v>
      </c>
      <c r="L189" s="1">
        <f>Igazgatás!L217+Községgazd!O202+Vagyongazd!L189+Közút!L193+Sport!L191+Közművelődés!N236+Támogatás!R203</f>
        <v>0</v>
      </c>
      <c r="M189" s="1">
        <f>Igazgatás!M217+Községgazd!P202+Vagyongazd!M189+Közút!M193+Sport!M191+Közművelődés!O236+Támogatás!S203</f>
        <v>0</v>
      </c>
      <c r="N189" s="1">
        <f>Igazgatás!N217+Községgazd!Q202+Vagyongazd!N189+Közút!N193+Sport!N191+Közművelődés!P236+Támogatás!T203</f>
        <v>0</v>
      </c>
      <c r="O189" s="80">
        <f>Igazgatás!O217+Községgazd!R202+Vagyongazd!O189+Közút!O193+Sport!O191+Közművelődés!Q236+Támogatás!U203</f>
        <v>0</v>
      </c>
      <c r="P189" s="1">
        <f>Igazgatás!P217+Községgazd!S202+Vagyongazd!P189+Közút!P193+Sport!P191+Közművelődés!R236+Támogatás!V203</f>
        <v>0</v>
      </c>
      <c r="Q189" s="42">
        <f>Igazgatás!Q217+Községgazd!T202+Vagyongazd!Q189+Közút!Q193+Sport!Q191+Közművelődés!S236+Támogatás!W203</f>
        <v>0</v>
      </c>
      <c r="R189" s="80">
        <f>Igazgatás!R217+Községgazd!U202+Vagyongazd!R189+Közút!R193+Sport!R191+Közművelődés!T236+Támogatás!X203</f>
        <v>0</v>
      </c>
      <c r="S189" s="80">
        <f>Igazgatás!S217+Községgazd!V202+Vagyongazd!S189+Közút!S193+Sport!S191+Közművelődés!U236+Támogatás!Y203</f>
        <v>0</v>
      </c>
      <c r="T189" s="80">
        <f>Igazgatás!T217+Községgazd!W202+Vagyongazd!T189+Közút!T193+Sport!T191+Közművelődés!V236+Támogatás!Z203</f>
        <v>0</v>
      </c>
      <c r="U189" s="44">
        <f>Igazgatás!U217+Községgazd!X202+Vagyongazd!U189+Közút!U193+Sport!U191+Közművelődés!W236+Támogatás!AA203</f>
        <v>0</v>
      </c>
    </row>
    <row r="190" spans="1:21" ht="15.75" hidden="1" customHeight="1" x14ac:dyDescent="0.25">
      <c r="B190" s="55"/>
      <c r="C190" s="2"/>
      <c r="D190" s="551" t="s">
        <v>817</v>
      </c>
      <c r="E190" s="551"/>
      <c r="F190" s="165" t="e">
        <v>#REF!</v>
      </c>
      <c r="G190" s="165" t="e">
        <f>Igazgatás!G218+Községgazd!G203+Vagyongazd!#REF!+Közút!G194+Sport!G192+Közművelődés!G237+Támogatás!G204</f>
        <v>#REF!</v>
      </c>
      <c r="H190" s="165" t="e">
        <f>Igazgatás!H218+Községgazd!H203+Vagyongazd!#REF!+Közút!H194+Sport!H192+Közművelődés!H237+Támogatás!H204</f>
        <v>#REF!</v>
      </c>
      <c r="I190" s="165" t="e">
        <f>Igazgatás!I218+Községgazd!I203+Vagyongazd!#REF!+Közút!I194+Sport!I192+Közművelődés!I237+Támogatás!I204</f>
        <v>#REF!</v>
      </c>
      <c r="J190" s="74">
        <f>Igazgatás!J218+Községgazd!M203+Vagyongazd!J190+Közút!J194+Sport!J192+Közművelődés!L237+Támogatás!P204</f>
        <v>0</v>
      </c>
      <c r="K190" s="1">
        <f>Igazgatás!K218+Községgazd!N203+Vagyongazd!K190+Közút!K194+Sport!K192+Közművelődés!M237+Támogatás!Q204</f>
        <v>0</v>
      </c>
      <c r="L190" s="1">
        <f>Igazgatás!L218+Községgazd!O203+Vagyongazd!L190+Közút!L194+Sport!L192+Közművelődés!N237+Támogatás!R204</f>
        <v>0</v>
      </c>
      <c r="M190" s="1">
        <f>Igazgatás!M218+Községgazd!P203+Vagyongazd!M190+Közút!M194+Sport!M192+Közművelődés!O237+Támogatás!S204</f>
        <v>0</v>
      </c>
      <c r="N190" s="1">
        <f>Igazgatás!N218+Községgazd!Q203+Vagyongazd!N190+Közút!N194+Sport!N192+Közművelődés!P237+Támogatás!T204</f>
        <v>0</v>
      </c>
      <c r="O190" s="80">
        <f>Igazgatás!O218+Községgazd!R203+Vagyongazd!O190+Közút!O194+Sport!O192+Közművelődés!Q237+Támogatás!U204</f>
        <v>0</v>
      </c>
      <c r="P190" s="1">
        <f>Igazgatás!P218+Községgazd!S203+Vagyongazd!P190+Közút!P194+Sport!P192+Közművelődés!R237+Támogatás!V204</f>
        <v>0</v>
      </c>
      <c r="Q190" s="42">
        <f>Igazgatás!Q218+Községgazd!T203+Vagyongazd!Q190+Közút!Q194+Sport!Q192+Közművelődés!S237+Támogatás!W204</f>
        <v>0</v>
      </c>
      <c r="R190" s="80">
        <f>Igazgatás!R218+Községgazd!U203+Vagyongazd!R190+Közút!R194+Sport!R192+Közművelődés!T237+Támogatás!X204</f>
        <v>0</v>
      </c>
      <c r="S190" s="80">
        <f>Igazgatás!S218+Községgazd!V203+Vagyongazd!S190+Közút!S194+Sport!S192+Közművelődés!U237+Támogatás!Y204</f>
        <v>0</v>
      </c>
      <c r="T190" s="80">
        <f>Igazgatás!T218+Községgazd!W203+Vagyongazd!T190+Közút!T194+Sport!T192+Közművelődés!V237+Támogatás!Z204</f>
        <v>0</v>
      </c>
      <c r="U190" s="44">
        <f>Igazgatás!U218+Községgazd!X203+Vagyongazd!U190+Közút!U194+Sport!U192+Közművelődés!W237+Támogatás!AA204</f>
        <v>0</v>
      </c>
    </row>
    <row r="191" spans="1:21" ht="15.75" hidden="1" customHeight="1" x14ac:dyDescent="0.25">
      <c r="B191" s="55"/>
      <c r="C191" s="2"/>
      <c r="D191" s="550" t="s">
        <v>554</v>
      </c>
      <c r="E191" s="550"/>
      <c r="F191" s="165" t="e">
        <v>#REF!</v>
      </c>
      <c r="G191" s="165" t="e">
        <f>Igazgatás!G219+Községgazd!G204+Vagyongazd!#REF!+Közút!G195+Sport!G193+Közművelődés!G238+Támogatás!G205</f>
        <v>#REF!</v>
      </c>
      <c r="H191" s="165" t="e">
        <f>Igazgatás!H219+Községgazd!H204+Vagyongazd!#REF!+Közút!H195+Sport!H193+Közművelődés!H238+Támogatás!H205</f>
        <v>#REF!</v>
      </c>
      <c r="I191" s="165" t="e">
        <f>Igazgatás!I219+Községgazd!I204+Vagyongazd!#REF!+Közút!I195+Sport!I193+Közművelődés!I238+Támogatás!I205</f>
        <v>#REF!</v>
      </c>
      <c r="J191" s="74">
        <f>Igazgatás!J219+Községgazd!M204+Vagyongazd!J191+Közút!J195+Sport!J193+Közművelődés!L238+Támogatás!P205</f>
        <v>0</v>
      </c>
      <c r="K191" s="1">
        <f>Igazgatás!K219+Községgazd!N204+Vagyongazd!K191+Közút!K195+Sport!K193+Közművelődés!M238+Támogatás!Q205</f>
        <v>0</v>
      </c>
      <c r="L191" s="1">
        <f>Igazgatás!L219+Községgazd!O204+Vagyongazd!L191+Közút!L195+Sport!L193+Közművelődés!N238+Támogatás!R205</f>
        <v>0</v>
      </c>
      <c r="M191" s="1">
        <f>Igazgatás!M219+Községgazd!P204+Vagyongazd!M191+Közút!M195+Sport!M193+Közművelődés!O238+Támogatás!S205</f>
        <v>0</v>
      </c>
      <c r="N191" s="1">
        <f>Igazgatás!N219+Községgazd!Q204+Vagyongazd!N191+Közút!N195+Sport!N193+Közművelődés!P238+Támogatás!T205</f>
        <v>0</v>
      </c>
      <c r="O191" s="80">
        <f>Igazgatás!O219+Községgazd!R204+Vagyongazd!O191+Közút!O195+Sport!O193+Közművelődés!Q238+Támogatás!U205</f>
        <v>0</v>
      </c>
      <c r="P191" s="1">
        <f>Igazgatás!P219+Községgazd!S204+Vagyongazd!P191+Közút!P195+Sport!P193+Közművelődés!R238+Támogatás!V205</f>
        <v>0</v>
      </c>
      <c r="Q191" s="42">
        <f>Igazgatás!Q219+Községgazd!T204+Vagyongazd!Q191+Közút!Q195+Sport!Q193+Közművelődés!S238+Támogatás!W205</f>
        <v>0</v>
      </c>
      <c r="R191" s="80">
        <f>Igazgatás!R219+Községgazd!U204+Vagyongazd!R191+Közút!R195+Sport!R193+Közművelődés!T238+Támogatás!X205</f>
        <v>0</v>
      </c>
      <c r="S191" s="80">
        <f>Igazgatás!S219+Községgazd!V204+Vagyongazd!S191+Közút!S195+Sport!S193+Közművelődés!U238+Támogatás!Y205</f>
        <v>0</v>
      </c>
      <c r="T191" s="80">
        <f>Igazgatás!T219+Községgazd!W204+Vagyongazd!T191+Közút!T195+Sport!T193+Közművelődés!V238+Támogatás!Z205</f>
        <v>0</v>
      </c>
      <c r="U191" s="44">
        <f>Igazgatás!U219+Községgazd!X204+Vagyongazd!U191+Közút!U195+Sport!U193+Közművelődés!W238+Támogatás!AA205</f>
        <v>0</v>
      </c>
    </row>
    <row r="192" spans="1:21" ht="15.75" hidden="1" customHeight="1" x14ac:dyDescent="0.25">
      <c r="B192" s="55"/>
      <c r="C192" s="2"/>
      <c r="D192" s="550" t="s">
        <v>553</v>
      </c>
      <c r="E192" s="550"/>
      <c r="F192" s="165" t="e">
        <v>#REF!</v>
      </c>
      <c r="G192" s="165" t="e">
        <f>Igazgatás!G220+Községgazd!G205+Vagyongazd!#REF!+Közút!G196+Sport!G194+Közművelődés!G239+Támogatás!G206</f>
        <v>#REF!</v>
      </c>
      <c r="H192" s="165" t="e">
        <f>Igazgatás!H220+Községgazd!H205+Vagyongazd!#REF!+Közút!H196+Sport!H194+Közművelődés!H239+Támogatás!H206</f>
        <v>#REF!</v>
      </c>
      <c r="I192" s="165" t="e">
        <f>Igazgatás!I220+Községgazd!I205+Vagyongazd!#REF!+Közút!I196+Sport!I194+Közművelődés!I239+Támogatás!I206</f>
        <v>#REF!</v>
      </c>
      <c r="J192" s="74">
        <f>Igazgatás!J220+Községgazd!M205+Vagyongazd!J192+Közút!J196+Sport!J194+Közművelődés!L239+Támogatás!P206</f>
        <v>0</v>
      </c>
      <c r="K192" s="1">
        <f>Igazgatás!K220+Községgazd!N205+Vagyongazd!K192+Közút!K196+Sport!K194+Közművelődés!M239+Támogatás!Q206</f>
        <v>0</v>
      </c>
      <c r="L192" s="1">
        <f>Igazgatás!L220+Községgazd!O205+Vagyongazd!L192+Közút!L196+Sport!L194+Közművelődés!N239+Támogatás!R206</f>
        <v>0</v>
      </c>
      <c r="M192" s="1">
        <f>Igazgatás!M220+Községgazd!P205+Vagyongazd!M192+Közút!M196+Sport!M194+Közművelődés!O239+Támogatás!S206</f>
        <v>0</v>
      </c>
      <c r="N192" s="1">
        <f>Igazgatás!N220+Községgazd!Q205+Vagyongazd!N192+Közút!N196+Sport!N194+Közművelődés!P239+Támogatás!T206</f>
        <v>0</v>
      </c>
      <c r="O192" s="80">
        <f>Igazgatás!O220+Községgazd!R205+Vagyongazd!O192+Közút!O196+Sport!O194+Közművelődés!Q239+Támogatás!U206</f>
        <v>0</v>
      </c>
      <c r="P192" s="1">
        <f>Igazgatás!P220+Községgazd!S205+Vagyongazd!P192+Közút!P196+Sport!P194+Közművelődés!R239+Támogatás!V206</f>
        <v>0</v>
      </c>
      <c r="Q192" s="42">
        <f>Igazgatás!Q220+Községgazd!T205+Vagyongazd!Q192+Közút!Q196+Sport!Q194+Közművelődés!S239+Támogatás!W206</f>
        <v>0</v>
      </c>
      <c r="R192" s="80">
        <f>Igazgatás!R220+Községgazd!U205+Vagyongazd!R192+Közút!R196+Sport!R194+Közművelődés!T239+Támogatás!X206</f>
        <v>0</v>
      </c>
      <c r="S192" s="80">
        <f>Igazgatás!S220+Községgazd!V205+Vagyongazd!S192+Közút!S196+Sport!S194+Közművelődés!U239+Támogatás!Y206</f>
        <v>0</v>
      </c>
      <c r="T192" s="80">
        <f>Igazgatás!T220+Községgazd!W205+Vagyongazd!T192+Közút!T196+Sport!T194+Közművelődés!V239+Támogatás!Z206</f>
        <v>0</v>
      </c>
      <c r="U192" s="44">
        <f>Igazgatás!U220+Községgazd!X205+Vagyongazd!U192+Közút!U196+Sport!U194+Közművelődés!W239+Támogatás!AA206</f>
        <v>0</v>
      </c>
    </row>
    <row r="193" spans="1:21" ht="25.5" hidden="1" customHeight="1" x14ac:dyDescent="0.25">
      <c r="B193" s="55"/>
      <c r="C193" s="2"/>
      <c r="D193" s="551" t="s">
        <v>557</v>
      </c>
      <c r="E193" s="551"/>
      <c r="F193" s="165" t="e">
        <v>#REF!</v>
      </c>
      <c r="G193" s="165" t="e">
        <f>Igazgatás!G221+Községgazd!G206+Vagyongazd!#REF!+Közút!G197+Sport!G195+Közművelődés!G240+Támogatás!G207</f>
        <v>#REF!</v>
      </c>
      <c r="H193" s="165" t="e">
        <f>Igazgatás!H221+Községgazd!H206+Vagyongazd!#REF!+Közút!H197+Sport!H195+Közművelődés!H240+Támogatás!H207</f>
        <v>#REF!</v>
      </c>
      <c r="I193" s="165" t="e">
        <f>Igazgatás!I221+Községgazd!I206+Vagyongazd!#REF!+Közút!I197+Sport!I195+Közművelődés!I240+Támogatás!I207</f>
        <v>#REF!</v>
      </c>
      <c r="J193" s="74">
        <f>Igazgatás!J221+Községgazd!M206+Vagyongazd!J193+Közút!J197+Sport!J195+Közművelődés!L240+Támogatás!P207</f>
        <v>0</v>
      </c>
      <c r="K193" s="1">
        <f>Igazgatás!K221+Községgazd!N206+Vagyongazd!K193+Közút!K197+Sport!K195+Közművelődés!M240+Támogatás!Q207</f>
        <v>0</v>
      </c>
      <c r="L193" s="1">
        <f>Igazgatás!L221+Községgazd!O206+Vagyongazd!L193+Közút!L197+Sport!L195+Közművelődés!N240+Támogatás!R207</f>
        <v>0</v>
      </c>
      <c r="M193" s="1">
        <f>Igazgatás!M221+Községgazd!P206+Vagyongazd!M193+Közút!M197+Sport!M195+Közművelődés!O240+Támogatás!S207</f>
        <v>0</v>
      </c>
      <c r="N193" s="1">
        <f>Igazgatás!N221+Községgazd!Q206+Vagyongazd!N193+Közút!N197+Sport!N195+Közművelődés!P240+Támogatás!T207</f>
        <v>0</v>
      </c>
      <c r="O193" s="80">
        <f>Igazgatás!O221+Községgazd!R206+Vagyongazd!O193+Közút!O197+Sport!O195+Közművelődés!Q240+Támogatás!U207</f>
        <v>0</v>
      </c>
      <c r="P193" s="1">
        <f>Igazgatás!P221+Községgazd!S206+Vagyongazd!P193+Közút!P197+Sport!P195+Közművelődés!R240+Támogatás!V207</f>
        <v>0</v>
      </c>
      <c r="Q193" s="42">
        <f>Igazgatás!Q221+Községgazd!T206+Vagyongazd!Q193+Közút!Q197+Sport!Q195+Közművelődés!S240+Támogatás!W207</f>
        <v>0</v>
      </c>
      <c r="R193" s="80">
        <f>Igazgatás!R221+Községgazd!U206+Vagyongazd!R193+Közút!R197+Sport!R195+Közművelődés!T240+Támogatás!X207</f>
        <v>0</v>
      </c>
      <c r="S193" s="80">
        <f>Igazgatás!S221+Községgazd!V206+Vagyongazd!S193+Közút!S197+Sport!S195+Közművelődés!U240+Támogatás!Y207</f>
        <v>0</v>
      </c>
      <c r="T193" s="80">
        <f>Igazgatás!T221+Községgazd!W206+Vagyongazd!T193+Közút!T197+Sport!T195+Közművelődés!V240+Támogatás!Z207</f>
        <v>0</v>
      </c>
      <c r="U193" s="44">
        <f>Igazgatás!U221+Községgazd!X206+Vagyongazd!U193+Közút!U197+Sport!U195+Közművelődés!W240+Támogatás!AA207</f>
        <v>0</v>
      </c>
    </row>
    <row r="194" spans="1:21" ht="15.75" hidden="1" customHeight="1" x14ac:dyDescent="0.25">
      <c r="B194" s="55"/>
      <c r="C194" s="2"/>
      <c r="D194" s="550" t="s">
        <v>818</v>
      </c>
      <c r="E194" s="550"/>
      <c r="F194" s="165" t="e">
        <v>#REF!</v>
      </c>
      <c r="G194" s="165" t="e">
        <f>Igazgatás!G222+Községgazd!G207+Vagyongazd!#REF!+Közút!G198+Sport!G196+Közművelődés!G241+Támogatás!G208</f>
        <v>#REF!</v>
      </c>
      <c r="H194" s="165" t="e">
        <f>Igazgatás!H222+Községgazd!H207+Vagyongazd!#REF!+Közút!H198+Sport!H196+Közművelődés!H241+Támogatás!H208</f>
        <v>#REF!</v>
      </c>
      <c r="I194" s="165" t="e">
        <f>Igazgatás!I222+Községgazd!I207+Vagyongazd!#REF!+Közút!I198+Sport!I196+Közművelődés!I241+Támogatás!I208</f>
        <v>#REF!</v>
      </c>
      <c r="J194" s="74">
        <f>Igazgatás!J222+Községgazd!M207+Vagyongazd!J194+Közút!J198+Sport!J196+Közművelődés!L241+Támogatás!P208</f>
        <v>0</v>
      </c>
      <c r="K194" s="1">
        <f>Igazgatás!K222+Községgazd!N207+Vagyongazd!K194+Közút!K198+Sport!K196+Közművelődés!M241+Támogatás!Q208</f>
        <v>0</v>
      </c>
      <c r="L194" s="1">
        <f>Igazgatás!L222+Községgazd!O207+Vagyongazd!L194+Közút!L198+Sport!L196+Közművelődés!N241+Támogatás!R208</f>
        <v>0</v>
      </c>
      <c r="M194" s="1">
        <f>Igazgatás!M222+Községgazd!P207+Vagyongazd!M194+Közút!M198+Sport!M196+Közművelődés!O241+Támogatás!S208</f>
        <v>0</v>
      </c>
      <c r="N194" s="1">
        <f>Igazgatás!N222+Községgazd!Q207+Vagyongazd!N194+Közút!N198+Sport!N196+Közművelődés!P241+Támogatás!T208</f>
        <v>0</v>
      </c>
      <c r="O194" s="80">
        <f>Igazgatás!O222+Községgazd!R207+Vagyongazd!O194+Közút!O198+Sport!O196+Közművelődés!Q241+Támogatás!U208</f>
        <v>0</v>
      </c>
      <c r="P194" s="1">
        <f>Igazgatás!P222+Községgazd!S207+Vagyongazd!P194+Közút!P198+Sport!P196+Közművelődés!R241+Támogatás!V208</f>
        <v>0</v>
      </c>
      <c r="Q194" s="42">
        <f>Igazgatás!Q222+Községgazd!T207+Vagyongazd!Q194+Közút!Q198+Sport!Q196+Közművelődés!S241+Támogatás!W208</f>
        <v>0</v>
      </c>
      <c r="R194" s="80">
        <f>Igazgatás!R222+Községgazd!U207+Vagyongazd!R194+Közút!R198+Sport!R196+Közművelődés!T241+Támogatás!X208</f>
        <v>0</v>
      </c>
      <c r="S194" s="80">
        <f>Igazgatás!S222+Községgazd!V207+Vagyongazd!S194+Közút!S198+Sport!S196+Közművelődés!U241+Támogatás!Y208</f>
        <v>0</v>
      </c>
      <c r="T194" s="80">
        <f>Igazgatás!T222+Községgazd!W207+Vagyongazd!T194+Közút!T198+Sport!T196+Közművelődés!V241+Támogatás!Z208</f>
        <v>0</v>
      </c>
      <c r="U194" s="44">
        <f>Igazgatás!U222+Községgazd!X207+Vagyongazd!U194+Közút!U198+Sport!U196+Közművelődés!W241+Támogatás!AA208</f>
        <v>0</v>
      </c>
    </row>
    <row r="195" spans="1:21" ht="25.5" hidden="1" customHeight="1" x14ac:dyDescent="0.25">
      <c r="B195" s="55"/>
      <c r="C195" s="2"/>
      <c r="D195" s="551" t="s">
        <v>562</v>
      </c>
      <c r="E195" s="551"/>
      <c r="F195" s="165" t="e">
        <v>#REF!</v>
      </c>
      <c r="G195" s="165" t="e">
        <f>Igazgatás!G223+Községgazd!G208+Vagyongazd!#REF!+Közút!G199+Sport!G197+Közművelődés!G242+Támogatás!G209</f>
        <v>#REF!</v>
      </c>
      <c r="H195" s="165" t="e">
        <f>Igazgatás!H223+Községgazd!H208+Vagyongazd!#REF!+Közút!H199+Sport!H197+Közművelődés!H242+Támogatás!H209</f>
        <v>#REF!</v>
      </c>
      <c r="I195" s="165" t="e">
        <f>Igazgatás!I223+Községgazd!I208+Vagyongazd!#REF!+Közút!I199+Sport!I197+Közművelődés!I242+Támogatás!I209</f>
        <v>#REF!</v>
      </c>
      <c r="J195" s="74">
        <f>Igazgatás!J223+Községgazd!M208+Vagyongazd!J195+Közút!J199+Sport!J197+Közművelődés!L242+Támogatás!P209</f>
        <v>0</v>
      </c>
      <c r="K195" s="1">
        <f>Igazgatás!K223+Községgazd!N208+Vagyongazd!K195+Közút!K199+Sport!K197+Közművelődés!M242+Támogatás!Q209</f>
        <v>0</v>
      </c>
      <c r="L195" s="1">
        <f>Igazgatás!L223+Községgazd!O208+Vagyongazd!L195+Közút!L199+Sport!L197+Közművelődés!N242+Támogatás!R209</f>
        <v>0</v>
      </c>
      <c r="M195" s="1">
        <f>Igazgatás!M223+Községgazd!P208+Vagyongazd!M195+Közút!M199+Sport!M197+Közművelődés!O242+Támogatás!S209</f>
        <v>0</v>
      </c>
      <c r="N195" s="1">
        <f>Igazgatás!N223+Községgazd!Q208+Vagyongazd!N195+Közút!N199+Sport!N197+Közművelődés!P242+Támogatás!T209</f>
        <v>0</v>
      </c>
      <c r="O195" s="80">
        <f>Igazgatás!O223+Községgazd!R208+Vagyongazd!O195+Közút!O199+Sport!O197+Közművelődés!Q242+Támogatás!U209</f>
        <v>0</v>
      </c>
      <c r="P195" s="1">
        <f>Igazgatás!P223+Községgazd!S208+Vagyongazd!P195+Közút!P199+Sport!P197+Közművelődés!R242+Támogatás!V209</f>
        <v>0</v>
      </c>
      <c r="Q195" s="42">
        <f>Igazgatás!Q223+Községgazd!T208+Vagyongazd!Q195+Közút!Q199+Sport!Q197+Közművelődés!S242+Támogatás!W209</f>
        <v>0</v>
      </c>
      <c r="R195" s="80">
        <f>Igazgatás!R223+Községgazd!U208+Vagyongazd!R195+Közút!R199+Sport!R197+Közművelődés!T242+Támogatás!X209</f>
        <v>0</v>
      </c>
      <c r="S195" s="80">
        <f>Igazgatás!S223+Községgazd!V208+Vagyongazd!S195+Közút!S199+Sport!S197+Közművelődés!U242+Támogatás!Y209</f>
        <v>0</v>
      </c>
      <c r="T195" s="80">
        <f>Igazgatás!T223+Községgazd!W208+Vagyongazd!T195+Közút!T199+Sport!T197+Közművelődés!V242+Támogatás!Z209</f>
        <v>0</v>
      </c>
      <c r="U195" s="44">
        <f>Igazgatás!U223+Községgazd!X208+Vagyongazd!U195+Közút!U199+Sport!U197+Közművelődés!W242+Támogatás!AA209</f>
        <v>0</v>
      </c>
    </row>
    <row r="196" spans="1:21" ht="25.5" hidden="1" customHeight="1" x14ac:dyDescent="0.25">
      <c r="B196" s="55"/>
      <c r="C196" s="2"/>
      <c r="D196" s="551" t="s">
        <v>565</v>
      </c>
      <c r="E196" s="551"/>
      <c r="F196" s="165" t="e">
        <v>#REF!</v>
      </c>
      <c r="G196" s="165" t="e">
        <f>Igazgatás!G224+Községgazd!G209+Vagyongazd!#REF!+Közút!G200+Sport!G198+Közművelődés!G243+Támogatás!G210</f>
        <v>#REF!</v>
      </c>
      <c r="H196" s="165" t="e">
        <f>Igazgatás!H224+Községgazd!H209+Vagyongazd!#REF!+Közút!H200+Sport!H198+Közművelődés!H243+Támogatás!H210</f>
        <v>#REF!</v>
      </c>
      <c r="I196" s="165" t="e">
        <f>Igazgatás!I224+Községgazd!I209+Vagyongazd!#REF!+Közút!I200+Sport!I198+Közművelődés!I243+Támogatás!I210</f>
        <v>#REF!</v>
      </c>
      <c r="J196" s="74">
        <f>Igazgatás!J224+Községgazd!M209+Vagyongazd!J196+Közút!J200+Sport!J198+Közművelődés!L243+Támogatás!P210</f>
        <v>0</v>
      </c>
      <c r="K196" s="1">
        <f>Igazgatás!K224+Községgazd!N209+Vagyongazd!K196+Közút!K200+Sport!K198+Közművelődés!M243+Támogatás!Q210</f>
        <v>0</v>
      </c>
      <c r="L196" s="1">
        <f>Igazgatás!L224+Községgazd!O209+Vagyongazd!L196+Közút!L200+Sport!L198+Közművelődés!N243+Támogatás!R210</f>
        <v>0</v>
      </c>
      <c r="M196" s="1">
        <f>Igazgatás!M224+Községgazd!P209+Vagyongazd!M196+Közút!M200+Sport!M198+Közművelődés!O243+Támogatás!S210</f>
        <v>0</v>
      </c>
      <c r="N196" s="1">
        <f>Igazgatás!N224+Községgazd!Q209+Vagyongazd!N196+Közút!N200+Sport!N198+Közművelődés!P243+Támogatás!T210</f>
        <v>0</v>
      </c>
      <c r="O196" s="80">
        <f>Igazgatás!O224+Községgazd!R209+Vagyongazd!O196+Közút!O200+Sport!O198+Közművelődés!Q243+Támogatás!U210</f>
        <v>0</v>
      </c>
      <c r="P196" s="1">
        <f>Igazgatás!P224+Községgazd!S209+Vagyongazd!P196+Közút!P200+Sport!P198+Közművelődés!R243+Támogatás!V210</f>
        <v>0</v>
      </c>
      <c r="Q196" s="42">
        <f>Igazgatás!Q224+Községgazd!T209+Vagyongazd!Q196+Közút!Q200+Sport!Q198+Közművelődés!S243+Támogatás!W210</f>
        <v>0</v>
      </c>
      <c r="R196" s="80">
        <f>Igazgatás!R224+Községgazd!U209+Vagyongazd!R196+Közút!R200+Sport!R198+Közművelődés!T243+Támogatás!X210</f>
        <v>0</v>
      </c>
      <c r="S196" s="80">
        <f>Igazgatás!S224+Községgazd!V209+Vagyongazd!S196+Közút!S200+Sport!S198+Közművelődés!U243+Támogatás!Y210</f>
        <v>0</v>
      </c>
      <c r="T196" s="80">
        <f>Igazgatás!T224+Községgazd!W209+Vagyongazd!T196+Közút!T200+Sport!T198+Közművelődés!V243+Támogatás!Z210</f>
        <v>0</v>
      </c>
      <c r="U196" s="44">
        <f>Igazgatás!U224+Községgazd!X209+Vagyongazd!U196+Közút!U200+Sport!U198+Közművelődés!W243+Támogatás!AA210</f>
        <v>0</v>
      </c>
    </row>
    <row r="197" spans="1:21" s="18" customFormat="1" ht="25.5" hidden="1" customHeight="1" x14ac:dyDescent="0.25">
      <c r="A197" s="124" t="s">
        <v>276</v>
      </c>
      <c r="B197" s="91" t="s">
        <v>686</v>
      </c>
      <c r="C197" s="618" t="s">
        <v>606</v>
      </c>
      <c r="D197" s="619"/>
      <c r="E197" s="619"/>
      <c r="F197" s="164" t="e">
        <v>#REF!</v>
      </c>
      <c r="G197" s="164" t="e">
        <f>Igazgatás!G225+Községgazd!G210+Vagyongazd!#REF!+Közút!G201+Sport!G199+Közművelődés!G244+Támogatás!G211</f>
        <v>#REF!</v>
      </c>
      <c r="H197" s="164" t="e">
        <f>Igazgatás!H225+Községgazd!H210+Vagyongazd!#REF!+Közút!H201+Sport!H199+Közművelődés!H244+Támogatás!H211</f>
        <v>#REF!</v>
      </c>
      <c r="I197" s="164" t="e">
        <f>Igazgatás!I225+Községgazd!I210+Vagyongazd!#REF!+Közút!I201+Sport!I199+Közművelődés!I244+Támogatás!I211</f>
        <v>#REF!</v>
      </c>
      <c r="J197" s="93">
        <f>Igazgatás!J225+Községgazd!M210+Vagyongazd!J197+Közút!J201+Sport!J199+Közművelődés!L244+Támogatás!P211</f>
        <v>0</v>
      </c>
      <c r="K197" s="94">
        <f>Igazgatás!K225+Községgazd!N210+Vagyongazd!K197+Közút!K201+Sport!K199+Közművelődés!M244+Támogatás!Q211</f>
        <v>0</v>
      </c>
      <c r="L197" s="94">
        <f>Igazgatás!L225+Községgazd!O210+Vagyongazd!L197+Közút!L201+Sport!L199+Közművelődés!N244+Támogatás!R211</f>
        <v>0</v>
      </c>
      <c r="M197" s="94">
        <f>Igazgatás!M225+Községgazd!P210+Vagyongazd!M197+Közút!M201+Sport!M199+Közművelődés!O244+Támogatás!S211</f>
        <v>0</v>
      </c>
      <c r="N197" s="94">
        <f>Igazgatás!N225+Községgazd!Q210+Vagyongazd!N197+Közút!N201+Sport!N199+Közművelődés!P244+Támogatás!T211</f>
        <v>0</v>
      </c>
      <c r="O197" s="97">
        <f>Igazgatás!O225+Községgazd!R210+Vagyongazd!O197+Közút!O201+Sport!O199+Közművelődés!Q244+Támogatás!U211</f>
        <v>0</v>
      </c>
      <c r="P197" s="94">
        <f>Igazgatás!P225+Községgazd!S210+Vagyongazd!P197+Közút!P201+Sport!P199+Közművelődés!R244+Támogatás!V211</f>
        <v>0</v>
      </c>
      <c r="Q197" s="96">
        <f>Igazgatás!Q225+Községgazd!T210+Vagyongazd!Q197+Közút!Q201+Sport!Q199+Közművelődés!S244+Támogatás!W211</f>
        <v>0</v>
      </c>
      <c r="R197" s="97">
        <f>Igazgatás!R225+Községgazd!U210+Vagyongazd!R197+Közút!R201+Sport!R199+Közművelődés!T244+Támogatás!X211</f>
        <v>0</v>
      </c>
      <c r="S197" s="97">
        <f>Igazgatás!S225+Községgazd!V210+Vagyongazd!S197+Közút!S201+Sport!S199+Közművelődés!U244+Támogatás!Y211</f>
        <v>0</v>
      </c>
      <c r="T197" s="97">
        <f>Igazgatás!T225+Községgazd!W210+Vagyongazd!T197+Közút!T201+Sport!T199+Közművelődés!V244+Támogatás!Z211</f>
        <v>0</v>
      </c>
      <c r="U197" s="98">
        <f>Igazgatás!U225+Községgazd!X210+Vagyongazd!U197+Közút!U201+Sport!U199+Közművelődés!W244+Támogatás!AA211</f>
        <v>0</v>
      </c>
    </row>
    <row r="198" spans="1:21" ht="25.5" hidden="1" customHeight="1" x14ac:dyDescent="0.25">
      <c r="B198" s="55"/>
      <c r="C198" s="2"/>
      <c r="D198" s="551" t="s">
        <v>568</v>
      </c>
      <c r="E198" s="551"/>
      <c r="F198" s="165" t="e">
        <v>#REF!</v>
      </c>
      <c r="G198" s="165" t="e">
        <f>Igazgatás!G226+Községgazd!G211+Vagyongazd!#REF!+Közút!G202+Sport!G200+Közművelődés!G245+Támogatás!G212</f>
        <v>#REF!</v>
      </c>
      <c r="H198" s="165" t="e">
        <f>Igazgatás!H226+Községgazd!H211+Vagyongazd!#REF!+Közút!H202+Sport!H200+Közművelődés!H245+Támogatás!H212</f>
        <v>#REF!</v>
      </c>
      <c r="I198" s="165" t="e">
        <f>Igazgatás!I226+Községgazd!I211+Vagyongazd!#REF!+Közút!I202+Sport!I200+Közművelődés!I245+Támogatás!I212</f>
        <v>#REF!</v>
      </c>
      <c r="J198" s="74">
        <f>Igazgatás!J226+Községgazd!M211+Vagyongazd!J198+Közút!J202+Sport!J200+Közművelődés!L245+Támogatás!P212</f>
        <v>0</v>
      </c>
      <c r="K198" s="1">
        <f>Igazgatás!K226+Községgazd!N211+Vagyongazd!K198+Közút!K202+Sport!K200+Közművelődés!M245+Támogatás!Q212</f>
        <v>0</v>
      </c>
      <c r="L198" s="1">
        <f>Igazgatás!L226+Községgazd!O211+Vagyongazd!L198+Közút!L202+Sport!L200+Közművelődés!N245+Támogatás!R212</f>
        <v>0</v>
      </c>
      <c r="M198" s="1">
        <f>Igazgatás!M226+Községgazd!P211+Vagyongazd!M198+Közút!M202+Sport!M200+Közművelődés!O245+Támogatás!S212</f>
        <v>0</v>
      </c>
      <c r="N198" s="1">
        <f>Igazgatás!N226+Községgazd!Q211+Vagyongazd!N198+Közút!N202+Sport!N200+Közművelődés!P245+Támogatás!T212</f>
        <v>0</v>
      </c>
      <c r="O198" s="80">
        <f>Igazgatás!O226+Községgazd!R211+Vagyongazd!O198+Közút!O202+Sport!O200+Közművelődés!Q245+Támogatás!U212</f>
        <v>0</v>
      </c>
      <c r="P198" s="1">
        <f>Igazgatás!P226+Községgazd!S211+Vagyongazd!P198+Közút!P202+Sport!P200+Közművelődés!R245+Támogatás!V212</f>
        <v>0</v>
      </c>
      <c r="Q198" s="42">
        <f>Igazgatás!Q226+Községgazd!T211+Vagyongazd!Q198+Közút!Q202+Sport!Q200+Közművelődés!S245+Támogatás!W212</f>
        <v>0</v>
      </c>
      <c r="R198" s="80">
        <f>Igazgatás!R226+Községgazd!U211+Vagyongazd!R198+Közút!R202+Sport!R200+Közművelődés!T245+Támogatás!X212</f>
        <v>0</v>
      </c>
      <c r="S198" s="80">
        <f>Igazgatás!S226+Községgazd!V211+Vagyongazd!S198+Közút!S202+Sport!S200+Közművelődés!U245+Támogatás!Y212</f>
        <v>0</v>
      </c>
      <c r="T198" s="80">
        <f>Igazgatás!T226+Községgazd!W211+Vagyongazd!T198+Közút!T202+Sport!T200+Közművelődés!V245+Támogatás!Z212</f>
        <v>0</v>
      </c>
      <c r="U198" s="44">
        <f>Igazgatás!U226+Községgazd!X211+Vagyongazd!U198+Közút!U202+Sport!U200+Közművelődés!W245+Támogatás!AA212</f>
        <v>0</v>
      </c>
    </row>
    <row r="199" spans="1:21" ht="25.5" hidden="1" customHeight="1" x14ac:dyDescent="0.25">
      <c r="B199" s="55"/>
      <c r="C199" s="2"/>
      <c r="D199" s="551" t="s">
        <v>569</v>
      </c>
      <c r="E199" s="551"/>
      <c r="F199" s="165" t="e">
        <v>#REF!</v>
      </c>
      <c r="G199" s="165" t="e">
        <f>Igazgatás!G227+Községgazd!G212+Vagyongazd!#REF!+Közút!G203+Sport!G201+Közművelődés!G246+Támogatás!G213</f>
        <v>#REF!</v>
      </c>
      <c r="H199" s="165" t="e">
        <f>Igazgatás!H227+Községgazd!H212+Vagyongazd!#REF!+Közút!H203+Sport!H201+Közművelődés!H246+Támogatás!H213</f>
        <v>#REF!</v>
      </c>
      <c r="I199" s="165" t="e">
        <f>Igazgatás!I227+Községgazd!I212+Vagyongazd!#REF!+Közút!I203+Sport!I201+Közművelődés!I246+Támogatás!I213</f>
        <v>#REF!</v>
      </c>
      <c r="J199" s="74">
        <f>Igazgatás!J227+Községgazd!M212+Vagyongazd!J199+Közút!J203+Sport!J201+Közművelődés!L246+Támogatás!P213</f>
        <v>0</v>
      </c>
      <c r="K199" s="1">
        <f>Igazgatás!K227+Községgazd!N212+Vagyongazd!K199+Közút!K203+Sport!K201+Közművelődés!M246+Támogatás!Q213</f>
        <v>0</v>
      </c>
      <c r="L199" s="1">
        <f>Igazgatás!L227+Községgazd!O212+Vagyongazd!L199+Közút!L203+Sport!L201+Közművelődés!N246+Támogatás!R213</f>
        <v>0</v>
      </c>
      <c r="M199" s="1">
        <f>Igazgatás!M227+Községgazd!P212+Vagyongazd!M199+Közút!M203+Sport!M201+Közművelődés!O246+Támogatás!S213</f>
        <v>0</v>
      </c>
      <c r="N199" s="1">
        <f>Igazgatás!N227+Községgazd!Q212+Vagyongazd!N199+Közút!N203+Sport!N201+Közművelődés!P246+Támogatás!T213</f>
        <v>0</v>
      </c>
      <c r="O199" s="80">
        <f>Igazgatás!O227+Községgazd!R212+Vagyongazd!O199+Közút!O203+Sport!O201+Közművelődés!Q246+Támogatás!U213</f>
        <v>0</v>
      </c>
      <c r="P199" s="1">
        <f>Igazgatás!P227+Községgazd!S212+Vagyongazd!P199+Közút!P203+Sport!P201+Közművelődés!R246+Támogatás!V213</f>
        <v>0</v>
      </c>
      <c r="Q199" s="42">
        <f>Igazgatás!Q227+Községgazd!T212+Vagyongazd!Q199+Közút!Q203+Sport!Q201+Közművelődés!S246+Támogatás!W213</f>
        <v>0</v>
      </c>
      <c r="R199" s="80">
        <f>Igazgatás!R227+Községgazd!U212+Vagyongazd!R199+Közút!R203+Sport!R201+Közművelődés!T246+Támogatás!X213</f>
        <v>0</v>
      </c>
      <c r="S199" s="80">
        <f>Igazgatás!S227+Községgazd!V212+Vagyongazd!S199+Közút!S203+Sport!S201+Közművelődés!U246+Támogatás!Y213</f>
        <v>0</v>
      </c>
      <c r="T199" s="80">
        <f>Igazgatás!T227+Községgazd!W212+Vagyongazd!T199+Közút!T203+Sport!T201+Közművelődés!V246+Támogatás!Z213</f>
        <v>0</v>
      </c>
      <c r="U199" s="44">
        <f>Igazgatás!U227+Községgazd!X212+Vagyongazd!U199+Közút!U203+Sport!U201+Közművelődés!W246+Támogatás!AA213</f>
        <v>0</v>
      </c>
    </row>
    <row r="200" spans="1:21" s="18" customFormat="1" ht="15" hidden="1" customHeight="1" x14ac:dyDescent="0.25">
      <c r="A200" s="124" t="s">
        <v>277</v>
      </c>
      <c r="B200" s="91" t="s">
        <v>687</v>
      </c>
      <c r="C200" s="618" t="s">
        <v>819</v>
      </c>
      <c r="D200" s="619"/>
      <c r="E200" s="619"/>
      <c r="F200" s="164" t="e">
        <v>#REF!</v>
      </c>
      <c r="G200" s="164" t="e">
        <f>Igazgatás!G228+Községgazd!G213+Vagyongazd!#REF!+Közút!G204+Sport!G202+Közművelődés!G247+Támogatás!G214</f>
        <v>#REF!</v>
      </c>
      <c r="H200" s="164" t="e">
        <f>Igazgatás!H228+Községgazd!H213+Vagyongazd!#REF!+Közút!H204+Sport!H202+Közművelődés!H247+Támogatás!H214</f>
        <v>#REF!</v>
      </c>
      <c r="I200" s="164" t="e">
        <f>Igazgatás!I228+Községgazd!I213+Vagyongazd!#REF!+Közút!I204+Sport!I202+Közművelődés!I247+Támogatás!I214</f>
        <v>#REF!</v>
      </c>
      <c r="J200" s="93">
        <f>Igazgatás!J228+Községgazd!M213+Vagyongazd!J200+Közút!J204+Sport!J202+Közművelődés!L247+Támogatás!P214</f>
        <v>0</v>
      </c>
      <c r="K200" s="94">
        <f>Igazgatás!K228+Községgazd!N213+Vagyongazd!K200+Közút!K204+Sport!K202+Közművelődés!M247+Támogatás!Q214</f>
        <v>0</v>
      </c>
      <c r="L200" s="94">
        <f>Igazgatás!L228+Községgazd!O213+Vagyongazd!L200+Közút!L204+Sport!L202+Közművelődés!N247+Támogatás!R214</f>
        <v>0</v>
      </c>
      <c r="M200" s="94">
        <f>Igazgatás!M228+Községgazd!P213+Vagyongazd!M200+Közút!M204+Sport!M202+Közművelődés!O247+Támogatás!S214</f>
        <v>0</v>
      </c>
      <c r="N200" s="94">
        <f>Igazgatás!N228+Községgazd!Q213+Vagyongazd!N200+Közút!N204+Sport!N202+Közművelődés!P247+Támogatás!T214</f>
        <v>0</v>
      </c>
      <c r="O200" s="97">
        <f>Igazgatás!O228+Községgazd!R213+Vagyongazd!O200+Közút!O204+Sport!O202+Közművelődés!Q247+Támogatás!U214</f>
        <v>0</v>
      </c>
      <c r="P200" s="94">
        <f>Igazgatás!P228+Községgazd!S213+Vagyongazd!P200+Közút!P204+Sport!P202+Közművelődés!R247+Támogatás!V214</f>
        <v>0</v>
      </c>
      <c r="Q200" s="96">
        <f>Igazgatás!Q228+Községgazd!T213+Vagyongazd!Q200+Közút!Q204+Sport!Q202+Közművelődés!S247+Támogatás!W214</f>
        <v>0</v>
      </c>
      <c r="R200" s="97">
        <f>Igazgatás!R228+Községgazd!U213+Vagyongazd!R200+Közút!R204+Sport!R202+Közművelődés!T247+Támogatás!X214</f>
        <v>0</v>
      </c>
      <c r="S200" s="97">
        <f>Igazgatás!S228+Községgazd!V213+Vagyongazd!S200+Közút!S204+Sport!S202+Közművelődés!U247+Támogatás!Y214</f>
        <v>0</v>
      </c>
      <c r="T200" s="97">
        <f>Igazgatás!T228+Községgazd!W213+Vagyongazd!T200+Közút!T204+Sport!T202+Közművelődés!V247+Támogatás!Z214</f>
        <v>0</v>
      </c>
      <c r="U200" s="98">
        <f>Igazgatás!U228+Községgazd!X213+Vagyongazd!U200+Közút!U204+Sport!U202+Közművelődés!W247+Támogatás!AA214</f>
        <v>0</v>
      </c>
    </row>
    <row r="201" spans="1:21" ht="15.75" hidden="1" customHeight="1" x14ac:dyDescent="0.25">
      <c r="B201" s="55"/>
      <c r="C201" s="2"/>
      <c r="D201" s="550" t="s">
        <v>372</v>
      </c>
      <c r="E201" s="550"/>
      <c r="F201" s="165" t="e">
        <v>#REF!</v>
      </c>
      <c r="G201" s="165" t="e">
        <f>Igazgatás!G229+Községgazd!G214+Vagyongazd!#REF!+Közút!G205+Sport!G203+Közművelődés!G248+Támogatás!G215</f>
        <v>#REF!</v>
      </c>
      <c r="H201" s="165" t="e">
        <f>Igazgatás!H229+Községgazd!H214+Vagyongazd!#REF!+Közút!H205+Sport!H203+Közművelődés!H248+Támogatás!H215</f>
        <v>#REF!</v>
      </c>
      <c r="I201" s="165" t="e">
        <f>Igazgatás!I229+Községgazd!I214+Vagyongazd!#REF!+Közút!I205+Sport!I203+Közművelődés!I248+Támogatás!I215</f>
        <v>#REF!</v>
      </c>
      <c r="J201" s="74">
        <f>Igazgatás!J229+Községgazd!M214+Vagyongazd!J201+Közút!J205+Sport!J203+Közművelődés!L248+Támogatás!P215</f>
        <v>0</v>
      </c>
      <c r="K201" s="1">
        <f>Igazgatás!K229+Községgazd!N214+Vagyongazd!K201+Közút!K205+Sport!K203+Közművelődés!M248+Támogatás!Q215</f>
        <v>0</v>
      </c>
      <c r="L201" s="1">
        <f>Igazgatás!L229+Községgazd!O214+Vagyongazd!L201+Közút!L205+Sport!L203+Közművelődés!N248+Támogatás!R215</f>
        <v>0</v>
      </c>
      <c r="M201" s="1">
        <f>Igazgatás!M229+Községgazd!P214+Vagyongazd!M201+Közút!M205+Sport!M203+Közművelődés!O248+Támogatás!S215</f>
        <v>0</v>
      </c>
      <c r="N201" s="1">
        <f>Igazgatás!N229+Községgazd!Q214+Vagyongazd!N201+Közút!N205+Sport!N203+Közművelődés!P248+Támogatás!T215</f>
        <v>0</v>
      </c>
      <c r="O201" s="80">
        <f>Igazgatás!O229+Községgazd!R214+Vagyongazd!O201+Közút!O205+Sport!O203+Közművelődés!Q248+Támogatás!U215</f>
        <v>0</v>
      </c>
      <c r="P201" s="1">
        <f>Igazgatás!P229+Községgazd!S214+Vagyongazd!P201+Közút!P205+Sport!P203+Közművelődés!R248+Támogatás!V215</f>
        <v>0</v>
      </c>
      <c r="Q201" s="42">
        <f>Igazgatás!Q229+Községgazd!T214+Vagyongazd!Q201+Közút!Q205+Sport!Q203+Közművelődés!S248+Támogatás!W215</f>
        <v>0</v>
      </c>
      <c r="R201" s="80">
        <f>Igazgatás!R229+Községgazd!U214+Vagyongazd!R201+Közút!R205+Sport!R203+Közművelődés!T248+Támogatás!X215</f>
        <v>0</v>
      </c>
      <c r="S201" s="80">
        <f>Igazgatás!S229+Községgazd!V214+Vagyongazd!S201+Közút!S205+Sport!S203+Közművelődés!U248+Támogatás!Y215</f>
        <v>0</v>
      </c>
      <c r="T201" s="80">
        <f>Igazgatás!T229+Községgazd!W214+Vagyongazd!T201+Közút!T205+Sport!T203+Közművelődés!V248+Támogatás!Z215</f>
        <v>0</v>
      </c>
      <c r="U201" s="44">
        <f>Igazgatás!U229+Községgazd!X214+Vagyongazd!U201+Közút!U205+Sport!U203+Közművelődés!W248+Támogatás!AA215</f>
        <v>0</v>
      </c>
    </row>
    <row r="202" spans="1:21" ht="15.75" hidden="1" customHeight="1" x14ac:dyDescent="0.25">
      <c r="B202" s="55"/>
      <c r="C202" s="2"/>
      <c r="D202" s="550" t="s">
        <v>820</v>
      </c>
      <c r="E202" s="550"/>
      <c r="F202" s="165" t="e">
        <v>#REF!</v>
      </c>
      <c r="G202" s="165" t="e">
        <f>Igazgatás!G230+Községgazd!G215+Vagyongazd!#REF!+Közút!G206+Sport!G204+Közművelődés!G249+Támogatás!G216</f>
        <v>#REF!</v>
      </c>
      <c r="H202" s="165" t="e">
        <f>Igazgatás!H230+Községgazd!H215+Vagyongazd!#REF!+Közút!H206+Sport!H204+Közművelődés!H249+Támogatás!H216</f>
        <v>#REF!</v>
      </c>
      <c r="I202" s="165" t="e">
        <f>Igazgatás!I230+Községgazd!I215+Vagyongazd!#REF!+Közút!I206+Sport!I204+Közművelődés!I249+Támogatás!I216</f>
        <v>#REF!</v>
      </c>
      <c r="J202" s="74">
        <f>Igazgatás!J230+Községgazd!M215+Vagyongazd!J202+Közút!J206+Sport!J204+Közművelődés!L249+Támogatás!P216</f>
        <v>0</v>
      </c>
      <c r="K202" s="1">
        <f>Igazgatás!K230+Községgazd!N215+Vagyongazd!K202+Közút!K206+Sport!K204+Közművelődés!M249+Támogatás!Q216</f>
        <v>0</v>
      </c>
      <c r="L202" s="1">
        <f>Igazgatás!L230+Községgazd!O215+Vagyongazd!L202+Közút!L206+Sport!L204+Közművelődés!N249+Támogatás!R216</f>
        <v>0</v>
      </c>
      <c r="M202" s="1">
        <f>Igazgatás!M230+Községgazd!P215+Vagyongazd!M202+Közút!M206+Sport!M204+Közművelődés!O249+Támogatás!S216</f>
        <v>0</v>
      </c>
      <c r="N202" s="1">
        <f>Igazgatás!N230+Községgazd!Q215+Vagyongazd!N202+Közút!N206+Sport!N204+Közművelődés!P249+Támogatás!T216</f>
        <v>0</v>
      </c>
      <c r="O202" s="80">
        <f>Igazgatás!O230+Községgazd!R215+Vagyongazd!O202+Közút!O206+Sport!O204+Közművelődés!Q249+Támogatás!U216</f>
        <v>0</v>
      </c>
      <c r="P202" s="1">
        <f>Igazgatás!P230+Községgazd!S215+Vagyongazd!P202+Közút!P206+Sport!P204+Közművelődés!R249+Támogatás!V216</f>
        <v>0</v>
      </c>
      <c r="Q202" s="42">
        <f>Igazgatás!Q230+Községgazd!T215+Vagyongazd!Q202+Közút!Q206+Sport!Q204+Közművelődés!S249+Támogatás!W216</f>
        <v>0</v>
      </c>
      <c r="R202" s="80">
        <f>Igazgatás!R230+Községgazd!U215+Vagyongazd!R202+Közút!R206+Sport!R204+Közművelődés!T249+Támogatás!X216</f>
        <v>0</v>
      </c>
      <c r="S202" s="80">
        <f>Igazgatás!S230+Községgazd!V215+Vagyongazd!S202+Közút!S206+Sport!S204+Közművelődés!U249+Támogatás!Y216</f>
        <v>0</v>
      </c>
      <c r="T202" s="80">
        <f>Igazgatás!T230+Községgazd!W215+Vagyongazd!T202+Közút!T206+Sport!T204+Közművelődés!V249+Támogatás!Z216</f>
        <v>0</v>
      </c>
      <c r="U202" s="44">
        <f>Igazgatás!U230+Községgazd!X215+Vagyongazd!U202+Közút!U206+Sport!U204+Közművelődés!W249+Támogatás!AA216</f>
        <v>0</v>
      </c>
    </row>
    <row r="203" spans="1:21" ht="15.75" hidden="1" customHeight="1" x14ac:dyDescent="0.25">
      <c r="B203" s="55"/>
      <c r="C203" s="2"/>
      <c r="D203" s="550" t="s">
        <v>375</v>
      </c>
      <c r="E203" s="550"/>
      <c r="F203" s="165" t="e">
        <v>#REF!</v>
      </c>
      <c r="G203" s="165" t="e">
        <f>Igazgatás!G231+Községgazd!G216+Vagyongazd!#REF!+Közút!G207+Sport!G205+Közművelődés!G250+Támogatás!G217</f>
        <v>#REF!</v>
      </c>
      <c r="H203" s="165" t="e">
        <f>Igazgatás!H231+Községgazd!H216+Vagyongazd!#REF!+Közút!H207+Sport!H205+Közművelődés!H250+Támogatás!H217</f>
        <v>#REF!</v>
      </c>
      <c r="I203" s="165" t="e">
        <f>Igazgatás!I231+Községgazd!I216+Vagyongazd!#REF!+Közút!I207+Sport!I205+Közművelődés!I250+Támogatás!I217</f>
        <v>#REF!</v>
      </c>
      <c r="J203" s="74">
        <f>Igazgatás!J231+Községgazd!M216+Vagyongazd!J203+Közút!J207+Sport!J205+Közművelődés!L250+Támogatás!P217</f>
        <v>0</v>
      </c>
      <c r="K203" s="1">
        <f>Igazgatás!K231+Községgazd!N216+Vagyongazd!K203+Közút!K207+Sport!K205+Közművelődés!M250+Támogatás!Q217</f>
        <v>0</v>
      </c>
      <c r="L203" s="1">
        <f>Igazgatás!L231+Községgazd!O216+Vagyongazd!L203+Közút!L207+Sport!L205+Közművelődés!N250+Támogatás!R217</f>
        <v>0</v>
      </c>
      <c r="M203" s="1">
        <f>Igazgatás!M231+Községgazd!P216+Vagyongazd!M203+Közút!M207+Sport!M205+Közművelődés!O250+Támogatás!S217</f>
        <v>0</v>
      </c>
      <c r="N203" s="1">
        <f>Igazgatás!N231+Községgazd!Q216+Vagyongazd!N203+Közút!N207+Sport!N205+Közművelődés!P250+Támogatás!T217</f>
        <v>0</v>
      </c>
      <c r="O203" s="80">
        <f>Igazgatás!O231+Községgazd!R216+Vagyongazd!O203+Közút!O207+Sport!O205+Közművelődés!Q250+Támogatás!U217</f>
        <v>0</v>
      </c>
      <c r="P203" s="1">
        <f>Igazgatás!P231+Községgazd!S216+Vagyongazd!P203+Közút!P207+Sport!P205+Közművelődés!R250+Támogatás!V217</f>
        <v>0</v>
      </c>
      <c r="Q203" s="42">
        <f>Igazgatás!Q231+Községgazd!T216+Vagyongazd!Q203+Közút!Q207+Sport!Q205+Közművelődés!S250+Támogatás!W217</f>
        <v>0</v>
      </c>
      <c r="R203" s="80">
        <f>Igazgatás!R231+Községgazd!U216+Vagyongazd!R203+Közút!R207+Sport!R205+Közművelődés!T250+Támogatás!X217</f>
        <v>0</v>
      </c>
      <c r="S203" s="80">
        <f>Igazgatás!S231+Községgazd!V216+Vagyongazd!S203+Közút!S207+Sport!S205+Közművelődés!U250+Támogatás!Y217</f>
        <v>0</v>
      </c>
      <c r="T203" s="80">
        <f>Igazgatás!T231+Községgazd!W216+Vagyongazd!T203+Közút!T207+Sport!T205+Közművelődés!V250+Támogatás!Z217</f>
        <v>0</v>
      </c>
      <c r="U203" s="44">
        <f>Igazgatás!U231+Községgazd!X216+Vagyongazd!U203+Közút!U207+Sport!U205+Közművelődés!W250+Támogatás!AA217</f>
        <v>0</v>
      </c>
    </row>
    <row r="204" spans="1:21" ht="15.75" hidden="1" customHeight="1" x14ac:dyDescent="0.25">
      <c r="B204" s="55"/>
      <c r="C204" s="2"/>
      <c r="D204" s="550" t="s">
        <v>373</v>
      </c>
      <c r="E204" s="550"/>
      <c r="F204" s="165" t="e">
        <v>#REF!</v>
      </c>
      <c r="G204" s="165" t="e">
        <f>Igazgatás!G232+Községgazd!G217+Vagyongazd!#REF!+Közút!G208+Sport!G206+Közművelődés!G251+Támogatás!G218</f>
        <v>#REF!</v>
      </c>
      <c r="H204" s="165" t="e">
        <f>Igazgatás!H232+Községgazd!H217+Vagyongazd!#REF!+Közút!H208+Sport!H206+Közművelődés!H251+Támogatás!H218</f>
        <v>#REF!</v>
      </c>
      <c r="I204" s="165" t="e">
        <f>Igazgatás!I232+Községgazd!I217+Vagyongazd!#REF!+Közút!I208+Sport!I206+Közművelődés!I251+Támogatás!I218</f>
        <v>#REF!</v>
      </c>
      <c r="J204" s="74">
        <f>Igazgatás!J232+Községgazd!M217+Vagyongazd!J204+Közút!J208+Sport!J206+Közművelődés!L251+Támogatás!P218</f>
        <v>0</v>
      </c>
      <c r="K204" s="1">
        <f>Igazgatás!K232+Községgazd!N217+Vagyongazd!K204+Közút!K208+Sport!K206+Közművelődés!M251+Támogatás!Q218</f>
        <v>0</v>
      </c>
      <c r="L204" s="1">
        <f>Igazgatás!L232+Községgazd!O217+Vagyongazd!L204+Közút!L208+Sport!L206+Közművelődés!N251+Támogatás!R218</f>
        <v>0</v>
      </c>
      <c r="M204" s="1">
        <f>Igazgatás!M232+Községgazd!P217+Vagyongazd!M204+Közút!M208+Sport!M206+Közművelődés!O251+Támogatás!S218</f>
        <v>0</v>
      </c>
      <c r="N204" s="1">
        <f>Igazgatás!N232+Községgazd!Q217+Vagyongazd!N204+Közút!N208+Sport!N206+Közművelődés!P251+Támogatás!T218</f>
        <v>0</v>
      </c>
      <c r="O204" s="80">
        <f>Igazgatás!O232+Községgazd!R217+Vagyongazd!O204+Közút!O208+Sport!O206+Közművelődés!Q251+Támogatás!U218</f>
        <v>0</v>
      </c>
      <c r="P204" s="1">
        <f>Igazgatás!P232+Községgazd!S217+Vagyongazd!P204+Közút!P208+Sport!P206+Közművelődés!R251+Támogatás!V218</f>
        <v>0</v>
      </c>
      <c r="Q204" s="42">
        <f>Igazgatás!Q232+Községgazd!T217+Vagyongazd!Q204+Közút!Q208+Sport!Q206+Közművelődés!S251+Támogatás!W218</f>
        <v>0</v>
      </c>
      <c r="R204" s="80">
        <f>Igazgatás!R232+Községgazd!U217+Vagyongazd!R204+Közút!R208+Sport!R206+Közművelődés!T251+Támogatás!X218</f>
        <v>0</v>
      </c>
      <c r="S204" s="80">
        <f>Igazgatás!S232+Községgazd!V217+Vagyongazd!S204+Közút!S208+Sport!S206+Közművelődés!U251+Támogatás!Y218</f>
        <v>0</v>
      </c>
      <c r="T204" s="80">
        <f>Igazgatás!T232+Községgazd!W217+Vagyongazd!T204+Közút!T208+Sport!T206+Közművelődés!V251+Támogatás!Z218</f>
        <v>0</v>
      </c>
      <c r="U204" s="44">
        <f>Igazgatás!U232+Községgazd!X217+Vagyongazd!U204+Közút!U208+Sport!U206+Közművelődés!W251+Támogatás!AA218</f>
        <v>0</v>
      </c>
    </row>
    <row r="205" spans="1:21" ht="15.75" hidden="1" customHeight="1" x14ac:dyDescent="0.25">
      <c r="B205" s="55"/>
      <c r="C205" s="2"/>
      <c r="D205" s="550" t="s">
        <v>821</v>
      </c>
      <c r="E205" s="550"/>
      <c r="F205" s="165" t="e">
        <v>#REF!</v>
      </c>
      <c r="G205" s="165" t="e">
        <f>Igazgatás!G233+Községgazd!G218+Vagyongazd!#REF!+Közút!G209+Sport!G207+Közművelődés!G252+Támogatás!G219</f>
        <v>#REF!</v>
      </c>
      <c r="H205" s="165" t="e">
        <f>Igazgatás!H233+Községgazd!H218+Vagyongazd!#REF!+Közút!H209+Sport!H207+Közművelődés!H252+Támogatás!H219</f>
        <v>#REF!</v>
      </c>
      <c r="I205" s="165" t="e">
        <f>Igazgatás!I233+Községgazd!I218+Vagyongazd!#REF!+Közút!I209+Sport!I207+Közművelődés!I252+Támogatás!I219</f>
        <v>#REF!</v>
      </c>
      <c r="J205" s="74">
        <f>Igazgatás!J233+Községgazd!M218+Vagyongazd!J205+Közút!J209+Sport!J207+Közművelődés!L252+Támogatás!P219</f>
        <v>0</v>
      </c>
      <c r="K205" s="1">
        <f>Igazgatás!K233+Községgazd!N218+Vagyongazd!K205+Közút!K209+Sport!K207+Közművelődés!M252+Támogatás!Q219</f>
        <v>0</v>
      </c>
      <c r="L205" s="1">
        <f>Igazgatás!L233+Községgazd!O218+Vagyongazd!L205+Közút!L209+Sport!L207+Közművelődés!N252+Támogatás!R219</f>
        <v>0</v>
      </c>
      <c r="M205" s="1">
        <f>Igazgatás!M233+Községgazd!P218+Vagyongazd!M205+Közút!M209+Sport!M207+Közművelődés!O252+Támogatás!S219</f>
        <v>0</v>
      </c>
      <c r="N205" s="1">
        <f>Igazgatás!N233+Községgazd!Q218+Vagyongazd!N205+Közút!N209+Sport!N207+Közművelődés!P252+Támogatás!T219</f>
        <v>0</v>
      </c>
      <c r="O205" s="80">
        <f>Igazgatás!O233+Községgazd!R218+Vagyongazd!O205+Közút!O209+Sport!O207+Közművelődés!Q252+Támogatás!U219</f>
        <v>0</v>
      </c>
      <c r="P205" s="1">
        <f>Igazgatás!P233+Községgazd!S218+Vagyongazd!P205+Közút!P209+Sport!P207+Közművelődés!R252+Támogatás!V219</f>
        <v>0</v>
      </c>
      <c r="Q205" s="42">
        <f>Igazgatás!Q233+Községgazd!T218+Vagyongazd!Q205+Közút!Q209+Sport!Q207+Közművelődés!S252+Támogatás!W219</f>
        <v>0</v>
      </c>
      <c r="R205" s="80">
        <f>Igazgatás!R233+Községgazd!U218+Vagyongazd!R205+Közút!R209+Sport!R207+Közművelődés!T252+Támogatás!X219</f>
        <v>0</v>
      </c>
      <c r="S205" s="80">
        <f>Igazgatás!S233+Községgazd!V218+Vagyongazd!S205+Közút!S209+Sport!S207+Közművelődés!U252+Támogatás!Y219</f>
        <v>0</v>
      </c>
      <c r="T205" s="80">
        <f>Igazgatás!T233+Községgazd!W218+Vagyongazd!T205+Közút!T209+Sport!T207+Közművelődés!V252+Támogatás!Z219</f>
        <v>0</v>
      </c>
      <c r="U205" s="44">
        <f>Igazgatás!U233+Községgazd!X218+Vagyongazd!U205+Közút!U209+Sport!U207+Közművelődés!W252+Támogatás!AA219</f>
        <v>0</v>
      </c>
    </row>
    <row r="206" spans="1:21" ht="25.5" hidden="1" customHeight="1" x14ac:dyDescent="0.25">
      <c r="B206" s="55"/>
      <c r="C206" s="2"/>
      <c r="D206" s="551" t="s">
        <v>537</v>
      </c>
      <c r="E206" s="551"/>
      <c r="F206" s="165" t="e">
        <v>#REF!</v>
      </c>
      <c r="G206" s="165" t="e">
        <f>Igazgatás!G234+Községgazd!G219+Vagyongazd!#REF!+Közút!G210+Sport!G208+Közművelődés!G253+Támogatás!G220</f>
        <v>#REF!</v>
      </c>
      <c r="H206" s="165" t="e">
        <f>Igazgatás!H234+Községgazd!H219+Vagyongazd!#REF!+Közút!H210+Sport!H208+Közművelődés!H253+Támogatás!H220</f>
        <v>#REF!</v>
      </c>
      <c r="I206" s="165" t="e">
        <f>Igazgatás!I234+Községgazd!I219+Vagyongazd!#REF!+Közút!I210+Sport!I208+Közművelődés!I253+Támogatás!I220</f>
        <v>#REF!</v>
      </c>
      <c r="J206" s="74">
        <f>Igazgatás!J234+Községgazd!M219+Vagyongazd!J206+Közút!J210+Sport!J208+Közművelődés!L253+Támogatás!P220</f>
        <v>0</v>
      </c>
      <c r="K206" s="1">
        <f>Igazgatás!K234+Községgazd!N219+Vagyongazd!K206+Közút!K210+Sport!K208+Közművelődés!M253+Támogatás!Q220</f>
        <v>0</v>
      </c>
      <c r="L206" s="1">
        <f>Igazgatás!L234+Községgazd!O219+Vagyongazd!L206+Közút!L210+Sport!L208+Közművelődés!N253+Támogatás!R220</f>
        <v>0</v>
      </c>
      <c r="M206" s="1">
        <f>Igazgatás!M234+Községgazd!P219+Vagyongazd!M206+Közút!M210+Sport!M208+Közművelődés!O253+Támogatás!S220</f>
        <v>0</v>
      </c>
      <c r="N206" s="1">
        <f>Igazgatás!N234+Községgazd!Q219+Vagyongazd!N206+Közút!N210+Sport!N208+Közművelődés!P253+Támogatás!T220</f>
        <v>0</v>
      </c>
      <c r="O206" s="80">
        <f>Igazgatás!O234+Községgazd!R219+Vagyongazd!O206+Közút!O210+Sport!O208+Közművelődés!Q253+Támogatás!U220</f>
        <v>0</v>
      </c>
      <c r="P206" s="1">
        <f>Igazgatás!P234+Községgazd!S219+Vagyongazd!P206+Közút!P210+Sport!P208+Közművelődés!R253+Támogatás!V220</f>
        <v>0</v>
      </c>
      <c r="Q206" s="42">
        <f>Igazgatás!Q234+Községgazd!T219+Vagyongazd!Q206+Közút!Q210+Sport!Q208+Közművelődés!S253+Támogatás!W220</f>
        <v>0</v>
      </c>
      <c r="R206" s="80">
        <f>Igazgatás!R234+Községgazd!U219+Vagyongazd!R206+Közút!R210+Sport!R208+Közművelődés!T253+Támogatás!X220</f>
        <v>0</v>
      </c>
      <c r="S206" s="80">
        <f>Igazgatás!S234+Községgazd!V219+Vagyongazd!S206+Közút!S210+Sport!S208+Közművelődés!U253+Támogatás!Y220</f>
        <v>0</v>
      </c>
      <c r="T206" s="80">
        <f>Igazgatás!T234+Községgazd!W219+Vagyongazd!T206+Közút!T210+Sport!T208+Közművelődés!V253+Támogatás!Z220</f>
        <v>0</v>
      </c>
      <c r="U206" s="44">
        <f>Igazgatás!U234+Községgazd!X219+Vagyongazd!U206+Közút!U210+Sport!U208+Közművelődés!W253+Támogatás!AA220</f>
        <v>0</v>
      </c>
    </row>
    <row r="207" spans="1:21" ht="25.5" hidden="1" customHeight="1" x14ac:dyDescent="0.25">
      <c r="B207" s="55"/>
      <c r="C207" s="2"/>
      <c r="D207" s="551" t="s">
        <v>540</v>
      </c>
      <c r="E207" s="551"/>
      <c r="F207" s="165" t="e">
        <v>#REF!</v>
      </c>
      <c r="G207" s="165" t="e">
        <f>Igazgatás!G235+Községgazd!G220+Vagyongazd!#REF!+Közút!G211+Sport!G209+Közművelődés!G254+Támogatás!G221</f>
        <v>#REF!</v>
      </c>
      <c r="H207" s="165" t="e">
        <f>Igazgatás!H235+Községgazd!H220+Vagyongazd!#REF!+Közút!H211+Sport!H209+Közművelődés!H254+Támogatás!H221</f>
        <v>#REF!</v>
      </c>
      <c r="I207" s="165" t="e">
        <f>Igazgatás!I235+Községgazd!I220+Vagyongazd!#REF!+Közút!I211+Sport!I209+Közművelődés!I254+Támogatás!I221</f>
        <v>#REF!</v>
      </c>
      <c r="J207" s="74">
        <f>Igazgatás!J235+Községgazd!M220+Vagyongazd!J207+Közút!J211+Sport!J209+Közművelődés!L254+Támogatás!P221</f>
        <v>0</v>
      </c>
      <c r="K207" s="1">
        <f>Igazgatás!K235+Községgazd!N220+Vagyongazd!K207+Közút!K211+Sport!K209+Közművelődés!M254+Támogatás!Q221</f>
        <v>0</v>
      </c>
      <c r="L207" s="1">
        <f>Igazgatás!L235+Községgazd!O220+Vagyongazd!L207+Közút!L211+Sport!L209+Közművelődés!N254+Támogatás!R221</f>
        <v>0</v>
      </c>
      <c r="M207" s="1">
        <f>Igazgatás!M235+Községgazd!P220+Vagyongazd!M207+Közút!M211+Sport!M209+Közművelődés!O254+Támogatás!S221</f>
        <v>0</v>
      </c>
      <c r="N207" s="1">
        <f>Igazgatás!N235+Községgazd!Q220+Vagyongazd!N207+Közút!N211+Sport!N209+Közművelődés!P254+Támogatás!T221</f>
        <v>0</v>
      </c>
      <c r="O207" s="80">
        <f>Igazgatás!O235+Községgazd!R220+Vagyongazd!O207+Közút!O211+Sport!O209+Közművelődés!Q254+Támogatás!U221</f>
        <v>0</v>
      </c>
      <c r="P207" s="1">
        <f>Igazgatás!P235+Községgazd!S220+Vagyongazd!P207+Közút!P211+Sport!P209+Közművelődés!R254+Támogatás!V221</f>
        <v>0</v>
      </c>
      <c r="Q207" s="42">
        <f>Igazgatás!Q235+Községgazd!T220+Vagyongazd!Q207+Közút!Q211+Sport!Q209+Közművelődés!S254+Támogatás!W221</f>
        <v>0</v>
      </c>
      <c r="R207" s="80">
        <f>Igazgatás!R235+Községgazd!U220+Vagyongazd!R207+Közút!R211+Sport!R209+Közművelődés!T254+Támogatás!X221</f>
        <v>0</v>
      </c>
      <c r="S207" s="80">
        <f>Igazgatás!S235+Községgazd!V220+Vagyongazd!S207+Közút!S211+Sport!S209+Közművelődés!U254+Támogatás!Y221</f>
        <v>0</v>
      </c>
      <c r="T207" s="80">
        <f>Igazgatás!T235+Községgazd!W220+Vagyongazd!T207+Közút!T211+Sport!T209+Közművelődés!V254+Támogatás!Z221</f>
        <v>0</v>
      </c>
      <c r="U207" s="44">
        <f>Igazgatás!U235+Községgazd!X220+Vagyongazd!U207+Közút!U211+Sport!U209+Közművelődés!W254+Támogatás!AA221</f>
        <v>0</v>
      </c>
    </row>
    <row r="208" spans="1:21" ht="15.75" hidden="1" customHeight="1" x14ac:dyDescent="0.25">
      <c r="B208" s="55"/>
      <c r="C208" s="2"/>
      <c r="D208" s="550" t="s">
        <v>822</v>
      </c>
      <c r="E208" s="550"/>
      <c r="F208" s="165" t="e">
        <v>#REF!</v>
      </c>
      <c r="G208" s="165" t="e">
        <f>Igazgatás!G236+Községgazd!G221+Vagyongazd!#REF!+Közút!G212+Sport!G210+Közművelődés!G255+Támogatás!G222</f>
        <v>#REF!</v>
      </c>
      <c r="H208" s="165" t="e">
        <f>Igazgatás!H236+Községgazd!H221+Vagyongazd!#REF!+Közút!H212+Sport!H210+Közművelődés!H255+Támogatás!H222</f>
        <v>#REF!</v>
      </c>
      <c r="I208" s="165" t="e">
        <f>Igazgatás!I236+Községgazd!I221+Vagyongazd!#REF!+Közút!I212+Sport!I210+Közművelődés!I255+Támogatás!I222</f>
        <v>#REF!</v>
      </c>
      <c r="J208" s="74">
        <f>Igazgatás!J236+Községgazd!M221+Vagyongazd!J208+Közút!J212+Sport!J210+Közművelődés!L255+Támogatás!P222</f>
        <v>0</v>
      </c>
      <c r="K208" s="1">
        <f>Igazgatás!K236+Községgazd!N221+Vagyongazd!K208+Közút!K212+Sport!K210+Közművelődés!M255+Támogatás!Q222</f>
        <v>0</v>
      </c>
      <c r="L208" s="1">
        <f>Igazgatás!L236+Községgazd!O221+Vagyongazd!L208+Közút!L212+Sport!L210+Közművelődés!N255+Támogatás!R222</f>
        <v>0</v>
      </c>
      <c r="M208" s="1">
        <f>Igazgatás!M236+Községgazd!P221+Vagyongazd!M208+Közút!M212+Sport!M210+Közművelődés!O255+Támogatás!S222</f>
        <v>0</v>
      </c>
      <c r="N208" s="1">
        <f>Igazgatás!N236+Községgazd!Q221+Vagyongazd!N208+Közút!N212+Sport!N210+Közművelődés!P255+Támogatás!T222</f>
        <v>0</v>
      </c>
      <c r="O208" s="80">
        <f>Igazgatás!O236+Községgazd!R221+Vagyongazd!O208+Közút!O212+Sport!O210+Közművelődés!Q255+Támogatás!U222</f>
        <v>0</v>
      </c>
      <c r="P208" s="1">
        <f>Igazgatás!P236+Községgazd!S221+Vagyongazd!P208+Közút!P212+Sport!P210+Közművelődés!R255+Támogatás!V222</f>
        <v>0</v>
      </c>
      <c r="Q208" s="42">
        <f>Igazgatás!Q236+Községgazd!T221+Vagyongazd!Q208+Közút!Q212+Sport!Q210+Közművelődés!S255+Támogatás!W222</f>
        <v>0</v>
      </c>
      <c r="R208" s="80">
        <f>Igazgatás!R236+Községgazd!U221+Vagyongazd!R208+Közút!R212+Sport!R210+Közművelődés!T255+Támogatás!X222</f>
        <v>0</v>
      </c>
      <c r="S208" s="80">
        <f>Igazgatás!S236+Községgazd!V221+Vagyongazd!S208+Közút!S212+Sport!S210+Közművelődés!U255+Támogatás!Y222</f>
        <v>0</v>
      </c>
      <c r="T208" s="80">
        <f>Igazgatás!T236+Községgazd!W221+Vagyongazd!T208+Közút!T212+Sport!T210+Közművelődés!V255+Támogatás!Z222</f>
        <v>0</v>
      </c>
      <c r="U208" s="44">
        <f>Igazgatás!U236+Községgazd!X221+Vagyongazd!U208+Közút!U212+Sport!U210+Közművelődés!W255+Támogatás!AA222</f>
        <v>0</v>
      </c>
    </row>
    <row r="209" spans="1:21" ht="15.75" hidden="1" customHeight="1" x14ac:dyDescent="0.25">
      <c r="B209" s="55"/>
      <c r="C209" s="2"/>
      <c r="D209" s="550" t="s">
        <v>374</v>
      </c>
      <c r="E209" s="550"/>
      <c r="F209" s="165" t="e">
        <v>#REF!</v>
      </c>
      <c r="G209" s="165" t="e">
        <f>Igazgatás!G237+Községgazd!G222+Vagyongazd!#REF!+Közút!G213+Sport!G211+Közművelődés!G256+Támogatás!G223</f>
        <v>#REF!</v>
      </c>
      <c r="H209" s="165" t="e">
        <f>Igazgatás!H237+Községgazd!H222+Vagyongazd!#REF!+Közút!H213+Sport!H211+Közművelődés!H256+Támogatás!H223</f>
        <v>#REF!</v>
      </c>
      <c r="I209" s="165" t="e">
        <f>Igazgatás!I237+Községgazd!I222+Vagyongazd!#REF!+Közút!I213+Sport!I211+Közművelődés!I256+Támogatás!I223</f>
        <v>#REF!</v>
      </c>
      <c r="J209" s="74">
        <f>Igazgatás!J237+Községgazd!M222+Vagyongazd!J209+Közút!J213+Sport!J211+Közművelődés!L256+Támogatás!P223</f>
        <v>0</v>
      </c>
      <c r="K209" s="1">
        <f>Igazgatás!K237+Községgazd!N222+Vagyongazd!K209+Közút!K213+Sport!K211+Közművelődés!M256+Támogatás!Q223</f>
        <v>0</v>
      </c>
      <c r="L209" s="1">
        <f>Igazgatás!L237+Községgazd!O222+Vagyongazd!L209+Közút!L213+Sport!L211+Közművelődés!N256+Támogatás!R223</f>
        <v>0</v>
      </c>
      <c r="M209" s="1">
        <f>Igazgatás!M237+Községgazd!P222+Vagyongazd!M209+Közút!M213+Sport!M211+Közművelődés!O256+Támogatás!S223</f>
        <v>0</v>
      </c>
      <c r="N209" s="1">
        <f>Igazgatás!N237+Községgazd!Q222+Vagyongazd!N209+Közút!N213+Sport!N211+Közművelődés!P256+Támogatás!T223</f>
        <v>0</v>
      </c>
      <c r="O209" s="80">
        <f>Igazgatás!O237+Községgazd!R222+Vagyongazd!O209+Közút!O213+Sport!O211+Közművelődés!Q256+Támogatás!U223</f>
        <v>0</v>
      </c>
      <c r="P209" s="1">
        <f>Igazgatás!P237+Községgazd!S222+Vagyongazd!P209+Közút!P213+Sport!P211+Közművelődés!R256+Támogatás!V223</f>
        <v>0</v>
      </c>
      <c r="Q209" s="42">
        <f>Igazgatás!Q237+Községgazd!T222+Vagyongazd!Q209+Közút!Q213+Sport!Q211+Közművelődés!S256+Támogatás!W223</f>
        <v>0</v>
      </c>
      <c r="R209" s="80">
        <f>Igazgatás!R237+Községgazd!U222+Vagyongazd!R209+Közút!R213+Sport!R211+Közművelődés!T256+Támogatás!X223</f>
        <v>0</v>
      </c>
      <c r="S209" s="80">
        <f>Igazgatás!S237+Községgazd!V222+Vagyongazd!S209+Közút!S213+Sport!S211+Közművelődés!U256+Támogatás!Y223</f>
        <v>0</v>
      </c>
      <c r="T209" s="80">
        <f>Igazgatás!T237+Községgazd!W222+Vagyongazd!T209+Közút!T213+Sport!T211+Közművelődés!V256+Támogatás!Z223</f>
        <v>0</v>
      </c>
      <c r="U209" s="44">
        <f>Igazgatás!U237+Községgazd!X222+Vagyongazd!U209+Közút!U213+Sport!U211+Közművelődés!W256+Támogatás!AA223</f>
        <v>0</v>
      </c>
    </row>
    <row r="210" spans="1:21" ht="15.75" hidden="1" customHeight="1" x14ac:dyDescent="0.25">
      <c r="B210" s="55"/>
      <c r="C210" s="2"/>
      <c r="D210" s="550" t="s">
        <v>823</v>
      </c>
      <c r="E210" s="550"/>
      <c r="F210" s="165" t="e">
        <v>#REF!</v>
      </c>
      <c r="G210" s="165" t="e">
        <f>Igazgatás!G238+Községgazd!G223+Vagyongazd!#REF!+Közút!G214+Sport!G212+Közművelődés!G257+Támogatás!G224</f>
        <v>#REF!</v>
      </c>
      <c r="H210" s="165" t="e">
        <f>Igazgatás!H238+Községgazd!H223+Vagyongazd!#REF!+Közút!H214+Sport!H212+Közművelődés!H257+Támogatás!H224</f>
        <v>#REF!</v>
      </c>
      <c r="I210" s="165" t="e">
        <f>Igazgatás!I238+Községgazd!I223+Vagyongazd!#REF!+Közút!I214+Sport!I212+Közművelődés!I257+Támogatás!I224</f>
        <v>#REF!</v>
      </c>
      <c r="J210" s="74">
        <f>Igazgatás!J238+Községgazd!M223+Vagyongazd!J210+Közút!J214+Sport!J212+Közművelődés!L257+Támogatás!P224</f>
        <v>0</v>
      </c>
      <c r="K210" s="1">
        <f>Igazgatás!K238+Községgazd!N223+Vagyongazd!K210+Közút!K214+Sport!K212+Közművelődés!M257+Támogatás!Q224</f>
        <v>0</v>
      </c>
      <c r="L210" s="1">
        <f>Igazgatás!L238+Községgazd!O223+Vagyongazd!L210+Közút!L214+Sport!L212+Közművelődés!N257+Támogatás!R224</f>
        <v>0</v>
      </c>
      <c r="M210" s="1">
        <f>Igazgatás!M238+Községgazd!P223+Vagyongazd!M210+Közút!M214+Sport!M212+Közművelődés!O257+Támogatás!S224</f>
        <v>0</v>
      </c>
      <c r="N210" s="1">
        <f>Igazgatás!N238+Községgazd!Q223+Vagyongazd!N210+Közút!N214+Sport!N212+Közművelődés!P257+Támogatás!T224</f>
        <v>0</v>
      </c>
      <c r="O210" s="80">
        <f>Igazgatás!O238+Községgazd!R223+Vagyongazd!O210+Közút!O214+Sport!O212+Közművelődés!Q257+Támogatás!U224</f>
        <v>0</v>
      </c>
      <c r="P210" s="1">
        <f>Igazgatás!P238+Községgazd!S223+Vagyongazd!P210+Közút!P214+Sport!P212+Közművelődés!R257+Támogatás!V224</f>
        <v>0</v>
      </c>
      <c r="Q210" s="42">
        <f>Igazgatás!Q238+Községgazd!T223+Vagyongazd!Q210+Közút!Q214+Sport!Q212+Közművelődés!S257+Támogatás!W224</f>
        <v>0</v>
      </c>
      <c r="R210" s="80">
        <f>Igazgatás!R238+Községgazd!U223+Vagyongazd!R210+Közút!R214+Sport!R212+Közművelődés!T257+Támogatás!X224</f>
        <v>0</v>
      </c>
      <c r="S210" s="80">
        <f>Igazgatás!S238+Községgazd!V223+Vagyongazd!S210+Közút!S214+Sport!S212+Közművelődés!U257+Támogatás!Y224</f>
        <v>0</v>
      </c>
      <c r="T210" s="80">
        <f>Igazgatás!T238+Községgazd!W223+Vagyongazd!T210+Közút!T214+Sport!T212+Közművelődés!V257+Támogatás!Z224</f>
        <v>0</v>
      </c>
      <c r="U210" s="44">
        <f>Igazgatás!U238+Községgazd!X223+Vagyongazd!U210+Közút!U214+Sport!U212+Közművelődés!W257+Támogatás!AA224</f>
        <v>0</v>
      </c>
    </row>
    <row r="211" spans="1:21" ht="15.75" hidden="1" customHeight="1" x14ac:dyDescent="0.25">
      <c r="B211" s="55"/>
      <c r="C211" s="2"/>
      <c r="D211" s="550" t="s">
        <v>566</v>
      </c>
      <c r="E211" s="550"/>
      <c r="F211" s="165" t="e">
        <v>#REF!</v>
      </c>
      <c r="G211" s="165" t="e">
        <f>Igazgatás!G239+Községgazd!G224+Vagyongazd!#REF!+Közút!G215+Sport!G213+Közművelődés!G258+Támogatás!G225</f>
        <v>#REF!</v>
      </c>
      <c r="H211" s="165" t="e">
        <f>Igazgatás!H239+Községgazd!H224+Vagyongazd!#REF!+Közút!H215+Sport!H213+Közművelődés!H258+Támogatás!H225</f>
        <v>#REF!</v>
      </c>
      <c r="I211" s="165" t="e">
        <f>Igazgatás!I239+Községgazd!I224+Vagyongazd!#REF!+Közút!I215+Sport!I213+Közművelődés!I258+Támogatás!I225</f>
        <v>#REF!</v>
      </c>
      <c r="J211" s="74">
        <f>Igazgatás!J239+Községgazd!M224+Vagyongazd!J211+Közút!J215+Sport!J213+Közművelődés!L258+Támogatás!P225</f>
        <v>0</v>
      </c>
      <c r="K211" s="1">
        <f>Igazgatás!K239+Községgazd!N224+Vagyongazd!K211+Közút!K215+Sport!K213+Közművelődés!M258+Támogatás!Q225</f>
        <v>0</v>
      </c>
      <c r="L211" s="1">
        <f>Igazgatás!L239+Községgazd!O224+Vagyongazd!L211+Közút!L215+Sport!L213+Közművelődés!N258+Támogatás!R225</f>
        <v>0</v>
      </c>
      <c r="M211" s="1">
        <f>Igazgatás!M239+Községgazd!P224+Vagyongazd!M211+Közút!M215+Sport!M213+Közművelődés!O258+Támogatás!S225</f>
        <v>0</v>
      </c>
      <c r="N211" s="1">
        <f>Igazgatás!N239+Községgazd!Q224+Vagyongazd!N211+Közút!N215+Sport!N213+Közművelődés!P258+Támogatás!T225</f>
        <v>0</v>
      </c>
      <c r="O211" s="80">
        <f>Igazgatás!O239+Községgazd!R224+Vagyongazd!O211+Közút!O215+Sport!O213+Közművelődés!Q258+Támogatás!U225</f>
        <v>0</v>
      </c>
      <c r="P211" s="1">
        <f>Igazgatás!P239+Községgazd!S224+Vagyongazd!P211+Közút!P215+Sport!P213+Közművelődés!R258+Támogatás!V225</f>
        <v>0</v>
      </c>
      <c r="Q211" s="42">
        <f>Igazgatás!Q239+Községgazd!T224+Vagyongazd!Q211+Közút!Q215+Sport!Q213+Közművelődés!S258+Támogatás!W225</f>
        <v>0</v>
      </c>
      <c r="R211" s="80">
        <f>Igazgatás!R239+Községgazd!U224+Vagyongazd!R211+Közút!R215+Sport!R213+Közművelődés!T258+Támogatás!X225</f>
        <v>0</v>
      </c>
      <c r="S211" s="80">
        <f>Igazgatás!S239+Községgazd!V224+Vagyongazd!S211+Közút!S215+Sport!S213+Közművelődés!U258+Támogatás!Y225</f>
        <v>0</v>
      </c>
      <c r="T211" s="80">
        <f>Igazgatás!T239+Községgazd!W224+Vagyongazd!T211+Közút!T215+Sport!T213+Közművelődés!V258+Támogatás!Z225</f>
        <v>0</v>
      </c>
      <c r="U211" s="44">
        <f>Igazgatás!U239+Községgazd!X224+Vagyongazd!U211+Közút!U215+Sport!U213+Közművelődés!W258+Támogatás!AA225</f>
        <v>0</v>
      </c>
    </row>
    <row r="212" spans="1:21" s="18" customFormat="1" ht="15.75" hidden="1" customHeight="1" x14ac:dyDescent="0.25">
      <c r="A212" s="124" t="s">
        <v>278</v>
      </c>
      <c r="B212" s="91" t="s">
        <v>688</v>
      </c>
      <c r="C212" s="587" t="s">
        <v>279</v>
      </c>
      <c r="D212" s="588"/>
      <c r="E212" s="588"/>
      <c r="F212" s="164" t="e">
        <v>#REF!</v>
      </c>
      <c r="G212" s="164" t="e">
        <f>Igazgatás!G240+Községgazd!G225+Vagyongazd!#REF!+Közút!G216+Sport!G214+Közművelődés!G259+Támogatás!G226</f>
        <v>#REF!</v>
      </c>
      <c r="H212" s="164" t="e">
        <f>Igazgatás!H240+Községgazd!H225+Vagyongazd!#REF!+Közút!H216+Sport!H214+Közművelődés!H259+Támogatás!H226</f>
        <v>#REF!</v>
      </c>
      <c r="I212" s="164" t="e">
        <f>Igazgatás!I240+Községgazd!I225+Vagyongazd!#REF!+Közút!I216+Sport!I214+Közművelődés!I259+Támogatás!I226</f>
        <v>#REF!</v>
      </c>
      <c r="J212" s="93">
        <f>Igazgatás!J240+Községgazd!M225+Vagyongazd!J212+Közút!J216+Sport!J214+Közművelődés!L259+Támogatás!P226</f>
        <v>0</v>
      </c>
      <c r="K212" s="94">
        <f>Igazgatás!K240+Községgazd!N225+Vagyongazd!K212+Közút!K216+Sport!K214+Közművelődés!M259+Támogatás!Q226</f>
        <v>0</v>
      </c>
      <c r="L212" s="94">
        <f>Igazgatás!L240+Községgazd!O225+Vagyongazd!L212+Közút!L216+Sport!L214+Közművelődés!N259+Támogatás!R226</f>
        <v>0</v>
      </c>
      <c r="M212" s="94">
        <f>Igazgatás!M240+Községgazd!P225+Vagyongazd!M212+Közút!M216+Sport!M214+Közművelődés!O259+Támogatás!S226</f>
        <v>0</v>
      </c>
      <c r="N212" s="94">
        <f>Igazgatás!N240+Községgazd!Q225+Vagyongazd!N212+Közút!N216+Sport!N214+Közművelődés!P259+Támogatás!T226</f>
        <v>0</v>
      </c>
      <c r="O212" s="97">
        <f>Igazgatás!O240+Községgazd!R225+Vagyongazd!O212+Közút!O216+Sport!O214+Közművelődés!Q259+Támogatás!U226</f>
        <v>0</v>
      </c>
      <c r="P212" s="94">
        <f>Igazgatás!P240+Községgazd!S225+Vagyongazd!P212+Közút!P216+Sport!P214+Közművelődés!R259+Támogatás!V226</f>
        <v>0</v>
      </c>
      <c r="Q212" s="96">
        <f>Igazgatás!Q240+Községgazd!T225+Vagyongazd!Q212+Közút!Q216+Sport!Q214+Közművelődés!S259+Támogatás!W226</f>
        <v>0</v>
      </c>
      <c r="R212" s="97">
        <f>Igazgatás!R240+Községgazd!U225+Vagyongazd!R212+Közút!R216+Sport!R214+Közművelődés!T259+Támogatás!X226</f>
        <v>0</v>
      </c>
      <c r="S212" s="97">
        <f>Igazgatás!S240+Községgazd!V225+Vagyongazd!S212+Közút!S216+Sport!S214+Közművelődés!U259+Támogatás!Y226</f>
        <v>0</v>
      </c>
      <c r="T212" s="97">
        <f>Igazgatás!T240+Községgazd!W225+Vagyongazd!T212+Közút!T216+Sport!T214+Közművelődés!V259+Támogatás!Z226</f>
        <v>0</v>
      </c>
      <c r="U212" s="98">
        <f>Igazgatás!U240+Községgazd!X225+Vagyongazd!U212+Közút!U216+Sport!U214+Közművelődés!W259+Támogatás!AA226</f>
        <v>0</v>
      </c>
    </row>
    <row r="213" spans="1:21" s="18" customFormat="1" ht="15.75" hidden="1" customHeight="1" x14ac:dyDescent="0.25">
      <c r="A213" s="124" t="s">
        <v>280</v>
      </c>
      <c r="B213" s="91" t="s">
        <v>689</v>
      </c>
      <c r="C213" s="587" t="s">
        <v>281</v>
      </c>
      <c r="D213" s="588"/>
      <c r="E213" s="588"/>
      <c r="F213" s="164" t="e">
        <v>#REF!</v>
      </c>
      <c r="G213" s="164" t="e">
        <f>Igazgatás!G241+Községgazd!G226+Vagyongazd!#REF!+Közút!G217+Sport!G215+Közművelődés!G260+Támogatás!G227</f>
        <v>#REF!</v>
      </c>
      <c r="H213" s="164" t="e">
        <f>Igazgatás!H241+Községgazd!H226+Vagyongazd!#REF!+Közút!H217+Sport!H215+Közművelődés!H260+Támogatás!H227</f>
        <v>#REF!</v>
      </c>
      <c r="I213" s="164" t="e">
        <f>Igazgatás!I241+Községgazd!I226+Vagyongazd!#REF!+Közút!I217+Sport!I215+Közművelődés!I260+Támogatás!I227</f>
        <v>#REF!</v>
      </c>
      <c r="J213" s="93">
        <f>Igazgatás!J241+Községgazd!M226+Vagyongazd!J213+Közút!J217+Sport!J215+Közművelődés!L260+Támogatás!P227</f>
        <v>0</v>
      </c>
      <c r="K213" s="94">
        <f>Igazgatás!K241+Községgazd!N226+Vagyongazd!K213+Közút!K217+Sport!K215+Közművelődés!M260+Támogatás!Q227</f>
        <v>0</v>
      </c>
      <c r="L213" s="94">
        <f>Igazgatás!L241+Községgazd!O226+Vagyongazd!L213+Közút!L217+Sport!L215+Közművelődés!N260+Támogatás!R227</f>
        <v>0</v>
      </c>
      <c r="M213" s="94">
        <f>Igazgatás!M241+Községgazd!P226+Vagyongazd!M213+Közút!M217+Sport!M215+Közművelődés!O260+Támogatás!S227</f>
        <v>0</v>
      </c>
      <c r="N213" s="94">
        <f>Igazgatás!N241+Községgazd!Q226+Vagyongazd!N213+Közút!N217+Sport!N215+Közművelődés!P260+Támogatás!T227</f>
        <v>0</v>
      </c>
      <c r="O213" s="97">
        <f>Igazgatás!O241+Községgazd!R226+Vagyongazd!O213+Közút!O217+Sport!O215+Közművelődés!Q260+Támogatás!U227</f>
        <v>0</v>
      </c>
      <c r="P213" s="94">
        <f>Igazgatás!P241+Községgazd!S226+Vagyongazd!P213+Közút!P217+Sport!P215+Közművelődés!R260+Támogatás!V227</f>
        <v>0</v>
      </c>
      <c r="Q213" s="96">
        <f>Igazgatás!Q241+Községgazd!T226+Vagyongazd!Q213+Közút!Q217+Sport!Q215+Közművelődés!S260+Támogatás!W227</f>
        <v>0</v>
      </c>
      <c r="R213" s="97">
        <f>Igazgatás!R241+Községgazd!U226+Vagyongazd!R213+Közút!R217+Sport!R215+Közművelődés!T260+Támogatás!X227</f>
        <v>0</v>
      </c>
      <c r="S213" s="97">
        <f>Igazgatás!S241+Községgazd!V226+Vagyongazd!S213+Közút!S217+Sport!S215+Közművelődés!U260+Támogatás!Y227</f>
        <v>0</v>
      </c>
      <c r="T213" s="97">
        <f>Igazgatás!T241+Községgazd!W226+Vagyongazd!T213+Közút!T217+Sport!T215+Közművelődés!V260+Támogatás!Z227</f>
        <v>0</v>
      </c>
      <c r="U213" s="98">
        <f>Igazgatás!U241+Községgazd!X226+Vagyongazd!U213+Közút!U217+Sport!U215+Közművelődés!W260+Támogatás!AA227</f>
        <v>0</v>
      </c>
    </row>
    <row r="214" spans="1:21" s="18" customFormat="1" ht="15.75" customHeight="1" x14ac:dyDescent="0.25">
      <c r="A214" s="124" t="s">
        <v>282</v>
      </c>
      <c r="B214" s="91" t="s">
        <v>690</v>
      </c>
      <c r="C214" s="587" t="s">
        <v>283</v>
      </c>
      <c r="D214" s="588"/>
      <c r="E214" s="588"/>
      <c r="F214" s="164">
        <v>50000</v>
      </c>
      <c r="G214" s="164">
        <f>Igazgatás!G242+Községgazd!G227+Közút!G218+Sport!G216+Közművelődés!G261+Támogatás!G228</f>
        <v>50000</v>
      </c>
      <c r="H214" s="164">
        <f>Igazgatás!H242+Községgazd!H227+Közút!H218+Sport!H216+Közművelődés!H261+Támogatás!H228</f>
        <v>0</v>
      </c>
      <c r="I214" s="164">
        <f>Igazgatás!I242+Községgazd!I227+Közút!I218+Sport!I216+Közművelődés!I261+Támogatás!I228</f>
        <v>50000</v>
      </c>
      <c r="J214" s="93">
        <f>Igazgatás!J242+Községgazd!M227+Vagyongazd!J214+Közút!J218+Sport!J216+Közművelődés!L261+Támogatás!P228</f>
        <v>0</v>
      </c>
      <c r="K214" s="94">
        <f>Igazgatás!K242+Községgazd!N227+Vagyongazd!K214+Közút!K218+Sport!K216+Közművelődés!M261+Támogatás!Q228</f>
        <v>0</v>
      </c>
      <c r="L214" s="94">
        <f>Igazgatás!L242+Községgazd!O227+Vagyongazd!L214+Közút!L218+Sport!L216+Közművelődés!N261+Támogatás!R228</f>
        <v>0</v>
      </c>
      <c r="M214" s="94">
        <f>Igazgatás!M242+Községgazd!P227+Vagyongazd!M214+Közút!M218+Sport!M216+Közművelődés!O261+Támogatás!S228</f>
        <v>0</v>
      </c>
      <c r="N214" s="94">
        <f>Igazgatás!N242+Községgazd!Q227+Vagyongazd!N214+Közút!N218+Sport!N216+Közművelődés!P261+Támogatás!T228</f>
        <v>0</v>
      </c>
      <c r="O214" s="97">
        <f>Igazgatás!O242+Községgazd!R227+Vagyongazd!O214+Közút!O218+Sport!O216+Közművelődés!Q261+Támogatás!U228</f>
        <v>0</v>
      </c>
      <c r="P214" s="94">
        <f>Igazgatás!P242+Községgazd!S227+Vagyongazd!P214+Közút!P218+Sport!P216+Közművelődés!R261+Támogatás!V228</f>
        <v>0</v>
      </c>
      <c r="Q214" s="96">
        <f>Igazgatás!Q242+Községgazd!T227+Vagyongazd!Q214+Közút!Q218+Sport!Q216+Közművelődés!S261+Támogatás!W228</f>
        <v>0</v>
      </c>
      <c r="R214" s="97">
        <f>Igazgatás!R242+Községgazd!U227+Vagyongazd!R214+Közút!R218+Sport!R216+Közművelődés!T261+Támogatás!X228</f>
        <v>0</v>
      </c>
      <c r="S214" s="97">
        <f>Igazgatás!S242+Községgazd!V227+Vagyongazd!S214+Közút!S218+Sport!S216+Közművelődés!U261+Támogatás!Y228</f>
        <v>50000</v>
      </c>
      <c r="T214" s="97">
        <f>Igazgatás!T242+Községgazd!W227+Vagyongazd!T214+Közút!T218+Sport!T216+Közművelődés!V261+Támogatás!Z228</f>
        <v>0</v>
      </c>
      <c r="U214" s="98">
        <f>Igazgatás!U242+Községgazd!X227+Vagyongazd!U214+Közút!U218+Sport!U216+Közművelődés!W261+Támogatás!AA228</f>
        <v>0</v>
      </c>
    </row>
    <row r="215" spans="1:21" ht="15.75" hidden="1" customHeight="1" x14ac:dyDescent="0.25">
      <c r="B215" s="55"/>
      <c r="C215" s="2"/>
      <c r="D215" s="550" t="s">
        <v>376</v>
      </c>
      <c r="E215" s="550"/>
      <c r="F215" s="165" t="e">
        <v>#REF!</v>
      </c>
      <c r="G215" s="165" t="e">
        <f>Igazgatás!G243+Községgazd!G228+Vagyongazd!#REF!+Közút!G219+Sport!G217+Közművelődés!G262+Támogatás!G229</f>
        <v>#REF!</v>
      </c>
      <c r="H215" s="165" t="e">
        <f>Igazgatás!H243+Községgazd!H228+Vagyongazd!#REF!+Közút!H219+Sport!H217+Közművelődés!H262+Támogatás!H229</f>
        <v>#REF!</v>
      </c>
      <c r="I215" s="165" t="e">
        <f>Igazgatás!I243+Községgazd!I228+Vagyongazd!#REF!+Közút!I219+Sport!I217+Közművelődés!I262+Támogatás!I229</f>
        <v>#REF!</v>
      </c>
      <c r="J215" s="74">
        <f>Igazgatás!J243+Községgazd!M228+Vagyongazd!J215+Közút!J219+Sport!J217+Közművelődés!L262+Támogatás!P229</f>
        <v>0</v>
      </c>
      <c r="K215" s="1">
        <f>Igazgatás!K243+Községgazd!N228+Vagyongazd!K215+Közút!K219+Sport!K217+Közművelődés!M262+Támogatás!Q229</f>
        <v>0</v>
      </c>
      <c r="L215" s="1">
        <f>Igazgatás!L243+Községgazd!O228+Vagyongazd!L215+Közút!L219+Sport!L217+Közművelődés!N262+Támogatás!R229</f>
        <v>0</v>
      </c>
      <c r="M215" s="1">
        <f>Igazgatás!M243+Községgazd!P228+Vagyongazd!M215+Közút!M219+Sport!M217+Közművelődés!O262+Támogatás!S229</f>
        <v>0</v>
      </c>
      <c r="N215" s="1">
        <f>Igazgatás!N243+Községgazd!Q228+Vagyongazd!N215+Közút!N219+Sport!N217+Közművelődés!P262+Támogatás!T229</f>
        <v>0</v>
      </c>
      <c r="O215" s="80">
        <f>Igazgatás!O243+Községgazd!R228+Vagyongazd!O215+Közút!O219+Sport!O217+Közművelődés!Q262+Támogatás!U229</f>
        <v>0</v>
      </c>
      <c r="P215" s="1">
        <f>Igazgatás!P243+Községgazd!S228+Vagyongazd!P215+Közút!P219+Sport!P217+Közművelődés!R262+Támogatás!V229</f>
        <v>0</v>
      </c>
      <c r="Q215" s="42">
        <f>Igazgatás!Q243+Községgazd!T228+Vagyongazd!Q215+Közút!Q219+Sport!Q217+Közművelődés!S262+Támogatás!W229</f>
        <v>0</v>
      </c>
      <c r="R215" s="80">
        <f>Igazgatás!R243+Községgazd!U228+Vagyongazd!R215+Közút!R219+Sport!R217+Közművelődés!T262+Támogatás!X229</f>
        <v>0</v>
      </c>
      <c r="S215" s="80">
        <f>Igazgatás!S243+Községgazd!V228+Vagyongazd!S215+Közút!S219+Sport!S217+Közművelődés!U262+Támogatás!Y229</f>
        <v>0</v>
      </c>
      <c r="T215" s="80">
        <f>Igazgatás!T243+Községgazd!W228+Vagyongazd!T215+Közút!T219+Sport!T217+Közművelődés!V262+Támogatás!Z229</f>
        <v>0</v>
      </c>
      <c r="U215" s="44">
        <f>Igazgatás!U243+Községgazd!X228+Vagyongazd!U215+Közút!U219+Sport!U217+Közművelődés!W262+Támogatás!AA229</f>
        <v>0</v>
      </c>
    </row>
    <row r="216" spans="1:21" ht="15.75" hidden="1" customHeight="1" x14ac:dyDescent="0.25">
      <c r="B216" s="55"/>
      <c r="C216" s="2"/>
      <c r="D216" s="550" t="s">
        <v>377</v>
      </c>
      <c r="E216" s="550"/>
      <c r="F216" s="165" t="e">
        <v>#REF!</v>
      </c>
      <c r="G216" s="165" t="e">
        <f>Igazgatás!G244+Községgazd!G229+Vagyongazd!#REF!+Közút!G220+Sport!G218+Közművelődés!G263+Támogatás!G230</f>
        <v>#REF!</v>
      </c>
      <c r="H216" s="165" t="e">
        <f>Igazgatás!H244+Községgazd!H229+Vagyongazd!#REF!+Közút!H220+Sport!H218+Közművelődés!H263+Támogatás!H230</f>
        <v>#REF!</v>
      </c>
      <c r="I216" s="165" t="e">
        <f>Igazgatás!I244+Községgazd!I229+Vagyongazd!#REF!+Közút!I220+Sport!I218+Közművelődés!I263+Támogatás!I230</f>
        <v>#REF!</v>
      </c>
      <c r="J216" s="74">
        <f>Igazgatás!J244+Községgazd!M229+Vagyongazd!J216+Közút!J220+Sport!J218+Közművelődés!L263+Támogatás!P230</f>
        <v>0</v>
      </c>
      <c r="K216" s="1">
        <f>Igazgatás!K244+Községgazd!N229+Vagyongazd!K216+Közút!K220+Sport!K218+Közművelődés!M263+Támogatás!Q230</f>
        <v>0</v>
      </c>
      <c r="L216" s="1">
        <f>Igazgatás!L244+Községgazd!O229+Vagyongazd!L216+Közút!L220+Sport!L218+Közművelődés!N263+Támogatás!R230</f>
        <v>0</v>
      </c>
      <c r="M216" s="1">
        <f>Igazgatás!M244+Községgazd!P229+Vagyongazd!M216+Közút!M220+Sport!M218+Közművelődés!O263+Támogatás!S230</f>
        <v>0</v>
      </c>
      <c r="N216" s="1">
        <f>Igazgatás!N244+Községgazd!Q229+Vagyongazd!N216+Közút!N220+Sport!N218+Közművelődés!P263+Támogatás!T230</f>
        <v>0</v>
      </c>
      <c r="O216" s="80">
        <f>Igazgatás!O244+Községgazd!R229+Vagyongazd!O216+Közút!O220+Sport!O218+Közművelődés!Q263+Támogatás!U230</f>
        <v>0</v>
      </c>
      <c r="P216" s="1">
        <f>Igazgatás!P244+Községgazd!S229+Vagyongazd!P216+Közút!P220+Sport!P218+Közművelődés!R263+Támogatás!V230</f>
        <v>0</v>
      </c>
      <c r="Q216" s="42">
        <f>Igazgatás!Q244+Községgazd!T229+Vagyongazd!Q216+Közút!Q220+Sport!Q218+Közművelődés!S263+Támogatás!W230</f>
        <v>0</v>
      </c>
      <c r="R216" s="80">
        <f>Igazgatás!R244+Községgazd!U229+Vagyongazd!R216+Közút!R220+Sport!R218+Közművelődés!T263+Támogatás!X230</f>
        <v>0</v>
      </c>
      <c r="S216" s="80">
        <f>Igazgatás!S244+Községgazd!V229+Vagyongazd!S216+Közút!S220+Sport!S218+Közművelődés!U263+Támogatás!Y230</f>
        <v>0</v>
      </c>
      <c r="T216" s="80">
        <f>Igazgatás!T244+Községgazd!W229+Vagyongazd!T216+Közút!T220+Sport!T218+Közművelődés!V263+Támogatás!Z230</f>
        <v>0</v>
      </c>
      <c r="U216" s="44">
        <f>Igazgatás!U244+Községgazd!X229+Vagyongazd!U216+Közút!U220+Sport!U218+Közművelődés!W263+Támogatás!AA230</f>
        <v>0</v>
      </c>
    </row>
    <row r="217" spans="1:21" ht="15.75" customHeight="1" thickBot="1" x14ac:dyDescent="0.3">
      <c r="B217" s="55"/>
      <c r="C217" s="2"/>
      <c r="D217" s="550" t="s">
        <v>378</v>
      </c>
      <c r="E217" s="550"/>
      <c r="F217" s="165">
        <v>50000</v>
      </c>
      <c r="G217" s="165">
        <f>Igazgatás!G245+Községgazd!G230+Közút!G221+Sport!G219+Közművelődés!G264+Támogatás!G231</f>
        <v>50000</v>
      </c>
      <c r="H217" s="165">
        <f>Igazgatás!H245+Községgazd!H230+Közút!H221+Sport!H219+Közművelődés!H264+Támogatás!H231</f>
        <v>0</v>
      </c>
      <c r="I217" s="165">
        <f>Igazgatás!I245+Községgazd!I230+Közút!I221+Sport!I219+Közművelődés!I264+Támogatás!I231</f>
        <v>50000</v>
      </c>
      <c r="J217" s="74">
        <f>Igazgatás!J245+Községgazd!M230+Vagyongazd!J217+Közút!J221+Sport!J219+Közművelődés!L264+Támogatás!P231</f>
        <v>0</v>
      </c>
      <c r="K217" s="1">
        <f>Igazgatás!K245+Községgazd!N230+Vagyongazd!K217+Közút!K221+Sport!K219+Közművelődés!M264+Támogatás!Q231</f>
        <v>0</v>
      </c>
      <c r="L217" s="1">
        <f>Igazgatás!L245+Községgazd!O230+Vagyongazd!L217+Közút!L221+Sport!L219+Közművelődés!N264+Támogatás!R231</f>
        <v>0</v>
      </c>
      <c r="M217" s="1">
        <f>Igazgatás!M245+Községgazd!P230+Vagyongazd!M217+Közút!M221+Sport!M219+Közművelődés!O264+Támogatás!S231</f>
        <v>0</v>
      </c>
      <c r="N217" s="1">
        <f>Igazgatás!N245+Községgazd!Q230+Vagyongazd!N217+Közút!N221+Sport!N219+Közművelődés!P264+Támogatás!T231</f>
        <v>0</v>
      </c>
      <c r="O217" s="80">
        <f>Igazgatás!O245+Községgazd!R230+Vagyongazd!O217+Közút!O221+Sport!O219+Közművelődés!Q264+Támogatás!U231</f>
        <v>0</v>
      </c>
      <c r="P217" s="1">
        <f>Igazgatás!P245+Községgazd!S230+Vagyongazd!P217+Közút!P221+Sport!P219+Közművelődés!R264+Támogatás!V231</f>
        <v>0</v>
      </c>
      <c r="Q217" s="42">
        <f>Igazgatás!Q245+Községgazd!T230+Vagyongazd!Q217+Közút!Q221+Sport!Q219+Közművelődés!S264+Támogatás!W231</f>
        <v>0</v>
      </c>
      <c r="R217" s="80">
        <f>Igazgatás!R245+Községgazd!U230+Vagyongazd!R217+Közút!R221+Sport!R219+Közművelődés!T264+Támogatás!X231</f>
        <v>0</v>
      </c>
      <c r="S217" s="80">
        <f>Igazgatás!S245+Községgazd!V230+Vagyongazd!S217+Közút!S221+Sport!S219+Közművelődés!U264+Támogatás!Y231</f>
        <v>50000</v>
      </c>
      <c r="T217" s="80">
        <f>Igazgatás!T245+Községgazd!W230+Vagyongazd!T217+Közút!T221+Sport!T219+Közművelődés!V264+Támogatás!Z231</f>
        <v>0</v>
      </c>
      <c r="U217" s="44">
        <f>Igazgatás!U245+Községgazd!X230+Vagyongazd!U217+Közút!U221+Sport!U219+Közművelődés!W264+Támogatás!AA231</f>
        <v>0</v>
      </c>
    </row>
    <row r="218" spans="1:21" ht="15.75" hidden="1" customHeight="1" x14ac:dyDescent="0.25">
      <c r="B218" s="55"/>
      <c r="C218" s="2"/>
      <c r="D218" s="550" t="s">
        <v>379</v>
      </c>
      <c r="E218" s="550"/>
      <c r="F218" s="165" t="e">
        <v>#REF!</v>
      </c>
      <c r="G218" s="241" t="e">
        <f>Igazgatás!G246+Községgazd!G231+Vagyongazd!#REF!+Közút!G222+Sport!G220+Közművelődés!G265+Támogatás!G232</f>
        <v>#REF!</v>
      </c>
      <c r="H218" s="147" t="e">
        <f>Igazgatás!H246+Községgazd!H231+Vagyongazd!#REF!+Közút!H222+Sport!H220+Közművelődés!H265+Támogatás!H232</f>
        <v>#REF!</v>
      </c>
      <c r="I218" s="165" t="e">
        <f>Igazgatás!I246+Községgazd!I231+Vagyongazd!#REF!+Közút!I222+Sport!I220+Közművelődés!I265+Támogatás!I232</f>
        <v>#REF!</v>
      </c>
      <c r="J218" s="74">
        <f>Igazgatás!J246+Községgazd!M231+Vagyongazd!J218+Közút!J222+Sport!J220+Közművelődés!L265+Támogatás!P232</f>
        <v>0</v>
      </c>
      <c r="K218" s="1">
        <f>Igazgatás!K246+Községgazd!N231+Vagyongazd!K218+Közút!K222+Sport!K220+Közművelődés!M265+Támogatás!Q232</f>
        <v>0</v>
      </c>
      <c r="L218" s="1">
        <f>Igazgatás!L246+Községgazd!O231+Vagyongazd!L218+Közút!L222+Sport!L220+Közművelődés!N265+Támogatás!R232</f>
        <v>0</v>
      </c>
      <c r="M218" s="1">
        <f>Igazgatás!M246+Községgazd!P231+Vagyongazd!M218+Közút!M222+Sport!M220+Közművelődés!O265+Támogatás!S232</f>
        <v>0</v>
      </c>
      <c r="N218" s="1">
        <f>Igazgatás!N246+Községgazd!Q231+Vagyongazd!N218+Közút!N222+Sport!N220+Közművelődés!P265+Támogatás!T232</f>
        <v>0</v>
      </c>
      <c r="O218" s="80">
        <f>Igazgatás!O246+Községgazd!R231+Vagyongazd!O218+Közút!O222+Sport!O220+Közművelődés!Q265+Támogatás!U232</f>
        <v>0</v>
      </c>
      <c r="P218" s="1">
        <f>Igazgatás!P246+Községgazd!S231+Vagyongazd!P218+Közút!P222+Sport!P220+Közművelődés!R265+Támogatás!V232</f>
        <v>0</v>
      </c>
      <c r="Q218" s="42">
        <f>Igazgatás!Q246+Községgazd!T231+Vagyongazd!Q218+Közút!Q222+Sport!Q220+Közművelődés!S265+Támogatás!W232</f>
        <v>0</v>
      </c>
      <c r="R218" s="80">
        <f>Igazgatás!R246+Községgazd!U231+Vagyongazd!R218+Közút!R222+Sport!R220+Közművelődés!T265+Támogatás!X232</f>
        <v>0</v>
      </c>
      <c r="S218" s="80">
        <f>Igazgatás!S246+Községgazd!V231+Vagyongazd!S218+Közút!S222+Sport!S220+Közművelődés!U265+Támogatás!Y232</f>
        <v>0</v>
      </c>
      <c r="T218" s="80">
        <f>Igazgatás!T246+Községgazd!W231+Vagyongazd!T218+Közút!T222+Sport!T220+Közművelődés!V265+Támogatás!Z232</f>
        <v>0</v>
      </c>
      <c r="U218" s="44">
        <f>Igazgatás!U246+Községgazd!X231+Vagyongazd!U218+Közút!U222+Sport!U220+Közművelődés!W265+Támogatás!AA232</f>
        <v>0</v>
      </c>
    </row>
    <row r="219" spans="1:21" ht="15.75" hidden="1" customHeight="1" x14ac:dyDescent="0.25">
      <c r="B219" s="55"/>
      <c r="C219" s="2"/>
      <c r="D219" s="550" t="s">
        <v>380</v>
      </c>
      <c r="E219" s="550"/>
      <c r="F219" s="165" t="e">
        <v>#REF!</v>
      </c>
      <c r="G219" s="241" t="e">
        <f>Igazgatás!G247+Községgazd!G232+Vagyongazd!#REF!+Közút!G223+Sport!G221+Közművelődés!G266+Támogatás!G233</f>
        <v>#REF!</v>
      </c>
      <c r="H219" s="147" t="e">
        <f>Igazgatás!H247+Községgazd!H232+Vagyongazd!#REF!+Közút!H223+Sport!H221+Közművelődés!H266+Támogatás!H233</f>
        <v>#REF!</v>
      </c>
      <c r="I219" s="165" t="e">
        <f>Igazgatás!I247+Községgazd!I232+Vagyongazd!#REF!+Közút!I223+Sport!I221+Közművelődés!I266+Támogatás!I233</f>
        <v>#REF!</v>
      </c>
      <c r="J219" s="74">
        <f>Igazgatás!J247+Községgazd!M232+Vagyongazd!J219+Közút!J223+Sport!J221+Közművelődés!L266+Támogatás!P233</f>
        <v>0</v>
      </c>
      <c r="K219" s="1">
        <f>Igazgatás!K247+Községgazd!N232+Vagyongazd!K219+Közút!K223+Sport!K221+Közművelődés!M266+Támogatás!Q233</f>
        <v>0</v>
      </c>
      <c r="L219" s="1">
        <f>Igazgatás!L247+Községgazd!O232+Vagyongazd!L219+Közút!L223+Sport!L221+Közművelődés!N266+Támogatás!R233</f>
        <v>0</v>
      </c>
      <c r="M219" s="1">
        <f>Igazgatás!M247+Községgazd!P232+Vagyongazd!M219+Közút!M223+Sport!M221+Közművelődés!O266+Támogatás!S233</f>
        <v>0</v>
      </c>
      <c r="N219" s="1">
        <f>Igazgatás!N247+Községgazd!Q232+Vagyongazd!N219+Közút!N223+Sport!N221+Közművelődés!P266+Támogatás!T233</f>
        <v>0</v>
      </c>
      <c r="O219" s="80">
        <f>Igazgatás!O247+Községgazd!R232+Vagyongazd!O219+Közút!O223+Sport!O221+Közművelődés!Q266+Támogatás!U233</f>
        <v>0</v>
      </c>
      <c r="P219" s="1">
        <f>Igazgatás!P247+Községgazd!S232+Vagyongazd!P219+Közút!P223+Sport!P221+Közművelődés!R266+Támogatás!V233</f>
        <v>0</v>
      </c>
      <c r="Q219" s="42">
        <f>Igazgatás!Q247+Községgazd!T232+Vagyongazd!Q219+Közút!Q223+Sport!Q221+Közművelődés!S266+Támogatás!W233</f>
        <v>0</v>
      </c>
      <c r="R219" s="80">
        <f>Igazgatás!R247+Községgazd!U232+Vagyongazd!R219+Közút!R223+Sport!R221+Közművelődés!T266+Támogatás!X233</f>
        <v>0</v>
      </c>
      <c r="S219" s="80">
        <f>Igazgatás!S247+Községgazd!V232+Vagyongazd!S219+Közút!S223+Sport!S221+Közművelődés!U266+Támogatás!Y233</f>
        <v>0</v>
      </c>
      <c r="T219" s="80">
        <f>Igazgatás!T247+Községgazd!W232+Vagyongazd!T219+Közút!T223+Sport!T221+Közművelődés!V266+Támogatás!Z233</f>
        <v>0</v>
      </c>
      <c r="U219" s="44">
        <f>Igazgatás!U247+Községgazd!X232+Vagyongazd!U219+Közút!U223+Sport!U221+Közművelődés!W266+Támogatás!AA233</f>
        <v>0</v>
      </c>
    </row>
    <row r="220" spans="1:21" ht="25.5" hidden="1" customHeight="1" x14ac:dyDescent="0.25">
      <c r="B220" s="55"/>
      <c r="C220" s="2"/>
      <c r="D220" s="551" t="s">
        <v>538</v>
      </c>
      <c r="E220" s="551"/>
      <c r="F220" s="165" t="e">
        <v>#REF!</v>
      </c>
      <c r="G220" s="251" t="e">
        <f>Igazgatás!G248+Községgazd!G233+Vagyongazd!#REF!+Közút!G224+Sport!G222+Közművelődés!G267+Támogatás!G234</f>
        <v>#REF!</v>
      </c>
      <c r="H220" s="157" t="e">
        <f>Igazgatás!H248+Községgazd!H233+Vagyongazd!#REF!+Közút!H224+Sport!H222+Közművelődés!H267+Támogatás!H234</f>
        <v>#REF!</v>
      </c>
      <c r="I220" s="165" t="e">
        <f>Igazgatás!I248+Községgazd!I233+Vagyongazd!#REF!+Közút!I224+Sport!I222+Közművelődés!I267+Támogatás!I234</f>
        <v>#REF!</v>
      </c>
      <c r="J220" s="74">
        <f>Igazgatás!J248+Községgazd!M233+Vagyongazd!J220+Közút!J224+Sport!J222+Közművelődés!L267+Támogatás!P234</f>
        <v>0</v>
      </c>
      <c r="K220" s="1">
        <f>Igazgatás!K248+Községgazd!N233+Vagyongazd!K220+Közút!K224+Sport!K222+Közművelődés!M267+Támogatás!Q234</f>
        <v>0</v>
      </c>
      <c r="L220" s="1">
        <f>Igazgatás!L248+Községgazd!O233+Vagyongazd!L220+Közút!L224+Sport!L222+Közművelődés!N267+Támogatás!R234</f>
        <v>0</v>
      </c>
      <c r="M220" s="1">
        <f>Igazgatás!M248+Községgazd!P233+Vagyongazd!M220+Közút!M224+Sport!M222+Közművelődés!O267+Támogatás!S234</f>
        <v>0</v>
      </c>
      <c r="N220" s="1">
        <f>Igazgatás!N248+Községgazd!Q233+Vagyongazd!N220+Közút!N224+Sport!N222+Közművelődés!P267+Támogatás!T234</f>
        <v>0</v>
      </c>
      <c r="O220" s="80">
        <f>Igazgatás!O248+Községgazd!R233+Vagyongazd!O220+Közút!O224+Sport!O222+Közművelődés!Q267+Támogatás!U234</f>
        <v>0</v>
      </c>
      <c r="P220" s="1">
        <f>Igazgatás!P248+Községgazd!S233+Vagyongazd!P220+Közút!P224+Sport!P222+Közművelődés!R267+Támogatás!V234</f>
        <v>0</v>
      </c>
      <c r="Q220" s="42">
        <f>Igazgatás!Q248+Községgazd!T233+Vagyongazd!Q220+Közút!Q224+Sport!Q222+Közművelődés!S267+Támogatás!W234</f>
        <v>0</v>
      </c>
      <c r="R220" s="80">
        <f>Igazgatás!R248+Községgazd!U233+Vagyongazd!R220+Közút!R224+Sport!R222+Közművelődés!T267+Támogatás!X234</f>
        <v>0</v>
      </c>
      <c r="S220" s="80">
        <f>Igazgatás!S248+Községgazd!V233+Vagyongazd!S220+Közút!S224+Sport!S222+Közművelődés!U267+Támogatás!Y234</f>
        <v>0</v>
      </c>
      <c r="T220" s="80">
        <f>Igazgatás!T248+Községgazd!W233+Vagyongazd!T220+Közút!T224+Sport!T222+Közművelődés!V267+Támogatás!Z234</f>
        <v>0</v>
      </c>
      <c r="U220" s="44">
        <f>Igazgatás!U248+Községgazd!X233+Vagyongazd!U220+Közút!U224+Sport!U222+Közművelődés!W267+Támogatás!AA234</f>
        <v>0</v>
      </c>
    </row>
    <row r="221" spans="1:21" ht="25.5" hidden="1" customHeight="1" x14ac:dyDescent="0.25">
      <c r="B221" s="55"/>
      <c r="C221" s="2"/>
      <c r="D221" s="551" t="s">
        <v>541</v>
      </c>
      <c r="E221" s="551"/>
      <c r="F221" s="165" t="e">
        <v>#REF!</v>
      </c>
      <c r="G221" s="251" t="e">
        <f>Igazgatás!G249+Községgazd!G234+Vagyongazd!#REF!+Közút!G225+Sport!G223+Közművelődés!G268+Támogatás!G235</f>
        <v>#REF!</v>
      </c>
      <c r="H221" s="157" t="e">
        <f>Igazgatás!H249+Községgazd!H234+Vagyongazd!#REF!+Közút!H225+Sport!H223+Közművelődés!H268+Támogatás!H235</f>
        <v>#REF!</v>
      </c>
      <c r="I221" s="165" t="e">
        <f>Igazgatás!I249+Községgazd!I234+Vagyongazd!#REF!+Közút!I225+Sport!I223+Közművelődés!I268+Támogatás!I235</f>
        <v>#REF!</v>
      </c>
      <c r="J221" s="74">
        <f>Igazgatás!J249+Községgazd!M234+Vagyongazd!J221+Közút!J225+Sport!J223+Közművelődés!L268+Támogatás!P235</f>
        <v>0</v>
      </c>
      <c r="K221" s="1">
        <f>Igazgatás!K249+Községgazd!N234+Vagyongazd!K221+Közút!K225+Sport!K223+Közművelődés!M268+Támogatás!Q235</f>
        <v>0</v>
      </c>
      <c r="L221" s="1">
        <f>Igazgatás!L249+Községgazd!O234+Vagyongazd!L221+Közút!L225+Sport!L223+Közművelődés!N268+Támogatás!R235</f>
        <v>0</v>
      </c>
      <c r="M221" s="1">
        <f>Igazgatás!M249+Községgazd!P234+Vagyongazd!M221+Közút!M225+Sport!M223+Közművelődés!O268+Támogatás!S235</f>
        <v>0</v>
      </c>
      <c r="N221" s="1">
        <f>Igazgatás!N249+Községgazd!Q234+Vagyongazd!N221+Közút!N225+Sport!N223+Közművelődés!P268+Támogatás!T235</f>
        <v>0</v>
      </c>
      <c r="O221" s="80">
        <f>Igazgatás!O249+Községgazd!R234+Vagyongazd!O221+Közút!O225+Sport!O223+Közművelődés!Q268+Támogatás!U235</f>
        <v>0</v>
      </c>
      <c r="P221" s="1">
        <f>Igazgatás!P249+Községgazd!S234+Vagyongazd!P221+Közút!P225+Sport!P223+Közművelődés!R268+Támogatás!V235</f>
        <v>0</v>
      </c>
      <c r="Q221" s="42">
        <f>Igazgatás!Q249+Községgazd!T234+Vagyongazd!Q221+Közút!Q225+Sport!Q223+Közművelődés!S268+Támogatás!W235</f>
        <v>0</v>
      </c>
      <c r="R221" s="80">
        <f>Igazgatás!R249+Községgazd!U234+Vagyongazd!R221+Közút!R225+Sport!R223+Közművelődés!T268+Támogatás!X235</f>
        <v>0</v>
      </c>
      <c r="S221" s="80">
        <f>Igazgatás!S249+Községgazd!V234+Vagyongazd!S221+Közút!S225+Sport!S223+Közművelődés!U268+Támogatás!Y235</f>
        <v>0</v>
      </c>
      <c r="T221" s="80">
        <f>Igazgatás!T249+Községgazd!W234+Vagyongazd!T221+Közút!T225+Sport!T223+Közművelődés!V268+Támogatás!Z235</f>
        <v>0</v>
      </c>
      <c r="U221" s="44">
        <f>Igazgatás!U249+Községgazd!X234+Vagyongazd!U221+Közút!U225+Sport!U223+Közművelődés!W268+Támogatás!AA235</f>
        <v>0</v>
      </c>
    </row>
    <row r="222" spans="1:21" ht="15.75" hidden="1" customHeight="1" x14ac:dyDescent="0.25">
      <c r="B222" s="55"/>
      <c r="C222" s="2"/>
      <c r="D222" s="550" t="s">
        <v>381</v>
      </c>
      <c r="E222" s="550"/>
      <c r="F222" s="165" t="e">
        <v>#REF!</v>
      </c>
      <c r="G222" s="241" t="e">
        <f>Igazgatás!G250+Községgazd!G235+Vagyongazd!#REF!+Közút!G226+Sport!G224+Közművelődés!G269+Támogatás!G236</f>
        <v>#REF!</v>
      </c>
      <c r="H222" s="147" t="e">
        <f>Igazgatás!H250+Községgazd!H235+Vagyongazd!#REF!+Közút!H226+Sport!H224+Közművelődés!H269+Támogatás!H236</f>
        <v>#REF!</v>
      </c>
      <c r="I222" s="165" t="e">
        <f>Igazgatás!I250+Községgazd!I235+Vagyongazd!#REF!+Közút!I226+Sport!I224+Közművelődés!I269+Támogatás!I236</f>
        <v>#REF!</v>
      </c>
      <c r="J222" s="74">
        <f>Igazgatás!J250+Községgazd!M235+Vagyongazd!J222+Közút!J226+Sport!J224+Közművelődés!L269+Támogatás!P236</f>
        <v>0</v>
      </c>
      <c r="K222" s="1">
        <f>Igazgatás!K250+Községgazd!N235+Vagyongazd!K222+Közút!K226+Sport!K224+Közművelődés!M269+Támogatás!Q236</f>
        <v>0</v>
      </c>
      <c r="L222" s="1">
        <f>Igazgatás!L250+Községgazd!O235+Vagyongazd!L222+Közút!L226+Sport!L224+Közművelődés!N269+Támogatás!R236</f>
        <v>0</v>
      </c>
      <c r="M222" s="1">
        <f>Igazgatás!M250+Községgazd!P235+Vagyongazd!M222+Közút!M226+Sport!M224+Közművelődés!O269+Támogatás!S236</f>
        <v>0</v>
      </c>
      <c r="N222" s="1">
        <f>Igazgatás!N250+Községgazd!Q235+Vagyongazd!N222+Közút!N226+Sport!N224+Közművelődés!P269+Támogatás!T236</f>
        <v>0</v>
      </c>
      <c r="O222" s="80">
        <f>Igazgatás!O250+Községgazd!R235+Vagyongazd!O222+Közút!O226+Sport!O224+Közművelődés!Q269+Támogatás!U236</f>
        <v>0</v>
      </c>
      <c r="P222" s="1">
        <f>Igazgatás!P250+Községgazd!S235+Vagyongazd!P222+Közút!P226+Sport!P224+Közművelődés!R269+Támogatás!V236</f>
        <v>0</v>
      </c>
      <c r="Q222" s="42">
        <f>Igazgatás!Q250+Községgazd!T235+Vagyongazd!Q222+Közút!Q226+Sport!Q224+Közművelődés!S269+Támogatás!W236</f>
        <v>0</v>
      </c>
      <c r="R222" s="80">
        <f>Igazgatás!R250+Községgazd!U235+Vagyongazd!R222+Közút!R226+Sport!R224+Közművelődés!T269+Támogatás!X236</f>
        <v>0</v>
      </c>
      <c r="S222" s="80">
        <f>Igazgatás!S250+Községgazd!V235+Vagyongazd!S222+Közút!S226+Sport!S224+Közművelődés!U269+Támogatás!Y236</f>
        <v>0</v>
      </c>
      <c r="T222" s="80">
        <f>Igazgatás!T250+Községgazd!W235+Vagyongazd!T222+Közút!T226+Sport!T224+Közművelődés!V269+Támogatás!Z236</f>
        <v>0</v>
      </c>
      <c r="U222" s="44">
        <f>Igazgatás!U250+Községgazd!X235+Vagyongazd!U222+Közút!U226+Sport!U224+Közművelődés!W269+Támogatás!AA236</f>
        <v>0</v>
      </c>
    </row>
    <row r="223" spans="1:21" ht="15.75" hidden="1" customHeight="1" x14ac:dyDescent="0.25">
      <c r="B223" s="55"/>
      <c r="C223" s="2"/>
      <c r="D223" s="550" t="s">
        <v>382</v>
      </c>
      <c r="E223" s="550"/>
      <c r="F223" s="165" t="e">
        <v>#REF!</v>
      </c>
      <c r="G223" s="241" t="e">
        <f>Igazgatás!G251+Községgazd!G236+Vagyongazd!#REF!+Közút!G227+Sport!G225+Közművelődés!G270+Támogatás!G237</f>
        <v>#REF!</v>
      </c>
      <c r="H223" s="147" t="e">
        <f>Igazgatás!H251+Községgazd!H236+Vagyongazd!#REF!+Közút!H227+Sport!H225+Közművelődés!H270+Támogatás!H237</f>
        <v>#REF!</v>
      </c>
      <c r="I223" s="165" t="e">
        <f>Igazgatás!I251+Községgazd!I236+Vagyongazd!#REF!+Közút!I227+Sport!I225+Közművelődés!I270+Támogatás!I237</f>
        <v>#REF!</v>
      </c>
      <c r="J223" s="74">
        <f>Igazgatás!J251+Községgazd!M236+Vagyongazd!J223+Közút!J227+Sport!J225+Közművelődés!L270+Támogatás!P237</f>
        <v>0</v>
      </c>
      <c r="K223" s="1">
        <f>Igazgatás!K251+Községgazd!N236+Vagyongazd!K223+Közút!K227+Sport!K225+Közművelődés!M270+Támogatás!Q237</f>
        <v>0</v>
      </c>
      <c r="L223" s="1">
        <f>Igazgatás!L251+Községgazd!O236+Vagyongazd!L223+Közút!L227+Sport!L225+Közművelődés!N270+Támogatás!R237</f>
        <v>0</v>
      </c>
      <c r="M223" s="1">
        <f>Igazgatás!M251+Községgazd!P236+Vagyongazd!M223+Közút!M227+Sport!M225+Közművelődés!O270+Támogatás!S237</f>
        <v>0</v>
      </c>
      <c r="N223" s="1">
        <f>Igazgatás!N251+Községgazd!Q236+Vagyongazd!N223+Közút!N227+Sport!N225+Közművelődés!P270+Támogatás!T237</f>
        <v>0</v>
      </c>
      <c r="O223" s="80">
        <f>Igazgatás!O251+Községgazd!R236+Vagyongazd!O223+Közút!O227+Sport!O225+Közművelődés!Q270+Támogatás!U237</f>
        <v>0</v>
      </c>
      <c r="P223" s="1">
        <f>Igazgatás!P251+Községgazd!S236+Vagyongazd!P223+Közút!P227+Sport!P225+Közművelődés!R270+Támogatás!V237</f>
        <v>0</v>
      </c>
      <c r="Q223" s="42">
        <f>Igazgatás!Q251+Községgazd!T236+Vagyongazd!Q223+Közút!Q227+Sport!Q225+Közművelődés!S270+Támogatás!W237</f>
        <v>0</v>
      </c>
      <c r="R223" s="80">
        <f>Igazgatás!R251+Községgazd!U236+Vagyongazd!R223+Közút!R227+Sport!R225+Közművelődés!T270+Támogatás!X237</f>
        <v>0</v>
      </c>
      <c r="S223" s="80">
        <f>Igazgatás!S251+Községgazd!V236+Vagyongazd!S223+Közút!S227+Sport!S225+Közművelődés!U270+Támogatás!Y237</f>
        <v>0</v>
      </c>
      <c r="T223" s="80">
        <f>Igazgatás!T251+Községgazd!W236+Vagyongazd!T223+Közút!T227+Sport!T225+Közművelődés!V270+Támogatás!Z237</f>
        <v>0</v>
      </c>
      <c r="U223" s="44">
        <f>Igazgatás!U251+Községgazd!X236+Vagyongazd!U223+Közút!U227+Sport!U225+Közművelődés!W270+Támogatás!AA237</f>
        <v>0</v>
      </c>
    </row>
    <row r="224" spans="1:21" ht="15.75" hidden="1" customHeight="1" thickBot="1" x14ac:dyDescent="0.3">
      <c r="B224" s="57"/>
      <c r="C224" s="20"/>
      <c r="D224" s="590" t="s">
        <v>567</v>
      </c>
      <c r="E224" s="590"/>
      <c r="F224" s="165" t="e">
        <v>#REF!</v>
      </c>
      <c r="G224" s="243" t="e">
        <f>Igazgatás!G252+Községgazd!G237+Vagyongazd!#REF!+Közút!G228+Sport!G226+Közművelődés!G271+Támogatás!G238</f>
        <v>#REF!</v>
      </c>
      <c r="H224" s="149" t="e">
        <f>Igazgatás!H252+Községgazd!H237+Vagyongazd!#REF!+Közút!H228+Sport!H226+Közművelődés!H271+Támogatás!H238</f>
        <v>#REF!</v>
      </c>
      <c r="I224" s="165" t="e">
        <f>Igazgatás!I252+Községgazd!I237+Vagyongazd!#REF!+Közút!I228+Sport!I226+Közművelődés!I271+Támogatás!I238</f>
        <v>#REF!</v>
      </c>
      <c r="J224" s="74">
        <f>Igazgatás!J252+Községgazd!M237+Vagyongazd!J224+Közút!J228+Sport!J226+Közművelődés!L271+Támogatás!P238</f>
        <v>0</v>
      </c>
      <c r="K224" s="1">
        <f>Igazgatás!K252+Községgazd!N237+Vagyongazd!K224+Közút!K228+Sport!K226+Közművelődés!M271+Támogatás!Q238</f>
        <v>0</v>
      </c>
      <c r="L224" s="1">
        <f>Igazgatás!L252+Községgazd!O237+Vagyongazd!L224+Közút!L228+Sport!L226+Közművelődés!N271+Támogatás!R238</f>
        <v>0</v>
      </c>
      <c r="M224" s="1">
        <f>Igazgatás!M252+Községgazd!P237+Vagyongazd!M224+Közút!M228+Sport!M226+Közművelődés!O271+Támogatás!S238</f>
        <v>0</v>
      </c>
      <c r="N224" s="1">
        <f>Igazgatás!N252+Községgazd!Q237+Vagyongazd!N224+Közút!N228+Sport!N226+Közművelődés!P271+Támogatás!T238</f>
        <v>0</v>
      </c>
      <c r="O224" s="80">
        <f>Igazgatás!O252+Községgazd!R237+Vagyongazd!O224+Közút!O228+Sport!O226+Közművelődés!Q271+Támogatás!U238</f>
        <v>0</v>
      </c>
      <c r="P224" s="1">
        <f>Igazgatás!P252+Községgazd!S237+Vagyongazd!P224+Közút!P228+Sport!P226+Közművelődés!R271+Támogatás!V238</f>
        <v>0</v>
      </c>
      <c r="Q224" s="42">
        <f>Igazgatás!Q252+Községgazd!T237+Vagyongazd!Q224+Közút!Q228+Sport!Q226+Közművelődés!S271+Támogatás!W238</f>
        <v>0</v>
      </c>
      <c r="R224" s="80">
        <f>Igazgatás!R252+Községgazd!U237+Vagyongazd!R224+Közút!R228+Sport!R226+Közművelődés!T271+Támogatás!X238</f>
        <v>0</v>
      </c>
      <c r="S224" s="80">
        <f>Igazgatás!S252+Községgazd!V237+Vagyongazd!S224+Közút!S228+Sport!S226+Közművelődés!U271+Támogatás!Y238</f>
        <v>0</v>
      </c>
      <c r="T224" s="80">
        <f>Igazgatás!T252+Községgazd!W237+Vagyongazd!T224+Közút!T228+Sport!T226+Közművelődés!V271+Támogatás!Z238</f>
        <v>0</v>
      </c>
      <c r="U224" s="44">
        <f>Igazgatás!U252+Községgazd!X237+Vagyongazd!U224+Közút!U228+Sport!U226+Közművelődés!W271+Támogatás!AA238</f>
        <v>0</v>
      </c>
    </row>
    <row r="225" spans="1:21" ht="15.75" thickBot="1" x14ac:dyDescent="0.3">
      <c r="B225" s="99" t="s">
        <v>284</v>
      </c>
      <c r="C225" s="591" t="s">
        <v>285</v>
      </c>
      <c r="D225" s="592"/>
      <c r="E225" s="592"/>
      <c r="F225" s="162">
        <v>21248453</v>
      </c>
      <c r="G225" s="162">
        <f>Igazgatás!G253+Községgazd!G238+Közút!G229+Sport!G227+Közművelődés!G272+Támogatás!G239</f>
        <v>15748453</v>
      </c>
      <c r="H225" s="162">
        <f>Igazgatás!H253+Községgazd!H238+Közút!H229+Sport!H227+Közművelődés!H272+Támogatás!H239</f>
        <v>0</v>
      </c>
      <c r="I225" s="162">
        <f>Igazgatás!I253+Községgazd!I238+Közút!I229+Sport!I227+Közművelődés!I272+Támogatás!I239</f>
        <v>15748453</v>
      </c>
      <c r="J225" s="85">
        <f>Igazgatás!J253+Községgazd!M238+Vagyongazd!J225+Közút!J229+Sport!J227+Közművelődés!L272+Támogatás!P239</f>
        <v>748453</v>
      </c>
      <c r="K225" s="86">
        <f>Igazgatás!K253+Községgazd!N238+Vagyongazd!K225+Közút!K229+Sport!K227+Közművelődés!M272+Támogatás!Q239</f>
        <v>0</v>
      </c>
      <c r="L225" s="86">
        <f>Igazgatás!L253+Községgazd!O238+Vagyongazd!L225+Közút!L229+Sport!L227+Közművelődés!N272+Támogatás!R239</f>
        <v>0</v>
      </c>
      <c r="M225" s="86">
        <f>Igazgatás!M253+Községgazd!P238+Vagyongazd!M225+Közút!M229+Sport!M227+Közművelődés!O272+Támogatás!S239</f>
        <v>0</v>
      </c>
      <c r="N225" s="86">
        <f>Igazgatás!N253+Községgazd!Q238+Vagyongazd!N225+Közút!N229+Sport!N227+Közművelődés!P272+Támogatás!T239</f>
        <v>0</v>
      </c>
      <c r="O225" s="89">
        <f>Igazgatás!O253+Községgazd!R238+Vagyongazd!O225+Közút!O229+Sport!O227+Közművelődés!Q272+Támogatás!U239</f>
        <v>0</v>
      </c>
      <c r="P225" s="86">
        <f>Igazgatás!P253+Községgazd!S238+Vagyongazd!P225+Közút!P229+Sport!P227+Közművelődés!R272+Támogatás!V239</f>
        <v>0</v>
      </c>
      <c r="Q225" s="88">
        <f>Igazgatás!Q253+Községgazd!T238+Vagyongazd!Q225+Közút!Q229+Sport!Q227+Közművelődés!S272+Támogatás!W239</f>
        <v>0</v>
      </c>
      <c r="R225" s="89">
        <f>Igazgatás!R253+Községgazd!U238+Vagyongazd!R225+Közút!R229+Sport!R227+Közművelődés!T272+Támogatás!X239</f>
        <v>0</v>
      </c>
      <c r="S225" s="89">
        <f>Igazgatás!S253+Községgazd!V238+Vagyongazd!S225+Közút!S229+Sport!S227+Közművelődés!U272+Támogatás!Y239</f>
        <v>0</v>
      </c>
      <c r="T225" s="89">
        <f>Igazgatás!T253+Községgazd!W238+Vagyongazd!T225+Közút!T229+Sport!T227+Közművelődés!V272+Támogatás!Z239</f>
        <v>0</v>
      </c>
      <c r="U225" s="90">
        <f>Igazgatás!U253+Községgazd!X238+Vagyongazd!U225+Közút!U229+Sport!U227+Közművelődés!W272+Támogatás!AA239</f>
        <v>15000000</v>
      </c>
    </row>
    <row r="226" spans="1:21" x14ac:dyDescent="0.25">
      <c r="B226" s="113" t="s">
        <v>691</v>
      </c>
      <c r="C226" s="611" t="s">
        <v>286</v>
      </c>
      <c r="D226" s="612"/>
      <c r="E226" s="612"/>
      <c r="F226" s="163">
        <v>21248453</v>
      </c>
      <c r="G226" s="163">
        <f>Igazgatás!G254+Községgazd!G239+Közút!G230+Sport!G228+Közművelődés!G273+Támogatás!G240</f>
        <v>15748453</v>
      </c>
      <c r="H226" s="163">
        <f>Igazgatás!H254+Községgazd!H239+Közút!H230+Sport!H228+Közművelődés!H273+Támogatás!H240</f>
        <v>0</v>
      </c>
      <c r="I226" s="163">
        <f>Igazgatás!I254+Községgazd!I239+Közút!I230+Sport!I228+Közművelődés!I273+Támogatás!I240</f>
        <v>15748453</v>
      </c>
      <c r="J226" s="115">
        <f>Igazgatás!J254+Községgazd!M239+Vagyongazd!J226+Közút!J230+Sport!J228+Közművelődés!L273+Támogatás!P240</f>
        <v>748453</v>
      </c>
      <c r="K226" s="116">
        <f>Igazgatás!K254+Községgazd!N239+Vagyongazd!K226+Közút!K230+Sport!K228+Közművelődés!M273+Támogatás!Q240</f>
        <v>0</v>
      </c>
      <c r="L226" s="116">
        <f>Igazgatás!L254+Községgazd!O239+Vagyongazd!L226+Közút!L230+Sport!L228+Közművelődés!N273+Támogatás!R240</f>
        <v>0</v>
      </c>
      <c r="M226" s="116">
        <f>Igazgatás!M254+Községgazd!P239+Vagyongazd!M226+Közút!M230+Sport!M228+Közművelődés!O273+Támogatás!S240</f>
        <v>0</v>
      </c>
      <c r="N226" s="116">
        <f>Igazgatás!N254+Községgazd!Q239+Vagyongazd!N226+Közút!N230+Sport!N228+Közművelődés!P273+Támogatás!T240</f>
        <v>0</v>
      </c>
      <c r="O226" s="119">
        <f>Igazgatás!O254+Községgazd!R239+Vagyongazd!O226+Közút!O230+Sport!O228+Közművelődés!Q273+Támogatás!U240</f>
        <v>0</v>
      </c>
      <c r="P226" s="116">
        <f>Igazgatás!P254+Községgazd!S239+Vagyongazd!P226+Közút!P230+Sport!P228+Közművelődés!R273+Támogatás!V240</f>
        <v>0</v>
      </c>
      <c r="Q226" s="118">
        <f>Igazgatás!Q254+Községgazd!T239+Vagyongazd!Q226+Közút!Q230+Sport!Q228+Közművelődés!S273+Támogatás!W240</f>
        <v>0</v>
      </c>
      <c r="R226" s="119">
        <f>Igazgatás!R254+Községgazd!U239+Vagyongazd!R226+Közút!R230+Sport!R228+Közművelődés!T273+Támogatás!X240</f>
        <v>0</v>
      </c>
      <c r="S226" s="119">
        <f>Igazgatás!S254+Községgazd!V239+Vagyongazd!S226+Közút!S230+Sport!S228+Közművelődés!U273+Támogatás!Y240</f>
        <v>0</v>
      </c>
      <c r="T226" s="119">
        <f>Igazgatás!T254+Községgazd!W239+Vagyongazd!T226+Közút!T230+Sport!T228+Közművelődés!V273+Támogatás!Z240</f>
        <v>0</v>
      </c>
      <c r="U226" s="120">
        <f>Igazgatás!U254+Községgazd!X239+Vagyongazd!U226+Közút!U230+Sport!U228+Közművelődés!W273+Támogatás!AA240</f>
        <v>15000000</v>
      </c>
    </row>
    <row r="227" spans="1:21" s="18" customFormat="1" ht="15" customHeight="1" x14ac:dyDescent="0.25">
      <c r="A227" s="124"/>
      <c r="B227" s="53" t="s">
        <v>692</v>
      </c>
      <c r="C227" s="609" t="s">
        <v>287</v>
      </c>
      <c r="D227" s="610"/>
      <c r="E227" s="610"/>
      <c r="F227" s="166">
        <v>20500000</v>
      </c>
      <c r="G227" s="166">
        <f>Igazgatás!G255+Községgazd!G240+Közút!G231+Sport!G229+Közművelődés!G274+Támogatás!G241</f>
        <v>15000000</v>
      </c>
      <c r="H227" s="166">
        <f>Igazgatás!H255+Községgazd!H240+Közút!H231+Sport!H229+Közművelődés!H274+Támogatás!H241</f>
        <v>0</v>
      </c>
      <c r="I227" s="166">
        <f>Igazgatás!I255+Községgazd!I240+Közút!I231+Sport!I229+Közművelődés!I274+Támogatás!I241</f>
        <v>15000000</v>
      </c>
      <c r="J227" s="76">
        <f>Igazgatás!J255+Községgazd!M240+Vagyongazd!J227+Közút!J231+Sport!J229+Közművelődés!L274+Támogatás!P241</f>
        <v>0</v>
      </c>
      <c r="K227" s="13">
        <f>Igazgatás!K255+Községgazd!N240+Vagyongazd!K227+Közút!K231+Sport!K229+Közművelődés!M274+Támogatás!Q241</f>
        <v>0</v>
      </c>
      <c r="L227" s="13">
        <f>Igazgatás!L255+Községgazd!O240+Vagyongazd!L227+Közút!L231+Sport!L229+Közművelődés!N274+Támogatás!R241</f>
        <v>0</v>
      </c>
      <c r="M227" s="13">
        <f>Igazgatás!M255+Községgazd!P240+Vagyongazd!M227+Közút!M231+Sport!M229+Közművelődés!O274+Támogatás!S241</f>
        <v>0</v>
      </c>
      <c r="N227" s="13">
        <f>Igazgatás!N255+Községgazd!Q240+Vagyongazd!N227+Közút!N231+Sport!N229+Közművelődés!P274+Támogatás!T241</f>
        <v>0</v>
      </c>
      <c r="O227" s="81">
        <f>Igazgatás!O255+Községgazd!R240+Vagyongazd!O227+Közút!O231+Sport!O229+Közművelődés!Q274+Támogatás!U241</f>
        <v>0</v>
      </c>
      <c r="P227" s="13">
        <f>Igazgatás!P255+Községgazd!S240+Vagyongazd!P227+Közút!P231+Sport!P229+Közművelődés!R274+Támogatás!V241</f>
        <v>0</v>
      </c>
      <c r="Q227" s="43">
        <f>Igazgatás!Q255+Községgazd!T240+Vagyongazd!Q227+Közút!Q231+Sport!Q229+Közművelődés!S274+Támogatás!W241</f>
        <v>0</v>
      </c>
      <c r="R227" s="81">
        <f>Igazgatás!R255+Községgazd!U240+Vagyongazd!R227+Közút!R231+Sport!R229+Közművelődés!T274+Támogatás!X241</f>
        <v>0</v>
      </c>
      <c r="S227" s="81">
        <f>Igazgatás!S255+Községgazd!V240+Vagyongazd!S227+Közút!S231+Sport!S229+Közművelődés!U274+Támogatás!Y241</f>
        <v>0</v>
      </c>
      <c r="T227" s="81">
        <f>Igazgatás!T255+Községgazd!W240+Vagyongazd!T227+Közút!T231+Sport!T229+Közművelődés!V274+Támogatás!Z241</f>
        <v>0</v>
      </c>
      <c r="U227" s="45">
        <f>Igazgatás!U255+Községgazd!X240+Vagyongazd!U227+Közút!U231+Sport!U229+Közművelődés!W274+Támogatás!AA241</f>
        <v>15000000</v>
      </c>
    </row>
    <row r="228" spans="1:21" s="206" customFormat="1" ht="15" hidden="1" customHeight="1" x14ac:dyDescent="0.25">
      <c r="A228" s="124" t="s">
        <v>288</v>
      </c>
      <c r="B228" s="187" t="s">
        <v>693</v>
      </c>
      <c r="C228" s="237"/>
      <c r="D228" s="613" t="s">
        <v>705</v>
      </c>
      <c r="E228" s="613"/>
      <c r="F228" s="189" t="e">
        <v>#REF!</v>
      </c>
      <c r="G228" s="189" t="e">
        <f>Igazgatás!G256+Községgazd!G241+Vagyongazd!#REF!+Közút!G232+Sport!G230+Közművelődés!G275+Támogatás!G242</f>
        <v>#REF!</v>
      </c>
      <c r="H228" s="189" t="e">
        <f>Igazgatás!H256+Községgazd!H241+Vagyongazd!#REF!+Közút!H232+Sport!H230+Közművelődés!H275+Támogatás!H242</f>
        <v>#REF!</v>
      </c>
      <c r="I228" s="189" t="e">
        <f>Igazgatás!I256+Községgazd!I241+Vagyongazd!#REF!+Közút!I232+Sport!I230+Közművelődés!I275+Támogatás!I242</f>
        <v>#REF!</v>
      </c>
      <c r="J228" s="197">
        <f>Igazgatás!J256+Községgazd!M241+Vagyongazd!J228+Közút!J232+Sport!J230+Közművelődés!L275+Támogatás!P242</f>
        <v>0</v>
      </c>
      <c r="K228" s="191">
        <f>Igazgatás!K256+Községgazd!N241+Vagyongazd!K228+Közút!K232+Sport!K230+Közművelődés!M275+Támogatás!Q242</f>
        <v>0</v>
      </c>
      <c r="L228" s="191">
        <f>Igazgatás!L256+Községgazd!O241+Vagyongazd!L228+Közút!L232+Sport!L230+Közművelődés!N275+Támogatás!R242</f>
        <v>0</v>
      </c>
      <c r="M228" s="191">
        <f>Igazgatás!M256+Községgazd!P241+Vagyongazd!M228+Közút!M232+Sport!M230+Közművelődés!O275+Támogatás!S242</f>
        <v>0</v>
      </c>
      <c r="N228" s="191">
        <f>Igazgatás!N256+Községgazd!Q241+Vagyongazd!N228+Közút!N232+Sport!N230+Közművelődés!P275+Támogatás!T242</f>
        <v>0</v>
      </c>
      <c r="O228" s="192">
        <f>Igazgatás!O256+Községgazd!R241+Vagyongazd!O228+Közút!O232+Sport!O230+Közművelődés!Q275+Támogatás!U242</f>
        <v>0</v>
      </c>
      <c r="P228" s="191">
        <f>Igazgatás!P256+Községgazd!S241+Vagyongazd!P228+Közút!P232+Sport!P230+Közművelődés!R275+Támogatás!V242</f>
        <v>0</v>
      </c>
      <c r="Q228" s="190">
        <f>Igazgatás!Q256+Községgazd!T241+Vagyongazd!Q228+Közút!Q232+Sport!Q230+Közművelődés!S275+Támogatás!W242</f>
        <v>0</v>
      </c>
      <c r="R228" s="192">
        <f>Igazgatás!R256+Községgazd!U241+Vagyongazd!R228+Közút!R232+Sport!R230+Közművelődés!T275+Támogatás!X242</f>
        <v>0</v>
      </c>
      <c r="S228" s="192">
        <f>Igazgatás!S256+Községgazd!V241+Vagyongazd!S228+Közút!S232+Sport!S230+Közművelődés!U275+Támogatás!Y242</f>
        <v>0</v>
      </c>
      <c r="T228" s="192">
        <f>Igazgatás!T256+Községgazd!W241+Vagyongazd!T228+Közút!T232+Sport!T230+Közművelődés!V275+Támogatás!Z242</f>
        <v>0</v>
      </c>
      <c r="U228" s="193">
        <f>Igazgatás!U256+Községgazd!X241+Vagyongazd!U228+Közút!U232+Sport!U230+Közművelődés!W275+Támogatás!AA242</f>
        <v>0</v>
      </c>
    </row>
    <row r="229" spans="1:21" s="206" customFormat="1" ht="15" hidden="1" customHeight="1" x14ac:dyDescent="0.25">
      <c r="A229" s="124" t="s">
        <v>289</v>
      </c>
      <c r="B229" s="187" t="s">
        <v>694</v>
      </c>
      <c r="C229" s="196"/>
      <c r="D229" s="597" t="s">
        <v>706</v>
      </c>
      <c r="E229" s="597"/>
      <c r="F229" s="189" t="e">
        <v>#REF!</v>
      </c>
      <c r="G229" s="189" t="e">
        <f>Igazgatás!G257+Községgazd!G242+Vagyongazd!#REF!+Közút!G233+Sport!G231+Közművelődés!G276+Támogatás!G243</f>
        <v>#REF!</v>
      </c>
      <c r="H229" s="189" t="e">
        <f>Igazgatás!H257+Községgazd!H242+Vagyongazd!#REF!+Közút!H233+Sport!H231+Közművelődés!H276+Támogatás!H243</f>
        <v>#REF!</v>
      </c>
      <c r="I229" s="189" t="e">
        <f>Igazgatás!I257+Községgazd!I242+Vagyongazd!#REF!+Közút!I233+Sport!I231+Közművelődés!I276+Támogatás!I243</f>
        <v>#REF!</v>
      </c>
      <c r="J229" s="197">
        <f>Igazgatás!J257+Községgazd!M242+Vagyongazd!J229+Közút!J233+Sport!J231+Közművelődés!L276+Támogatás!P243</f>
        <v>0</v>
      </c>
      <c r="K229" s="191">
        <f>Igazgatás!K257+Községgazd!N242+Vagyongazd!K229+Közút!K233+Sport!K231+Közművelődés!M276+Támogatás!Q243</f>
        <v>0</v>
      </c>
      <c r="L229" s="191">
        <f>Igazgatás!L257+Községgazd!O242+Vagyongazd!L229+Közút!L233+Sport!L231+Közművelődés!N276+Támogatás!R243</f>
        <v>0</v>
      </c>
      <c r="M229" s="191">
        <f>Igazgatás!M257+Községgazd!P242+Vagyongazd!M229+Közút!M233+Sport!M231+Közművelődés!O276+Támogatás!S243</f>
        <v>0</v>
      </c>
      <c r="N229" s="191">
        <f>Igazgatás!N257+Községgazd!Q242+Vagyongazd!N229+Közút!N233+Sport!N231+Közművelődés!P276+Támogatás!T243</f>
        <v>0</v>
      </c>
      <c r="O229" s="192">
        <f>Igazgatás!O257+Községgazd!R242+Vagyongazd!O229+Közút!O233+Sport!O231+Közművelődés!Q276+Támogatás!U243</f>
        <v>0</v>
      </c>
      <c r="P229" s="191">
        <f>Igazgatás!P257+Községgazd!S242+Vagyongazd!P229+Közút!P233+Sport!P231+Közművelődés!R276+Támogatás!V243</f>
        <v>0</v>
      </c>
      <c r="Q229" s="190">
        <f>Igazgatás!Q257+Községgazd!T242+Vagyongazd!Q229+Közút!Q233+Sport!Q231+Közművelődés!S276+Támogatás!W243</f>
        <v>0</v>
      </c>
      <c r="R229" s="192">
        <f>Igazgatás!R257+Községgazd!U242+Vagyongazd!R229+Közút!R233+Sport!R231+Közművelődés!T276+Támogatás!X243</f>
        <v>0</v>
      </c>
      <c r="S229" s="192">
        <f>Igazgatás!S257+Községgazd!V242+Vagyongazd!S229+Közút!S233+Sport!S231+Közművelődés!U276+Támogatás!Y243</f>
        <v>0</v>
      </c>
      <c r="T229" s="192">
        <f>Igazgatás!T257+Községgazd!W242+Vagyongazd!T229+Közút!T233+Sport!T231+Közművelődés!V276+Támogatás!Z243</f>
        <v>0</v>
      </c>
      <c r="U229" s="193">
        <f>Igazgatás!U257+Községgazd!X242+Vagyongazd!U229+Közút!U233+Sport!U231+Közművelődés!W276+Támogatás!AA243</f>
        <v>0</v>
      </c>
    </row>
    <row r="230" spans="1:21" s="206" customFormat="1" ht="15" customHeight="1" x14ac:dyDescent="0.25">
      <c r="A230" s="124" t="s">
        <v>290</v>
      </c>
      <c r="B230" s="187" t="s">
        <v>695</v>
      </c>
      <c r="C230" s="196"/>
      <c r="D230" s="597" t="s">
        <v>707</v>
      </c>
      <c r="E230" s="597"/>
      <c r="F230" s="189">
        <v>20500000</v>
      </c>
      <c r="G230" s="189">
        <f>Igazgatás!G258+Községgazd!G243+Közút!G234+Sport!G232+Közművelődés!G277+Támogatás!G244</f>
        <v>15000000</v>
      </c>
      <c r="H230" s="189">
        <f>Igazgatás!H258+Községgazd!H243+Közút!H234+Sport!H232+Közművelődés!H277+Támogatás!H244</f>
        <v>0</v>
      </c>
      <c r="I230" s="189">
        <f>Igazgatás!I258+Községgazd!I243+Közút!I234+Sport!I232+Közművelődés!I277+Támogatás!I244</f>
        <v>15000000</v>
      </c>
      <c r="J230" s="197">
        <f>Igazgatás!J258+Községgazd!M243+Vagyongazd!J230+Közút!J234+Sport!J232+Közművelődés!L277+Támogatás!P244</f>
        <v>0</v>
      </c>
      <c r="K230" s="191">
        <f>Igazgatás!K258+Községgazd!N243+Vagyongazd!K230+Közút!K234+Sport!K232+Közművelődés!M277+Támogatás!Q244</f>
        <v>0</v>
      </c>
      <c r="L230" s="191">
        <f>Igazgatás!L258+Községgazd!O243+Vagyongazd!L230+Közút!L234+Sport!L232+Közművelődés!N277+Támogatás!R244</f>
        <v>0</v>
      </c>
      <c r="M230" s="191">
        <f>Igazgatás!M258+Községgazd!P243+Vagyongazd!M230+Közút!M234+Sport!M232+Közművelődés!O277+Támogatás!S244</f>
        <v>0</v>
      </c>
      <c r="N230" s="191">
        <f>Igazgatás!N258+Községgazd!Q243+Vagyongazd!N230+Közút!N234+Sport!N232+Közművelődés!P277+Támogatás!T244</f>
        <v>0</v>
      </c>
      <c r="O230" s="192">
        <f>Igazgatás!O258+Községgazd!R243+Vagyongazd!O230+Közút!O234+Sport!O232+Közművelődés!Q277+Támogatás!U244</f>
        <v>0</v>
      </c>
      <c r="P230" s="191">
        <f>Igazgatás!P258+Községgazd!S243+Vagyongazd!P230+Közút!P234+Sport!P232+Közművelődés!R277+Támogatás!V244</f>
        <v>0</v>
      </c>
      <c r="Q230" s="190">
        <f>Igazgatás!Q258+Községgazd!T243+Vagyongazd!Q230+Közút!Q234+Sport!Q232+Közművelődés!S277+Támogatás!W244</f>
        <v>0</v>
      </c>
      <c r="R230" s="192">
        <f>Igazgatás!R258+Községgazd!U243+Vagyongazd!R230+Közút!R234+Sport!R232+Közművelődés!T277+Támogatás!X244</f>
        <v>0</v>
      </c>
      <c r="S230" s="192">
        <f>Igazgatás!S258+Községgazd!V243+Vagyongazd!S230+Közút!S234+Sport!S232+Közművelődés!U277+Támogatás!Y244</f>
        <v>0</v>
      </c>
      <c r="T230" s="192">
        <f>Igazgatás!T258+Községgazd!W243+Vagyongazd!T230+Közút!T234+Sport!T232+Közművelődés!V277+Támogatás!Z244</f>
        <v>0</v>
      </c>
      <c r="U230" s="193">
        <f>Igazgatás!U258+Községgazd!X243+Vagyongazd!U230+Közút!U234+Sport!U232+Közművelődés!W277+Támogatás!AA244</f>
        <v>15000000</v>
      </c>
    </row>
    <row r="231" spans="1:21" s="18" customFormat="1" ht="15" hidden="1" customHeight="1" x14ac:dyDescent="0.25">
      <c r="A231" s="124"/>
      <c r="B231" s="53" t="s">
        <v>696</v>
      </c>
      <c r="C231" s="609" t="s">
        <v>291</v>
      </c>
      <c r="D231" s="610"/>
      <c r="E231" s="610"/>
      <c r="F231" s="166" t="e">
        <v>#REF!</v>
      </c>
      <c r="G231" s="166" t="e">
        <f>Igazgatás!G259+Községgazd!G244+Vagyongazd!#REF!+Közút!G235+Sport!G233+Közművelődés!G278+Támogatás!G245</f>
        <v>#REF!</v>
      </c>
      <c r="H231" s="166" t="e">
        <f>Igazgatás!H259+Községgazd!H244+Vagyongazd!#REF!+Közút!H235+Sport!H233+Közművelődés!H278+Támogatás!H245</f>
        <v>#REF!</v>
      </c>
      <c r="I231" s="166" t="e">
        <f>Igazgatás!I259+Községgazd!I244+Vagyongazd!#REF!+Közút!I235+Sport!I233+Közművelődés!I278+Támogatás!I245</f>
        <v>#REF!</v>
      </c>
      <c r="J231" s="76">
        <f>Igazgatás!J259+Községgazd!M244+Vagyongazd!J231+Közút!J235+Sport!J233+Közművelődés!L278+Támogatás!P245</f>
        <v>0</v>
      </c>
      <c r="K231" s="13">
        <f>Igazgatás!K259+Községgazd!N244+Vagyongazd!K231+Közút!K235+Sport!K233+Közművelődés!M278+Támogatás!Q245</f>
        <v>0</v>
      </c>
      <c r="L231" s="13">
        <f>Igazgatás!L259+Községgazd!O244+Vagyongazd!L231+Közút!L235+Sport!L233+Közművelődés!N278+Támogatás!R245</f>
        <v>0</v>
      </c>
      <c r="M231" s="13">
        <f>Igazgatás!M259+Községgazd!P244+Vagyongazd!M231+Közút!M235+Sport!M233+Közművelődés!O278+Támogatás!S245</f>
        <v>0</v>
      </c>
      <c r="N231" s="13">
        <f>Igazgatás!N259+Községgazd!Q244+Vagyongazd!N231+Közút!N235+Sport!N233+Közművelődés!P278+Támogatás!T245</f>
        <v>0</v>
      </c>
      <c r="O231" s="81">
        <f>Igazgatás!O259+Községgazd!R244+Vagyongazd!O231+Közút!O235+Sport!O233+Közművelődés!Q278+Támogatás!U245</f>
        <v>0</v>
      </c>
      <c r="P231" s="13">
        <f>Igazgatás!P259+Községgazd!S244+Vagyongazd!P231+Közút!P235+Sport!P233+Közművelődés!R278+Támogatás!V245</f>
        <v>0</v>
      </c>
      <c r="Q231" s="43">
        <f>Igazgatás!Q259+Községgazd!T244+Vagyongazd!Q231+Közút!Q235+Sport!Q233+Közművelődés!S278+Támogatás!W245</f>
        <v>0</v>
      </c>
      <c r="R231" s="81">
        <f>Igazgatás!R259+Községgazd!U244+Vagyongazd!R231+Közút!R235+Sport!R233+Közművelődés!T278+Támogatás!X245</f>
        <v>0</v>
      </c>
      <c r="S231" s="81">
        <f>Igazgatás!S259+Községgazd!V244+Vagyongazd!S231+Közút!S235+Sport!S233+Közművelődés!U278+Támogatás!Y245</f>
        <v>0</v>
      </c>
      <c r="T231" s="81">
        <f>Igazgatás!T259+Községgazd!W244+Vagyongazd!T231+Közút!T235+Sport!T233+Közművelődés!V278+Támogatás!Z245</f>
        <v>0</v>
      </c>
      <c r="U231" s="45">
        <f>Igazgatás!U259+Községgazd!X244+Vagyongazd!U231+Közút!U235+Sport!U233+Közművelődés!W278+Támogatás!AA245</f>
        <v>0</v>
      </c>
    </row>
    <row r="232" spans="1:21" s="206" customFormat="1" ht="15" hidden="1" customHeight="1" x14ac:dyDescent="0.25">
      <c r="A232" s="124" t="s">
        <v>292</v>
      </c>
      <c r="B232" s="187" t="s">
        <v>697</v>
      </c>
      <c r="C232" s="196"/>
      <c r="D232" s="597" t="s">
        <v>383</v>
      </c>
      <c r="E232" s="597"/>
      <c r="F232" s="189" t="e">
        <v>#REF!</v>
      </c>
      <c r="G232" s="189" t="e">
        <f>Igazgatás!G260+Községgazd!G245+Vagyongazd!#REF!+Közút!G236+Sport!G234+Közművelődés!G279+Támogatás!G246</f>
        <v>#REF!</v>
      </c>
      <c r="H232" s="189" t="e">
        <f>Igazgatás!H260+Községgazd!H245+Vagyongazd!#REF!+Közút!H236+Sport!H234+Közművelődés!H279+Támogatás!H246</f>
        <v>#REF!</v>
      </c>
      <c r="I232" s="189" t="e">
        <f>Igazgatás!I260+Községgazd!I245+Vagyongazd!#REF!+Közút!I236+Sport!I234+Közművelődés!I279+Támogatás!I246</f>
        <v>#REF!</v>
      </c>
      <c r="J232" s="197">
        <f>Igazgatás!J260+Községgazd!M245+Vagyongazd!J232+Közút!J236+Sport!J234+Közművelődés!L279+Támogatás!P246</f>
        <v>0</v>
      </c>
      <c r="K232" s="191">
        <f>Igazgatás!K260+Községgazd!N245+Vagyongazd!K232+Közút!K236+Sport!K234+Közművelődés!M279+Támogatás!Q246</f>
        <v>0</v>
      </c>
      <c r="L232" s="191">
        <f>Igazgatás!L260+Községgazd!O245+Vagyongazd!L232+Közút!L236+Sport!L234+Közművelődés!N279+Támogatás!R246</f>
        <v>0</v>
      </c>
      <c r="M232" s="191">
        <f>Igazgatás!M260+Községgazd!P245+Vagyongazd!M232+Közút!M236+Sport!M234+Közművelődés!O279+Támogatás!S246</f>
        <v>0</v>
      </c>
      <c r="N232" s="191">
        <f>Igazgatás!N260+Községgazd!Q245+Vagyongazd!N232+Közút!N236+Sport!N234+Közművelődés!P279+Támogatás!T246</f>
        <v>0</v>
      </c>
      <c r="O232" s="192">
        <f>Igazgatás!O260+Községgazd!R245+Vagyongazd!O232+Közút!O236+Sport!O234+Közművelődés!Q279+Támogatás!U246</f>
        <v>0</v>
      </c>
      <c r="P232" s="191">
        <f>Igazgatás!P260+Községgazd!S245+Vagyongazd!P232+Közút!P236+Sport!P234+Közművelődés!R279+Támogatás!V246</f>
        <v>0</v>
      </c>
      <c r="Q232" s="190">
        <f>Igazgatás!Q260+Községgazd!T245+Vagyongazd!Q232+Közút!Q236+Sport!Q234+Közművelődés!S279+Támogatás!W246</f>
        <v>0</v>
      </c>
      <c r="R232" s="192">
        <f>Igazgatás!R260+Községgazd!U245+Vagyongazd!R232+Közút!R236+Sport!R234+Közművelődés!T279+Támogatás!X246</f>
        <v>0</v>
      </c>
      <c r="S232" s="192">
        <f>Igazgatás!S260+Községgazd!V245+Vagyongazd!S232+Közút!S236+Sport!S234+Közművelődés!U279+Támogatás!Y246</f>
        <v>0</v>
      </c>
      <c r="T232" s="192">
        <f>Igazgatás!T260+Községgazd!W245+Vagyongazd!T232+Közút!T236+Sport!T234+Közművelődés!V279+Támogatás!Z246</f>
        <v>0</v>
      </c>
      <c r="U232" s="193">
        <f>Igazgatás!U260+Községgazd!X245+Vagyongazd!U232+Közút!U236+Sport!U234+Közművelődés!W279+Támogatás!AA246</f>
        <v>0</v>
      </c>
    </row>
    <row r="233" spans="1:21" s="206" customFormat="1" ht="15" hidden="1" customHeight="1" x14ac:dyDescent="0.25">
      <c r="A233" s="124" t="s">
        <v>293</v>
      </c>
      <c r="B233" s="187" t="s">
        <v>698</v>
      </c>
      <c r="C233" s="196"/>
      <c r="D233" s="597" t="s">
        <v>384</v>
      </c>
      <c r="E233" s="597"/>
      <c r="F233" s="189" t="e">
        <v>#REF!</v>
      </c>
      <c r="G233" s="189" t="e">
        <f>Igazgatás!G261+Községgazd!G246+Vagyongazd!#REF!+Közút!G237+Sport!G235+Közművelődés!G280+Támogatás!G247</f>
        <v>#REF!</v>
      </c>
      <c r="H233" s="189" t="e">
        <f>Igazgatás!H261+Községgazd!H246+Vagyongazd!#REF!+Közút!H237+Sport!H235+Közművelődés!H280+Támogatás!H247</f>
        <v>#REF!</v>
      </c>
      <c r="I233" s="189" t="e">
        <f>Igazgatás!I261+Községgazd!I246+Vagyongazd!#REF!+Közút!I237+Sport!I235+Közművelődés!I280+Támogatás!I247</f>
        <v>#REF!</v>
      </c>
      <c r="J233" s="197">
        <f>Igazgatás!J261+Községgazd!M246+Vagyongazd!J233+Közút!J237+Sport!J235+Közművelődés!L280+Támogatás!P247</f>
        <v>0</v>
      </c>
      <c r="K233" s="191">
        <f>Igazgatás!K261+Községgazd!N246+Vagyongazd!K233+Közút!K237+Sport!K235+Közművelődés!M280+Támogatás!Q247</f>
        <v>0</v>
      </c>
      <c r="L233" s="191">
        <f>Igazgatás!L261+Községgazd!O246+Vagyongazd!L233+Közút!L237+Sport!L235+Közművelődés!N280+Támogatás!R247</f>
        <v>0</v>
      </c>
      <c r="M233" s="191">
        <f>Igazgatás!M261+Községgazd!P246+Vagyongazd!M233+Közút!M237+Sport!M235+Közművelődés!O280+Támogatás!S247</f>
        <v>0</v>
      </c>
      <c r="N233" s="191">
        <f>Igazgatás!N261+Községgazd!Q246+Vagyongazd!N233+Közút!N237+Sport!N235+Közművelődés!P280+Támogatás!T247</f>
        <v>0</v>
      </c>
      <c r="O233" s="192">
        <f>Igazgatás!O261+Községgazd!R246+Vagyongazd!O233+Közút!O237+Sport!O235+Közművelődés!Q280+Támogatás!U247</f>
        <v>0</v>
      </c>
      <c r="P233" s="191">
        <f>Igazgatás!P261+Községgazd!S246+Vagyongazd!P233+Közút!P237+Sport!P235+Közművelődés!R280+Támogatás!V247</f>
        <v>0</v>
      </c>
      <c r="Q233" s="190">
        <f>Igazgatás!Q261+Községgazd!T246+Vagyongazd!Q233+Közút!Q237+Sport!Q235+Közművelődés!S280+Támogatás!W247</f>
        <v>0</v>
      </c>
      <c r="R233" s="192">
        <f>Igazgatás!R261+Községgazd!U246+Vagyongazd!R233+Közút!R237+Sport!R235+Közművelődés!T280+Támogatás!X247</f>
        <v>0</v>
      </c>
      <c r="S233" s="192">
        <f>Igazgatás!S261+Községgazd!V246+Vagyongazd!S233+Közút!S237+Sport!S235+Közművelődés!U280+Támogatás!Y247</f>
        <v>0</v>
      </c>
      <c r="T233" s="192">
        <f>Igazgatás!T261+Községgazd!W246+Vagyongazd!T233+Közút!T237+Sport!T235+Közművelődés!V280+Támogatás!Z247</f>
        <v>0</v>
      </c>
      <c r="U233" s="193">
        <f>Igazgatás!U261+Községgazd!X246+Vagyongazd!U233+Közút!U237+Sport!U235+Közművelődés!W280+Támogatás!AA247</f>
        <v>0</v>
      </c>
    </row>
    <row r="234" spans="1:21" s="206" customFormat="1" ht="15" hidden="1" customHeight="1" x14ac:dyDescent="0.25">
      <c r="A234" s="124" t="s">
        <v>885</v>
      </c>
      <c r="B234" s="187" t="s">
        <v>886</v>
      </c>
      <c r="C234" s="196"/>
      <c r="D234" s="597" t="s">
        <v>887</v>
      </c>
      <c r="E234" s="597"/>
      <c r="F234" s="189" t="e">
        <v>#REF!</v>
      </c>
      <c r="G234" s="189" t="e">
        <f>Igazgatás!G262+Községgazd!G247+Vagyongazd!#REF!+Közút!G238+Sport!G236+Közművelődés!G281+Támogatás!G248</f>
        <v>#REF!</v>
      </c>
      <c r="H234" s="189" t="e">
        <f>Igazgatás!H262+Községgazd!H247+Vagyongazd!#REF!+Közút!H238+Sport!H236+Közművelődés!H281+Támogatás!H248</f>
        <v>#REF!</v>
      </c>
      <c r="I234" s="189" t="e">
        <f>Igazgatás!I262+Községgazd!I247+Vagyongazd!#REF!+Közút!I238+Sport!I236+Közművelődés!I281+Támogatás!I248</f>
        <v>#REF!</v>
      </c>
      <c r="J234" s="197">
        <f>Igazgatás!J262+Községgazd!M247+Vagyongazd!J234+Közút!J238+Sport!J236+Közművelődés!L281+Támogatás!P248</f>
        <v>0</v>
      </c>
      <c r="K234" s="191">
        <f>Igazgatás!K262+Községgazd!N247+Vagyongazd!K234+Közút!K238+Sport!K236+Közművelődés!M281+Támogatás!Q248</f>
        <v>0</v>
      </c>
      <c r="L234" s="191">
        <f>Igazgatás!L262+Községgazd!O247+Vagyongazd!L234+Közút!L238+Sport!L236+Közművelődés!N281+Támogatás!R248</f>
        <v>0</v>
      </c>
      <c r="M234" s="191">
        <f>Igazgatás!M262+Községgazd!P247+Vagyongazd!M234+Közút!M238+Sport!M236+Közművelődés!O281+Támogatás!S248</f>
        <v>0</v>
      </c>
      <c r="N234" s="191">
        <f>Igazgatás!N262+Községgazd!Q247+Vagyongazd!N234+Közút!N238+Sport!N236+Közművelődés!P281+Támogatás!T248</f>
        <v>0</v>
      </c>
      <c r="O234" s="192">
        <f>Igazgatás!O262+Községgazd!R247+Vagyongazd!O234+Közút!O238+Sport!O236+Közművelődés!Q281+Támogatás!U248</f>
        <v>0</v>
      </c>
      <c r="P234" s="191">
        <f>Igazgatás!P262+Községgazd!S247+Vagyongazd!P234+Közút!P238+Sport!P236+Közművelődés!R281+Támogatás!V248</f>
        <v>0</v>
      </c>
      <c r="Q234" s="190">
        <f>Igazgatás!Q262+Községgazd!T247+Vagyongazd!Q234+Közút!Q238+Sport!Q236+Közművelődés!S281+Támogatás!W248</f>
        <v>0</v>
      </c>
      <c r="R234" s="192">
        <f>Igazgatás!R262+Községgazd!U247+Vagyongazd!R234+Közút!R238+Sport!R236+Közművelődés!T281+Támogatás!X248</f>
        <v>0</v>
      </c>
      <c r="S234" s="192">
        <f>Igazgatás!S262+Községgazd!V247+Vagyongazd!S234+Közút!S238+Sport!S236+Közművelődés!U281+Támogatás!Y248</f>
        <v>0</v>
      </c>
      <c r="T234" s="192">
        <f>Igazgatás!T262+Községgazd!W247+Vagyongazd!T234+Közút!T238+Sport!T236+Közművelődés!V281+Támogatás!Z248</f>
        <v>0</v>
      </c>
      <c r="U234" s="193">
        <f>Igazgatás!U262+Községgazd!X247+Vagyongazd!U234+Közút!U238+Sport!U236+Közművelődés!W281+Támogatás!AA248</f>
        <v>0</v>
      </c>
    </row>
    <row r="235" spans="1:21" s="206" customFormat="1" ht="15" hidden="1" customHeight="1" x14ac:dyDescent="0.25">
      <c r="A235" s="124" t="s">
        <v>294</v>
      </c>
      <c r="B235" s="187" t="s">
        <v>699</v>
      </c>
      <c r="C235" s="196"/>
      <c r="D235" s="597" t="s">
        <v>295</v>
      </c>
      <c r="E235" s="597"/>
      <c r="F235" s="189" t="e">
        <v>#REF!</v>
      </c>
      <c r="G235" s="189" t="e">
        <f>Igazgatás!G263+Községgazd!G248+Vagyongazd!#REF!+Közút!G239+Sport!G237+Közművelődés!G282+Támogatás!G249</f>
        <v>#REF!</v>
      </c>
      <c r="H235" s="189" t="e">
        <f>Igazgatás!H263+Községgazd!H248+Vagyongazd!#REF!+Közút!H239+Sport!H237+Közművelődés!H282+Támogatás!H249</f>
        <v>#REF!</v>
      </c>
      <c r="I235" s="189" t="e">
        <f>Igazgatás!I263+Községgazd!I248+Vagyongazd!#REF!+Közút!I239+Sport!I237+Közművelődés!I282+Támogatás!I249</f>
        <v>#REF!</v>
      </c>
      <c r="J235" s="197">
        <f>Igazgatás!J263+Községgazd!M248+Vagyongazd!J235+Közút!J239+Sport!J237+Közművelődés!L282+Támogatás!P249</f>
        <v>0</v>
      </c>
      <c r="K235" s="191">
        <f>Igazgatás!K263+Községgazd!N248+Vagyongazd!K235+Közút!K239+Sport!K237+Közművelődés!M282+Támogatás!Q249</f>
        <v>0</v>
      </c>
      <c r="L235" s="191">
        <f>Igazgatás!L263+Községgazd!O248+Vagyongazd!L235+Közút!L239+Sport!L237+Közművelődés!N282+Támogatás!R249</f>
        <v>0</v>
      </c>
      <c r="M235" s="191">
        <f>Igazgatás!M263+Községgazd!P248+Vagyongazd!M235+Közút!M239+Sport!M237+Közművelődés!O282+Támogatás!S249</f>
        <v>0</v>
      </c>
      <c r="N235" s="191">
        <f>Igazgatás!N263+Községgazd!Q248+Vagyongazd!N235+Közút!N239+Sport!N237+Közművelődés!P282+Támogatás!T249</f>
        <v>0</v>
      </c>
      <c r="O235" s="192">
        <f>Igazgatás!O263+Községgazd!R248+Vagyongazd!O235+Közút!O239+Sport!O237+Közművelődés!Q282+Támogatás!U249</f>
        <v>0</v>
      </c>
      <c r="P235" s="191">
        <f>Igazgatás!P263+Községgazd!S248+Vagyongazd!P235+Közút!P239+Sport!P237+Közművelődés!R282+Támogatás!V249</f>
        <v>0</v>
      </c>
      <c r="Q235" s="190">
        <f>Igazgatás!Q263+Községgazd!T248+Vagyongazd!Q235+Közút!Q239+Sport!Q237+Közművelődés!S282+Támogatás!W249</f>
        <v>0</v>
      </c>
      <c r="R235" s="192">
        <f>Igazgatás!R263+Községgazd!U248+Vagyongazd!R235+Közút!R239+Sport!R237+Közművelődés!T282+Támogatás!X249</f>
        <v>0</v>
      </c>
      <c r="S235" s="192">
        <f>Igazgatás!S263+Községgazd!V248+Vagyongazd!S235+Közút!S239+Sport!S237+Közművelődés!U282+Támogatás!Y249</f>
        <v>0</v>
      </c>
      <c r="T235" s="192">
        <f>Igazgatás!T263+Községgazd!W248+Vagyongazd!T235+Közút!T239+Sport!T237+Közművelődés!V282+Támogatás!Z249</f>
        <v>0</v>
      </c>
      <c r="U235" s="193">
        <f>Igazgatás!U263+Községgazd!X248+Vagyongazd!U235+Közút!U239+Sport!U237+Közművelődés!W282+Támogatás!AA249</f>
        <v>0</v>
      </c>
    </row>
    <row r="236" spans="1:21" s="206" customFormat="1" ht="15" hidden="1" customHeight="1" x14ac:dyDescent="0.25">
      <c r="A236" s="124" t="s">
        <v>296</v>
      </c>
      <c r="B236" s="187" t="s">
        <v>700</v>
      </c>
      <c r="C236" s="196"/>
      <c r="D236" s="597" t="s">
        <v>297</v>
      </c>
      <c r="E236" s="597"/>
      <c r="F236" s="189" t="e">
        <v>#REF!</v>
      </c>
      <c r="G236" s="189" t="e">
        <f>Igazgatás!G264+Községgazd!G249+Vagyongazd!#REF!+Közút!G240+Sport!G238+Közművelődés!G283+Támogatás!G250</f>
        <v>#REF!</v>
      </c>
      <c r="H236" s="189" t="e">
        <f>Igazgatás!H264+Községgazd!H249+Vagyongazd!#REF!+Közút!H240+Sport!H238+Közművelődés!H283+Támogatás!H250</f>
        <v>#REF!</v>
      </c>
      <c r="I236" s="189" t="e">
        <f>Igazgatás!I264+Községgazd!I249+Vagyongazd!#REF!+Közút!I240+Sport!I238+Közművelődés!I283+Támogatás!I250</f>
        <v>#REF!</v>
      </c>
      <c r="J236" s="197">
        <f>Igazgatás!J264+Községgazd!M249+Vagyongazd!J236+Közút!J240+Sport!J238+Közművelődés!L283+Támogatás!P250</f>
        <v>0</v>
      </c>
      <c r="K236" s="191">
        <f>Igazgatás!K264+Községgazd!N249+Vagyongazd!K236+Közút!K240+Sport!K238+Közművelődés!M283+Támogatás!Q250</f>
        <v>0</v>
      </c>
      <c r="L236" s="191">
        <f>Igazgatás!L264+Községgazd!O249+Vagyongazd!L236+Közút!L240+Sport!L238+Közművelődés!N283+Támogatás!R250</f>
        <v>0</v>
      </c>
      <c r="M236" s="191">
        <f>Igazgatás!M264+Községgazd!P249+Vagyongazd!M236+Közút!M240+Sport!M238+Közművelődés!O283+Támogatás!S250</f>
        <v>0</v>
      </c>
      <c r="N236" s="191">
        <f>Igazgatás!N264+Községgazd!Q249+Vagyongazd!N236+Közút!N240+Sport!N238+Közművelődés!P283+Támogatás!T250</f>
        <v>0</v>
      </c>
      <c r="O236" s="192">
        <f>Igazgatás!O264+Községgazd!R249+Vagyongazd!O236+Közút!O240+Sport!O238+Közművelődés!Q283+Támogatás!U250</f>
        <v>0</v>
      </c>
      <c r="P236" s="191">
        <f>Igazgatás!P264+Községgazd!S249+Vagyongazd!P236+Közút!P240+Sport!P238+Közművelődés!R283+Támogatás!V250</f>
        <v>0</v>
      </c>
      <c r="Q236" s="190">
        <f>Igazgatás!Q264+Községgazd!T249+Vagyongazd!Q236+Közút!Q240+Sport!Q238+Közművelődés!S283+Támogatás!W250</f>
        <v>0</v>
      </c>
      <c r="R236" s="192">
        <f>Igazgatás!R264+Községgazd!U249+Vagyongazd!R236+Közút!R240+Sport!R238+Közművelődés!T283+Támogatás!X250</f>
        <v>0</v>
      </c>
      <c r="S236" s="192">
        <f>Igazgatás!S264+Községgazd!V249+Vagyongazd!S236+Közút!S240+Sport!S238+Közművelődés!U283+Támogatás!Y250</f>
        <v>0</v>
      </c>
      <c r="T236" s="192">
        <f>Igazgatás!T264+Községgazd!W249+Vagyongazd!T236+Közút!T240+Sport!T238+Közművelődés!V283+Támogatás!Z250</f>
        <v>0</v>
      </c>
      <c r="U236" s="193">
        <f>Igazgatás!U264+Községgazd!X249+Vagyongazd!U236+Közút!U240+Sport!U238+Közművelődés!W283+Támogatás!AA250</f>
        <v>0</v>
      </c>
    </row>
    <row r="237" spans="1:21" s="206" customFormat="1" ht="15" hidden="1" customHeight="1" x14ac:dyDescent="0.25">
      <c r="A237" s="124" t="s">
        <v>888</v>
      </c>
      <c r="B237" s="187" t="s">
        <v>889</v>
      </c>
      <c r="C237" s="196"/>
      <c r="D237" s="597" t="s">
        <v>890</v>
      </c>
      <c r="E237" s="597"/>
      <c r="F237" s="189" t="e">
        <v>#REF!</v>
      </c>
      <c r="G237" s="189" t="e">
        <f>Igazgatás!G265+Községgazd!G250+Vagyongazd!#REF!+Közút!G241+Sport!G239+Közművelődés!G284+Támogatás!G251</f>
        <v>#REF!</v>
      </c>
      <c r="H237" s="189" t="e">
        <f>Igazgatás!H265+Községgazd!H250+Vagyongazd!#REF!+Közút!H241+Sport!H239+Közművelődés!H284+Támogatás!H251</f>
        <v>#REF!</v>
      </c>
      <c r="I237" s="189" t="e">
        <f>Igazgatás!I265+Községgazd!I250+Vagyongazd!#REF!+Közút!I241+Sport!I239+Közművelődés!I284+Támogatás!I251</f>
        <v>#REF!</v>
      </c>
      <c r="J237" s="197">
        <f>Igazgatás!J265+Községgazd!M250+Vagyongazd!J237+Közút!J241+Sport!J239+Közművelődés!L284+Támogatás!P251</f>
        <v>0</v>
      </c>
      <c r="K237" s="191">
        <f>Igazgatás!K265+Községgazd!N250+Vagyongazd!K237+Közút!K241+Sport!K239+Közművelődés!M284+Támogatás!Q251</f>
        <v>0</v>
      </c>
      <c r="L237" s="191">
        <f>Igazgatás!L265+Községgazd!O250+Vagyongazd!L237+Közút!L241+Sport!L239+Közművelődés!N284+Támogatás!R251</f>
        <v>0</v>
      </c>
      <c r="M237" s="191">
        <f>Igazgatás!M265+Községgazd!P250+Vagyongazd!M237+Közút!M241+Sport!M239+Közművelődés!O284+Támogatás!S251</f>
        <v>0</v>
      </c>
      <c r="N237" s="191">
        <f>Igazgatás!N265+Községgazd!Q250+Vagyongazd!N237+Közút!N241+Sport!N239+Közművelődés!P284+Támogatás!T251</f>
        <v>0</v>
      </c>
      <c r="O237" s="192">
        <f>Igazgatás!O265+Községgazd!R250+Vagyongazd!O237+Közút!O241+Sport!O239+Közművelődés!Q284+Támogatás!U251</f>
        <v>0</v>
      </c>
      <c r="P237" s="191">
        <f>Igazgatás!P265+Községgazd!S250+Vagyongazd!P237+Közút!P241+Sport!P239+Közművelődés!R284+Támogatás!V251</f>
        <v>0</v>
      </c>
      <c r="Q237" s="190">
        <f>Igazgatás!Q265+Községgazd!T250+Vagyongazd!Q237+Közút!Q241+Sport!Q239+Közművelődés!S284+Támogatás!W251</f>
        <v>0</v>
      </c>
      <c r="R237" s="192">
        <f>Igazgatás!R265+Községgazd!U250+Vagyongazd!R237+Közút!R241+Sport!R239+Közművelődés!T284+Támogatás!X251</f>
        <v>0</v>
      </c>
      <c r="S237" s="192">
        <f>Igazgatás!S265+Községgazd!V250+Vagyongazd!S237+Közút!S241+Sport!S239+Közművelődés!U284+Támogatás!Y251</f>
        <v>0</v>
      </c>
      <c r="T237" s="192">
        <f>Igazgatás!T265+Községgazd!W250+Vagyongazd!T237+Közút!T241+Sport!T239+Közművelődés!V284+Támogatás!Z251</f>
        <v>0</v>
      </c>
      <c r="U237" s="193">
        <f>Igazgatás!U265+Községgazd!X250+Vagyongazd!U237+Közút!U241+Sport!U239+Közművelődés!W284+Támogatás!AA251</f>
        <v>0</v>
      </c>
    </row>
    <row r="238" spans="1:21" s="41" customFormat="1" ht="15" hidden="1" customHeight="1" x14ac:dyDescent="0.25">
      <c r="A238" s="124" t="s">
        <v>891</v>
      </c>
      <c r="B238" s="53" t="s">
        <v>892</v>
      </c>
      <c r="C238" s="609" t="s">
        <v>893</v>
      </c>
      <c r="D238" s="610"/>
      <c r="E238" s="610"/>
      <c r="F238" s="166" t="e">
        <v>#REF!</v>
      </c>
      <c r="G238" s="166" t="e">
        <f>Igazgatás!G266+Községgazd!G251+Vagyongazd!#REF!+Közút!G242+Sport!G240+Közművelődés!G285+Támogatás!G252</f>
        <v>#REF!</v>
      </c>
      <c r="H238" s="166" t="e">
        <f>Igazgatás!H266+Községgazd!H251+Vagyongazd!#REF!+Közút!H242+Sport!H240+Közművelődés!H285+Támogatás!H252</f>
        <v>#REF!</v>
      </c>
      <c r="I238" s="166" t="e">
        <f>Igazgatás!I266+Községgazd!I251+Vagyongazd!#REF!+Közút!I242+Sport!I240+Közművelődés!I285+Támogatás!I252</f>
        <v>#REF!</v>
      </c>
      <c r="J238" s="76">
        <f>Igazgatás!J266+Községgazd!M251+Vagyongazd!J238+Közút!J242+Sport!J240+Közművelődés!L285+Támogatás!P252</f>
        <v>0</v>
      </c>
      <c r="K238" s="13">
        <f>Igazgatás!K266+Községgazd!N251+Vagyongazd!K238+Közút!K242+Sport!K240+Közművelődés!M285+Támogatás!Q252</f>
        <v>0</v>
      </c>
      <c r="L238" s="13">
        <f>Igazgatás!L266+Községgazd!O251+Vagyongazd!L238+Közút!L242+Sport!L240+Közművelődés!N285+Támogatás!R252</f>
        <v>0</v>
      </c>
      <c r="M238" s="13">
        <f>Igazgatás!M266+Községgazd!P251+Vagyongazd!M238+Közút!M242+Sport!M240+Közművelődés!O285+Támogatás!S252</f>
        <v>0</v>
      </c>
      <c r="N238" s="13">
        <f>Igazgatás!N266+Községgazd!Q251+Vagyongazd!N238+Közút!N242+Sport!N240+Közművelődés!P285+Támogatás!T252</f>
        <v>0</v>
      </c>
      <c r="O238" s="81">
        <f>Igazgatás!O266+Községgazd!R251+Vagyongazd!O238+Közút!O242+Sport!O240+Közművelődés!Q285+Támogatás!U252</f>
        <v>0</v>
      </c>
      <c r="P238" s="13">
        <f>Igazgatás!P266+Községgazd!S251+Vagyongazd!P238+Közút!P242+Sport!P240+Közművelődés!R285+Támogatás!V252</f>
        <v>0</v>
      </c>
      <c r="Q238" s="43">
        <f>Igazgatás!Q266+Községgazd!T251+Vagyongazd!Q238+Közút!Q242+Sport!Q240+Közművelődés!S285+Támogatás!W252</f>
        <v>0</v>
      </c>
      <c r="R238" s="81">
        <f>Igazgatás!R266+Községgazd!U251+Vagyongazd!R238+Közút!R242+Sport!R240+Közművelődés!T285+Támogatás!X252</f>
        <v>0</v>
      </c>
      <c r="S238" s="81">
        <f>Igazgatás!S266+Községgazd!V251+Vagyongazd!S238+Közút!S242+Sport!S240+Közművelődés!U285+Támogatás!Y252</f>
        <v>0</v>
      </c>
      <c r="T238" s="81">
        <f>Igazgatás!T266+Községgazd!W251+Vagyongazd!T238+Közút!T242+Sport!T240+Közművelődés!V285+Támogatás!Z252</f>
        <v>0</v>
      </c>
      <c r="U238" s="45">
        <f>Igazgatás!U266+Községgazd!X251+Vagyongazd!U238+Közút!U242+Sport!U240+Közművelődés!W285+Támogatás!AA252</f>
        <v>0</v>
      </c>
    </row>
    <row r="239" spans="1:21" s="41" customFormat="1" ht="15.75" thickBot="1" x14ac:dyDescent="0.3">
      <c r="A239" s="124" t="s">
        <v>298</v>
      </c>
      <c r="B239" s="53" t="s">
        <v>701</v>
      </c>
      <c r="C239" s="609" t="s">
        <v>299</v>
      </c>
      <c r="D239" s="610"/>
      <c r="E239" s="610"/>
      <c r="F239" s="166">
        <v>748453</v>
      </c>
      <c r="G239" s="166">
        <f>Igazgatás!G267+Községgazd!G252+Közút!G243+Sport!G241+Közművelődés!G286+Támogatás!G253</f>
        <v>748453</v>
      </c>
      <c r="H239" s="166">
        <f>Igazgatás!H267+Községgazd!H252+Közút!H243+Sport!H241+Közművelődés!H286+Támogatás!H253</f>
        <v>0</v>
      </c>
      <c r="I239" s="166">
        <f>Igazgatás!I267+Községgazd!I252+Közút!I243+Sport!I241+Közművelődés!I286+Támogatás!I253</f>
        <v>748453</v>
      </c>
      <c r="J239" s="76">
        <f>Igazgatás!J267+Községgazd!M252+Vagyongazd!J239+Közút!J243+Sport!J241+Közművelődés!L286+Támogatás!P253</f>
        <v>748453</v>
      </c>
      <c r="K239" s="13">
        <f>Igazgatás!K267+Községgazd!N252+Vagyongazd!K239+Közút!K243+Sport!K241+Közművelődés!M286+Támogatás!Q253</f>
        <v>0</v>
      </c>
      <c r="L239" s="13">
        <f>Igazgatás!L267+Községgazd!O252+Vagyongazd!L239+Közút!L243+Sport!L241+Közművelődés!N286+Támogatás!R253</f>
        <v>0</v>
      </c>
      <c r="M239" s="13">
        <f>Igazgatás!M267+Községgazd!P252+Vagyongazd!M239+Közút!M243+Sport!M241+Közművelődés!O286+Támogatás!S253</f>
        <v>0</v>
      </c>
      <c r="N239" s="13">
        <f>Igazgatás!N267+Községgazd!Q252+Vagyongazd!N239+Közút!N243+Sport!N241+Közművelődés!P286+Támogatás!T253</f>
        <v>0</v>
      </c>
      <c r="O239" s="81">
        <f>Igazgatás!O267+Községgazd!R252+Vagyongazd!O239+Közút!O243+Sport!O241+Közművelődés!Q286+Támogatás!U253</f>
        <v>0</v>
      </c>
      <c r="P239" s="13">
        <f>Igazgatás!P267+Községgazd!S252+Vagyongazd!P239+Közút!P243+Sport!P241+Közművelődés!R286+Támogatás!V253</f>
        <v>0</v>
      </c>
      <c r="Q239" s="43">
        <f>Igazgatás!Q267+Községgazd!T252+Vagyongazd!Q239+Közút!Q243+Sport!Q241+Közművelődés!S286+Támogatás!W253</f>
        <v>0</v>
      </c>
      <c r="R239" s="81">
        <f>Igazgatás!R267+Községgazd!U252+Vagyongazd!R239+Közút!R243+Sport!R241+Közművelődés!T286+Támogatás!X253</f>
        <v>0</v>
      </c>
      <c r="S239" s="81">
        <f>Igazgatás!S267+Községgazd!V252+Vagyongazd!S239+Közút!S243+Sport!S241+Közművelődés!U286+Támogatás!Y253</f>
        <v>0</v>
      </c>
      <c r="T239" s="81">
        <f>Igazgatás!T267+Községgazd!W252+Vagyongazd!T239+Közút!T243+Sport!T241+Közművelődés!V286+Támogatás!Z253</f>
        <v>0</v>
      </c>
      <c r="U239" s="45">
        <f>Igazgatás!U267+Községgazd!X252+Vagyongazd!U239+Közút!U243+Sport!U241+Közművelődés!W286+Támogatás!AA253</f>
        <v>0</v>
      </c>
    </row>
    <row r="240" spans="1:21" s="41" customFormat="1" ht="15.75" hidden="1" customHeight="1" thickBot="1" x14ac:dyDescent="0.3">
      <c r="A240" s="124" t="s">
        <v>300</v>
      </c>
      <c r="B240" s="53" t="s">
        <v>702</v>
      </c>
      <c r="C240" s="609" t="s">
        <v>894</v>
      </c>
      <c r="D240" s="610"/>
      <c r="E240" s="610"/>
      <c r="F240" s="166" t="e">
        <v>#REF!</v>
      </c>
      <c r="G240" s="248" t="e">
        <f>Igazgatás!G268+Községgazd!G253+Vagyongazd!#REF!+Közút!G244+Sport!G242+Közművelődés!G287+Támogatás!G254</f>
        <v>#REF!</v>
      </c>
      <c r="H240" s="154" t="e">
        <f>Igazgatás!H268+Községgazd!H253+Vagyongazd!#REF!+Közút!H244+Sport!H242+Közművelődés!H287+Támogatás!H254</f>
        <v>#REF!</v>
      </c>
      <c r="I240" s="166" t="e">
        <f>Igazgatás!I268+Községgazd!I253+Vagyongazd!#REF!+Közút!I244+Sport!I242+Közművelődés!I287+Támogatás!I254</f>
        <v>#REF!</v>
      </c>
      <c r="J240" s="76">
        <f>Igazgatás!J268+Községgazd!M253+Vagyongazd!J240+Közút!J244+Sport!J242+Közművelődés!L287+Támogatás!P254</f>
        <v>0</v>
      </c>
      <c r="K240" s="13">
        <f>Igazgatás!K268+Községgazd!N253+Vagyongazd!K240+Közút!K244+Sport!K242+Közművelődés!M287+Támogatás!Q254</f>
        <v>0</v>
      </c>
      <c r="L240" s="13">
        <f>Igazgatás!L268+Községgazd!O253+Vagyongazd!L240+Közút!L244+Sport!L242+Közművelődés!N287+Támogatás!R254</f>
        <v>0</v>
      </c>
      <c r="M240" s="13">
        <f>Igazgatás!M268+Községgazd!P253+Vagyongazd!M240+Közút!M244+Sport!M242+Közművelődés!O287+Támogatás!S254</f>
        <v>0</v>
      </c>
      <c r="N240" s="13">
        <f>Igazgatás!N268+Községgazd!Q253+Vagyongazd!N240+Közút!N244+Sport!N242+Közművelődés!P287+Támogatás!T254</f>
        <v>0</v>
      </c>
      <c r="O240" s="81">
        <f>Igazgatás!O268+Községgazd!R253+Vagyongazd!O240+Közút!O244+Sport!O242+Közművelődés!Q287+Támogatás!U254</f>
        <v>0</v>
      </c>
      <c r="P240" s="13">
        <f>Igazgatás!P268+Községgazd!S253+Vagyongazd!P240+Közút!P244+Sport!P242+Közművelődés!R287+Támogatás!V254</f>
        <v>0</v>
      </c>
      <c r="Q240" s="43">
        <f>Igazgatás!Q268+Községgazd!T253+Vagyongazd!Q240+Közút!Q244+Sport!Q242+Közművelődés!S287+Támogatás!W254</f>
        <v>0</v>
      </c>
      <c r="R240" s="81">
        <f>Igazgatás!R268+Községgazd!U253+Vagyongazd!R240+Közút!R244+Sport!R242+Közművelődés!T287+Támogatás!X254</f>
        <v>0</v>
      </c>
      <c r="S240" s="81">
        <f>Igazgatás!S268+Községgazd!V253+Vagyongazd!S240+Közút!S244+Sport!S242+Közművelődés!U287+Támogatás!Y254</f>
        <v>0</v>
      </c>
      <c r="T240" s="45">
        <f>Igazgatás!T268+Községgazd!W253+Vagyongazd!T240+Közút!T244+Sport!T242+Közművelődés!V287+Támogatás!Z254</f>
        <v>0</v>
      </c>
      <c r="U240" s="444">
        <f>Igazgatás!U268+Községgazd!X253+Vagyongazd!U240+Közút!U244+Sport!U242+Közművelődés!W287+Támogatás!AA254</f>
        <v>0</v>
      </c>
    </row>
    <row r="241" spans="1:21" s="41" customFormat="1" ht="15.75" hidden="1" customHeight="1" thickBot="1" x14ac:dyDescent="0.3">
      <c r="A241" s="124" t="s">
        <v>301</v>
      </c>
      <c r="B241" s="53" t="s">
        <v>703</v>
      </c>
      <c r="C241" s="609" t="s">
        <v>895</v>
      </c>
      <c r="D241" s="610"/>
      <c r="E241" s="610"/>
      <c r="F241" s="166" t="e">
        <v>#REF!</v>
      </c>
      <c r="G241" s="248" t="e">
        <f>Igazgatás!G269+Községgazd!G254+Vagyongazd!#REF!+Közút!G245+Sport!G243+Közművelődés!G288+Támogatás!G255</f>
        <v>#REF!</v>
      </c>
      <c r="H241" s="154" t="e">
        <f>Igazgatás!H269+Községgazd!H254+Vagyongazd!#REF!+Közút!H245+Sport!H243+Közművelődés!H288+Támogatás!H255</f>
        <v>#REF!</v>
      </c>
      <c r="I241" s="166" t="e">
        <f>Igazgatás!I269+Községgazd!I254+Vagyongazd!#REF!+Közút!I245+Sport!I243+Közművelődés!I288+Támogatás!I255</f>
        <v>#REF!</v>
      </c>
      <c r="J241" s="76">
        <f>Igazgatás!J269+Községgazd!M254+Vagyongazd!J241+Közút!J245+Sport!J243+Közművelődés!L288+Támogatás!P255</f>
        <v>0</v>
      </c>
      <c r="K241" s="13">
        <f>Igazgatás!K269+Községgazd!N254+Vagyongazd!K241+Közút!K245+Sport!K243+Közművelődés!M288+Támogatás!Q255</f>
        <v>0</v>
      </c>
      <c r="L241" s="13">
        <f>Igazgatás!L269+Községgazd!O254+Vagyongazd!L241+Közút!L245+Sport!L243+Közművelődés!N288+Támogatás!R255</f>
        <v>0</v>
      </c>
      <c r="M241" s="13">
        <f>Igazgatás!M269+Községgazd!P254+Vagyongazd!M241+Közút!M245+Sport!M243+Közművelődés!O288+Támogatás!S255</f>
        <v>0</v>
      </c>
      <c r="N241" s="13">
        <f>Igazgatás!N269+Községgazd!Q254+Vagyongazd!N241+Közút!N245+Sport!N243+Közművelődés!P288+Támogatás!T255</f>
        <v>0</v>
      </c>
      <c r="O241" s="81">
        <f>Igazgatás!O269+Községgazd!R254+Vagyongazd!O241+Közút!O245+Sport!O243+Közművelődés!Q288+Támogatás!U255</f>
        <v>0</v>
      </c>
      <c r="P241" s="13">
        <f>Igazgatás!P269+Községgazd!S254+Vagyongazd!P241+Közút!P245+Sport!P243+Közművelődés!R288+Támogatás!V255</f>
        <v>0</v>
      </c>
      <c r="Q241" s="43">
        <f>Igazgatás!Q269+Községgazd!T254+Vagyongazd!Q241+Közút!Q245+Sport!Q243+Közművelődés!S288+Támogatás!W255</f>
        <v>0</v>
      </c>
      <c r="R241" s="81">
        <f>Igazgatás!R269+Községgazd!U254+Vagyongazd!R241+Közút!R245+Sport!R243+Közművelődés!T288+Támogatás!X255</f>
        <v>0</v>
      </c>
      <c r="S241" s="81">
        <f>Igazgatás!S269+Községgazd!V254+Vagyongazd!S241+Közút!S245+Sport!S243+Közművelődés!U288+Támogatás!Y255</f>
        <v>0</v>
      </c>
      <c r="T241" s="45">
        <f>Igazgatás!T269+Községgazd!W254+Vagyongazd!T241+Közút!T245+Sport!T243+Közművelődés!V288+Támogatás!Z255</f>
        <v>0</v>
      </c>
      <c r="U241" s="444">
        <f>Igazgatás!U269+Községgazd!X254+Vagyongazd!U241+Közút!U245+Sport!U243+Közművelődés!W288+Támogatás!AA255</f>
        <v>0</v>
      </c>
    </row>
    <row r="242" spans="1:21" s="41" customFormat="1" ht="15.75" hidden="1" customHeight="1" thickBot="1" x14ac:dyDescent="0.3">
      <c r="A242" s="124" t="s">
        <v>302</v>
      </c>
      <c r="B242" s="53" t="s">
        <v>704</v>
      </c>
      <c r="C242" s="609" t="s">
        <v>303</v>
      </c>
      <c r="D242" s="610"/>
      <c r="E242" s="610"/>
      <c r="F242" s="166" t="e">
        <v>#REF!</v>
      </c>
      <c r="G242" s="248" t="e">
        <f>Igazgatás!G270+Községgazd!G255+Vagyongazd!#REF!+Közút!G246+Sport!G244+Közművelődés!G289+Támogatás!G256</f>
        <v>#REF!</v>
      </c>
      <c r="H242" s="154" t="e">
        <f>Igazgatás!H270+Községgazd!H255+Vagyongazd!#REF!+Közút!H246+Sport!H244+Közművelődés!H289+Támogatás!H256</f>
        <v>#REF!</v>
      </c>
      <c r="I242" s="166" t="e">
        <f>Igazgatás!I270+Községgazd!I255+Vagyongazd!#REF!+Közút!I246+Sport!I244+Közművelődés!I289+Támogatás!I256</f>
        <v>#REF!</v>
      </c>
      <c r="J242" s="76">
        <f>Igazgatás!J270+Községgazd!M255+Vagyongazd!J242+Közút!J246+Sport!J244+Közművelődés!L289+Támogatás!P256</f>
        <v>0</v>
      </c>
      <c r="K242" s="13">
        <f>Igazgatás!K270+Községgazd!N255+Vagyongazd!K242+Közút!K246+Sport!K244+Közművelődés!M289+Támogatás!Q256</f>
        <v>0</v>
      </c>
      <c r="L242" s="13">
        <f>Igazgatás!L270+Községgazd!O255+Vagyongazd!L242+Közút!L246+Sport!L244+Közművelődés!N289+Támogatás!R256</f>
        <v>0</v>
      </c>
      <c r="M242" s="13">
        <f>Igazgatás!M270+Községgazd!P255+Vagyongazd!M242+Közút!M246+Sport!M244+Közművelődés!O289+Támogatás!S256</f>
        <v>0</v>
      </c>
      <c r="N242" s="13">
        <f>Igazgatás!N270+Községgazd!Q255+Vagyongazd!N242+Közút!N246+Sport!N244+Közművelődés!P289+Támogatás!T256</f>
        <v>0</v>
      </c>
      <c r="O242" s="81">
        <f>Igazgatás!O270+Községgazd!R255+Vagyongazd!O242+Közút!O246+Sport!O244+Közművelődés!Q289+Támogatás!U256</f>
        <v>0</v>
      </c>
      <c r="P242" s="13">
        <f>Igazgatás!P270+Községgazd!S255+Vagyongazd!P242+Közút!P246+Sport!P244+Közművelődés!R289+Támogatás!V256</f>
        <v>0</v>
      </c>
      <c r="Q242" s="43">
        <f>Igazgatás!Q270+Községgazd!T255+Vagyongazd!Q242+Közút!Q246+Sport!Q244+Közművelődés!S289+Támogatás!W256</f>
        <v>0</v>
      </c>
      <c r="R242" s="81">
        <f>Igazgatás!R270+Községgazd!U255+Vagyongazd!R242+Közút!R246+Sport!R244+Közművelődés!T289+Támogatás!X256</f>
        <v>0</v>
      </c>
      <c r="S242" s="81">
        <f>Igazgatás!S270+Községgazd!V255+Vagyongazd!S242+Közút!S246+Sport!S244+Közművelődés!U289+Támogatás!Y256</f>
        <v>0</v>
      </c>
      <c r="T242" s="45">
        <f>Igazgatás!T270+Községgazd!W255+Vagyongazd!T242+Közút!T246+Sport!T244+Közművelődés!V289+Támogatás!Z256</f>
        <v>0</v>
      </c>
      <c r="U242" s="444">
        <f>Igazgatás!U270+Községgazd!X255+Vagyongazd!U242+Közút!U246+Sport!U244+Közművelődés!W289+Támogatás!AA256</f>
        <v>0</v>
      </c>
    </row>
    <row r="243" spans="1:21" s="41" customFormat="1" ht="15.75" hidden="1" customHeight="1" thickBot="1" x14ac:dyDescent="0.3">
      <c r="A243" s="124" t="s">
        <v>896</v>
      </c>
      <c r="B243" s="53" t="s">
        <v>897</v>
      </c>
      <c r="C243" s="609" t="s">
        <v>899</v>
      </c>
      <c r="D243" s="610"/>
      <c r="E243" s="610"/>
      <c r="F243" s="166" t="e">
        <v>#REF!</v>
      </c>
      <c r="G243" s="248" t="e">
        <f>Igazgatás!G271+Községgazd!G256+Vagyongazd!#REF!+Közút!G247+Sport!G245+Közművelődés!G290+Támogatás!G257</f>
        <v>#REF!</v>
      </c>
      <c r="H243" s="154" t="e">
        <f>Igazgatás!H271+Községgazd!H256+Vagyongazd!#REF!+Közút!H247+Sport!H245+Közművelődés!H290+Támogatás!H257</f>
        <v>#REF!</v>
      </c>
      <c r="I243" s="166" t="e">
        <f>Igazgatás!I271+Községgazd!I256+Vagyongazd!#REF!+Közút!I247+Sport!I245+Közművelődés!I290+Támogatás!I257</f>
        <v>#REF!</v>
      </c>
      <c r="J243" s="76">
        <f>Igazgatás!J271+Községgazd!M256+Vagyongazd!J243+Közút!J247+Sport!J245+Közművelődés!L290+Támogatás!P257</f>
        <v>0</v>
      </c>
      <c r="K243" s="13">
        <f>Igazgatás!K271+Községgazd!N256+Vagyongazd!K243+Közút!K247+Sport!K245+Közművelődés!M290+Támogatás!Q257</f>
        <v>0</v>
      </c>
      <c r="L243" s="13">
        <f>Igazgatás!L271+Községgazd!O256+Vagyongazd!L243+Közút!L247+Sport!L245+Közművelődés!N290+Támogatás!R257</f>
        <v>0</v>
      </c>
      <c r="M243" s="13">
        <f>Igazgatás!M271+Községgazd!P256+Vagyongazd!M243+Közút!M247+Sport!M245+Közművelődés!O290+Támogatás!S257</f>
        <v>0</v>
      </c>
      <c r="N243" s="13">
        <f>Igazgatás!N271+Községgazd!Q256+Vagyongazd!N243+Közút!N247+Sport!N245+Közművelődés!P290+Támogatás!T257</f>
        <v>0</v>
      </c>
      <c r="O243" s="81">
        <f>Igazgatás!O271+Községgazd!R256+Vagyongazd!O243+Közút!O247+Sport!O245+Közművelődés!Q290+Támogatás!U257</f>
        <v>0</v>
      </c>
      <c r="P243" s="13">
        <f>Igazgatás!P271+Községgazd!S256+Vagyongazd!P243+Közút!P247+Sport!P245+Közművelődés!R290+Támogatás!V257</f>
        <v>0</v>
      </c>
      <c r="Q243" s="43">
        <f>Igazgatás!Q271+Községgazd!T256+Vagyongazd!Q243+Közút!Q247+Sport!Q245+Közművelődés!S290+Támogatás!W257</f>
        <v>0</v>
      </c>
      <c r="R243" s="81">
        <f>Igazgatás!R271+Községgazd!U256+Vagyongazd!R243+Közút!R247+Sport!R245+Közművelődés!T290+Támogatás!X257</f>
        <v>0</v>
      </c>
      <c r="S243" s="81">
        <f>Igazgatás!S271+Községgazd!V256+Vagyongazd!S243+Közút!S247+Sport!S245+Közművelődés!U290+Támogatás!Y257</f>
        <v>0</v>
      </c>
      <c r="T243" s="45">
        <f>Igazgatás!T271+Községgazd!W256+Vagyongazd!T243+Közút!T247+Sport!T245+Közművelődés!V290+Támogatás!Z257</f>
        <v>0</v>
      </c>
      <c r="U243" s="444">
        <f>Igazgatás!U271+Községgazd!X256+Vagyongazd!U243+Közút!U247+Sport!U245+Közművelődés!W290+Támogatás!AA257</f>
        <v>0</v>
      </c>
    </row>
    <row r="244" spans="1:21" s="41" customFormat="1" ht="15.75" hidden="1" customHeight="1" thickBot="1" x14ac:dyDescent="0.3">
      <c r="A244" s="124"/>
      <c r="B244" s="53" t="s">
        <v>898</v>
      </c>
      <c r="C244" s="609" t="s">
        <v>900</v>
      </c>
      <c r="D244" s="610"/>
      <c r="E244" s="610"/>
      <c r="F244" s="166" t="e">
        <v>#REF!</v>
      </c>
      <c r="G244" s="248" t="e">
        <f>Igazgatás!G272+Községgazd!G257+Vagyongazd!#REF!+Közút!G248+Sport!G246+Közművelődés!G291+Támogatás!G258</f>
        <v>#REF!</v>
      </c>
      <c r="H244" s="154" t="e">
        <f>Igazgatás!H272+Községgazd!H257+Vagyongazd!#REF!+Közút!H248+Sport!H246+Közművelődés!H291+Támogatás!H258</f>
        <v>#REF!</v>
      </c>
      <c r="I244" s="166" t="e">
        <f>Igazgatás!I272+Községgazd!I257+Vagyongazd!#REF!+Közút!I248+Sport!I246+Közművelődés!I291+Támogatás!I258</f>
        <v>#REF!</v>
      </c>
      <c r="J244" s="76">
        <f>Igazgatás!J272+Községgazd!M257+Vagyongazd!J244+Közút!J248+Sport!J246+Közművelődés!L291+Támogatás!P258</f>
        <v>0</v>
      </c>
      <c r="K244" s="13">
        <f>Igazgatás!K272+Községgazd!N257+Vagyongazd!K244+Közút!K248+Sport!K246+Közművelődés!M291+Támogatás!Q258</f>
        <v>0</v>
      </c>
      <c r="L244" s="13">
        <f>Igazgatás!L272+Községgazd!O257+Vagyongazd!L244+Közút!L248+Sport!L246+Közművelődés!N291+Támogatás!R258</f>
        <v>0</v>
      </c>
      <c r="M244" s="13">
        <f>Igazgatás!M272+Községgazd!P257+Vagyongazd!M244+Közút!M248+Sport!M246+Közművelődés!O291+Támogatás!S258</f>
        <v>0</v>
      </c>
      <c r="N244" s="13">
        <f>Igazgatás!N272+Községgazd!Q257+Vagyongazd!N244+Közút!N248+Sport!N246+Közművelődés!P291+Támogatás!T258</f>
        <v>0</v>
      </c>
      <c r="O244" s="81">
        <f>Igazgatás!O272+Községgazd!R257+Vagyongazd!O244+Közút!O248+Sport!O246+Közművelődés!Q291+Támogatás!U258</f>
        <v>0</v>
      </c>
      <c r="P244" s="13">
        <f>Igazgatás!P272+Községgazd!S257+Vagyongazd!P244+Közút!P248+Sport!P246+Közművelődés!R291+Támogatás!V258</f>
        <v>0</v>
      </c>
      <c r="Q244" s="43">
        <f>Igazgatás!Q272+Községgazd!T257+Vagyongazd!Q244+Közút!Q248+Sport!Q246+Közművelődés!S291+Támogatás!W258</f>
        <v>0</v>
      </c>
      <c r="R244" s="81">
        <f>Igazgatás!R272+Községgazd!U257+Vagyongazd!R244+Közút!R248+Sport!R246+Közművelődés!T291+Támogatás!X258</f>
        <v>0</v>
      </c>
      <c r="S244" s="81">
        <f>Igazgatás!S272+Községgazd!V257+Vagyongazd!S244+Közút!S248+Sport!S246+Közművelődés!U291+Támogatás!Y258</f>
        <v>0</v>
      </c>
      <c r="T244" s="45">
        <f>Igazgatás!T272+Községgazd!W257+Vagyongazd!T244+Közút!T248+Sport!T246+Közművelődés!V291+Támogatás!Z258</f>
        <v>0</v>
      </c>
      <c r="U244" s="444">
        <f>Igazgatás!U272+Községgazd!X257+Vagyongazd!U244+Közút!U248+Sport!U246+Közművelődés!W291+Támogatás!AA258</f>
        <v>0</v>
      </c>
    </row>
    <row r="245" spans="1:21" s="206" customFormat="1" ht="15.75" hidden="1" customHeight="1" thickBot="1" x14ac:dyDescent="0.3">
      <c r="A245" s="124" t="s">
        <v>902</v>
      </c>
      <c r="B245" s="187" t="s">
        <v>901</v>
      </c>
      <c r="C245" s="196"/>
      <c r="D245" s="597" t="s">
        <v>905</v>
      </c>
      <c r="E245" s="597"/>
      <c r="F245" s="189" t="e">
        <v>#REF!</v>
      </c>
      <c r="G245" s="261" t="e">
        <f>Igazgatás!G273+Községgazd!G258+Vagyongazd!#REF!+Közút!G249+Sport!G247+Közművelődés!G292+Támogatás!G259</f>
        <v>#REF!</v>
      </c>
      <c r="H245" s="188" t="e">
        <f>Igazgatás!H273+Községgazd!H258+Vagyongazd!#REF!+Közút!H249+Sport!H247+Közművelődés!H292+Támogatás!H259</f>
        <v>#REF!</v>
      </c>
      <c r="I245" s="189" t="e">
        <f>Igazgatás!I273+Községgazd!I258+Vagyongazd!#REF!+Közút!I249+Sport!I247+Közművelődés!I292+Támogatás!I259</f>
        <v>#REF!</v>
      </c>
      <c r="J245" s="197">
        <f>Igazgatás!J273+Községgazd!M258+Vagyongazd!J245+Közút!J249+Sport!J247+Közművelődés!L292+Támogatás!P259</f>
        <v>0</v>
      </c>
      <c r="K245" s="191">
        <f>Igazgatás!K273+Községgazd!N258+Vagyongazd!K245+Közút!K249+Sport!K247+Közművelődés!M292+Támogatás!Q259</f>
        <v>0</v>
      </c>
      <c r="L245" s="191">
        <f>Igazgatás!L273+Községgazd!O258+Vagyongazd!L245+Közút!L249+Sport!L247+Közművelődés!N292+Támogatás!R259</f>
        <v>0</v>
      </c>
      <c r="M245" s="191">
        <f>Igazgatás!M273+Községgazd!P258+Vagyongazd!M245+Közút!M249+Sport!M247+Közművelődés!O292+Támogatás!S259</f>
        <v>0</v>
      </c>
      <c r="N245" s="191">
        <f>Igazgatás!N273+Községgazd!Q258+Vagyongazd!N245+Közút!N249+Sport!N247+Közművelődés!P292+Támogatás!T259</f>
        <v>0</v>
      </c>
      <c r="O245" s="192">
        <f>Igazgatás!O273+Községgazd!R258+Vagyongazd!O245+Közút!O249+Sport!O247+Közművelődés!Q292+Támogatás!U259</f>
        <v>0</v>
      </c>
      <c r="P245" s="191">
        <f>Igazgatás!P273+Községgazd!S258+Vagyongazd!P245+Közút!P249+Sport!P247+Közművelődés!R292+Támogatás!V259</f>
        <v>0</v>
      </c>
      <c r="Q245" s="190">
        <f>Igazgatás!Q273+Községgazd!T258+Vagyongazd!Q245+Közút!Q249+Sport!Q247+Közművelődés!S292+Támogatás!W259</f>
        <v>0</v>
      </c>
      <c r="R245" s="192">
        <f>Igazgatás!R273+Községgazd!U258+Vagyongazd!R245+Közút!R249+Sport!R247+Közművelődés!T292+Támogatás!X259</f>
        <v>0</v>
      </c>
      <c r="S245" s="192">
        <f>Igazgatás!S273+Községgazd!V258+Vagyongazd!S245+Közút!S249+Sport!S247+Közművelődés!U292+Támogatás!Y259</f>
        <v>0</v>
      </c>
      <c r="T245" s="193">
        <f>Igazgatás!T273+Községgazd!W258+Vagyongazd!T245+Közút!T249+Sport!T247+Közművelődés!V292+Támogatás!Z259</f>
        <v>0</v>
      </c>
      <c r="U245" s="414">
        <f>Igazgatás!U273+Községgazd!X258+Vagyongazd!U245+Közút!U249+Sport!U247+Közművelődés!W292+Támogatás!AA259</f>
        <v>0</v>
      </c>
    </row>
    <row r="246" spans="1:21" s="206" customFormat="1" ht="15.75" hidden="1" customHeight="1" thickBot="1" x14ac:dyDescent="0.3">
      <c r="A246" s="124" t="s">
        <v>903</v>
      </c>
      <c r="B246" s="187" t="s">
        <v>904</v>
      </c>
      <c r="C246" s="196"/>
      <c r="D246" s="597" t="s">
        <v>906</v>
      </c>
      <c r="E246" s="597"/>
      <c r="F246" s="189" t="e">
        <v>#REF!</v>
      </c>
      <c r="G246" s="261" t="e">
        <f>Igazgatás!G274+Községgazd!G259+Vagyongazd!#REF!+Közút!G250+Sport!G248+Közművelődés!G293+Támogatás!G260</f>
        <v>#REF!</v>
      </c>
      <c r="H246" s="188" t="e">
        <f>Igazgatás!H274+Községgazd!H259+Vagyongazd!#REF!+Közút!H250+Sport!H248+Közművelődés!H293+Támogatás!H260</f>
        <v>#REF!</v>
      </c>
      <c r="I246" s="189" t="e">
        <f>Igazgatás!I274+Községgazd!I259+Vagyongazd!#REF!+Közút!I250+Sport!I248+Közművelődés!I293+Támogatás!I260</f>
        <v>#REF!</v>
      </c>
      <c r="J246" s="197">
        <f>Igazgatás!J274+Községgazd!M259+Vagyongazd!J246+Közút!J250+Sport!J248+Közművelődés!L293+Támogatás!P260</f>
        <v>0</v>
      </c>
      <c r="K246" s="191">
        <f>Igazgatás!K274+Községgazd!N259+Vagyongazd!K246+Közút!K250+Sport!K248+Közművelődés!M293+Támogatás!Q260</f>
        <v>0</v>
      </c>
      <c r="L246" s="191">
        <f>Igazgatás!L274+Községgazd!O259+Vagyongazd!L246+Közút!L250+Sport!L248+Közművelődés!N293+Támogatás!R260</f>
        <v>0</v>
      </c>
      <c r="M246" s="191">
        <f>Igazgatás!M274+Községgazd!P259+Vagyongazd!M246+Közút!M250+Sport!M248+Közművelődés!O293+Támogatás!S260</f>
        <v>0</v>
      </c>
      <c r="N246" s="191">
        <f>Igazgatás!N274+Községgazd!Q259+Vagyongazd!N246+Közút!N250+Sport!N248+Közművelődés!P293+Támogatás!T260</f>
        <v>0</v>
      </c>
      <c r="O246" s="192">
        <f>Igazgatás!O274+Községgazd!R259+Vagyongazd!O246+Közút!O250+Sport!O248+Közművelődés!Q293+Támogatás!U260</f>
        <v>0</v>
      </c>
      <c r="P246" s="191">
        <f>Igazgatás!P274+Községgazd!S259+Vagyongazd!P246+Közút!P250+Sport!P248+Közművelődés!R293+Támogatás!V260</f>
        <v>0</v>
      </c>
      <c r="Q246" s="190">
        <f>Igazgatás!Q274+Községgazd!T259+Vagyongazd!Q246+Közút!Q250+Sport!Q248+Közművelődés!S293+Támogatás!W260</f>
        <v>0</v>
      </c>
      <c r="R246" s="192">
        <f>Igazgatás!R274+Községgazd!U259+Vagyongazd!R246+Közút!R250+Sport!R248+Közművelődés!T293+Támogatás!X260</f>
        <v>0</v>
      </c>
      <c r="S246" s="192">
        <f>Igazgatás!S274+Községgazd!V259+Vagyongazd!S246+Közút!S250+Sport!S248+Közművelődés!U293+Támogatás!Y260</f>
        <v>0</v>
      </c>
      <c r="T246" s="193">
        <f>Igazgatás!T274+Községgazd!W259+Vagyongazd!T246+Közút!T250+Sport!T248+Közművelődés!V293+Támogatás!Z260</f>
        <v>0</v>
      </c>
      <c r="U246" s="414">
        <f>Igazgatás!U274+Községgazd!X259+Vagyongazd!U246+Közút!U250+Sport!U248+Közművelődés!W293+Támogatás!AA260</f>
        <v>0</v>
      </c>
    </row>
    <row r="247" spans="1:21" ht="15.75" hidden="1" customHeight="1" thickBot="1" x14ac:dyDescent="0.3">
      <c r="B247" s="91" t="s">
        <v>708</v>
      </c>
      <c r="C247" s="587" t="s">
        <v>304</v>
      </c>
      <c r="D247" s="588"/>
      <c r="E247" s="588"/>
      <c r="F247" s="164" t="e">
        <v>#REF!</v>
      </c>
      <c r="G247" s="242" t="e">
        <f>Igazgatás!G275+Községgazd!G260+Vagyongazd!#REF!+Közút!G251+Sport!G249+Közművelődés!G294+Támogatás!G261</f>
        <v>#REF!</v>
      </c>
      <c r="H247" s="148" t="e">
        <f>Igazgatás!H275+Községgazd!H260+Vagyongazd!#REF!+Közút!H251+Sport!H249+Közművelődés!H294+Támogatás!H261</f>
        <v>#REF!</v>
      </c>
      <c r="I247" s="164" t="e">
        <f>Igazgatás!I275+Községgazd!I260+Vagyongazd!#REF!+Közút!I251+Sport!I249+Közművelődés!I294+Támogatás!I261</f>
        <v>#REF!</v>
      </c>
      <c r="J247" s="93">
        <f>Igazgatás!J275+Községgazd!M260+Vagyongazd!J247+Közút!J251+Sport!J249+Közművelődés!L294+Támogatás!P261</f>
        <v>0</v>
      </c>
      <c r="K247" s="94">
        <f>Igazgatás!K275+Községgazd!N260+Vagyongazd!K247+Közút!K251+Sport!K249+Közművelődés!M294+Támogatás!Q261</f>
        <v>0</v>
      </c>
      <c r="L247" s="94">
        <f>Igazgatás!L275+Községgazd!O260+Vagyongazd!L247+Közút!L251+Sport!L249+Közművelődés!N294+Támogatás!R261</f>
        <v>0</v>
      </c>
      <c r="M247" s="94">
        <f>Igazgatás!M275+Községgazd!P260+Vagyongazd!M247+Közút!M251+Sport!M249+Közművelődés!O294+Támogatás!S261</f>
        <v>0</v>
      </c>
      <c r="N247" s="94">
        <f>Igazgatás!N275+Községgazd!Q260+Vagyongazd!N247+Közút!N251+Sport!N249+Közművelődés!P294+Támogatás!T261</f>
        <v>0</v>
      </c>
      <c r="O247" s="97">
        <f>Igazgatás!O275+Községgazd!R260+Vagyongazd!O247+Közút!O251+Sport!O249+Közművelődés!Q294+Támogatás!U261</f>
        <v>0</v>
      </c>
      <c r="P247" s="94">
        <f>Igazgatás!P275+Községgazd!S260+Vagyongazd!P247+Közút!P251+Sport!P249+Közművelődés!R294+Támogatás!V261</f>
        <v>0</v>
      </c>
      <c r="Q247" s="96">
        <f>Igazgatás!Q275+Községgazd!T260+Vagyongazd!Q247+Közút!Q251+Sport!Q249+Közművelődés!S294+Támogatás!W261</f>
        <v>0</v>
      </c>
      <c r="R247" s="97">
        <f>Igazgatás!R275+Községgazd!U260+Vagyongazd!R247+Közút!R251+Sport!R249+Közművelődés!T294+Támogatás!X261</f>
        <v>0</v>
      </c>
      <c r="S247" s="97">
        <f>Igazgatás!S275+Községgazd!V260+Vagyongazd!S247+Közút!S251+Sport!S249+Közművelődés!U294+Támogatás!Y261</f>
        <v>0</v>
      </c>
      <c r="T247" s="98">
        <f>Igazgatás!T275+Községgazd!W260+Vagyongazd!T247+Közút!T251+Sport!T249+Közművelődés!V294+Támogatás!Z261</f>
        <v>0</v>
      </c>
      <c r="U247" s="445">
        <f>Igazgatás!U275+Községgazd!X260+Vagyongazd!U247+Közút!U251+Sport!U249+Közművelődés!W294+Támogatás!AA261</f>
        <v>0</v>
      </c>
    </row>
    <row r="248" spans="1:21" s="41" customFormat="1" ht="15.75" hidden="1" customHeight="1" thickBot="1" x14ac:dyDescent="0.3">
      <c r="A248" s="124" t="s">
        <v>305</v>
      </c>
      <c r="B248" s="194" t="s">
        <v>709</v>
      </c>
      <c r="C248" s="614" t="s">
        <v>385</v>
      </c>
      <c r="D248" s="615"/>
      <c r="E248" s="615"/>
      <c r="F248" s="208" t="e">
        <v>#REF!</v>
      </c>
      <c r="G248" s="262" t="e">
        <f>Igazgatás!G276+Községgazd!G261+Vagyongazd!#REF!+Közút!G252+Sport!G250+Közművelődés!G295+Támogatás!G262</f>
        <v>#REF!</v>
      </c>
      <c r="H248" s="195" t="e">
        <f>Igazgatás!H276+Községgazd!H261+Vagyongazd!#REF!+Közút!H252+Sport!H250+Közművelődés!H295+Támogatás!H262</f>
        <v>#REF!</v>
      </c>
      <c r="I248" s="208" t="e">
        <f>Igazgatás!I276+Községgazd!I261+Vagyongazd!#REF!+Közút!I252+Sport!I250+Közművelődés!I295+Támogatás!I262</f>
        <v>#REF!</v>
      </c>
      <c r="J248" s="209">
        <f>Igazgatás!J276+Községgazd!M261+Vagyongazd!J248+Közút!J252+Sport!J250+Közművelődés!L295+Támogatás!P262</f>
        <v>0</v>
      </c>
      <c r="K248" s="210">
        <f>Igazgatás!K276+Községgazd!N261+Vagyongazd!K248+Közút!K252+Sport!K250+Közművelődés!M295+Támogatás!Q262</f>
        <v>0</v>
      </c>
      <c r="L248" s="210">
        <f>Igazgatás!L276+Községgazd!O261+Vagyongazd!L248+Közút!L252+Sport!L250+Közművelődés!N295+Támogatás!R262</f>
        <v>0</v>
      </c>
      <c r="M248" s="210">
        <f>Igazgatás!M276+Községgazd!P261+Vagyongazd!M248+Közút!M252+Sport!M250+Közművelődés!O295+Támogatás!S262</f>
        <v>0</v>
      </c>
      <c r="N248" s="210">
        <f>Igazgatás!N276+Községgazd!Q261+Vagyongazd!N248+Közút!N252+Sport!N250+Közművelődés!P295+Támogatás!T262</f>
        <v>0</v>
      </c>
      <c r="O248" s="213">
        <f>Igazgatás!O276+Községgazd!R261+Vagyongazd!O248+Közút!O252+Sport!O250+Közművelődés!Q295+Támogatás!U262</f>
        <v>0</v>
      </c>
      <c r="P248" s="210">
        <f>Igazgatás!P276+Községgazd!S261+Vagyongazd!P248+Közút!P252+Sport!P250+Közművelődés!R295+Támogatás!V262</f>
        <v>0</v>
      </c>
      <c r="Q248" s="212">
        <f>Igazgatás!Q276+Községgazd!T261+Vagyongazd!Q248+Közút!Q252+Sport!Q250+Közművelődés!S295+Támogatás!W262</f>
        <v>0</v>
      </c>
      <c r="R248" s="213">
        <f>Igazgatás!R276+Községgazd!U261+Vagyongazd!R248+Közút!R252+Sport!R250+Közművelődés!T295+Támogatás!X262</f>
        <v>0</v>
      </c>
      <c r="S248" s="213">
        <f>Igazgatás!S276+Községgazd!V261+Vagyongazd!S248+Közút!S252+Sport!S250+Közművelődés!U295+Támogatás!Y262</f>
        <v>0</v>
      </c>
      <c r="T248" s="211">
        <f>Igazgatás!T276+Községgazd!W261+Vagyongazd!T248+Közút!T252+Sport!T250+Közművelődés!V295+Támogatás!Z262</f>
        <v>0</v>
      </c>
      <c r="U248" s="446">
        <f>Igazgatás!U276+Községgazd!X261+Vagyongazd!U248+Közút!U252+Sport!U250+Közművelődés!W295+Támogatás!AA262</f>
        <v>0</v>
      </c>
    </row>
    <row r="249" spans="1:21" s="41" customFormat="1" ht="15.75" hidden="1" customHeight="1" thickBot="1" x14ac:dyDescent="0.3">
      <c r="A249" s="124" t="s">
        <v>306</v>
      </c>
      <c r="B249" s="194" t="s">
        <v>710</v>
      </c>
      <c r="C249" s="614" t="s">
        <v>386</v>
      </c>
      <c r="D249" s="615"/>
      <c r="E249" s="615"/>
      <c r="F249" s="208" t="e">
        <v>#REF!</v>
      </c>
      <c r="G249" s="262" t="e">
        <f>Igazgatás!G277+Községgazd!G262+Vagyongazd!#REF!+Közút!G253+Sport!G251+Közművelődés!G296+Támogatás!G263</f>
        <v>#REF!</v>
      </c>
      <c r="H249" s="195" t="e">
        <f>Igazgatás!H277+Községgazd!H262+Vagyongazd!#REF!+Közút!H253+Sport!H251+Közművelődés!H296+Támogatás!H263</f>
        <v>#REF!</v>
      </c>
      <c r="I249" s="208" t="e">
        <f>Igazgatás!I277+Községgazd!I262+Vagyongazd!#REF!+Közút!I253+Sport!I251+Közművelődés!I296+Támogatás!I263</f>
        <v>#REF!</v>
      </c>
      <c r="J249" s="209">
        <f>Igazgatás!J277+Községgazd!M262+Vagyongazd!J249+Közút!J253+Sport!J251+Közművelődés!L296+Támogatás!P263</f>
        <v>0</v>
      </c>
      <c r="K249" s="210">
        <f>Igazgatás!K277+Községgazd!N262+Vagyongazd!K249+Közút!K253+Sport!K251+Közművelődés!M296+Támogatás!Q263</f>
        <v>0</v>
      </c>
      <c r="L249" s="210">
        <f>Igazgatás!L277+Községgazd!O262+Vagyongazd!L249+Közút!L253+Sport!L251+Közművelődés!N296+Támogatás!R263</f>
        <v>0</v>
      </c>
      <c r="M249" s="210">
        <f>Igazgatás!M277+Községgazd!P262+Vagyongazd!M249+Közút!M253+Sport!M251+Közművelődés!O296+Támogatás!S263</f>
        <v>0</v>
      </c>
      <c r="N249" s="210">
        <f>Igazgatás!N277+Községgazd!Q262+Vagyongazd!N249+Közút!N253+Sport!N251+Közművelődés!P296+Támogatás!T263</f>
        <v>0</v>
      </c>
      <c r="O249" s="213">
        <f>Igazgatás!O277+Községgazd!R262+Vagyongazd!O249+Közút!O253+Sport!O251+Közművelődés!Q296+Támogatás!U263</f>
        <v>0</v>
      </c>
      <c r="P249" s="210">
        <f>Igazgatás!P277+Községgazd!S262+Vagyongazd!P249+Közút!P253+Sport!P251+Közművelődés!R296+Támogatás!V263</f>
        <v>0</v>
      </c>
      <c r="Q249" s="212">
        <f>Igazgatás!Q277+Községgazd!T262+Vagyongazd!Q249+Közút!Q253+Sport!Q251+Közművelődés!S296+Támogatás!W263</f>
        <v>0</v>
      </c>
      <c r="R249" s="213">
        <f>Igazgatás!R277+Községgazd!U262+Vagyongazd!R249+Közút!R253+Sport!R251+Közművelődés!T296+Támogatás!X263</f>
        <v>0</v>
      </c>
      <c r="S249" s="213">
        <f>Igazgatás!S277+Községgazd!V262+Vagyongazd!S249+Közút!S253+Sport!S251+Közművelődés!U296+Támogatás!Y263</f>
        <v>0</v>
      </c>
      <c r="T249" s="211">
        <f>Igazgatás!T277+Községgazd!W262+Vagyongazd!T249+Közút!T253+Sport!T251+Közművelődés!V296+Támogatás!Z263</f>
        <v>0</v>
      </c>
      <c r="U249" s="446">
        <f>Igazgatás!U277+Községgazd!X262+Vagyongazd!U249+Közút!U253+Sport!U251+Közművelődés!W296+Támogatás!AA263</f>
        <v>0</v>
      </c>
    </row>
    <row r="250" spans="1:21" s="41" customFormat="1" ht="15.75" hidden="1" customHeight="1" thickBot="1" x14ac:dyDescent="0.3">
      <c r="A250" s="124" t="s">
        <v>307</v>
      </c>
      <c r="B250" s="194" t="s">
        <v>711</v>
      </c>
      <c r="C250" s="614" t="s">
        <v>308</v>
      </c>
      <c r="D250" s="615"/>
      <c r="E250" s="615"/>
      <c r="F250" s="208" t="e">
        <v>#REF!</v>
      </c>
      <c r="G250" s="262" t="e">
        <f>Igazgatás!G278+Községgazd!G263+Vagyongazd!#REF!+Közút!G254+Sport!G252+Közművelődés!G297+Támogatás!G264</f>
        <v>#REF!</v>
      </c>
      <c r="H250" s="195" t="e">
        <f>Igazgatás!H278+Községgazd!H263+Vagyongazd!#REF!+Közút!H254+Sport!H252+Közművelődés!H297+Támogatás!H264</f>
        <v>#REF!</v>
      </c>
      <c r="I250" s="208" t="e">
        <f>Igazgatás!I278+Községgazd!I263+Vagyongazd!#REF!+Közút!I254+Sport!I252+Közművelődés!I297+Támogatás!I264</f>
        <v>#REF!</v>
      </c>
      <c r="J250" s="209">
        <f>Igazgatás!J278+Községgazd!M263+Vagyongazd!J250+Közút!J254+Sport!J252+Közművelődés!L297+Támogatás!P264</f>
        <v>0</v>
      </c>
      <c r="K250" s="210">
        <f>Igazgatás!K278+Községgazd!N263+Vagyongazd!K250+Közút!K254+Sport!K252+Közművelődés!M297+Támogatás!Q264</f>
        <v>0</v>
      </c>
      <c r="L250" s="210">
        <f>Igazgatás!L278+Községgazd!O263+Vagyongazd!L250+Közút!L254+Sport!L252+Közművelődés!N297+Támogatás!R264</f>
        <v>0</v>
      </c>
      <c r="M250" s="210">
        <f>Igazgatás!M278+Községgazd!P263+Vagyongazd!M250+Közút!M254+Sport!M252+Közművelődés!O297+Támogatás!S264</f>
        <v>0</v>
      </c>
      <c r="N250" s="210">
        <f>Igazgatás!N278+Községgazd!Q263+Vagyongazd!N250+Közút!N254+Sport!N252+Közművelődés!P297+Támogatás!T264</f>
        <v>0</v>
      </c>
      <c r="O250" s="213">
        <f>Igazgatás!O278+Községgazd!R263+Vagyongazd!O250+Közút!O254+Sport!O252+Közművelődés!Q297+Támogatás!U264</f>
        <v>0</v>
      </c>
      <c r="P250" s="210">
        <f>Igazgatás!P278+Községgazd!S263+Vagyongazd!P250+Közút!P254+Sport!P252+Közművelődés!R297+Támogatás!V264</f>
        <v>0</v>
      </c>
      <c r="Q250" s="212">
        <f>Igazgatás!Q278+Községgazd!T263+Vagyongazd!Q250+Közút!Q254+Sport!Q252+Közművelődés!S297+Támogatás!W264</f>
        <v>0</v>
      </c>
      <c r="R250" s="213">
        <f>Igazgatás!R278+Községgazd!U263+Vagyongazd!R250+Közút!R254+Sport!R252+Közművelődés!T297+Támogatás!X264</f>
        <v>0</v>
      </c>
      <c r="S250" s="213">
        <f>Igazgatás!S278+Községgazd!V263+Vagyongazd!S250+Közút!S254+Sport!S252+Közművelődés!U297+Támogatás!Y264</f>
        <v>0</v>
      </c>
      <c r="T250" s="211">
        <f>Igazgatás!T278+Községgazd!W263+Vagyongazd!T250+Közút!T254+Sport!T252+Közművelődés!V297+Támogatás!Z264</f>
        <v>0</v>
      </c>
      <c r="U250" s="446">
        <f>Igazgatás!U278+Községgazd!X263+Vagyongazd!U250+Közút!U254+Sport!U252+Közművelődés!W297+Támogatás!AA264</f>
        <v>0</v>
      </c>
    </row>
    <row r="251" spans="1:21" s="41" customFormat="1" ht="15.75" hidden="1" customHeight="1" thickBot="1" x14ac:dyDescent="0.3">
      <c r="A251" s="124" t="s">
        <v>309</v>
      </c>
      <c r="B251" s="194" t="s">
        <v>712</v>
      </c>
      <c r="C251" s="614" t="s">
        <v>310</v>
      </c>
      <c r="D251" s="615"/>
      <c r="E251" s="615"/>
      <c r="F251" s="208" t="e">
        <v>#REF!</v>
      </c>
      <c r="G251" s="262" t="e">
        <f>Igazgatás!G279+Községgazd!G264+Vagyongazd!#REF!+Közút!G255+Sport!G253+Közművelődés!G298+Támogatás!G265</f>
        <v>#REF!</v>
      </c>
      <c r="H251" s="195" t="e">
        <f>Igazgatás!H279+Községgazd!H264+Vagyongazd!#REF!+Közút!H255+Sport!H253+Közművelődés!H298+Támogatás!H265</f>
        <v>#REF!</v>
      </c>
      <c r="I251" s="208" t="e">
        <f>Igazgatás!I279+Községgazd!I264+Vagyongazd!#REF!+Közút!I255+Sport!I253+Közművelődés!I298+Támogatás!I265</f>
        <v>#REF!</v>
      </c>
      <c r="J251" s="209">
        <f>Igazgatás!J279+Községgazd!M264+Vagyongazd!J251+Közút!J255+Sport!J253+Közművelődés!L298+Támogatás!P265</f>
        <v>0</v>
      </c>
      <c r="K251" s="210">
        <f>Igazgatás!K279+Községgazd!N264+Vagyongazd!K251+Közút!K255+Sport!K253+Közművelődés!M298+Támogatás!Q265</f>
        <v>0</v>
      </c>
      <c r="L251" s="210">
        <f>Igazgatás!L279+Községgazd!O264+Vagyongazd!L251+Közút!L255+Sport!L253+Közművelődés!N298+Támogatás!R265</f>
        <v>0</v>
      </c>
      <c r="M251" s="210">
        <f>Igazgatás!M279+Községgazd!P264+Vagyongazd!M251+Közút!M255+Sport!M253+Közművelődés!O298+Támogatás!S265</f>
        <v>0</v>
      </c>
      <c r="N251" s="210">
        <f>Igazgatás!N279+Községgazd!Q264+Vagyongazd!N251+Közút!N255+Sport!N253+Közművelődés!P298+Támogatás!T265</f>
        <v>0</v>
      </c>
      <c r="O251" s="213">
        <f>Igazgatás!O279+Községgazd!R264+Vagyongazd!O251+Közút!O255+Sport!O253+Közművelődés!Q298+Támogatás!U265</f>
        <v>0</v>
      </c>
      <c r="P251" s="210">
        <f>Igazgatás!P279+Községgazd!S264+Vagyongazd!P251+Közút!P255+Sport!P253+Közművelődés!R298+Támogatás!V265</f>
        <v>0</v>
      </c>
      <c r="Q251" s="212">
        <f>Igazgatás!Q279+Községgazd!T264+Vagyongazd!Q251+Közút!Q255+Sport!Q253+Közművelődés!S298+Támogatás!W265</f>
        <v>0</v>
      </c>
      <c r="R251" s="213">
        <f>Igazgatás!R279+Községgazd!U264+Vagyongazd!R251+Közút!R255+Sport!R253+Közművelődés!T298+Támogatás!X265</f>
        <v>0</v>
      </c>
      <c r="S251" s="213">
        <f>Igazgatás!S279+Községgazd!V264+Vagyongazd!S251+Közút!S255+Sport!S253+Közművelődés!U298+Támogatás!Y265</f>
        <v>0</v>
      </c>
      <c r="T251" s="211">
        <f>Igazgatás!T279+Községgazd!W264+Vagyongazd!T251+Közút!T255+Sport!T253+Közművelődés!V298+Támogatás!Z265</f>
        <v>0</v>
      </c>
      <c r="U251" s="446">
        <f>Igazgatás!U279+Községgazd!X264+Vagyongazd!U251+Közút!U255+Sport!U253+Közművelődés!W298+Támogatás!AA265</f>
        <v>0</v>
      </c>
    </row>
    <row r="252" spans="1:21" s="41" customFormat="1" ht="15.75" hidden="1" customHeight="1" thickBot="1" x14ac:dyDescent="0.3">
      <c r="A252" s="124" t="s">
        <v>311</v>
      </c>
      <c r="B252" s="194" t="s">
        <v>713</v>
      </c>
      <c r="C252" s="614" t="s">
        <v>387</v>
      </c>
      <c r="D252" s="615"/>
      <c r="E252" s="615"/>
      <c r="F252" s="208" t="e">
        <v>#REF!</v>
      </c>
      <c r="G252" s="262" t="e">
        <f>Igazgatás!G280+Községgazd!G265+Vagyongazd!#REF!+Közút!G256+Sport!G254+Közművelődés!G299+Támogatás!G266</f>
        <v>#REF!</v>
      </c>
      <c r="H252" s="195" t="e">
        <f>Igazgatás!H280+Községgazd!H265+Vagyongazd!#REF!+Közút!H256+Sport!H254+Közművelődés!H299+Támogatás!H266</f>
        <v>#REF!</v>
      </c>
      <c r="I252" s="208" t="e">
        <f>Igazgatás!I280+Községgazd!I265+Vagyongazd!#REF!+Közút!I256+Sport!I254+Közművelődés!I299+Támogatás!I266</f>
        <v>#REF!</v>
      </c>
      <c r="J252" s="209">
        <f>Igazgatás!J280+Községgazd!M265+Vagyongazd!J252+Közút!J256+Sport!J254+Közművelődés!L299+Támogatás!P266</f>
        <v>0</v>
      </c>
      <c r="K252" s="210">
        <f>Igazgatás!K280+Községgazd!N265+Vagyongazd!K252+Közút!K256+Sport!K254+Közművelődés!M299+Támogatás!Q266</f>
        <v>0</v>
      </c>
      <c r="L252" s="210">
        <f>Igazgatás!L280+Községgazd!O265+Vagyongazd!L252+Közút!L256+Sport!L254+Közművelődés!N299+Támogatás!R266</f>
        <v>0</v>
      </c>
      <c r="M252" s="210">
        <f>Igazgatás!M280+Községgazd!P265+Vagyongazd!M252+Közút!M256+Sport!M254+Közművelődés!O299+Támogatás!S266</f>
        <v>0</v>
      </c>
      <c r="N252" s="210">
        <f>Igazgatás!N280+Községgazd!Q265+Vagyongazd!N252+Közút!N256+Sport!N254+Közművelődés!P299+Támogatás!T266</f>
        <v>0</v>
      </c>
      <c r="O252" s="213">
        <f>Igazgatás!O280+Községgazd!R265+Vagyongazd!O252+Közút!O256+Sport!O254+Közművelődés!Q299+Támogatás!U266</f>
        <v>0</v>
      </c>
      <c r="P252" s="210">
        <f>Igazgatás!P280+Községgazd!S265+Vagyongazd!P252+Közút!P256+Sport!P254+Közművelődés!R299+Támogatás!V266</f>
        <v>0</v>
      </c>
      <c r="Q252" s="212">
        <f>Igazgatás!Q280+Községgazd!T265+Vagyongazd!Q252+Közút!Q256+Sport!Q254+Közművelődés!S299+Támogatás!W266</f>
        <v>0</v>
      </c>
      <c r="R252" s="213">
        <f>Igazgatás!R280+Községgazd!U265+Vagyongazd!R252+Közút!R256+Sport!R254+Közművelődés!T299+Támogatás!X266</f>
        <v>0</v>
      </c>
      <c r="S252" s="213">
        <f>Igazgatás!S280+Községgazd!V265+Vagyongazd!S252+Közút!S256+Sport!S254+Közművelődés!U299+Támogatás!Y266</f>
        <v>0</v>
      </c>
      <c r="T252" s="211">
        <f>Igazgatás!T280+Községgazd!W265+Vagyongazd!T252+Közút!T256+Sport!T254+Közművelődés!V299+Támogatás!Z266</f>
        <v>0</v>
      </c>
      <c r="U252" s="446">
        <f>Igazgatás!U280+Községgazd!X265+Vagyongazd!U252+Közút!U256+Sport!U254+Közművelődés!W299+Támogatás!AA266</f>
        <v>0</v>
      </c>
    </row>
    <row r="253" spans="1:21" ht="15.75" hidden="1" customHeight="1" thickBot="1" x14ac:dyDescent="0.3">
      <c r="A253" s="124" t="s">
        <v>313</v>
      </c>
      <c r="B253" s="91" t="s">
        <v>714</v>
      </c>
      <c r="C253" s="587" t="s">
        <v>312</v>
      </c>
      <c r="D253" s="588"/>
      <c r="E253" s="588"/>
      <c r="F253" s="164" t="e">
        <v>#REF!</v>
      </c>
      <c r="G253" s="242" t="e">
        <f>Igazgatás!G281+Községgazd!G266+Vagyongazd!#REF!+Közút!G257+Sport!G255+Közművelődés!G300+Támogatás!G267</f>
        <v>#REF!</v>
      </c>
      <c r="H253" s="148" t="e">
        <f>Igazgatás!H281+Községgazd!H266+Vagyongazd!#REF!+Közút!H257+Sport!H255+Közművelődés!H300+Támogatás!H267</f>
        <v>#REF!</v>
      </c>
      <c r="I253" s="164" t="e">
        <f>Igazgatás!I281+Községgazd!I266+Vagyongazd!#REF!+Közút!I257+Sport!I255+Közművelődés!I300+Támogatás!I267</f>
        <v>#REF!</v>
      </c>
      <c r="J253" s="93">
        <f>Igazgatás!J281+Községgazd!M266+Vagyongazd!J253+Közút!J257+Sport!J255+Közművelődés!L300+Támogatás!P267</f>
        <v>0</v>
      </c>
      <c r="K253" s="94">
        <f>Igazgatás!K281+Községgazd!N266+Vagyongazd!K253+Közút!K257+Sport!K255+Közművelődés!M300+Támogatás!Q267</f>
        <v>0</v>
      </c>
      <c r="L253" s="94">
        <f>Igazgatás!L281+Községgazd!O266+Vagyongazd!L253+Közút!L257+Sport!L255+Közművelődés!N300+Támogatás!R267</f>
        <v>0</v>
      </c>
      <c r="M253" s="94">
        <f>Igazgatás!M281+Községgazd!P266+Vagyongazd!M253+Közút!M257+Sport!M255+Közművelődés!O300+Támogatás!S267</f>
        <v>0</v>
      </c>
      <c r="N253" s="94">
        <f>Igazgatás!N281+Községgazd!Q266+Vagyongazd!N253+Közút!N257+Sport!N255+Közművelődés!P300+Támogatás!T267</f>
        <v>0</v>
      </c>
      <c r="O253" s="97">
        <f>Igazgatás!O281+Községgazd!R266+Vagyongazd!O253+Közút!O257+Sport!O255+Közművelődés!Q300+Támogatás!U267</f>
        <v>0</v>
      </c>
      <c r="P253" s="94">
        <f>Igazgatás!P281+Községgazd!S266+Vagyongazd!P253+Közút!P257+Sport!P255+Közművelődés!R300+Támogatás!V267</f>
        <v>0</v>
      </c>
      <c r="Q253" s="96">
        <f>Igazgatás!Q281+Községgazd!T266+Vagyongazd!Q253+Közút!Q257+Sport!Q255+Közművelődés!S300+Támogatás!W267</f>
        <v>0</v>
      </c>
      <c r="R253" s="97">
        <f>Igazgatás!R281+Községgazd!U266+Vagyongazd!R253+Közút!R257+Sport!R255+Közművelődés!T300+Támogatás!X267</f>
        <v>0</v>
      </c>
      <c r="S253" s="97">
        <f>Igazgatás!S281+Községgazd!V266+Vagyongazd!S253+Közút!S257+Sport!S255+Közművelődés!U300+Támogatás!Y267</f>
        <v>0</v>
      </c>
      <c r="T253" s="98">
        <f>Igazgatás!T281+Községgazd!W266+Vagyongazd!T253+Közút!T257+Sport!T255+Közművelődés!V300+Támogatás!Z267</f>
        <v>0</v>
      </c>
      <c r="U253" s="445">
        <f>Igazgatás!U281+Községgazd!X266+Vagyongazd!U253+Közút!U257+Sport!U255+Közművelődés!W300+Támogatás!AA267</f>
        <v>0</v>
      </c>
    </row>
    <row r="254" spans="1:21" ht="15.75" hidden="1" customHeight="1" thickBot="1" x14ac:dyDescent="0.3">
      <c r="A254" s="124" t="s">
        <v>907</v>
      </c>
      <c r="B254" s="91" t="s">
        <v>908</v>
      </c>
      <c r="C254" s="587" t="s">
        <v>909</v>
      </c>
      <c r="D254" s="588"/>
      <c r="E254" s="588"/>
      <c r="F254" s="164" t="e">
        <v>#REF!</v>
      </c>
      <c r="G254" s="242" t="e">
        <f>Igazgatás!G282+Községgazd!G267+Vagyongazd!#REF!+Közút!G258+Sport!G256+Közművelődés!G301+Támogatás!G268</f>
        <v>#REF!</v>
      </c>
      <c r="H254" s="148" t="e">
        <f>Igazgatás!H282+Községgazd!H267+Vagyongazd!#REF!+Közút!H258+Sport!H256+Közművelődés!H301+Támogatás!H268</f>
        <v>#REF!</v>
      </c>
      <c r="I254" s="164" t="e">
        <f>Igazgatás!I282+Községgazd!I267+Vagyongazd!#REF!+Közút!I258+Sport!I256+Közművelődés!I301+Támogatás!I268</f>
        <v>#REF!</v>
      </c>
      <c r="J254" s="93">
        <f>Igazgatás!J282+Községgazd!M267+Vagyongazd!J254+Közút!J258+Sport!J256+Közművelődés!L301+Támogatás!P268</f>
        <v>0</v>
      </c>
      <c r="K254" s="94">
        <f>Igazgatás!K282+Községgazd!N267+Vagyongazd!K254+Közút!K258+Sport!K256+Közművelődés!M301+Támogatás!Q268</f>
        <v>0</v>
      </c>
      <c r="L254" s="94">
        <f>Igazgatás!L282+Községgazd!O267+Vagyongazd!L254+Közút!L258+Sport!L256+Közművelődés!N301+Támogatás!R268</f>
        <v>0</v>
      </c>
      <c r="M254" s="94">
        <f>Igazgatás!M282+Községgazd!P267+Vagyongazd!M254+Közút!M258+Sport!M256+Közművelődés!O301+Támogatás!S268</f>
        <v>0</v>
      </c>
      <c r="N254" s="94">
        <f>Igazgatás!N282+Községgazd!Q267+Vagyongazd!N254+Közút!N258+Sport!N256+Közművelődés!P301+Támogatás!T268</f>
        <v>0</v>
      </c>
      <c r="O254" s="97">
        <f>Igazgatás!O282+Községgazd!R267+Vagyongazd!O254+Közút!O258+Sport!O256+Közművelődés!Q301+Támogatás!U268</f>
        <v>0</v>
      </c>
      <c r="P254" s="94">
        <f>Igazgatás!P282+Községgazd!S267+Vagyongazd!P254+Közút!P258+Sport!P256+Közművelődés!R301+Támogatás!V268</f>
        <v>0</v>
      </c>
      <c r="Q254" s="96">
        <f>Igazgatás!Q282+Községgazd!T267+Vagyongazd!Q254+Közút!Q258+Sport!Q256+Közművelődés!S301+Támogatás!W268</f>
        <v>0</v>
      </c>
      <c r="R254" s="97">
        <f>Igazgatás!R282+Községgazd!U267+Vagyongazd!R254+Közút!R258+Sport!R256+Közművelődés!T301+Támogatás!X268</f>
        <v>0</v>
      </c>
      <c r="S254" s="97">
        <f>Igazgatás!S282+Községgazd!V267+Vagyongazd!S254+Közút!S258+Sport!S256+Közművelődés!U301+Támogatás!Y268</f>
        <v>0</v>
      </c>
      <c r="T254" s="98">
        <f>Igazgatás!T282+Községgazd!W267+Vagyongazd!T254+Közút!T258+Sport!T256+Közművelődés!V301+Támogatás!Z268</f>
        <v>0</v>
      </c>
      <c r="U254" s="445">
        <f>Igazgatás!U282+Községgazd!X267+Vagyongazd!U254+Közút!U258+Sport!U256+Közművelődés!W301+Támogatás!AA268</f>
        <v>0</v>
      </c>
    </row>
    <row r="255" spans="1:21" ht="15.75" thickBot="1" x14ac:dyDescent="0.3">
      <c r="B255" s="616" t="s">
        <v>314</v>
      </c>
      <c r="C255" s="617"/>
      <c r="D255" s="617"/>
      <c r="E255" s="617"/>
      <c r="F255" s="162">
        <v>141163764</v>
      </c>
      <c r="G255" s="162">
        <f>Igazgatás!G283+Községgazd!G268+Vagyongazd!G255+Közút!G259+Sport!G257+Közművelődés!G302+Támogatás!G269</f>
        <v>135400404</v>
      </c>
      <c r="H255" s="162">
        <f>Igazgatás!H283+Községgazd!H268+Vagyongazd!H255+Közút!H259+Sport!H257+Közművelődés!H302+Támogatás!H269</f>
        <v>535760</v>
      </c>
      <c r="I255" s="162">
        <f>Igazgatás!I283+Községgazd!I268+Vagyongazd!I255+Közút!I259+Sport!I257+Közművelődés!I302+Támogatás!I269</f>
        <v>135936164</v>
      </c>
      <c r="J255" s="85">
        <f>Igazgatás!J283+Községgazd!M268+Vagyongazd!J255+Közút!J259+Sport!J257+Közművelődés!L302+Támogatás!P269</f>
        <v>6055196.5800000001</v>
      </c>
      <c r="K255" s="86">
        <f>Igazgatás!K283+Községgazd!N268+Vagyongazd!K255+Közút!K259+Sport!K257+Közművelődés!M302+Támogatás!Q269</f>
        <v>1478146.56</v>
      </c>
      <c r="L255" s="86">
        <f>Igazgatás!L283+Községgazd!O268+Vagyongazd!L255+Közút!L259+Sport!L257+Közművelődés!N302+Támogatás!R269</f>
        <v>1938464.51</v>
      </c>
      <c r="M255" s="86">
        <f>Igazgatás!M283+Községgazd!P268+Vagyongazd!M255+Közút!M259+Sport!M257+Közművelődés!O302+Támogatás!S269</f>
        <v>28567780.184999999</v>
      </c>
      <c r="N255" s="86">
        <f>Igazgatás!N283+Községgazd!Q268+Vagyongazd!N255+Közút!N259+Sport!N257+Közművelődés!P302+Támogatás!T269</f>
        <v>5511800.5250000004</v>
      </c>
      <c r="O255" s="89">
        <f>Igazgatás!O283+Községgazd!R268+Vagyongazd!O255+Közút!O259+Sport!O257+Közművelődés!Q302+Támogatás!U269</f>
        <v>2383527.0150000001</v>
      </c>
      <c r="P255" s="86">
        <f>Igazgatás!P283+Községgazd!S268+Vagyongazd!P255+Közút!P259+Sport!P257+Közművelődés!R302+Támogatás!V269</f>
        <v>1715553.56</v>
      </c>
      <c r="Q255" s="88">
        <f>Igazgatás!Q283+Községgazd!T268+Vagyongazd!Q255+Közút!Q259+Sport!Q257+Közművelődés!S302+Támogatás!W269</f>
        <v>1952801.2749999999</v>
      </c>
      <c r="R255" s="89">
        <f>Igazgatás!R283+Községgazd!U268+Vagyongazd!R255+Közút!R259+Sport!R257+Közművelődés!T302+Támogatás!X269</f>
        <v>2018491.3900000001</v>
      </c>
      <c r="S255" s="89">
        <f>Igazgatás!S283+Községgazd!V268+Vagyongazd!S255+Közút!S259+Sport!S257+Közművelődés!U302+Támogatás!Y269</f>
        <v>1947081.915</v>
      </c>
      <c r="T255" s="90">
        <f>Igazgatás!T283+Községgazd!W268+Vagyongazd!T255+Közút!T259+Sport!T257+Közművelődés!V302+Támogatás!Z269</f>
        <v>2383372.375</v>
      </c>
      <c r="U255" s="443">
        <f>Igazgatás!U283+Községgazd!X268+Vagyongazd!U255+Közút!U259+Sport!U257+Közművelődés!W302+Támogatás!AA269</f>
        <v>79983948.109999999</v>
      </c>
    </row>
    <row r="256" spans="1:21" x14ac:dyDescent="0.25">
      <c r="B256" s="22"/>
      <c r="C256" s="23"/>
      <c r="D256" s="23"/>
      <c r="E256" s="24"/>
      <c r="F256" s="24"/>
      <c r="G256" s="24"/>
      <c r="H256" s="24"/>
      <c r="I256" s="60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</row>
    <row r="257" spans="1:21" x14ac:dyDescent="0.25">
      <c r="B257" s="25"/>
      <c r="C257" s="26"/>
      <c r="D257" s="26"/>
      <c r="E257" s="24"/>
      <c r="F257" s="24"/>
      <c r="G257" s="24"/>
      <c r="H257" s="24"/>
      <c r="I257" s="60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</row>
    <row r="258" spans="1:21" x14ac:dyDescent="0.25">
      <c r="B258" s="27"/>
      <c r="C258" s="24"/>
      <c r="D258" s="24"/>
      <c r="E258" s="28"/>
      <c r="F258" s="28"/>
      <c r="G258" s="28"/>
      <c r="H258" s="28"/>
      <c r="I258" s="60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</row>
    <row r="259" spans="1:21" x14ac:dyDescent="0.25">
      <c r="B259" s="27"/>
      <c r="C259" s="24"/>
      <c r="D259" s="24"/>
      <c r="E259" s="28"/>
      <c r="F259" s="28"/>
      <c r="G259" s="28"/>
      <c r="H259" s="347"/>
      <c r="I259" s="60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</row>
    <row r="260" spans="1:21" x14ac:dyDescent="0.25">
      <c r="B260" s="27"/>
      <c r="C260" s="24"/>
      <c r="D260" s="24"/>
      <c r="E260" s="28"/>
      <c r="F260" s="28"/>
      <c r="G260" s="28"/>
      <c r="H260" s="347"/>
      <c r="I260" s="60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</row>
    <row r="261" spans="1:21" x14ac:dyDescent="0.25">
      <c r="B261" s="27"/>
      <c r="C261" s="24"/>
      <c r="D261" s="24"/>
      <c r="E261" s="28"/>
      <c r="F261" s="28"/>
      <c r="G261" s="28"/>
      <c r="H261" s="28"/>
      <c r="I261" s="60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</row>
    <row r="262" spans="1:21" x14ac:dyDescent="0.25">
      <c r="B262" s="27"/>
      <c r="C262" s="24"/>
      <c r="D262" s="24"/>
      <c r="E262" s="28"/>
      <c r="F262" s="28"/>
      <c r="G262" s="28"/>
      <c r="H262" s="28"/>
      <c r="I262" s="60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</row>
    <row r="263" spans="1:21" x14ac:dyDescent="0.25">
      <c r="B263" s="27"/>
      <c r="C263" s="24"/>
      <c r="D263" s="24"/>
      <c r="E263" s="28"/>
      <c r="F263" s="28"/>
      <c r="G263" s="28"/>
      <c r="H263" s="28"/>
      <c r="I263" s="60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</row>
    <row r="264" spans="1:21" x14ac:dyDescent="0.25">
      <c r="B264" s="27"/>
      <c r="C264" s="28"/>
      <c r="D264" s="28"/>
      <c r="E264" s="24"/>
      <c r="F264" s="24"/>
      <c r="G264" s="24"/>
      <c r="H264" s="24"/>
      <c r="I264" s="60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</row>
    <row r="265" spans="1:21" x14ac:dyDescent="0.25">
      <c r="B265" s="27"/>
      <c r="C265" s="28"/>
      <c r="D265" s="28"/>
      <c r="E265" s="24"/>
      <c r="F265" s="24"/>
      <c r="G265" s="24"/>
      <c r="H265" s="24"/>
      <c r="I265" s="60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</row>
    <row r="266" spans="1:21" x14ac:dyDescent="0.25">
      <c r="B266" s="27"/>
      <c r="C266" s="28"/>
      <c r="D266" s="28"/>
      <c r="E266" s="24"/>
      <c r="F266" s="24"/>
      <c r="G266" s="24"/>
      <c r="H266" s="24"/>
      <c r="I266" s="60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</row>
    <row r="267" spans="1:21" x14ac:dyDescent="0.25">
      <c r="B267" s="27"/>
      <c r="C267" s="24"/>
      <c r="D267" s="24"/>
      <c r="E267" s="28"/>
      <c r="F267" s="28"/>
      <c r="G267" s="28"/>
      <c r="H267" s="28"/>
      <c r="I267" s="60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</row>
    <row r="268" spans="1:21" x14ac:dyDescent="0.25">
      <c r="B268" s="27"/>
      <c r="C268" s="24"/>
      <c r="D268" s="24"/>
      <c r="E268" s="28"/>
      <c r="F268" s="28"/>
      <c r="G268" s="28"/>
      <c r="H268" s="28"/>
      <c r="I268" s="60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</row>
    <row r="269" spans="1:21" x14ac:dyDescent="0.25">
      <c r="B269" s="27"/>
      <c r="C269" s="24"/>
      <c r="D269" s="24"/>
      <c r="E269" s="28"/>
      <c r="F269" s="28"/>
      <c r="G269" s="28"/>
      <c r="H269" s="28"/>
      <c r="I269" s="60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</row>
    <row r="270" spans="1:21" x14ac:dyDescent="0.25">
      <c r="A270" s="126"/>
      <c r="B270" s="27"/>
      <c r="C270" s="24"/>
      <c r="D270" s="24"/>
      <c r="E270" s="28"/>
      <c r="F270" s="28"/>
      <c r="G270" s="28"/>
      <c r="H270" s="28"/>
      <c r="I270" s="60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</row>
    <row r="271" spans="1:21" x14ac:dyDescent="0.25">
      <c r="A271" s="126"/>
      <c r="B271" s="27"/>
      <c r="C271" s="24"/>
      <c r="D271" s="24"/>
      <c r="E271" s="28"/>
      <c r="F271" s="28"/>
      <c r="G271" s="28"/>
      <c r="H271" s="28"/>
      <c r="I271" s="60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</row>
    <row r="272" spans="1:21" x14ac:dyDescent="0.25">
      <c r="A272" s="126"/>
      <c r="B272" s="27"/>
      <c r="C272" s="24"/>
      <c r="D272" s="24"/>
      <c r="E272" s="28"/>
      <c r="F272" s="28"/>
      <c r="G272" s="28"/>
      <c r="H272" s="28"/>
      <c r="I272" s="60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</row>
    <row r="273" spans="1:21" x14ac:dyDescent="0.25">
      <c r="A273" s="126"/>
      <c r="B273" s="27"/>
      <c r="C273" s="24"/>
      <c r="D273" s="24"/>
      <c r="E273" s="28"/>
      <c r="F273" s="28"/>
      <c r="G273" s="28"/>
      <c r="H273" s="28"/>
      <c r="I273" s="60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</row>
    <row r="274" spans="1:21" x14ac:dyDescent="0.25">
      <c r="A274" s="126"/>
      <c r="B274" s="27"/>
      <c r="C274" s="24"/>
      <c r="D274" s="24"/>
      <c r="E274" s="28"/>
      <c r="F274" s="28"/>
      <c r="G274" s="28"/>
      <c r="H274" s="28"/>
      <c r="I274" s="60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</row>
    <row r="275" spans="1:21" x14ac:dyDescent="0.25">
      <c r="A275" s="126"/>
      <c r="B275" s="27"/>
      <c r="C275" s="24"/>
      <c r="D275" s="24"/>
      <c r="E275" s="28"/>
      <c r="F275" s="28"/>
      <c r="G275" s="28"/>
      <c r="H275" s="28"/>
      <c r="I275" s="60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</row>
    <row r="276" spans="1:21" x14ac:dyDescent="0.25">
      <c r="A276" s="126"/>
      <c r="B276" s="27"/>
      <c r="C276" s="24"/>
      <c r="D276" s="24"/>
      <c r="E276" s="28"/>
      <c r="F276" s="28"/>
      <c r="G276" s="28"/>
      <c r="H276" s="28"/>
      <c r="I276" s="60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</row>
    <row r="277" spans="1:21" x14ac:dyDescent="0.25">
      <c r="A277" s="126"/>
      <c r="B277" s="27"/>
      <c r="C277" s="28"/>
      <c r="D277" s="28"/>
      <c r="E277" s="24"/>
      <c r="F277" s="24"/>
      <c r="G277" s="24"/>
      <c r="H277" s="24"/>
      <c r="I277" s="60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</row>
    <row r="278" spans="1:21" x14ac:dyDescent="0.25">
      <c r="A278" s="126"/>
      <c r="B278" s="27"/>
      <c r="C278" s="24"/>
      <c r="D278" s="24"/>
      <c r="E278" s="28"/>
      <c r="F278" s="28"/>
      <c r="G278" s="28"/>
      <c r="H278" s="28"/>
      <c r="I278" s="60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</row>
    <row r="279" spans="1:21" x14ac:dyDescent="0.25">
      <c r="A279" s="126"/>
      <c r="B279" s="27"/>
      <c r="C279" s="24"/>
      <c r="D279" s="24"/>
      <c r="E279" s="28"/>
      <c r="F279" s="28"/>
      <c r="G279" s="28"/>
      <c r="H279" s="28"/>
      <c r="I279" s="60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</row>
    <row r="280" spans="1:21" x14ac:dyDescent="0.25">
      <c r="A280" s="126"/>
      <c r="B280" s="27"/>
      <c r="C280" s="24"/>
      <c r="D280" s="24"/>
      <c r="E280" s="28"/>
      <c r="F280" s="28"/>
      <c r="G280" s="28"/>
      <c r="H280" s="28"/>
      <c r="I280" s="60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</row>
    <row r="281" spans="1:21" x14ac:dyDescent="0.25">
      <c r="A281" s="126"/>
      <c r="B281" s="27"/>
      <c r="C281" s="24"/>
      <c r="D281" s="24"/>
      <c r="E281" s="28"/>
      <c r="F281" s="28"/>
      <c r="G281" s="28"/>
      <c r="H281" s="28"/>
      <c r="I281" s="60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</row>
    <row r="282" spans="1:21" x14ac:dyDescent="0.25">
      <c r="A282" s="126"/>
      <c r="B282" s="27"/>
      <c r="C282" s="24"/>
      <c r="D282" s="24"/>
      <c r="E282" s="28"/>
      <c r="F282" s="28"/>
      <c r="G282" s="28"/>
      <c r="H282" s="28"/>
      <c r="I282" s="60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</row>
    <row r="283" spans="1:21" x14ac:dyDescent="0.25">
      <c r="A283" s="126"/>
      <c r="B283" s="27"/>
      <c r="C283" s="24"/>
      <c r="D283" s="24"/>
      <c r="E283" s="28"/>
      <c r="F283" s="28"/>
      <c r="G283" s="28"/>
      <c r="H283" s="28"/>
      <c r="I283" s="60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</row>
    <row r="284" spans="1:21" x14ac:dyDescent="0.25">
      <c r="A284" s="126"/>
      <c r="B284" s="27"/>
      <c r="C284" s="24"/>
      <c r="D284" s="24"/>
      <c r="E284" s="28"/>
      <c r="F284" s="28"/>
      <c r="G284" s="28"/>
      <c r="H284" s="28"/>
      <c r="I284" s="60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</row>
    <row r="285" spans="1:21" x14ac:dyDescent="0.25">
      <c r="A285" s="126"/>
      <c r="B285" s="27"/>
      <c r="C285" s="24"/>
      <c r="D285" s="24"/>
      <c r="E285" s="28"/>
      <c r="F285" s="28"/>
      <c r="G285" s="28"/>
      <c r="H285" s="28"/>
      <c r="I285" s="60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</row>
    <row r="286" spans="1:21" x14ac:dyDescent="0.25">
      <c r="A286" s="126"/>
      <c r="B286" s="27"/>
      <c r="C286" s="24"/>
      <c r="D286" s="24"/>
      <c r="E286" s="28"/>
      <c r="F286" s="28"/>
      <c r="G286" s="28"/>
      <c r="H286" s="28"/>
      <c r="I286" s="60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</row>
    <row r="287" spans="1:21" x14ac:dyDescent="0.25">
      <c r="A287" s="126"/>
      <c r="B287" s="27"/>
      <c r="C287" s="24"/>
      <c r="D287" s="24"/>
      <c r="E287" s="28"/>
      <c r="F287" s="28"/>
      <c r="G287" s="28"/>
      <c r="H287" s="28"/>
      <c r="I287" s="60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</row>
    <row r="288" spans="1:21" x14ac:dyDescent="0.25">
      <c r="A288" s="126"/>
      <c r="B288" s="27"/>
      <c r="C288" s="28"/>
      <c r="D288" s="28"/>
      <c r="E288" s="24"/>
      <c r="F288" s="24"/>
      <c r="G288" s="24"/>
      <c r="H288" s="24"/>
      <c r="I288" s="60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</row>
    <row r="289" spans="1:21" x14ac:dyDescent="0.25">
      <c r="A289" s="126"/>
      <c r="B289" s="27"/>
      <c r="C289" s="24"/>
      <c r="D289" s="24"/>
      <c r="E289" s="28"/>
      <c r="F289" s="28"/>
      <c r="G289" s="28"/>
      <c r="H289" s="28"/>
      <c r="I289" s="60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</row>
    <row r="290" spans="1:21" x14ac:dyDescent="0.25">
      <c r="A290" s="126"/>
      <c r="B290" s="27"/>
      <c r="C290" s="24"/>
      <c r="D290" s="24"/>
      <c r="E290" s="28"/>
      <c r="F290" s="28"/>
      <c r="G290" s="28"/>
      <c r="H290" s="28"/>
      <c r="I290" s="60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</row>
    <row r="291" spans="1:21" x14ac:dyDescent="0.25">
      <c r="A291" s="126"/>
      <c r="B291" s="27"/>
      <c r="C291" s="24"/>
      <c r="D291" s="24"/>
      <c r="E291" s="28"/>
      <c r="F291" s="28"/>
      <c r="G291" s="28"/>
      <c r="H291" s="28"/>
      <c r="I291" s="60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</row>
    <row r="292" spans="1:21" x14ac:dyDescent="0.25">
      <c r="A292" s="126"/>
      <c r="B292" s="27"/>
      <c r="C292" s="24"/>
      <c r="D292" s="24"/>
      <c r="E292" s="28"/>
      <c r="F292" s="28"/>
      <c r="G292" s="28"/>
      <c r="H292" s="28"/>
      <c r="I292" s="60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</row>
    <row r="293" spans="1:21" x14ac:dyDescent="0.25">
      <c r="A293" s="126"/>
      <c r="B293" s="27"/>
      <c r="C293" s="24"/>
      <c r="D293" s="24"/>
      <c r="E293" s="28"/>
      <c r="F293" s="28"/>
      <c r="G293" s="28"/>
      <c r="H293" s="28"/>
      <c r="I293" s="60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</row>
    <row r="294" spans="1:21" x14ac:dyDescent="0.25">
      <c r="A294" s="126"/>
      <c r="B294" s="27"/>
      <c r="C294" s="24"/>
      <c r="D294" s="24"/>
      <c r="E294" s="28"/>
      <c r="F294" s="28"/>
      <c r="G294" s="28"/>
      <c r="H294" s="28"/>
      <c r="I294" s="60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</row>
    <row r="295" spans="1:21" x14ac:dyDescent="0.25">
      <c r="A295" s="126"/>
      <c r="B295" s="27"/>
      <c r="C295" s="24"/>
      <c r="D295" s="24"/>
      <c r="E295" s="28"/>
      <c r="F295" s="28"/>
      <c r="G295" s="28"/>
      <c r="H295" s="28"/>
      <c r="I295" s="60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</row>
    <row r="296" spans="1:21" x14ac:dyDescent="0.25">
      <c r="A296" s="126"/>
      <c r="B296" s="27"/>
      <c r="C296" s="24"/>
      <c r="D296" s="24"/>
      <c r="E296" s="28"/>
      <c r="F296" s="28"/>
      <c r="G296" s="28"/>
      <c r="H296" s="28"/>
      <c r="I296" s="60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</row>
    <row r="297" spans="1:21" x14ac:dyDescent="0.25">
      <c r="A297" s="126"/>
      <c r="B297" s="27"/>
      <c r="C297" s="24"/>
      <c r="D297" s="24"/>
      <c r="E297" s="28"/>
      <c r="F297" s="28"/>
      <c r="G297" s="28"/>
      <c r="H297" s="28"/>
      <c r="I297" s="60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</row>
    <row r="298" spans="1:21" x14ac:dyDescent="0.25">
      <c r="A298" s="126"/>
      <c r="B298" s="27"/>
      <c r="C298" s="24"/>
      <c r="D298" s="24"/>
      <c r="E298" s="28"/>
      <c r="F298" s="28"/>
      <c r="G298" s="28"/>
      <c r="H298" s="28"/>
      <c r="I298" s="60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</row>
    <row r="299" spans="1:21" x14ac:dyDescent="0.25">
      <c r="A299" s="126"/>
      <c r="B299" s="29"/>
      <c r="C299" s="23"/>
      <c r="D299" s="23"/>
      <c r="E299" s="24"/>
      <c r="F299" s="24"/>
      <c r="G299" s="24"/>
      <c r="H299" s="24"/>
      <c r="I299" s="60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</row>
    <row r="300" spans="1:21" x14ac:dyDescent="0.25">
      <c r="A300" s="126"/>
      <c r="B300" s="27"/>
      <c r="C300" s="28"/>
      <c r="D300" s="28"/>
      <c r="E300" s="24"/>
      <c r="F300" s="24"/>
      <c r="G300" s="24"/>
      <c r="H300" s="24"/>
      <c r="I300" s="60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</row>
    <row r="301" spans="1:21" x14ac:dyDescent="0.25">
      <c r="A301" s="126"/>
      <c r="B301" s="27"/>
      <c r="C301" s="28"/>
      <c r="D301" s="28"/>
      <c r="E301" s="24"/>
      <c r="F301" s="24"/>
      <c r="G301" s="24"/>
      <c r="H301" s="24"/>
      <c r="I301" s="60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</row>
    <row r="302" spans="1:21" x14ac:dyDescent="0.25">
      <c r="A302" s="126"/>
      <c r="B302" s="27"/>
      <c r="C302" s="28"/>
      <c r="D302" s="28"/>
      <c r="E302" s="24"/>
      <c r="F302" s="24"/>
      <c r="G302" s="24"/>
      <c r="H302" s="24"/>
      <c r="I302" s="60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</row>
    <row r="303" spans="1:21" x14ac:dyDescent="0.25">
      <c r="A303" s="126"/>
      <c r="B303" s="27"/>
      <c r="C303" s="24"/>
      <c r="D303" s="24"/>
      <c r="E303" s="28"/>
      <c r="F303" s="28"/>
      <c r="G303" s="28"/>
      <c r="H303" s="28"/>
      <c r="I303" s="60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</row>
    <row r="304" spans="1:21" x14ac:dyDescent="0.25">
      <c r="A304" s="126"/>
      <c r="B304" s="27"/>
      <c r="C304" s="24"/>
      <c r="D304" s="24"/>
      <c r="E304" s="28"/>
      <c r="F304" s="28"/>
      <c r="G304" s="28"/>
      <c r="H304" s="28"/>
      <c r="I304" s="60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</row>
    <row r="305" spans="1:21" x14ac:dyDescent="0.25">
      <c r="A305" s="126"/>
      <c r="B305" s="27"/>
      <c r="C305" s="24"/>
      <c r="D305" s="24"/>
      <c r="E305" s="28"/>
      <c r="F305" s="28"/>
      <c r="G305" s="28"/>
      <c r="H305" s="28"/>
      <c r="I305" s="60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</row>
    <row r="306" spans="1:21" x14ac:dyDescent="0.25">
      <c r="A306" s="126"/>
      <c r="B306" s="27"/>
      <c r="C306" s="24"/>
      <c r="D306" s="24"/>
      <c r="E306" s="28"/>
      <c r="F306" s="28"/>
      <c r="G306" s="28"/>
      <c r="H306" s="28"/>
      <c r="I306" s="60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</row>
    <row r="307" spans="1:21" x14ac:dyDescent="0.25">
      <c r="A307" s="126"/>
      <c r="B307" s="27"/>
      <c r="C307" s="24"/>
      <c r="D307" s="24"/>
      <c r="E307" s="28"/>
      <c r="F307" s="28"/>
      <c r="G307" s="28"/>
      <c r="H307" s="28"/>
      <c r="I307" s="60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</row>
    <row r="308" spans="1:21" x14ac:dyDescent="0.25">
      <c r="A308" s="126"/>
      <c r="B308" s="27"/>
      <c r="C308" s="24"/>
      <c r="D308" s="24"/>
      <c r="E308" s="28"/>
      <c r="F308" s="28"/>
      <c r="G308" s="28"/>
      <c r="H308" s="28"/>
      <c r="I308" s="60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</row>
    <row r="309" spans="1:21" x14ac:dyDescent="0.25">
      <c r="A309" s="126"/>
      <c r="B309" s="27"/>
      <c r="C309" s="24"/>
      <c r="D309" s="24"/>
      <c r="E309" s="28"/>
      <c r="F309" s="28"/>
      <c r="G309" s="28"/>
      <c r="H309" s="28"/>
      <c r="I309" s="60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</row>
    <row r="310" spans="1:21" x14ac:dyDescent="0.25">
      <c r="A310" s="126"/>
      <c r="B310" s="27"/>
      <c r="C310" s="24"/>
      <c r="D310" s="24"/>
      <c r="E310" s="28"/>
      <c r="F310" s="28"/>
      <c r="G310" s="28"/>
      <c r="H310" s="28"/>
      <c r="I310" s="60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</row>
    <row r="311" spans="1:21" x14ac:dyDescent="0.25">
      <c r="A311" s="126"/>
      <c r="B311" s="27"/>
      <c r="C311" s="24"/>
      <c r="D311" s="24"/>
      <c r="E311" s="28"/>
      <c r="F311" s="28"/>
      <c r="G311" s="28"/>
      <c r="H311" s="28"/>
      <c r="I311" s="60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</row>
    <row r="312" spans="1:21" x14ac:dyDescent="0.25">
      <c r="A312" s="126"/>
      <c r="B312" s="27"/>
      <c r="C312" s="24"/>
      <c r="D312" s="24"/>
      <c r="E312" s="28"/>
      <c r="F312" s="28"/>
      <c r="G312" s="28"/>
      <c r="H312" s="28"/>
      <c r="I312" s="60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</row>
    <row r="313" spans="1:21" x14ac:dyDescent="0.25">
      <c r="A313" s="126"/>
      <c r="B313" s="27"/>
      <c r="C313" s="28"/>
      <c r="D313" s="28"/>
      <c r="E313" s="24"/>
      <c r="F313" s="24"/>
      <c r="G313" s="24"/>
      <c r="H313" s="24"/>
      <c r="I313" s="60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</row>
    <row r="314" spans="1:21" x14ac:dyDescent="0.25">
      <c r="A314" s="126"/>
      <c r="B314" s="27"/>
      <c r="C314" s="24"/>
      <c r="D314" s="24"/>
      <c r="E314" s="28"/>
      <c r="F314" s="28"/>
      <c r="G314" s="28"/>
      <c r="H314" s="28"/>
      <c r="I314" s="60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</row>
    <row r="315" spans="1:21" x14ac:dyDescent="0.25">
      <c r="A315" s="126"/>
      <c r="B315" s="27"/>
      <c r="C315" s="24"/>
      <c r="D315" s="24"/>
      <c r="E315" s="28"/>
      <c r="F315" s="28"/>
      <c r="G315" s="28"/>
      <c r="H315" s="28"/>
      <c r="I315" s="60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</row>
    <row r="316" spans="1:21" x14ac:dyDescent="0.25">
      <c r="A316" s="126"/>
      <c r="B316" s="27"/>
      <c r="C316" s="24"/>
      <c r="D316" s="24"/>
      <c r="E316" s="28"/>
      <c r="F316" s="28"/>
      <c r="G316" s="28"/>
      <c r="H316" s="28"/>
      <c r="I316" s="60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</row>
    <row r="317" spans="1:21" x14ac:dyDescent="0.25">
      <c r="A317" s="126"/>
      <c r="B317" s="27"/>
      <c r="C317" s="24"/>
      <c r="D317" s="24"/>
      <c r="E317" s="28"/>
      <c r="F317" s="28"/>
      <c r="G317" s="28"/>
      <c r="H317" s="28"/>
    </row>
    <row r="318" spans="1:21" x14ac:dyDescent="0.25">
      <c r="B318" s="27"/>
      <c r="C318" s="24"/>
      <c r="D318" s="24"/>
      <c r="E318" s="28"/>
      <c r="F318" s="28"/>
      <c r="G318" s="28"/>
      <c r="H318" s="28"/>
      <c r="I318" s="18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</row>
    <row r="319" spans="1:21" s="12" customFormat="1" x14ac:dyDescent="0.25">
      <c r="A319" s="127"/>
      <c r="B319" s="27"/>
      <c r="C319" s="24"/>
      <c r="D319" s="24"/>
      <c r="E319" s="28"/>
      <c r="F319" s="28"/>
      <c r="G319" s="28"/>
      <c r="H319" s="28"/>
      <c r="I319" s="49"/>
    </row>
    <row r="320" spans="1:21" s="12" customFormat="1" x14ac:dyDescent="0.25">
      <c r="A320" s="127"/>
      <c r="B320" s="27"/>
      <c r="C320" s="24"/>
      <c r="D320" s="24"/>
      <c r="E320" s="28"/>
      <c r="F320" s="28"/>
      <c r="G320" s="28"/>
      <c r="H320" s="28"/>
      <c r="I320" s="49"/>
    </row>
    <row r="321" spans="1:21" s="12" customFormat="1" x14ac:dyDescent="0.25">
      <c r="A321" s="127"/>
      <c r="B321" s="27"/>
      <c r="C321" s="24"/>
      <c r="D321" s="24"/>
      <c r="E321" s="28"/>
      <c r="F321" s="28"/>
      <c r="G321" s="28"/>
      <c r="H321" s="28"/>
      <c r="I321" s="49"/>
    </row>
    <row r="322" spans="1:21" s="12" customFormat="1" x14ac:dyDescent="0.25">
      <c r="A322" s="127"/>
      <c r="B322" s="27"/>
      <c r="C322" s="24"/>
      <c r="D322" s="24"/>
      <c r="E322" s="28"/>
      <c r="F322" s="28"/>
      <c r="G322" s="28"/>
      <c r="H322" s="28"/>
      <c r="I322" s="49"/>
    </row>
    <row r="323" spans="1:21" s="12" customFormat="1" x14ac:dyDescent="0.25">
      <c r="A323" s="127"/>
      <c r="B323" s="27"/>
      <c r="C323" s="24"/>
      <c r="D323" s="24"/>
      <c r="E323" s="28"/>
      <c r="F323" s="28"/>
      <c r="G323" s="28"/>
      <c r="H323" s="28"/>
      <c r="I323" s="49"/>
    </row>
    <row r="324" spans="1:21" s="12" customFormat="1" x14ac:dyDescent="0.25">
      <c r="A324" s="127"/>
      <c r="B324" s="27"/>
      <c r="C324" s="28"/>
      <c r="D324" s="28"/>
      <c r="E324" s="24"/>
      <c r="F324" s="24"/>
      <c r="G324" s="24"/>
      <c r="H324" s="24"/>
      <c r="I324" s="49"/>
    </row>
    <row r="325" spans="1:21" s="12" customFormat="1" x14ac:dyDescent="0.25">
      <c r="A325" s="127"/>
      <c r="B325" s="27"/>
      <c r="C325" s="24"/>
      <c r="D325" s="24"/>
      <c r="E325" s="28"/>
      <c r="F325" s="28"/>
      <c r="G325" s="28"/>
      <c r="H325" s="28"/>
      <c r="I325" s="49"/>
    </row>
    <row r="326" spans="1:21" s="12" customFormat="1" x14ac:dyDescent="0.25">
      <c r="A326" s="127"/>
      <c r="B326" s="27"/>
      <c r="C326" s="24"/>
      <c r="D326" s="24"/>
      <c r="E326" s="28"/>
      <c r="F326" s="28"/>
      <c r="G326" s="28"/>
      <c r="H326" s="28"/>
      <c r="I326" s="49"/>
    </row>
    <row r="327" spans="1:21" s="12" customFormat="1" x14ac:dyDescent="0.25">
      <c r="A327" s="127"/>
      <c r="B327" s="27"/>
      <c r="C327" s="24"/>
      <c r="D327" s="24"/>
      <c r="E327" s="28"/>
      <c r="F327" s="28"/>
      <c r="G327" s="28"/>
      <c r="H327" s="28"/>
      <c r="I327" s="49"/>
    </row>
    <row r="328" spans="1:21" s="12" customFormat="1" x14ac:dyDescent="0.25">
      <c r="A328" s="127"/>
      <c r="B328" s="27"/>
      <c r="C328" s="24"/>
      <c r="D328" s="24"/>
      <c r="E328" s="28"/>
      <c r="F328" s="28"/>
      <c r="G328" s="28"/>
      <c r="H328" s="28"/>
      <c r="I328" s="49"/>
    </row>
    <row r="329" spans="1:21" s="12" customFormat="1" x14ac:dyDescent="0.25">
      <c r="A329" s="127"/>
      <c r="B329" s="27"/>
      <c r="C329" s="24"/>
      <c r="D329" s="24"/>
      <c r="E329" s="28"/>
      <c r="F329" s="28"/>
      <c r="G329" s="28"/>
      <c r="H329" s="28"/>
      <c r="I329" s="49"/>
    </row>
    <row r="330" spans="1:21" s="12" customFormat="1" x14ac:dyDescent="0.25">
      <c r="A330" s="127"/>
      <c r="B330" s="27"/>
      <c r="C330" s="24"/>
      <c r="D330" s="24"/>
      <c r="E330" s="28"/>
      <c r="F330" s="28"/>
      <c r="G330" s="28"/>
      <c r="H330" s="28"/>
      <c r="I330" s="49"/>
    </row>
    <row r="331" spans="1:21" s="12" customFormat="1" x14ac:dyDescent="0.25">
      <c r="A331" s="127"/>
      <c r="B331" s="27"/>
      <c r="C331" s="24"/>
      <c r="D331" s="24"/>
      <c r="E331" s="28"/>
      <c r="F331" s="28"/>
      <c r="G331" s="28"/>
      <c r="H331" s="28"/>
      <c r="I331" s="49"/>
    </row>
    <row r="332" spans="1:21" s="12" customFormat="1" x14ac:dyDescent="0.25">
      <c r="A332" s="127"/>
      <c r="B332" s="27"/>
      <c r="C332" s="24"/>
      <c r="D332" s="24"/>
      <c r="E332" s="28"/>
      <c r="F332" s="28"/>
      <c r="G332" s="28"/>
      <c r="H332" s="28"/>
      <c r="I332" s="49"/>
    </row>
    <row r="333" spans="1:21" s="12" customFormat="1" x14ac:dyDescent="0.25">
      <c r="A333" s="127"/>
      <c r="B333" s="27"/>
      <c r="C333" s="24"/>
      <c r="D333" s="24"/>
      <c r="E333" s="28"/>
      <c r="F333" s="28"/>
      <c r="G333" s="28"/>
      <c r="H333" s="28"/>
      <c r="I333" s="49"/>
    </row>
    <row r="334" spans="1:21" s="12" customFormat="1" x14ac:dyDescent="0.25">
      <c r="A334" s="127"/>
      <c r="B334" s="27"/>
      <c r="C334" s="24"/>
      <c r="D334" s="24"/>
      <c r="E334" s="28"/>
      <c r="F334" s="28"/>
      <c r="G334" s="28"/>
      <c r="H334" s="28"/>
      <c r="I334" s="49"/>
    </row>
    <row r="335" spans="1:21" x14ac:dyDescent="0.25">
      <c r="B335" s="29"/>
      <c r="C335" s="23"/>
      <c r="D335" s="23"/>
      <c r="E335" s="28"/>
      <c r="F335" s="28"/>
      <c r="G335" s="28"/>
      <c r="H335" s="28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</row>
    <row r="336" spans="1:21" x14ac:dyDescent="0.25">
      <c r="B336" s="30"/>
      <c r="C336" s="26"/>
      <c r="D336" s="26"/>
      <c r="E336" s="24"/>
      <c r="F336" s="24"/>
      <c r="G336" s="24"/>
      <c r="H336" s="24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</row>
    <row r="337" spans="1:21" x14ac:dyDescent="0.25">
      <c r="B337" s="27"/>
      <c r="C337" s="24"/>
      <c r="D337" s="24"/>
      <c r="E337" s="28"/>
      <c r="F337" s="28"/>
      <c r="G337" s="28"/>
      <c r="H337" s="28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</row>
    <row r="338" spans="1:21" x14ac:dyDescent="0.25">
      <c r="B338" s="27"/>
      <c r="C338" s="28"/>
      <c r="D338" s="28"/>
      <c r="E338" s="24"/>
      <c r="F338" s="24"/>
      <c r="G338" s="24"/>
      <c r="H338" s="24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</row>
    <row r="339" spans="1:21" x14ac:dyDescent="0.25">
      <c r="B339" s="27"/>
      <c r="C339" s="24"/>
      <c r="D339" s="24"/>
      <c r="E339" s="28"/>
      <c r="F339" s="28"/>
      <c r="G339" s="28"/>
      <c r="H339" s="28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</row>
    <row r="340" spans="1:21" x14ac:dyDescent="0.25">
      <c r="B340" s="27"/>
      <c r="C340" s="24"/>
      <c r="D340" s="24"/>
      <c r="E340" s="28"/>
      <c r="F340" s="28"/>
      <c r="G340" s="28"/>
      <c r="H340" s="28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</row>
    <row r="341" spans="1:21" x14ac:dyDescent="0.25">
      <c r="B341" s="27"/>
      <c r="C341" s="24"/>
      <c r="D341" s="24"/>
      <c r="E341" s="28"/>
      <c r="F341" s="28"/>
      <c r="G341" s="28"/>
      <c r="H341" s="28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</row>
    <row r="342" spans="1:21" x14ac:dyDescent="0.25">
      <c r="B342" s="27"/>
      <c r="C342" s="24"/>
      <c r="D342" s="24"/>
      <c r="E342" s="28"/>
      <c r="F342" s="28"/>
      <c r="G342" s="28"/>
      <c r="H342" s="28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</row>
    <row r="343" spans="1:21" x14ac:dyDescent="0.25">
      <c r="B343" s="27"/>
      <c r="C343" s="28"/>
      <c r="D343" s="28"/>
      <c r="E343" s="24"/>
      <c r="F343" s="24"/>
      <c r="G343" s="24"/>
      <c r="H343" s="24"/>
      <c r="I343" s="60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</row>
    <row r="344" spans="1:21" x14ac:dyDescent="0.25">
      <c r="B344" s="27"/>
      <c r="C344" s="24"/>
      <c r="D344" s="24"/>
      <c r="E344" s="28"/>
      <c r="F344" s="28"/>
      <c r="G344" s="28"/>
      <c r="H344" s="28"/>
      <c r="I344" s="60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</row>
    <row r="345" spans="1:21" x14ac:dyDescent="0.25">
      <c r="B345" s="27"/>
      <c r="C345" s="24"/>
      <c r="D345" s="24"/>
      <c r="E345" s="28"/>
      <c r="F345" s="28"/>
      <c r="G345" s="28"/>
      <c r="H345" s="28"/>
      <c r="I345" s="60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</row>
    <row r="346" spans="1:21" x14ac:dyDescent="0.25">
      <c r="B346" s="27"/>
      <c r="C346" s="28"/>
      <c r="D346" s="28"/>
      <c r="E346" s="24"/>
      <c r="F346" s="24"/>
      <c r="G346" s="24"/>
      <c r="H346" s="24"/>
      <c r="I346" s="60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</row>
    <row r="347" spans="1:21" x14ac:dyDescent="0.25">
      <c r="B347" s="27"/>
      <c r="C347" s="28"/>
      <c r="D347" s="28"/>
      <c r="E347" s="24"/>
      <c r="F347" s="24"/>
      <c r="G347" s="24"/>
      <c r="H347" s="24"/>
      <c r="I347" s="60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</row>
    <row r="348" spans="1:21" x14ac:dyDescent="0.25">
      <c r="B348" s="27"/>
      <c r="C348" s="24"/>
      <c r="D348" s="24"/>
      <c r="E348" s="28"/>
      <c r="F348" s="28"/>
      <c r="G348" s="28"/>
      <c r="H348" s="28"/>
      <c r="I348" s="60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</row>
    <row r="349" spans="1:21" x14ac:dyDescent="0.25">
      <c r="B349" s="27"/>
      <c r="C349" s="24"/>
      <c r="D349" s="24"/>
      <c r="E349" s="28"/>
      <c r="F349" s="28"/>
      <c r="G349" s="28"/>
      <c r="H349" s="28"/>
      <c r="I349" s="60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</row>
    <row r="350" spans="1:21" x14ac:dyDescent="0.25">
      <c r="A350" s="126"/>
      <c r="B350" s="27"/>
      <c r="C350" s="24"/>
      <c r="D350" s="24"/>
      <c r="E350" s="28"/>
      <c r="F350" s="28"/>
      <c r="G350" s="28"/>
      <c r="H350" s="28"/>
      <c r="I350" s="60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</row>
    <row r="351" spans="1:21" x14ac:dyDescent="0.25">
      <c r="A351" s="126"/>
      <c r="B351" s="27"/>
      <c r="C351" s="28"/>
      <c r="D351" s="28"/>
      <c r="E351" s="24"/>
      <c r="F351" s="24"/>
      <c r="G351" s="24"/>
      <c r="H351" s="24"/>
      <c r="I351" s="60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</row>
    <row r="352" spans="1:21" x14ac:dyDescent="0.25">
      <c r="A352" s="126"/>
      <c r="B352" s="27"/>
      <c r="C352" s="24"/>
      <c r="D352" s="24"/>
      <c r="E352" s="28"/>
      <c r="F352" s="28"/>
      <c r="G352" s="28"/>
      <c r="H352" s="28"/>
      <c r="I352" s="60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</row>
    <row r="353" spans="1:21" x14ac:dyDescent="0.25">
      <c r="A353" s="126"/>
      <c r="B353" s="27"/>
      <c r="C353" s="24"/>
      <c r="D353" s="24"/>
      <c r="E353" s="28"/>
      <c r="F353" s="28"/>
      <c r="G353" s="28"/>
      <c r="H353" s="28"/>
      <c r="I353" s="60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</row>
    <row r="354" spans="1:21" x14ac:dyDescent="0.25">
      <c r="A354" s="126"/>
      <c r="B354" s="27"/>
      <c r="C354" s="24"/>
      <c r="D354" s="24"/>
      <c r="E354" s="28"/>
      <c r="F354" s="28"/>
      <c r="G354" s="28"/>
      <c r="H354" s="28"/>
      <c r="I354" s="60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</row>
    <row r="355" spans="1:21" x14ac:dyDescent="0.25">
      <c r="A355" s="126"/>
      <c r="B355" s="27"/>
      <c r="C355" s="24"/>
      <c r="D355" s="24"/>
      <c r="E355" s="28"/>
      <c r="F355" s="28"/>
      <c r="G355" s="28"/>
      <c r="H355" s="28"/>
      <c r="I355" s="60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</row>
    <row r="356" spans="1:21" x14ac:dyDescent="0.25">
      <c r="A356" s="126"/>
      <c r="B356" s="27"/>
      <c r="C356" s="24"/>
      <c r="D356" s="24"/>
      <c r="E356" s="28"/>
      <c r="F356" s="28"/>
      <c r="G356" s="28"/>
      <c r="H356" s="28"/>
      <c r="I356" s="60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</row>
    <row r="357" spans="1:21" x14ac:dyDescent="0.25">
      <c r="A357" s="126"/>
      <c r="B357" s="27"/>
      <c r="C357" s="24"/>
      <c r="D357" s="24"/>
      <c r="E357" s="28"/>
      <c r="F357" s="28"/>
      <c r="G357" s="28"/>
      <c r="H357" s="28"/>
      <c r="I357" s="60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</row>
    <row r="358" spans="1:21" x14ac:dyDescent="0.25">
      <c r="A358" s="126"/>
      <c r="B358" s="27"/>
      <c r="C358" s="24"/>
      <c r="D358" s="24"/>
      <c r="E358" s="28"/>
      <c r="F358" s="28"/>
      <c r="G358" s="28"/>
      <c r="H358" s="28"/>
      <c r="I358" s="60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</row>
    <row r="359" spans="1:21" x14ac:dyDescent="0.25">
      <c r="A359" s="126"/>
      <c r="B359" s="27"/>
      <c r="C359" s="24"/>
      <c r="D359" s="24"/>
      <c r="E359" s="28"/>
      <c r="F359" s="28"/>
      <c r="G359" s="28"/>
      <c r="H359" s="28"/>
      <c r="I359" s="60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</row>
    <row r="360" spans="1:21" x14ac:dyDescent="0.25">
      <c r="A360" s="126"/>
      <c r="B360" s="27"/>
      <c r="C360" s="24"/>
      <c r="D360" s="24"/>
      <c r="E360" s="28"/>
      <c r="F360" s="28"/>
      <c r="G360" s="28"/>
      <c r="H360" s="28"/>
      <c r="I360" s="60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</row>
    <row r="361" spans="1:21" x14ac:dyDescent="0.25">
      <c r="A361" s="126"/>
      <c r="B361" s="27"/>
      <c r="C361" s="24"/>
      <c r="D361" s="24"/>
      <c r="E361" s="28"/>
      <c r="F361" s="28"/>
      <c r="G361" s="28"/>
      <c r="H361" s="28"/>
      <c r="I361" s="60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</row>
    <row r="362" spans="1:21" x14ac:dyDescent="0.25">
      <c r="A362" s="126"/>
      <c r="B362" s="29"/>
      <c r="C362" s="23"/>
      <c r="D362" s="23"/>
      <c r="E362" s="24"/>
      <c r="F362" s="24"/>
      <c r="G362" s="24"/>
      <c r="H362" s="24"/>
      <c r="I362" s="60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</row>
    <row r="363" spans="1:21" x14ac:dyDescent="0.25">
      <c r="A363" s="126"/>
      <c r="B363" s="27"/>
      <c r="C363" s="28"/>
      <c r="D363" s="28"/>
      <c r="E363" s="24"/>
      <c r="F363" s="24"/>
      <c r="G363" s="24"/>
      <c r="H363" s="24"/>
      <c r="I363" s="60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</row>
    <row r="364" spans="1:21" x14ac:dyDescent="0.25">
      <c r="A364" s="126"/>
      <c r="B364" s="27"/>
      <c r="C364" s="28"/>
      <c r="D364" s="28"/>
      <c r="E364" s="24"/>
      <c r="F364" s="24"/>
      <c r="G364" s="24"/>
      <c r="H364" s="24"/>
      <c r="I364" s="60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</row>
    <row r="365" spans="1:21" x14ac:dyDescent="0.25">
      <c r="A365" s="126"/>
      <c r="B365" s="27"/>
      <c r="C365" s="24"/>
      <c r="D365" s="24"/>
      <c r="E365" s="28"/>
      <c r="F365" s="28"/>
      <c r="G365" s="28"/>
      <c r="H365" s="28"/>
      <c r="I365" s="60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</row>
    <row r="366" spans="1:21" x14ac:dyDescent="0.25">
      <c r="A366" s="126"/>
      <c r="B366" s="27"/>
      <c r="C366" s="24"/>
      <c r="D366" s="24"/>
      <c r="E366" s="28"/>
      <c r="F366" s="28"/>
      <c r="G366" s="28"/>
      <c r="H366" s="28"/>
      <c r="I366" s="60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</row>
    <row r="367" spans="1:21" x14ac:dyDescent="0.25">
      <c r="A367" s="126"/>
      <c r="B367" s="27"/>
      <c r="C367" s="24"/>
      <c r="D367" s="24"/>
      <c r="E367" s="28"/>
      <c r="F367" s="28"/>
      <c r="G367" s="28"/>
      <c r="H367" s="28"/>
      <c r="I367" s="60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</row>
    <row r="368" spans="1:21" x14ac:dyDescent="0.25">
      <c r="A368" s="126"/>
      <c r="B368" s="27"/>
      <c r="C368" s="28"/>
      <c r="D368" s="28"/>
      <c r="E368" s="24"/>
      <c r="F368" s="24"/>
      <c r="G368" s="24"/>
      <c r="H368" s="24"/>
      <c r="I368" s="60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</row>
    <row r="369" spans="1:21" x14ac:dyDescent="0.25">
      <c r="A369" s="126"/>
      <c r="B369" s="27"/>
      <c r="C369" s="24"/>
      <c r="D369" s="24"/>
      <c r="E369" s="28"/>
      <c r="F369" s="28"/>
      <c r="G369" s="28"/>
      <c r="H369" s="28"/>
      <c r="I369" s="60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</row>
    <row r="370" spans="1:21" x14ac:dyDescent="0.25">
      <c r="A370" s="126"/>
      <c r="B370" s="27"/>
      <c r="C370" s="24"/>
      <c r="D370" s="24"/>
      <c r="E370" s="28"/>
      <c r="F370" s="28"/>
      <c r="G370" s="28"/>
      <c r="H370" s="28"/>
      <c r="I370" s="60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</row>
    <row r="371" spans="1:21" x14ac:dyDescent="0.25">
      <c r="A371" s="126"/>
      <c r="B371" s="27"/>
      <c r="C371" s="28"/>
      <c r="D371" s="28"/>
      <c r="E371" s="24"/>
      <c r="F371" s="24"/>
      <c r="G371" s="24"/>
      <c r="H371" s="24"/>
      <c r="I371" s="60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</row>
    <row r="372" spans="1:21" x14ac:dyDescent="0.25">
      <c r="A372" s="126"/>
      <c r="B372" s="27"/>
      <c r="C372" s="24"/>
      <c r="D372" s="24"/>
      <c r="E372" s="28"/>
      <c r="F372" s="28"/>
      <c r="G372" s="28"/>
      <c r="H372" s="28"/>
      <c r="I372" s="60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</row>
    <row r="373" spans="1:21" x14ac:dyDescent="0.25">
      <c r="A373" s="126"/>
      <c r="B373" s="27"/>
      <c r="C373" s="24"/>
      <c r="D373" s="24"/>
      <c r="E373" s="28"/>
      <c r="F373" s="28"/>
      <c r="G373" s="28"/>
      <c r="H373" s="28"/>
      <c r="I373" s="60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</row>
    <row r="374" spans="1:21" x14ac:dyDescent="0.25">
      <c r="A374" s="126"/>
      <c r="B374" s="27"/>
      <c r="C374" s="24"/>
      <c r="D374" s="24"/>
      <c r="E374" s="28"/>
      <c r="F374" s="28"/>
      <c r="G374" s="28"/>
      <c r="H374" s="28"/>
      <c r="I374" s="60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</row>
    <row r="375" spans="1:21" x14ac:dyDescent="0.25">
      <c r="A375" s="126"/>
      <c r="B375" s="27"/>
      <c r="C375" s="24"/>
      <c r="D375" s="24"/>
      <c r="E375" s="28"/>
      <c r="F375" s="28"/>
      <c r="G375" s="28"/>
      <c r="H375" s="28"/>
      <c r="I375" s="60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</row>
    <row r="376" spans="1:21" x14ac:dyDescent="0.25">
      <c r="A376" s="126"/>
      <c r="B376" s="27"/>
      <c r="C376" s="24"/>
      <c r="D376" s="24"/>
      <c r="E376" s="28"/>
      <c r="F376" s="28"/>
      <c r="G376" s="28"/>
      <c r="H376" s="28"/>
      <c r="I376" s="60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</row>
    <row r="377" spans="1:21" x14ac:dyDescent="0.25">
      <c r="A377" s="126"/>
      <c r="B377" s="27"/>
      <c r="C377" s="24"/>
      <c r="D377" s="24"/>
      <c r="E377" s="28"/>
      <c r="F377" s="28"/>
      <c r="G377" s="28"/>
      <c r="H377" s="28"/>
      <c r="I377" s="60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</row>
    <row r="378" spans="1:21" x14ac:dyDescent="0.25">
      <c r="A378" s="126"/>
      <c r="B378" s="27"/>
      <c r="C378" s="24"/>
      <c r="D378" s="24"/>
      <c r="E378" s="28"/>
      <c r="F378" s="28"/>
      <c r="G378" s="28"/>
      <c r="H378" s="28"/>
      <c r="I378" s="60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</row>
    <row r="379" spans="1:21" x14ac:dyDescent="0.25">
      <c r="A379" s="126"/>
      <c r="B379" s="27"/>
      <c r="C379" s="28"/>
      <c r="D379" s="28"/>
      <c r="E379" s="24"/>
      <c r="F379" s="24"/>
      <c r="G379" s="24"/>
      <c r="H379" s="24"/>
      <c r="I379" s="60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</row>
    <row r="380" spans="1:21" x14ac:dyDescent="0.25">
      <c r="A380" s="126"/>
      <c r="B380" s="27"/>
      <c r="C380" s="28"/>
      <c r="D380" s="28"/>
      <c r="E380" s="24"/>
      <c r="F380" s="24"/>
      <c r="G380" s="24"/>
      <c r="H380" s="24"/>
      <c r="I380" s="60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</row>
    <row r="381" spans="1:21" x14ac:dyDescent="0.25">
      <c r="A381" s="126"/>
      <c r="B381" s="27"/>
      <c r="C381" s="28"/>
      <c r="D381" s="28"/>
      <c r="E381" s="24"/>
      <c r="F381" s="24"/>
      <c r="G381" s="24"/>
      <c r="H381" s="24"/>
      <c r="I381" s="60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</row>
    <row r="382" spans="1:21" x14ac:dyDescent="0.25">
      <c r="A382" s="126"/>
      <c r="B382" s="27"/>
      <c r="C382" s="28"/>
      <c r="D382" s="28"/>
      <c r="E382" s="24"/>
      <c r="F382" s="24"/>
      <c r="G382" s="24"/>
      <c r="H382" s="24"/>
      <c r="I382" s="60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</row>
    <row r="383" spans="1:21" x14ac:dyDescent="0.25">
      <c r="A383" s="126"/>
      <c r="B383" s="27"/>
      <c r="C383" s="24"/>
      <c r="D383" s="24"/>
      <c r="E383" s="28"/>
      <c r="F383" s="28"/>
      <c r="G383" s="28"/>
      <c r="H383" s="28"/>
      <c r="I383" s="60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</row>
    <row r="384" spans="1:21" x14ac:dyDescent="0.25">
      <c r="A384" s="126"/>
      <c r="B384" s="27"/>
      <c r="C384" s="24"/>
      <c r="D384" s="24"/>
      <c r="E384" s="28"/>
      <c r="F384" s="28"/>
      <c r="G384" s="28"/>
      <c r="H384" s="28"/>
      <c r="I384" s="60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</row>
    <row r="385" spans="1:21" x14ac:dyDescent="0.25">
      <c r="A385" s="126"/>
      <c r="B385" s="27"/>
      <c r="C385" s="24"/>
      <c r="D385" s="24"/>
      <c r="E385" s="28"/>
      <c r="F385" s="28"/>
      <c r="G385" s="28"/>
      <c r="H385" s="28"/>
      <c r="I385" s="60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</row>
    <row r="386" spans="1:21" x14ac:dyDescent="0.25">
      <c r="A386" s="126"/>
      <c r="B386" s="27"/>
      <c r="C386" s="24"/>
      <c r="D386" s="24"/>
      <c r="E386" s="28"/>
      <c r="F386" s="28"/>
      <c r="G386" s="28"/>
      <c r="H386" s="28"/>
      <c r="I386" s="60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</row>
    <row r="387" spans="1:21" x14ac:dyDescent="0.25">
      <c r="A387" s="126"/>
      <c r="B387" s="27"/>
      <c r="C387" s="28"/>
      <c r="D387" s="28"/>
      <c r="E387" s="24"/>
      <c r="F387" s="24"/>
      <c r="G387" s="24"/>
      <c r="H387" s="24"/>
      <c r="I387" s="60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</row>
    <row r="388" spans="1:21" x14ac:dyDescent="0.25">
      <c r="A388" s="126"/>
      <c r="B388" s="27"/>
      <c r="C388" s="24"/>
      <c r="D388" s="24"/>
      <c r="E388" s="28"/>
      <c r="F388" s="28"/>
      <c r="G388" s="28"/>
      <c r="H388" s="28"/>
      <c r="I388" s="60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</row>
    <row r="389" spans="1:21" x14ac:dyDescent="0.25">
      <c r="A389" s="126"/>
      <c r="B389" s="27"/>
      <c r="C389" s="24"/>
      <c r="D389" s="24"/>
      <c r="E389" s="28"/>
      <c r="F389" s="28"/>
      <c r="G389" s="28"/>
      <c r="H389" s="28"/>
      <c r="I389" s="60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</row>
    <row r="390" spans="1:21" x14ac:dyDescent="0.25">
      <c r="A390" s="126"/>
      <c r="B390" s="27"/>
      <c r="C390" s="24"/>
      <c r="D390" s="24"/>
      <c r="E390" s="28"/>
      <c r="F390" s="28"/>
      <c r="G390" s="28"/>
      <c r="H390" s="28"/>
      <c r="I390" s="60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</row>
    <row r="391" spans="1:21" x14ac:dyDescent="0.25">
      <c r="A391" s="126"/>
      <c r="B391" s="27"/>
      <c r="C391" s="24"/>
      <c r="D391" s="24"/>
      <c r="E391" s="28"/>
      <c r="F391" s="28"/>
      <c r="G391" s="28"/>
      <c r="H391" s="28"/>
      <c r="I391" s="60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</row>
    <row r="392" spans="1:21" x14ac:dyDescent="0.25">
      <c r="A392" s="126"/>
      <c r="B392" s="27"/>
      <c r="C392" s="24"/>
      <c r="D392" s="24"/>
      <c r="E392" s="28"/>
      <c r="F392" s="28"/>
      <c r="G392" s="28"/>
      <c r="H392" s="28"/>
      <c r="I392" s="60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</row>
    <row r="393" spans="1:21" x14ac:dyDescent="0.25">
      <c r="A393" s="126"/>
      <c r="B393" s="27"/>
      <c r="C393" s="28"/>
      <c r="D393" s="28"/>
      <c r="E393" s="24"/>
      <c r="F393" s="24"/>
      <c r="G393" s="24"/>
      <c r="H393" s="24"/>
      <c r="I393" s="60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</row>
    <row r="394" spans="1:21" x14ac:dyDescent="0.25">
      <c r="A394" s="126"/>
      <c r="B394" s="27"/>
      <c r="C394" s="28"/>
      <c r="D394" s="28"/>
      <c r="E394" s="24"/>
      <c r="F394" s="24"/>
      <c r="G394" s="24"/>
      <c r="H394" s="24"/>
      <c r="I394" s="60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</row>
    <row r="395" spans="1:21" x14ac:dyDescent="0.25">
      <c r="A395" s="126"/>
      <c r="B395" s="27"/>
      <c r="C395" s="24"/>
      <c r="D395" s="24"/>
      <c r="E395" s="28"/>
      <c r="F395" s="28"/>
      <c r="G395" s="28"/>
      <c r="H395" s="28"/>
      <c r="I395" s="60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</row>
    <row r="396" spans="1:21" x14ac:dyDescent="0.25">
      <c r="A396" s="126"/>
      <c r="B396" s="27"/>
      <c r="C396" s="24"/>
      <c r="D396" s="24"/>
      <c r="E396" s="28"/>
      <c r="F396" s="28"/>
      <c r="G396" s="28"/>
      <c r="H396" s="28"/>
      <c r="I396" s="60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</row>
    <row r="397" spans="1:21" x14ac:dyDescent="0.25">
      <c r="A397" s="126"/>
      <c r="B397" s="27"/>
      <c r="C397" s="24"/>
      <c r="D397" s="24"/>
      <c r="E397" s="28"/>
      <c r="F397" s="28"/>
      <c r="G397" s="28"/>
      <c r="H397" s="28"/>
      <c r="I397" s="60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</row>
    <row r="398" spans="1:21" x14ac:dyDescent="0.25">
      <c r="A398" s="126"/>
      <c r="B398" s="29"/>
      <c r="C398" s="23"/>
      <c r="D398" s="23"/>
      <c r="E398" s="24"/>
      <c r="F398" s="24"/>
      <c r="G398" s="24"/>
      <c r="H398" s="24"/>
      <c r="I398" s="60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</row>
    <row r="399" spans="1:21" x14ac:dyDescent="0.25">
      <c r="A399" s="126"/>
      <c r="B399" s="27"/>
      <c r="C399" s="28"/>
      <c r="D399" s="28"/>
      <c r="E399" s="24"/>
      <c r="F399" s="24"/>
      <c r="G399" s="24"/>
      <c r="H399" s="24"/>
      <c r="I399" s="60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</row>
    <row r="400" spans="1:21" x14ac:dyDescent="0.25">
      <c r="A400" s="126"/>
      <c r="B400" s="27"/>
      <c r="C400" s="28"/>
      <c r="D400" s="28"/>
      <c r="E400" s="24"/>
      <c r="F400" s="24"/>
      <c r="G400" s="24"/>
      <c r="H400" s="24"/>
      <c r="I400" s="60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</row>
    <row r="401" spans="1:21" x14ac:dyDescent="0.25">
      <c r="A401" s="126"/>
      <c r="B401" s="27"/>
      <c r="C401" s="24"/>
      <c r="D401" s="24"/>
      <c r="E401" s="28"/>
      <c r="F401" s="28"/>
      <c r="G401" s="28"/>
      <c r="H401" s="28"/>
      <c r="I401" s="60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</row>
    <row r="402" spans="1:21" x14ac:dyDescent="0.25">
      <c r="A402" s="126"/>
      <c r="B402" s="27"/>
      <c r="C402" s="24"/>
      <c r="D402" s="24"/>
      <c r="E402" s="28"/>
      <c r="F402" s="28"/>
      <c r="G402" s="28"/>
      <c r="H402" s="28"/>
      <c r="I402" s="60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</row>
    <row r="403" spans="1:21" x14ac:dyDescent="0.25">
      <c r="A403" s="126"/>
      <c r="B403" s="27"/>
      <c r="C403" s="28"/>
      <c r="D403" s="28"/>
      <c r="E403" s="24"/>
      <c r="F403" s="24"/>
      <c r="G403" s="24"/>
      <c r="H403" s="24"/>
      <c r="I403" s="60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</row>
    <row r="404" spans="1:21" x14ac:dyDescent="0.25">
      <c r="A404" s="126"/>
      <c r="B404" s="27"/>
      <c r="C404" s="28"/>
      <c r="D404" s="28"/>
      <c r="E404" s="24"/>
      <c r="F404" s="24"/>
      <c r="G404" s="24"/>
      <c r="H404" s="24"/>
      <c r="I404" s="60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</row>
    <row r="405" spans="1:21" x14ac:dyDescent="0.25">
      <c r="A405" s="126"/>
      <c r="B405" s="27"/>
      <c r="C405" s="24"/>
      <c r="D405" s="24"/>
      <c r="E405" s="28"/>
      <c r="F405" s="28"/>
      <c r="G405" s="28"/>
      <c r="H405" s="28"/>
      <c r="I405" s="60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</row>
    <row r="406" spans="1:21" x14ac:dyDescent="0.25">
      <c r="A406" s="126"/>
      <c r="B406" s="27"/>
      <c r="C406" s="24"/>
      <c r="D406" s="24"/>
      <c r="E406" s="28"/>
      <c r="F406" s="28"/>
      <c r="G406" s="28"/>
      <c r="H406" s="28"/>
      <c r="I406" s="60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</row>
    <row r="407" spans="1:21" x14ac:dyDescent="0.25">
      <c r="A407" s="126"/>
      <c r="B407" s="27"/>
      <c r="C407" s="28"/>
      <c r="D407" s="28"/>
      <c r="E407" s="24"/>
      <c r="F407" s="24"/>
      <c r="G407" s="24"/>
      <c r="H407" s="24"/>
      <c r="I407" s="60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</row>
    <row r="408" spans="1:21" x14ac:dyDescent="0.25">
      <c r="A408" s="126"/>
      <c r="B408" s="29"/>
      <c r="C408" s="23"/>
      <c r="D408" s="23"/>
      <c r="E408" s="24"/>
      <c r="F408" s="24"/>
      <c r="G408" s="24"/>
      <c r="H408" s="24"/>
      <c r="I408" s="60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</row>
    <row r="409" spans="1:21" x14ac:dyDescent="0.25">
      <c r="A409" s="126"/>
      <c r="B409" s="27"/>
      <c r="C409" s="28"/>
      <c r="D409" s="28"/>
      <c r="E409" s="24"/>
      <c r="F409" s="24"/>
      <c r="G409" s="24"/>
      <c r="H409" s="24"/>
      <c r="I409" s="60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</row>
    <row r="410" spans="1:21" x14ac:dyDescent="0.25">
      <c r="A410" s="126"/>
      <c r="B410" s="27"/>
      <c r="C410" s="28"/>
      <c r="D410" s="28"/>
      <c r="E410" s="24"/>
      <c r="F410" s="24"/>
      <c r="G410" s="24"/>
      <c r="H410" s="24"/>
      <c r="I410" s="60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</row>
    <row r="411" spans="1:21" x14ac:dyDescent="0.25">
      <c r="A411" s="126"/>
      <c r="B411" s="27"/>
      <c r="C411" s="28"/>
      <c r="D411" s="28"/>
      <c r="E411" s="24"/>
      <c r="F411" s="24"/>
      <c r="G411" s="24"/>
      <c r="H411" s="24"/>
      <c r="I411" s="60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</row>
    <row r="412" spans="1:21" x14ac:dyDescent="0.25">
      <c r="A412" s="126"/>
      <c r="B412" s="27"/>
      <c r="C412" s="28"/>
      <c r="D412" s="28"/>
      <c r="E412" s="24"/>
      <c r="F412" s="24"/>
      <c r="G412" s="24"/>
      <c r="H412" s="24"/>
      <c r="I412" s="60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</row>
    <row r="413" spans="1:21" x14ac:dyDescent="0.25">
      <c r="A413" s="126"/>
      <c r="B413" s="27"/>
      <c r="C413" s="24"/>
      <c r="D413" s="24"/>
      <c r="E413" s="28"/>
      <c r="F413" s="28"/>
      <c r="G413" s="28"/>
      <c r="H413" s="28"/>
      <c r="I413" s="60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</row>
    <row r="414" spans="1:21" x14ac:dyDescent="0.25">
      <c r="A414" s="126"/>
      <c r="B414" s="27"/>
      <c r="C414" s="24"/>
      <c r="D414" s="24"/>
      <c r="E414" s="28"/>
      <c r="F414" s="28"/>
      <c r="G414" s="28"/>
      <c r="H414" s="28"/>
      <c r="I414" s="60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</row>
    <row r="415" spans="1:21" x14ac:dyDescent="0.25">
      <c r="A415" s="126"/>
      <c r="B415" s="27"/>
      <c r="C415" s="24"/>
      <c r="D415" s="24"/>
      <c r="E415" s="28"/>
      <c r="F415" s="28"/>
      <c r="G415" s="28"/>
      <c r="H415" s="28"/>
      <c r="I415" s="60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</row>
    <row r="416" spans="1:21" x14ac:dyDescent="0.25">
      <c r="A416" s="126"/>
      <c r="B416" s="27"/>
      <c r="C416" s="24"/>
      <c r="D416" s="24"/>
      <c r="E416" s="28"/>
      <c r="F416" s="28"/>
      <c r="G416" s="28"/>
      <c r="H416" s="28"/>
      <c r="I416" s="60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</row>
    <row r="417" spans="1:21" x14ac:dyDescent="0.25">
      <c r="A417" s="126"/>
      <c r="B417" s="27"/>
      <c r="C417" s="24"/>
      <c r="D417" s="24"/>
      <c r="E417" s="28"/>
      <c r="F417" s="28"/>
      <c r="G417" s="28"/>
      <c r="H417" s="28"/>
      <c r="I417" s="60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</row>
    <row r="418" spans="1:21" x14ac:dyDescent="0.25">
      <c r="A418" s="126"/>
      <c r="B418" s="27"/>
      <c r="C418" s="24"/>
      <c r="D418" s="24"/>
      <c r="E418" s="28"/>
      <c r="F418" s="28"/>
      <c r="G418" s="28"/>
      <c r="H418" s="28"/>
      <c r="I418" s="60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</row>
    <row r="419" spans="1:21" x14ac:dyDescent="0.25">
      <c r="A419" s="126"/>
      <c r="B419" s="27"/>
      <c r="C419" s="24"/>
      <c r="D419" s="24"/>
      <c r="E419" s="28"/>
      <c r="F419" s="28"/>
      <c r="G419" s="28"/>
      <c r="H419" s="28"/>
      <c r="I419" s="60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</row>
    <row r="420" spans="1:21" x14ac:dyDescent="0.25">
      <c r="A420" s="126"/>
      <c r="B420" s="27"/>
      <c r="C420" s="24"/>
      <c r="D420" s="24"/>
      <c r="E420" s="28"/>
      <c r="F420" s="28"/>
      <c r="G420" s="28"/>
      <c r="H420" s="28"/>
      <c r="I420" s="60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</row>
    <row r="421" spans="1:21" x14ac:dyDescent="0.25">
      <c r="A421" s="126"/>
      <c r="B421" s="27"/>
      <c r="C421" s="24"/>
      <c r="D421" s="24"/>
      <c r="E421" s="28"/>
      <c r="F421" s="28"/>
      <c r="G421" s="28"/>
      <c r="H421" s="28"/>
      <c r="I421" s="60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</row>
    <row r="422" spans="1:21" x14ac:dyDescent="0.25">
      <c r="A422" s="126"/>
      <c r="B422" s="27"/>
      <c r="C422" s="28"/>
      <c r="D422" s="28"/>
      <c r="E422" s="24"/>
      <c r="F422" s="24"/>
      <c r="G422" s="24"/>
      <c r="H422" s="24"/>
      <c r="I422" s="60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</row>
    <row r="423" spans="1:21" x14ac:dyDescent="0.25">
      <c r="A423" s="126"/>
      <c r="B423" s="27"/>
      <c r="C423" s="24"/>
      <c r="D423" s="24"/>
      <c r="E423" s="28"/>
      <c r="F423" s="28"/>
      <c r="G423" s="28"/>
      <c r="H423" s="28"/>
      <c r="I423" s="60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</row>
    <row r="424" spans="1:21" x14ac:dyDescent="0.25">
      <c r="A424" s="126"/>
      <c r="B424" s="27"/>
      <c r="C424" s="24"/>
      <c r="D424" s="24"/>
      <c r="E424" s="28"/>
      <c r="F424" s="28"/>
      <c r="G424" s="28"/>
      <c r="H424" s="28"/>
      <c r="I424" s="60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</row>
    <row r="425" spans="1:21" x14ac:dyDescent="0.25">
      <c r="A425" s="126"/>
      <c r="B425" s="27"/>
      <c r="C425" s="24"/>
      <c r="D425" s="24"/>
      <c r="E425" s="28"/>
      <c r="F425" s="28"/>
      <c r="G425" s="28"/>
      <c r="H425" s="28"/>
      <c r="I425" s="60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</row>
    <row r="426" spans="1:21" x14ac:dyDescent="0.25">
      <c r="A426" s="126"/>
      <c r="B426" s="27"/>
      <c r="C426" s="24"/>
      <c r="D426" s="24"/>
      <c r="E426" s="28"/>
      <c r="F426" s="28"/>
      <c r="G426" s="28"/>
      <c r="H426" s="28"/>
      <c r="I426" s="60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</row>
    <row r="427" spans="1:21" x14ac:dyDescent="0.25">
      <c r="A427" s="126"/>
      <c r="B427" s="27"/>
      <c r="C427" s="24"/>
      <c r="D427" s="24"/>
      <c r="E427" s="28"/>
      <c r="F427" s="28"/>
      <c r="G427" s="28"/>
      <c r="H427" s="28"/>
      <c r="I427" s="60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</row>
    <row r="428" spans="1:21" x14ac:dyDescent="0.25">
      <c r="A428" s="126"/>
      <c r="B428" s="27"/>
      <c r="C428" s="24"/>
      <c r="D428" s="24"/>
      <c r="E428" s="28"/>
      <c r="F428" s="28"/>
      <c r="G428" s="28"/>
      <c r="H428" s="28"/>
      <c r="I428" s="60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</row>
    <row r="429" spans="1:21" x14ac:dyDescent="0.25">
      <c r="A429" s="126"/>
      <c r="B429" s="27"/>
      <c r="C429" s="24"/>
      <c r="D429" s="24"/>
      <c r="E429" s="28"/>
      <c r="F429" s="28"/>
      <c r="G429" s="28"/>
      <c r="H429" s="28"/>
      <c r="I429" s="60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</row>
    <row r="430" spans="1:21" x14ac:dyDescent="0.25">
      <c r="A430" s="126"/>
      <c r="B430" s="27"/>
      <c r="C430" s="24"/>
      <c r="D430" s="24"/>
      <c r="E430" s="28"/>
      <c r="F430" s="28"/>
      <c r="G430" s="28"/>
      <c r="H430" s="28"/>
      <c r="I430" s="60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</row>
    <row r="431" spans="1:21" x14ac:dyDescent="0.25">
      <c r="A431" s="126"/>
      <c r="B431" s="27"/>
      <c r="C431" s="24"/>
      <c r="D431" s="24"/>
      <c r="E431" s="28"/>
      <c r="F431" s="28"/>
      <c r="G431" s="28"/>
      <c r="H431" s="28"/>
      <c r="I431" s="60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</row>
    <row r="432" spans="1:21" x14ac:dyDescent="0.25">
      <c r="A432" s="126"/>
      <c r="B432" s="27"/>
      <c r="C432" s="24"/>
      <c r="D432" s="24"/>
      <c r="E432" s="28"/>
      <c r="F432" s="28"/>
      <c r="G432" s="28"/>
      <c r="H432" s="28"/>
      <c r="I432" s="60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</row>
    <row r="433" spans="1:21" x14ac:dyDescent="0.25">
      <c r="A433" s="126"/>
      <c r="B433" s="27"/>
      <c r="C433" s="24"/>
      <c r="D433" s="24"/>
      <c r="E433" s="28"/>
      <c r="F433" s="28"/>
      <c r="G433" s="28"/>
      <c r="H433" s="28"/>
      <c r="I433" s="60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</row>
    <row r="434" spans="1:21" x14ac:dyDescent="0.25">
      <c r="A434" s="126"/>
      <c r="B434" s="29"/>
      <c r="C434" s="23"/>
      <c r="D434" s="23"/>
      <c r="E434" s="24"/>
      <c r="F434" s="24"/>
      <c r="G434" s="24"/>
      <c r="H434" s="24"/>
      <c r="I434" s="60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</row>
    <row r="435" spans="1:21" x14ac:dyDescent="0.25">
      <c r="A435" s="126"/>
      <c r="B435" s="27"/>
      <c r="C435" s="28"/>
      <c r="D435" s="28"/>
      <c r="E435" s="24"/>
      <c r="F435" s="24"/>
      <c r="G435" s="24"/>
      <c r="H435" s="24"/>
      <c r="I435" s="60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</row>
    <row r="436" spans="1:21" x14ac:dyDescent="0.25">
      <c r="A436" s="126"/>
      <c r="B436" s="27"/>
      <c r="C436" s="28"/>
      <c r="D436" s="28"/>
      <c r="E436" s="24"/>
      <c r="F436" s="24"/>
      <c r="G436" s="24"/>
      <c r="H436" s="24"/>
      <c r="I436" s="60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</row>
    <row r="437" spans="1:21" x14ac:dyDescent="0.25">
      <c r="A437" s="126"/>
      <c r="B437" s="27"/>
      <c r="C437" s="28"/>
      <c r="D437" s="28"/>
      <c r="E437" s="24"/>
      <c r="F437" s="24"/>
      <c r="G437" s="24"/>
      <c r="H437" s="24"/>
      <c r="I437" s="60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</row>
    <row r="438" spans="1:21" x14ac:dyDescent="0.25">
      <c r="A438" s="126"/>
      <c r="B438" s="27"/>
      <c r="C438" s="28"/>
      <c r="D438" s="28"/>
      <c r="E438" s="24"/>
      <c r="F438" s="24"/>
      <c r="G438" s="24"/>
      <c r="H438" s="24"/>
      <c r="I438" s="60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</row>
    <row r="439" spans="1:21" x14ac:dyDescent="0.25">
      <c r="A439" s="126"/>
      <c r="B439" s="27"/>
      <c r="C439" s="24"/>
      <c r="D439" s="24"/>
      <c r="E439" s="28"/>
      <c r="F439" s="28"/>
      <c r="G439" s="28"/>
      <c r="H439" s="28"/>
      <c r="I439" s="60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</row>
    <row r="440" spans="1:21" x14ac:dyDescent="0.25">
      <c r="A440" s="126"/>
      <c r="B440" s="27"/>
      <c r="C440" s="24"/>
      <c r="D440" s="24"/>
      <c r="E440" s="28"/>
      <c r="F440" s="28"/>
      <c r="G440" s="28"/>
      <c r="H440" s="28"/>
      <c r="I440" s="60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</row>
    <row r="441" spans="1:21" x14ac:dyDescent="0.25">
      <c r="A441" s="126"/>
      <c r="B441" s="27"/>
      <c r="C441" s="24"/>
      <c r="D441" s="24"/>
      <c r="E441" s="28"/>
      <c r="F441" s="28"/>
      <c r="G441" s="28"/>
      <c r="H441" s="28"/>
      <c r="I441" s="60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</row>
    <row r="442" spans="1:21" x14ac:dyDescent="0.25">
      <c r="A442" s="126"/>
      <c r="B442" s="27"/>
      <c r="C442" s="24"/>
      <c r="D442" s="24"/>
      <c r="E442" s="28"/>
      <c r="F442" s="28"/>
      <c r="G442" s="28"/>
      <c r="H442" s="28"/>
      <c r="I442" s="60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</row>
    <row r="443" spans="1:21" x14ac:dyDescent="0.25">
      <c r="A443" s="126"/>
      <c r="B443" s="27"/>
      <c r="C443" s="24"/>
      <c r="D443" s="24"/>
      <c r="E443" s="28"/>
      <c r="F443" s="28"/>
      <c r="G443" s="28"/>
      <c r="H443" s="28"/>
      <c r="I443" s="60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</row>
    <row r="444" spans="1:21" x14ac:dyDescent="0.25">
      <c r="A444" s="126"/>
      <c r="B444" s="27"/>
      <c r="C444" s="24"/>
      <c r="D444" s="24"/>
      <c r="E444" s="28"/>
      <c r="F444" s="28"/>
      <c r="G444" s="28"/>
      <c r="H444" s="28"/>
      <c r="I444" s="60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</row>
    <row r="445" spans="1:21" x14ac:dyDescent="0.25">
      <c r="A445" s="126"/>
      <c r="B445" s="27"/>
      <c r="C445" s="24"/>
      <c r="D445" s="24"/>
      <c r="E445" s="28"/>
      <c r="F445" s="28"/>
      <c r="G445" s="28"/>
      <c r="H445" s="28"/>
      <c r="I445" s="60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</row>
    <row r="446" spans="1:21" x14ac:dyDescent="0.25">
      <c r="A446" s="126"/>
      <c r="B446" s="27"/>
      <c r="C446" s="24"/>
      <c r="D446" s="24"/>
      <c r="E446" s="28"/>
      <c r="F446" s="28"/>
      <c r="G446" s="28"/>
      <c r="H446" s="28"/>
      <c r="I446" s="60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</row>
    <row r="447" spans="1:21" x14ac:dyDescent="0.25">
      <c r="A447" s="126"/>
      <c r="B447" s="27"/>
      <c r="C447" s="24"/>
      <c r="D447" s="24"/>
      <c r="E447" s="28"/>
      <c r="F447" s="28"/>
      <c r="G447" s="28"/>
      <c r="H447" s="28"/>
      <c r="I447" s="60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</row>
    <row r="448" spans="1:21" x14ac:dyDescent="0.25">
      <c r="A448" s="126"/>
      <c r="B448" s="27"/>
      <c r="C448" s="28"/>
      <c r="D448" s="28"/>
      <c r="E448" s="24"/>
      <c r="F448" s="24"/>
      <c r="G448" s="24"/>
      <c r="H448" s="24"/>
      <c r="I448" s="60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</row>
    <row r="449" spans="1:21" x14ac:dyDescent="0.25">
      <c r="A449" s="126"/>
      <c r="B449" s="27"/>
      <c r="C449" s="24"/>
      <c r="D449" s="24"/>
      <c r="E449" s="28"/>
      <c r="F449" s="28"/>
      <c r="G449" s="28"/>
      <c r="H449" s="28"/>
      <c r="I449" s="60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</row>
    <row r="450" spans="1:21" x14ac:dyDescent="0.25">
      <c r="A450" s="126"/>
      <c r="B450" s="27"/>
      <c r="C450" s="24"/>
      <c r="D450" s="24"/>
      <c r="E450" s="28"/>
      <c r="F450" s="28"/>
      <c r="G450" s="28"/>
      <c r="H450" s="28"/>
      <c r="I450" s="60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</row>
    <row r="451" spans="1:21" x14ac:dyDescent="0.25">
      <c r="A451" s="126"/>
      <c r="B451" s="27"/>
      <c r="C451" s="24"/>
      <c r="D451" s="24"/>
      <c r="E451" s="28"/>
      <c r="F451" s="28"/>
      <c r="G451" s="28"/>
      <c r="H451" s="28"/>
      <c r="I451" s="60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</row>
    <row r="452" spans="1:21" x14ac:dyDescent="0.25">
      <c r="A452" s="126"/>
      <c r="B452" s="27"/>
      <c r="C452" s="24"/>
      <c r="D452" s="24"/>
      <c r="E452" s="28"/>
      <c r="F452" s="28"/>
      <c r="G452" s="28"/>
      <c r="H452" s="28"/>
      <c r="I452" s="60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</row>
    <row r="453" spans="1:21" x14ac:dyDescent="0.25">
      <c r="A453" s="126"/>
      <c r="B453" s="27"/>
      <c r="C453" s="24"/>
      <c r="D453" s="24"/>
      <c r="E453" s="28"/>
      <c r="F453" s="28"/>
      <c r="G453" s="28"/>
      <c r="H453" s="28"/>
      <c r="I453" s="60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</row>
    <row r="454" spans="1:21" x14ac:dyDescent="0.25">
      <c r="A454" s="126"/>
      <c r="B454" s="27"/>
      <c r="C454" s="24"/>
      <c r="D454" s="24"/>
      <c r="E454" s="28"/>
      <c r="F454" s="28"/>
      <c r="G454" s="28"/>
      <c r="H454" s="28"/>
      <c r="I454" s="60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</row>
    <row r="455" spans="1:21" x14ac:dyDescent="0.25">
      <c r="A455" s="126"/>
      <c r="B455" s="27"/>
      <c r="C455" s="24"/>
      <c r="D455" s="24"/>
      <c r="E455" s="28"/>
      <c r="F455" s="28"/>
      <c r="G455" s="28"/>
      <c r="H455" s="28"/>
      <c r="I455" s="60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</row>
    <row r="456" spans="1:21" x14ac:dyDescent="0.25">
      <c r="A456" s="126"/>
      <c r="B456" s="27"/>
      <c r="C456" s="24"/>
      <c r="D456" s="24"/>
      <c r="E456" s="28"/>
      <c r="F456" s="28"/>
      <c r="G456" s="28"/>
      <c r="H456" s="28"/>
      <c r="I456" s="60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</row>
    <row r="457" spans="1:21" x14ac:dyDescent="0.25">
      <c r="A457" s="126"/>
      <c r="B457" s="27"/>
      <c r="C457" s="24"/>
      <c r="D457" s="24"/>
      <c r="E457" s="28"/>
      <c r="F457" s="28"/>
      <c r="G457" s="28"/>
      <c r="H457" s="28"/>
      <c r="I457" s="60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</row>
    <row r="458" spans="1:21" x14ac:dyDescent="0.25">
      <c r="A458" s="126"/>
      <c r="B458" s="27"/>
      <c r="C458" s="24"/>
      <c r="D458" s="24"/>
      <c r="E458" s="28"/>
      <c r="F458" s="28"/>
      <c r="G458" s="28"/>
      <c r="H458" s="28"/>
      <c r="I458" s="60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</row>
    <row r="459" spans="1:21" x14ac:dyDescent="0.25">
      <c r="A459" s="126"/>
      <c r="B459" s="27"/>
      <c r="C459" s="24"/>
      <c r="D459" s="24"/>
      <c r="E459" s="28"/>
      <c r="F459" s="28"/>
      <c r="G459" s="28"/>
      <c r="H459" s="28"/>
      <c r="I459" s="60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</row>
    <row r="460" spans="1:21" x14ac:dyDescent="0.25">
      <c r="A460" s="126"/>
      <c r="B460" s="29"/>
      <c r="C460" s="23"/>
      <c r="D460" s="23"/>
      <c r="E460" s="24"/>
      <c r="F460" s="24"/>
      <c r="G460" s="24"/>
      <c r="H460" s="24"/>
      <c r="I460" s="60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</row>
    <row r="461" spans="1:21" x14ac:dyDescent="0.25">
      <c r="A461" s="126"/>
      <c r="B461" s="32"/>
      <c r="C461" s="33"/>
      <c r="D461" s="33"/>
      <c r="E461" s="24"/>
      <c r="F461" s="24"/>
      <c r="G461" s="24"/>
      <c r="H461" s="24"/>
      <c r="I461" s="60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</row>
    <row r="462" spans="1:21" x14ac:dyDescent="0.25">
      <c r="A462" s="126"/>
      <c r="B462" s="34"/>
      <c r="C462" s="35"/>
      <c r="D462" s="35"/>
      <c r="E462" s="36"/>
      <c r="F462" s="36"/>
      <c r="G462" s="36"/>
      <c r="H462" s="36"/>
      <c r="I462" s="60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</row>
    <row r="463" spans="1:21" x14ac:dyDescent="0.25">
      <c r="A463" s="126"/>
      <c r="B463" s="19"/>
      <c r="C463" s="37"/>
      <c r="D463" s="37"/>
      <c r="E463" s="24"/>
      <c r="F463" s="24"/>
      <c r="G463" s="24"/>
      <c r="H463" s="24"/>
      <c r="I463" s="60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</row>
    <row r="464" spans="1:21" x14ac:dyDescent="0.25">
      <c r="A464" s="126"/>
      <c r="B464" s="19"/>
      <c r="C464" s="37"/>
      <c r="D464" s="37"/>
      <c r="E464" s="24"/>
      <c r="F464" s="24"/>
      <c r="G464" s="24"/>
      <c r="H464" s="24"/>
      <c r="I464" s="60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</row>
    <row r="465" spans="1:21" x14ac:dyDescent="0.25">
      <c r="A465" s="126"/>
      <c r="B465" s="19"/>
      <c r="C465" s="37"/>
      <c r="D465" s="37"/>
      <c r="E465" s="24"/>
      <c r="F465" s="24"/>
      <c r="G465" s="24"/>
      <c r="H465" s="24"/>
      <c r="I465" s="60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</row>
    <row r="466" spans="1:21" x14ac:dyDescent="0.25">
      <c r="A466" s="126"/>
      <c r="B466" s="34"/>
      <c r="C466" s="35"/>
      <c r="D466" s="35"/>
      <c r="E466" s="36"/>
      <c r="F466" s="36"/>
      <c r="G466" s="36"/>
      <c r="H466" s="36"/>
      <c r="I466" s="60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</row>
    <row r="467" spans="1:21" x14ac:dyDescent="0.25">
      <c r="A467" s="126"/>
      <c r="B467" s="19"/>
      <c r="C467" s="37"/>
      <c r="D467" s="37"/>
      <c r="E467" s="24"/>
      <c r="F467" s="24"/>
      <c r="G467" s="24"/>
      <c r="H467" s="24"/>
      <c r="I467" s="60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</row>
    <row r="468" spans="1:21" x14ac:dyDescent="0.25">
      <c r="A468" s="126"/>
      <c r="B468" s="19"/>
      <c r="C468" s="24"/>
      <c r="D468" s="24"/>
      <c r="E468" s="37"/>
      <c r="F468" s="37"/>
      <c r="G468" s="37"/>
      <c r="H468" s="37"/>
    </row>
    <row r="469" spans="1:21" x14ac:dyDescent="0.25">
      <c r="A469" s="126"/>
      <c r="B469" s="19"/>
      <c r="C469" s="24"/>
      <c r="D469" s="24"/>
      <c r="E469" s="37"/>
      <c r="F469" s="37"/>
      <c r="G469" s="37"/>
      <c r="H469" s="37"/>
    </row>
    <row r="470" spans="1:21" x14ac:dyDescent="0.25">
      <c r="A470" s="126"/>
      <c r="B470" s="19"/>
      <c r="C470" s="24"/>
      <c r="D470" s="24"/>
      <c r="E470" s="37"/>
      <c r="F470" s="37"/>
      <c r="G470" s="37"/>
      <c r="H470" s="37"/>
    </row>
    <row r="471" spans="1:21" x14ac:dyDescent="0.25">
      <c r="A471" s="126"/>
      <c r="B471" s="19"/>
      <c r="C471" s="24"/>
      <c r="D471" s="24"/>
      <c r="E471" s="37"/>
      <c r="F471" s="37"/>
      <c r="G471" s="37"/>
      <c r="H471" s="37"/>
    </row>
    <row r="472" spans="1:21" x14ac:dyDescent="0.25">
      <c r="A472" s="126"/>
      <c r="B472" s="19"/>
      <c r="C472" s="24"/>
      <c r="D472" s="24"/>
      <c r="E472" s="37"/>
      <c r="F472" s="37"/>
      <c r="G472" s="37"/>
      <c r="H472" s="37"/>
    </row>
    <row r="473" spans="1:21" x14ac:dyDescent="0.25">
      <c r="A473" s="126"/>
      <c r="B473" s="19"/>
      <c r="C473" s="24"/>
      <c r="D473" s="24"/>
      <c r="E473" s="37"/>
      <c r="F473" s="37"/>
      <c r="G473" s="37"/>
      <c r="H473" s="37"/>
    </row>
    <row r="474" spans="1:21" x14ac:dyDescent="0.25">
      <c r="A474" s="126"/>
      <c r="B474" s="34"/>
      <c r="C474" s="35"/>
      <c r="D474" s="35"/>
      <c r="E474" s="36"/>
      <c r="F474" s="36"/>
      <c r="G474" s="36"/>
      <c r="H474" s="36"/>
    </row>
    <row r="475" spans="1:21" x14ac:dyDescent="0.25">
      <c r="A475" s="126"/>
      <c r="B475" s="19"/>
      <c r="C475" s="37"/>
      <c r="D475" s="37"/>
      <c r="E475" s="24"/>
      <c r="F475" s="24"/>
      <c r="G475" s="24"/>
      <c r="H475" s="24"/>
    </row>
    <row r="476" spans="1:21" x14ac:dyDescent="0.25">
      <c r="A476" s="126"/>
      <c r="B476" s="19"/>
      <c r="C476" s="37"/>
      <c r="D476" s="37"/>
      <c r="E476" s="24"/>
      <c r="F476" s="24"/>
      <c r="G476" s="24"/>
      <c r="H476" s="24"/>
    </row>
    <row r="477" spans="1:21" x14ac:dyDescent="0.25">
      <c r="A477" s="126"/>
      <c r="B477" s="19"/>
      <c r="C477" s="37"/>
      <c r="D477" s="37"/>
      <c r="E477" s="24"/>
      <c r="F477" s="24"/>
      <c r="G477" s="24"/>
      <c r="H477" s="24"/>
    </row>
    <row r="478" spans="1:21" x14ac:dyDescent="0.25">
      <c r="B478" s="19"/>
      <c r="C478" s="37"/>
      <c r="D478" s="37"/>
      <c r="E478" s="24"/>
      <c r="F478" s="24"/>
      <c r="G478" s="24"/>
      <c r="H478" s="24"/>
      <c r="I478" s="18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</row>
    <row r="479" spans="1:21" s="12" customFormat="1" x14ac:dyDescent="0.25">
      <c r="A479" s="127"/>
      <c r="B479" s="19"/>
      <c r="C479" s="37"/>
      <c r="D479" s="37"/>
      <c r="E479" s="24"/>
      <c r="F479" s="24"/>
      <c r="G479" s="24"/>
      <c r="H479" s="24"/>
      <c r="I479" s="49"/>
    </row>
    <row r="480" spans="1:21" s="12" customFormat="1" x14ac:dyDescent="0.25">
      <c r="A480" s="127"/>
      <c r="B480" s="32"/>
      <c r="C480" s="33"/>
      <c r="D480" s="33"/>
      <c r="E480" s="24"/>
      <c r="F480" s="24"/>
      <c r="G480" s="24"/>
      <c r="H480" s="24"/>
      <c r="I480" s="49"/>
    </row>
    <row r="481" spans="1:21" s="12" customFormat="1" x14ac:dyDescent="0.25">
      <c r="A481" s="127"/>
      <c r="B481" s="19"/>
      <c r="C481" s="37"/>
      <c r="D481" s="37"/>
      <c r="E481" s="24"/>
      <c r="F481" s="24"/>
      <c r="G481" s="24"/>
      <c r="H481" s="24"/>
      <c r="I481" s="49"/>
    </row>
    <row r="482" spans="1:21" s="12" customFormat="1" x14ac:dyDescent="0.25">
      <c r="A482" s="127"/>
      <c r="B482" s="19"/>
      <c r="C482" s="37"/>
      <c r="D482" s="37"/>
      <c r="E482" s="24"/>
      <c r="F482" s="24"/>
      <c r="G482" s="24"/>
      <c r="H482" s="24"/>
      <c r="I482" s="49"/>
    </row>
    <row r="483" spans="1:21" s="12" customFormat="1" x14ac:dyDescent="0.25">
      <c r="A483" s="127"/>
      <c r="B483" s="19"/>
      <c r="C483" s="37"/>
      <c r="D483" s="37"/>
      <c r="E483" s="24"/>
      <c r="F483" s="24"/>
      <c r="G483" s="24"/>
      <c r="H483" s="24"/>
      <c r="I483" s="49"/>
    </row>
    <row r="484" spans="1:21" s="12" customFormat="1" x14ac:dyDescent="0.25">
      <c r="A484" s="127"/>
      <c r="B484" s="19"/>
      <c r="C484" s="37"/>
      <c r="D484" s="37"/>
      <c r="E484" s="24"/>
      <c r="F484" s="24"/>
      <c r="G484" s="24"/>
      <c r="H484" s="24"/>
      <c r="I484" s="49"/>
    </row>
    <row r="485" spans="1:21" s="12" customFormat="1" x14ac:dyDescent="0.25">
      <c r="A485" s="127"/>
      <c r="B485" s="19"/>
      <c r="C485" s="37"/>
      <c r="D485" s="37"/>
      <c r="E485" s="24"/>
      <c r="F485" s="24"/>
      <c r="G485" s="24"/>
      <c r="H485" s="24"/>
      <c r="I485" s="49"/>
    </row>
    <row r="486" spans="1:21" s="12" customFormat="1" x14ac:dyDescent="0.25">
      <c r="A486" s="127"/>
      <c r="B486" s="19"/>
      <c r="C486" s="37"/>
      <c r="D486" s="37"/>
      <c r="E486" s="24"/>
      <c r="F486" s="24"/>
      <c r="G486" s="24"/>
      <c r="H486" s="24"/>
      <c r="I486" s="49"/>
    </row>
    <row r="487" spans="1:21" x14ac:dyDescent="0.25">
      <c r="A487" s="126"/>
      <c r="B487" s="17"/>
      <c r="C487" s="17"/>
      <c r="D487" s="17"/>
      <c r="E487" s="17"/>
      <c r="F487" s="17"/>
      <c r="G487" s="17"/>
      <c r="H487" s="17"/>
      <c r="I487" s="18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</row>
    <row r="488" spans="1:21" x14ac:dyDescent="0.25">
      <c r="A488" s="126"/>
      <c r="B488" s="17"/>
      <c r="C488" s="17"/>
      <c r="D488" s="17"/>
      <c r="E488" s="17"/>
      <c r="F488" s="17"/>
      <c r="G488" s="17"/>
      <c r="H488" s="17"/>
      <c r="I488" s="18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</row>
    <row r="489" spans="1:21" x14ac:dyDescent="0.25">
      <c r="A489" s="126"/>
      <c r="B489" s="17"/>
      <c r="C489" s="17"/>
      <c r="D489" s="17"/>
      <c r="E489" s="17"/>
      <c r="F489" s="17"/>
      <c r="G489" s="17"/>
      <c r="H489" s="17"/>
      <c r="I489" s="18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</row>
    <row r="490" spans="1:21" x14ac:dyDescent="0.25">
      <c r="A490" s="126"/>
      <c r="B490" s="17"/>
      <c r="C490" s="17"/>
      <c r="D490" s="17"/>
      <c r="E490" s="17"/>
      <c r="F490" s="17"/>
      <c r="G490" s="17"/>
      <c r="H490" s="17"/>
      <c r="I490" s="18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</row>
    <row r="491" spans="1:21" x14ac:dyDescent="0.25">
      <c r="A491" s="126"/>
      <c r="B491" s="17"/>
      <c r="C491" s="17"/>
      <c r="D491" s="17"/>
      <c r="E491" s="17"/>
      <c r="F491" s="17"/>
      <c r="G491" s="17"/>
      <c r="H491" s="17"/>
      <c r="I491" s="18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</row>
    <row r="492" spans="1:21" x14ac:dyDescent="0.25">
      <c r="A492" s="126"/>
      <c r="B492" s="17"/>
      <c r="C492" s="17"/>
      <c r="D492" s="17"/>
      <c r="E492" s="17"/>
      <c r="F492" s="17"/>
      <c r="G492" s="17"/>
      <c r="H492" s="17"/>
      <c r="I492" s="18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</row>
    <row r="493" spans="1:21" x14ac:dyDescent="0.25">
      <c r="A493" s="126"/>
      <c r="B493" s="17"/>
      <c r="C493" s="17"/>
      <c r="D493" s="17"/>
      <c r="E493" s="17"/>
      <c r="F493" s="17"/>
      <c r="G493" s="17"/>
      <c r="H493" s="17"/>
      <c r="I493" s="18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</row>
    <row r="494" spans="1:21" x14ac:dyDescent="0.25">
      <c r="A494" s="126"/>
      <c r="B494" s="17"/>
      <c r="C494" s="17"/>
      <c r="D494" s="17"/>
      <c r="E494" s="17"/>
      <c r="F494" s="17"/>
      <c r="G494" s="17"/>
      <c r="H494" s="17"/>
      <c r="I494" s="18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</row>
    <row r="495" spans="1:21" x14ac:dyDescent="0.25">
      <c r="A495" s="126"/>
      <c r="B495" s="17"/>
      <c r="C495" s="17"/>
      <c r="D495" s="17"/>
      <c r="E495" s="17"/>
      <c r="F495" s="17"/>
      <c r="G495" s="17"/>
      <c r="H495" s="17"/>
      <c r="I495" s="18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</row>
    <row r="496" spans="1:21" x14ac:dyDescent="0.25">
      <c r="A496" s="126"/>
      <c r="B496" s="17"/>
      <c r="C496" s="17"/>
      <c r="D496" s="17"/>
      <c r="E496" s="17"/>
      <c r="F496" s="17"/>
      <c r="G496" s="17"/>
      <c r="H496" s="17"/>
      <c r="I496" s="18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</row>
    <row r="497" spans="1:21" x14ac:dyDescent="0.25">
      <c r="A497" s="126"/>
      <c r="B497" s="17"/>
      <c r="C497" s="17"/>
      <c r="D497" s="17"/>
      <c r="E497" s="17"/>
      <c r="F497" s="17"/>
      <c r="G497" s="17"/>
      <c r="H497" s="17"/>
      <c r="I497" s="18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</row>
    <row r="498" spans="1:21" x14ac:dyDescent="0.25">
      <c r="A498" s="126"/>
      <c r="B498" s="17"/>
      <c r="C498" s="17"/>
      <c r="D498" s="17"/>
      <c r="E498" s="17"/>
      <c r="F498" s="17"/>
      <c r="G498" s="17"/>
      <c r="H498" s="17"/>
      <c r="I498" s="18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</row>
    <row r="499" spans="1:21" x14ac:dyDescent="0.25">
      <c r="A499" s="126"/>
      <c r="B499" s="17"/>
      <c r="C499" s="17"/>
      <c r="D499" s="17"/>
      <c r="E499" s="17"/>
      <c r="F499" s="17"/>
      <c r="G499" s="17"/>
      <c r="H499" s="17"/>
      <c r="I499" s="18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</row>
    <row r="500" spans="1:21" x14ac:dyDescent="0.25">
      <c r="A500" s="126"/>
      <c r="B500" s="17"/>
      <c r="C500" s="17"/>
      <c r="D500" s="17"/>
      <c r="E500" s="17"/>
      <c r="F500" s="17"/>
      <c r="G500" s="17"/>
      <c r="H500" s="17"/>
      <c r="I500" s="18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</row>
    <row r="501" spans="1:21" x14ac:dyDescent="0.25">
      <c r="A501" s="126"/>
      <c r="B501" s="17"/>
      <c r="C501" s="17"/>
      <c r="D501" s="17"/>
      <c r="E501" s="17"/>
      <c r="F501" s="17"/>
      <c r="G501" s="17"/>
      <c r="H501" s="17"/>
      <c r="I501" s="18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</row>
    <row r="502" spans="1:21" x14ac:dyDescent="0.25">
      <c r="A502" s="126"/>
      <c r="B502" s="17"/>
      <c r="C502" s="17"/>
      <c r="D502" s="17"/>
      <c r="E502" s="17"/>
      <c r="F502" s="17"/>
      <c r="G502" s="17"/>
      <c r="H502" s="17"/>
      <c r="I502" s="18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</row>
    <row r="503" spans="1:21" x14ac:dyDescent="0.25">
      <c r="A503" s="126"/>
      <c r="B503" s="17"/>
      <c r="C503" s="17"/>
      <c r="D503" s="17"/>
      <c r="E503" s="17"/>
      <c r="F503" s="17"/>
      <c r="G503" s="17"/>
      <c r="H503" s="17"/>
      <c r="I503" s="18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</row>
    <row r="504" spans="1:21" x14ac:dyDescent="0.25">
      <c r="A504" s="126"/>
      <c r="B504" s="17"/>
      <c r="C504" s="17"/>
      <c r="D504" s="17"/>
      <c r="E504" s="17"/>
      <c r="F504" s="17"/>
      <c r="G504" s="17"/>
      <c r="H504" s="17"/>
      <c r="I504" s="18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</row>
    <row r="505" spans="1:21" x14ac:dyDescent="0.25">
      <c r="A505" s="126"/>
      <c r="B505" s="17"/>
      <c r="C505" s="17"/>
      <c r="D505" s="17"/>
      <c r="E505" s="17"/>
      <c r="F505" s="17"/>
      <c r="G505" s="17"/>
      <c r="H505" s="17"/>
      <c r="I505" s="18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</row>
    <row r="506" spans="1:21" x14ac:dyDescent="0.25">
      <c r="A506" s="126"/>
      <c r="B506" s="17"/>
      <c r="C506" s="17"/>
      <c r="D506" s="17"/>
      <c r="E506" s="17"/>
      <c r="F506" s="17"/>
      <c r="G506" s="17"/>
      <c r="H506" s="17"/>
      <c r="I506" s="18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</row>
    <row r="507" spans="1:21" x14ac:dyDescent="0.25">
      <c r="A507" s="126"/>
      <c r="B507" s="17"/>
      <c r="C507" s="17"/>
      <c r="D507" s="17"/>
      <c r="E507" s="17"/>
      <c r="F507" s="17"/>
      <c r="G507" s="17"/>
      <c r="H507" s="17"/>
      <c r="I507" s="18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</row>
    <row r="508" spans="1:21" x14ac:dyDescent="0.25">
      <c r="A508" s="126"/>
      <c r="B508" s="17"/>
      <c r="C508" s="17"/>
      <c r="D508" s="17"/>
      <c r="E508" s="17"/>
      <c r="F508" s="17"/>
      <c r="G508" s="17"/>
      <c r="H508" s="17"/>
      <c r="I508" s="18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</row>
    <row r="509" spans="1:21" x14ac:dyDescent="0.25">
      <c r="A509" s="126"/>
      <c r="B509" s="17"/>
      <c r="C509" s="17"/>
      <c r="D509" s="17"/>
      <c r="E509" s="17"/>
      <c r="F509" s="17"/>
      <c r="G509" s="17"/>
      <c r="H509" s="17"/>
      <c r="I509" s="18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</row>
    <row r="510" spans="1:21" x14ac:dyDescent="0.25">
      <c r="A510" s="126"/>
      <c r="B510" s="17"/>
      <c r="C510" s="17"/>
      <c r="D510" s="17"/>
      <c r="E510" s="17"/>
      <c r="F510" s="17"/>
      <c r="G510" s="17"/>
      <c r="H510" s="17"/>
      <c r="I510" s="18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</row>
    <row r="511" spans="1:21" x14ac:dyDescent="0.25">
      <c r="A511" s="126"/>
      <c r="B511" s="17"/>
      <c r="C511" s="17"/>
      <c r="D511" s="17"/>
      <c r="E511" s="17"/>
      <c r="F511" s="17"/>
      <c r="G511" s="17"/>
      <c r="H511" s="17"/>
      <c r="I511" s="18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</row>
    <row r="512" spans="1:21" x14ac:dyDescent="0.25">
      <c r="A512" s="126"/>
      <c r="B512" s="17"/>
      <c r="C512" s="17"/>
      <c r="D512" s="17"/>
      <c r="E512" s="17"/>
      <c r="F512" s="17"/>
      <c r="G512" s="17"/>
      <c r="H512" s="17"/>
      <c r="I512" s="18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</row>
    <row r="513" spans="1:21" x14ac:dyDescent="0.25">
      <c r="A513" s="126"/>
      <c r="B513" s="17"/>
      <c r="C513" s="17"/>
      <c r="D513" s="17"/>
      <c r="E513" s="17"/>
      <c r="F513" s="17"/>
      <c r="G513" s="17"/>
      <c r="H513" s="17"/>
      <c r="I513" s="18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</row>
    <row r="514" spans="1:21" x14ac:dyDescent="0.25">
      <c r="A514" s="126"/>
      <c r="B514" s="17"/>
      <c r="C514" s="17"/>
      <c r="D514" s="17"/>
      <c r="E514" s="17"/>
      <c r="F514" s="17"/>
      <c r="G514" s="17"/>
      <c r="H514" s="17"/>
      <c r="I514" s="18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</row>
    <row r="515" spans="1:21" x14ac:dyDescent="0.25">
      <c r="A515" s="126"/>
      <c r="B515" s="17"/>
      <c r="C515" s="17"/>
      <c r="D515" s="17"/>
      <c r="E515" s="17"/>
      <c r="F515" s="17"/>
      <c r="G515" s="17"/>
      <c r="H515" s="17"/>
      <c r="I515" s="18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</row>
    <row r="516" spans="1:21" x14ac:dyDescent="0.25">
      <c r="A516" s="126"/>
      <c r="B516" s="17"/>
      <c r="C516" s="17"/>
      <c r="D516" s="17"/>
      <c r="E516" s="17"/>
      <c r="F516" s="17"/>
      <c r="G516" s="17"/>
      <c r="H516" s="17"/>
      <c r="I516" s="18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</row>
    <row r="517" spans="1:21" x14ac:dyDescent="0.25">
      <c r="A517" s="126"/>
      <c r="B517" s="17"/>
      <c r="C517" s="17"/>
      <c r="D517" s="17"/>
      <c r="E517" s="17"/>
      <c r="F517" s="17"/>
      <c r="G517" s="17"/>
      <c r="H517" s="17"/>
      <c r="I517" s="18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</row>
    <row r="518" spans="1:21" x14ac:dyDescent="0.25">
      <c r="A518" s="126"/>
      <c r="B518" s="17"/>
      <c r="C518" s="17"/>
      <c r="D518" s="17"/>
      <c r="E518" s="17"/>
      <c r="F518" s="17"/>
      <c r="G518" s="17"/>
      <c r="H518" s="17"/>
      <c r="I518" s="18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</row>
    <row r="519" spans="1:21" x14ac:dyDescent="0.25">
      <c r="A519" s="126"/>
      <c r="B519" s="17"/>
      <c r="C519" s="17"/>
      <c r="D519" s="17"/>
      <c r="E519" s="17"/>
      <c r="F519" s="17"/>
      <c r="G519" s="17"/>
      <c r="H519" s="17"/>
      <c r="I519" s="18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</row>
    <row r="520" spans="1:21" x14ac:dyDescent="0.25">
      <c r="A520" s="126"/>
      <c r="B520" s="17"/>
      <c r="C520" s="17"/>
      <c r="D520" s="17"/>
      <c r="E520" s="17"/>
      <c r="F520" s="17"/>
      <c r="G520" s="17"/>
      <c r="H520" s="17"/>
      <c r="I520" s="18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</row>
    <row r="521" spans="1:21" x14ac:dyDescent="0.25">
      <c r="A521" s="126"/>
      <c r="B521" s="17"/>
      <c r="C521" s="17"/>
      <c r="D521" s="17"/>
      <c r="E521" s="17"/>
      <c r="F521" s="17"/>
      <c r="G521" s="17"/>
      <c r="H521" s="17"/>
      <c r="I521" s="18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</row>
    <row r="522" spans="1:21" x14ac:dyDescent="0.25">
      <c r="A522" s="126"/>
      <c r="B522" s="17"/>
      <c r="C522" s="17"/>
      <c r="D522" s="17"/>
      <c r="E522" s="17"/>
      <c r="F522" s="17"/>
      <c r="G522" s="17"/>
      <c r="H522" s="17"/>
      <c r="I522" s="18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</row>
    <row r="523" spans="1:21" x14ac:dyDescent="0.25">
      <c r="A523" s="126"/>
      <c r="B523" s="17"/>
      <c r="C523" s="17"/>
      <c r="D523" s="17"/>
      <c r="E523" s="17"/>
      <c r="F523" s="17"/>
      <c r="G523" s="17"/>
      <c r="H523" s="17"/>
      <c r="I523" s="18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</row>
    <row r="524" spans="1:21" x14ac:dyDescent="0.25">
      <c r="A524" s="126"/>
      <c r="B524" s="17"/>
      <c r="C524" s="17"/>
      <c r="D524" s="17"/>
      <c r="E524" s="17"/>
      <c r="F524" s="17"/>
      <c r="G524" s="17"/>
      <c r="H524" s="17"/>
      <c r="I524" s="18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</row>
    <row r="525" spans="1:21" x14ac:dyDescent="0.25">
      <c r="A525" s="126"/>
      <c r="B525" s="17"/>
      <c r="C525" s="17"/>
      <c r="D525" s="17"/>
      <c r="E525" s="17"/>
      <c r="F525" s="17"/>
      <c r="G525" s="17"/>
      <c r="H525" s="17"/>
      <c r="I525" s="18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</row>
    <row r="526" spans="1:21" x14ac:dyDescent="0.25">
      <c r="A526" s="126"/>
      <c r="B526" s="17"/>
      <c r="C526" s="17"/>
      <c r="D526" s="17"/>
      <c r="E526" s="17"/>
      <c r="F526" s="17"/>
      <c r="G526" s="17"/>
      <c r="H526" s="17"/>
      <c r="I526" s="18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</row>
    <row r="527" spans="1:21" x14ac:dyDescent="0.25">
      <c r="A527" s="126"/>
      <c r="B527" s="17"/>
      <c r="C527" s="17"/>
      <c r="D527" s="17"/>
      <c r="E527" s="17"/>
      <c r="F527" s="17"/>
      <c r="G527" s="17"/>
      <c r="H527" s="17"/>
      <c r="I527" s="18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</row>
    <row r="528" spans="1:21" x14ac:dyDescent="0.25">
      <c r="A528" s="126"/>
      <c r="B528" s="17"/>
      <c r="C528" s="17"/>
      <c r="D528" s="17"/>
      <c r="E528" s="17"/>
      <c r="F528" s="17"/>
      <c r="G528" s="17"/>
      <c r="H528" s="17"/>
      <c r="I528" s="18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</row>
    <row r="529" spans="1:21" x14ac:dyDescent="0.25">
      <c r="A529" s="126"/>
      <c r="B529" s="17"/>
      <c r="C529" s="17"/>
      <c r="D529" s="17"/>
      <c r="E529" s="17"/>
      <c r="F529" s="17"/>
      <c r="G529" s="17"/>
      <c r="H529" s="17"/>
      <c r="I529" s="18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</row>
    <row r="530" spans="1:21" x14ac:dyDescent="0.25">
      <c r="A530" s="126"/>
      <c r="B530" s="17"/>
      <c r="C530" s="17"/>
      <c r="D530" s="17"/>
      <c r="E530" s="17"/>
      <c r="F530" s="17"/>
      <c r="G530" s="17"/>
      <c r="H530" s="17"/>
      <c r="I530" s="18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</row>
    <row r="531" spans="1:21" x14ac:dyDescent="0.25">
      <c r="A531" s="126"/>
      <c r="B531" s="17"/>
      <c r="C531" s="17"/>
      <c r="D531" s="17"/>
      <c r="E531" s="17"/>
      <c r="F531" s="17"/>
      <c r="G531" s="17"/>
      <c r="H531" s="17"/>
      <c r="I531" s="18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</row>
    <row r="532" spans="1:21" x14ac:dyDescent="0.25">
      <c r="A532" s="126"/>
      <c r="B532" s="17"/>
      <c r="C532" s="17"/>
      <c r="D532" s="17"/>
      <c r="E532" s="17"/>
      <c r="F532" s="17"/>
      <c r="G532" s="17"/>
      <c r="H532" s="17"/>
      <c r="I532" s="18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</row>
    <row r="533" spans="1:21" x14ac:dyDescent="0.25">
      <c r="A533" s="126"/>
      <c r="B533" s="17"/>
      <c r="C533" s="17"/>
      <c r="D533" s="17"/>
      <c r="E533" s="17"/>
      <c r="F533" s="17"/>
      <c r="G533" s="17"/>
      <c r="H533" s="17"/>
      <c r="I533" s="18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</row>
    <row r="534" spans="1:21" x14ac:dyDescent="0.25">
      <c r="A534" s="126"/>
      <c r="B534" s="17"/>
      <c r="C534" s="17"/>
      <c r="D534" s="17"/>
      <c r="E534" s="17"/>
      <c r="F534" s="17"/>
      <c r="G534" s="17"/>
      <c r="H534" s="17"/>
      <c r="I534" s="18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</row>
    <row r="535" spans="1:21" x14ac:dyDescent="0.25">
      <c r="A535" s="126"/>
      <c r="B535" s="17"/>
      <c r="C535" s="17"/>
      <c r="D535" s="17"/>
      <c r="E535" s="17"/>
      <c r="F535" s="17"/>
      <c r="G535" s="17"/>
      <c r="H535" s="17"/>
      <c r="I535" s="18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</row>
    <row r="536" spans="1:21" x14ac:dyDescent="0.25">
      <c r="A536" s="126"/>
      <c r="B536" s="17"/>
      <c r="C536" s="17"/>
      <c r="D536" s="17"/>
      <c r="E536" s="17"/>
      <c r="F536" s="17"/>
      <c r="G536" s="17"/>
      <c r="H536" s="17"/>
      <c r="I536" s="18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</row>
    <row r="537" spans="1:21" x14ac:dyDescent="0.25">
      <c r="A537" s="126"/>
      <c r="B537" s="17"/>
      <c r="C537" s="17"/>
      <c r="D537" s="17"/>
      <c r="E537" s="17"/>
      <c r="F537" s="17"/>
      <c r="G537" s="17"/>
      <c r="H537" s="17"/>
      <c r="I537" s="18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</row>
    <row r="538" spans="1:21" x14ac:dyDescent="0.25">
      <c r="A538" s="126"/>
      <c r="B538" s="17"/>
      <c r="C538" s="17"/>
      <c r="D538" s="17"/>
      <c r="E538" s="17"/>
      <c r="F538" s="17"/>
      <c r="G538" s="17"/>
      <c r="H538" s="17"/>
      <c r="I538" s="18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</row>
    <row r="539" spans="1:21" x14ac:dyDescent="0.25">
      <c r="A539" s="126"/>
      <c r="B539" s="17"/>
      <c r="C539" s="17"/>
      <c r="D539" s="17"/>
      <c r="E539" s="17"/>
      <c r="F539" s="17"/>
      <c r="G539" s="17"/>
      <c r="H539" s="17"/>
      <c r="I539" s="18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</row>
    <row r="540" spans="1:21" x14ac:dyDescent="0.25">
      <c r="A540" s="126"/>
      <c r="B540" s="17"/>
      <c r="C540" s="17"/>
      <c r="D540" s="17"/>
      <c r="E540" s="17"/>
      <c r="F540" s="17"/>
      <c r="G540" s="17"/>
      <c r="H540" s="17"/>
      <c r="I540" s="18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</row>
    <row r="541" spans="1:21" x14ac:dyDescent="0.25">
      <c r="A541" s="126"/>
      <c r="B541" s="17"/>
      <c r="C541" s="17"/>
      <c r="D541" s="17"/>
      <c r="E541" s="17"/>
      <c r="F541" s="17"/>
      <c r="G541" s="17"/>
      <c r="H541" s="17"/>
      <c r="I541" s="18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</row>
    <row r="542" spans="1:21" x14ac:dyDescent="0.25">
      <c r="A542" s="126"/>
      <c r="B542" s="17"/>
      <c r="C542" s="17"/>
      <c r="D542" s="17"/>
      <c r="E542" s="17"/>
      <c r="F542" s="17"/>
      <c r="G542" s="17"/>
      <c r="H542" s="17"/>
      <c r="I542" s="18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</row>
    <row r="543" spans="1:21" x14ac:dyDescent="0.25">
      <c r="A543" s="126"/>
      <c r="B543" s="17"/>
      <c r="C543" s="17"/>
      <c r="D543" s="17"/>
      <c r="E543" s="17"/>
      <c r="F543" s="17"/>
      <c r="G543" s="17"/>
      <c r="H543" s="17"/>
      <c r="I543" s="18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</row>
    <row r="544" spans="1:21" x14ac:dyDescent="0.25">
      <c r="A544" s="126"/>
      <c r="B544" s="17"/>
      <c r="C544" s="17"/>
      <c r="D544" s="17"/>
      <c r="E544" s="17"/>
      <c r="F544" s="17"/>
      <c r="G544" s="17"/>
      <c r="H544" s="17"/>
      <c r="I544" s="18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</row>
    <row r="545" spans="1:21" x14ac:dyDescent="0.25">
      <c r="A545" s="126"/>
      <c r="B545" s="17"/>
      <c r="C545" s="17"/>
      <c r="D545" s="17"/>
      <c r="E545" s="17"/>
      <c r="F545" s="17"/>
      <c r="G545" s="17"/>
      <c r="H545" s="17"/>
      <c r="I545" s="18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</row>
    <row r="546" spans="1:21" x14ac:dyDescent="0.25">
      <c r="A546" s="126"/>
      <c r="B546" s="17"/>
      <c r="C546" s="17"/>
      <c r="D546" s="17"/>
      <c r="E546" s="17"/>
      <c r="F546" s="17"/>
      <c r="G546" s="17"/>
      <c r="H546" s="17"/>
      <c r="I546" s="18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</row>
    <row r="547" spans="1:21" x14ac:dyDescent="0.25">
      <c r="A547" s="126"/>
      <c r="B547" s="17"/>
      <c r="C547" s="17"/>
      <c r="D547" s="17"/>
      <c r="E547" s="17"/>
      <c r="F547" s="17"/>
      <c r="G547" s="17"/>
      <c r="H547" s="17"/>
      <c r="I547" s="18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</row>
    <row r="548" spans="1:21" x14ac:dyDescent="0.25">
      <c r="A548" s="126"/>
      <c r="B548" s="17"/>
      <c r="C548" s="17"/>
      <c r="D548" s="17"/>
      <c r="E548" s="17"/>
      <c r="F548" s="17"/>
      <c r="G548" s="17"/>
      <c r="H548" s="17"/>
      <c r="I548" s="18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</row>
    <row r="549" spans="1:21" x14ac:dyDescent="0.25">
      <c r="A549" s="126"/>
      <c r="B549" s="17"/>
      <c r="C549" s="17"/>
      <c r="D549" s="17"/>
      <c r="E549" s="17"/>
      <c r="F549" s="17"/>
      <c r="G549" s="17"/>
      <c r="H549" s="17"/>
      <c r="I549" s="18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</row>
    <row r="550" spans="1:21" x14ac:dyDescent="0.25">
      <c r="A550" s="126"/>
      <c r="B550" s="17"/>
      <c r="C550" s="17"/>
      <c r="D550" s="17"/>
      <c r="E550" s="17"/>
      <c r="F550" s="17"/>
      <c r="G550" s="17"/>
      <c r="H550" s="17"/>
      <c r="I550" s="18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</row>
    <row r="551" spans="1:21" x14ac:dyDescent="0.25">
      <c r="A551" s="126"/>
      <c r="B551" s="17"/>
      <c r="C551" s="17"/>
      <c r="D551" s="17"/>
      <c r="E551" s="17"/>
      <c r="F551" s="17"/>
      <c r="G551" s="17"/>
      <c r="H551" s="17"/>
      <c r="I551" s="18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</row>
    <row r="552" spans="1:21" x14ac:dyDescent="0.25">
      <c r="A552" s="126"/>
      <c r="B552" s="17"/>
      <c r="C552" s="17"/>
      <c r="D552" s="17"/>
      <c r="E552" s="17"/>
      <c r="F552" s="17"/>
      <c r="G552" s="17"/>
      <c r="H552" s="17"/>
      <c r="I552" s="18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</row>
    <row r="553" spans="1:21" x14ac:dyDescent="0.25">
      <c r="A553" s="126"/>
      <c r="B553" s="17"/>
      <c r="C553" s="17"/>
      <c r="D553" s="17"/>
      <c r="E553" s="17"/>
      <c r="F553" s="17"/>
      <c r="G553" s="17"/>
      <c r="H553" s="17"/>
      <c r="I553" s="18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</row>
    <row r="554" spans="1:21" x14ac:dyDescent="0.25">
      <c r="A554" s="126"/>
      <c r="B554" s="17"/>
      <c r="C554" s="17"/>
      <c r="D554" s="17"/>
      <c r="E554" s="17"/>
      <c r="F554" s="17"/>
      <c r="G554" s="17"/>
      <c r="H554" s="17"/>
      <c r="I554" s="18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</row>
    <row r="555" spans="1:21" x14ac:dyDescent="0.25">
      <c r="A555" s="126"/>
      <c r="B555" s="17"/>
      <c r="C555" s="17"/>
      <c r="D555" s="17"/>
      <c r="E555" s="17"/>
      <c r="F555" s="17"/>
      <c r="G555" s="17"/>
      <c r="H555" s="17"/>
      <c r="I555" s="18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</row>
    <row r="556" spans="1:21" x14ac:dyDescent="0.25">
      <c r="A556" s="126"/>
      <c r="B556" s="17"/>
      <c r="C556" s="17"/>
      <c r="D556" s="17"/>
      <c r="E556" s="17"/>
      <c r="F556" s="17"/>
      <c r="G556" s="17"/>
      <c r="H556" s="17"/>
      <c r="I556" s="18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</row>
    <row r="557" spans="1:21" x14ac:dyDescent="0.25">
      <c r="A557" s="126"/>
      <c r="B557" s="17"/>
      <c r="C557" s="17"/>
      <c r="D557" s="17"/>
      <c r="E557" s="17"/>
      <c r="F557" s="17"/>
      <c r="G557" s="17"/>
      <c r="H557" s="17"/>
      <c r="I557" s="18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</row>
    <row r="558" spans="1:21" x14ac:dyDescent="0.25">
      <c r="A558" s="126"/>
      <c r="B558" s="17"/>
      <c r="C558" s="17"/>
      <c r="D558" s="17"/>
      <c r="E558" s="17"/>
      <c r="F558" s="17"/>
      <c r="G558" s="17"/>
      <c r="H558" s="17"/>
      <c r="I558" s="18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</row>
    <row r="559" spans="1:21" x14ac:dyDescent="0.25">
      <c r="A559" s="126"/>
      <c r="B559" s="17"/>
      <c r="C559" s="17"/>
      <c r="D559" s="17"/>
      <c r="E559" s="17"/>
      <c r="F559" s="17"/>
      <c r="G559" s="17"/>
      <c r="H559" s="17"/>
      <c r="I559" s="18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</row>
    <row r="560" spans="1:21" x14ac:dyDescent="0.25">
      <c r="A560" s="126"/>
      <c r="B560" s="17"/>
      <c r="C560" s="17"/>
      <c r="D560" s="17"/>
      <c r="E560" s="17"/>
      <c r="F560" s="17"/>
      <c r="G560" s="17"/>
      <c r="H560" s="17"/>
      <c r="I560" s="18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</row>
    <row r="561" spans="1:21" x14ac:dyDescent="0.25">
      <c r="A561" s="126"/>
      <c r="B561" s="17"/>
      <c r="C561" s="17"/>
      <c r="D561" s="17"/>
      <c r="E561" s="17"/>
      <c r="F561" s="17"/>
      <c r="G561" s="17"/>
      <c r="H561" s="17"/>
      <c r="I561" s="18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</row>
    <row r="562" spans="1:21" x14ac:dyDescent="0.25">
      <c r="A562" s="126"/>
      <c r="B562" s="17"/>
      <c r="C562" s="17"/>
      <c r="D562" s="17"/>
      <c r="E562" s="17"/>
      <c r="F562" s="17"/>
      <c r="G562" s="17"/>
      <c r="H562" s="17"/>
      <c r="I562" s="18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</row>
    <row r="563" spans="1:21" x14ac:dyDescent="0.25">
      <c r="A563" s="126"/>
      <c r="B563" s="17"/>
      <c r="C563" s="17"/>
      <c r="D563" s="17"/>
      <c r="E563" s="17"/>
      <c r="F563" s="17"/>
      <c r="G563" s="17"/>
      <c r="H563" s="17"/>
      <c r="I563" s="18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</row>
    <row r="564" spans="1:21" x14ac:dyDescent="0.25">
      <c r="A564" s="126"/>
      <c r="B564" s="17"/>
      <c r="C564" s="17"/>
      <c r="D564" s="17"/>
      <c r="E564" s="17"/>
      <c r="F564" s="17"/>
      <c r="G564" s="17"/>
      <c r="H564" s="17"/>
      <c r="I564" s="18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</row>
    <row r="565" spans="1:21" x14ac:dyDescent="0.25">
      <c r="A565" s="126"/>
      <c r="B565" s="17"/>
      <c r="C565" s="17"/>
      <c r="D565" s="17"/>
      <c r="E565" s="17"/>
      <c r="F565" s="17"/>
      <c r="G565" s="17"/>
      <c r="H565" s="17"/>
      <c r="I565" s="18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</row>
    <row r="566" spans="1:21" x14ac:dyDescent="0.25">
      <c r="A566" s="126"/>
      <c r="B566" s="17"/>
      <c r="C566" s="17"/>
      <c r="D566" s="17"/>
      <c r="E566" s="17"/>
      <c r="F566" s="17"/>
      <c r="G566" s="17"/>
      <c r="H566" s="17"/>
      <c r="I566" s="18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</row>
    <row r="567" spans="1:21" x14ac:dyDescent="0.25">
      <c r="A567" s="126"/>
      <c r="B567" s="17"/>
      <c r="C567" s="17"/>
      <c r="D567" s="17"/>
      <c r="E567" s="17"/>
      <c r="F567" s="17"/>
      <c r="G567" s="17"/>
      <c r="H567" s="17"/>
      <c r="I567" s="18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</row>
    <row r="568" spans="1:21" x14ac:dyDescent="0.25">
      <c r="A568" s="126"/>
      <c r="B568" s="17"/>
      <c r="C568" s="17"/>
      <c r="D568" s="17"/>
      <c r="E568" s="17"/>
      <c r="F568" s="17"/>
      <c r="G568" s="17"/>
      <c r="H568" s="17"/>
      <c r="I568" s="18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</row>
    <row r="569" spans="1:21" x14ac:dyDescent="0.25">
      <c r="A569" s="126"/>
      <c r="B569" s="17"/>
      <c r="C569" s="17"/>
      <c r="D569" s="17"/>
      <c r="E569" s="17"/>
      <c r="F569" s="17"/>
      <c r="G569" s="17"/>
      <c r="H569" s="17"/>
      <c r="I569" s="18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</row>
    <row r="570" spans="1:21" x14ac:dyDescent="0.25">
      <c r="A570" s="126"/>
      <c r="B570" s="17"/>
      <c r="C570" s="17"/>
      <c r="D570" s="17"/>
      <c r="E570" s="17"/>
      <c r="F570" s="17"/>
      <c r="G570" s="17"/>
      <c r="H570" s="17"/>
      <c r="I570" s="18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</row>
    <row r="571" spans="1:21" x14ac:dyDescent="0.25">
      <c r="A571" s="126"/>
      <c r="B571" s="17"/>
      <c r="C571" s="17"/>
      <c r="D571" s="17"/>
      <c r="E571" s="17"/>
      <c r="F571" s="17"/>
      <c r="G571" s="17"/>
      <c r="H571" s="17"/>
      <c r="I571" s="18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</row>
    <row r="572" spans="1:21" x14ac:dyDescent="0.25">
      <c r="A572" s="126"/>
      <c r="B572" s="17"/>
      <c r="C572" s="17"/>
      <c r="D572" s="17"/>
      <c r="E572" s="17"/>
      <c r="F572" s="17"/>
      <c r="G572" s="17"/>
      <c r="H572" s="17"/>
      <c r="I572" s="18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</row>
    <row r="573" spans="1:21" x14ac:dyDescent="0.25">
      <c r="A573" s="126"/>
      <c r="B573" s="17"/>
      <c r="C573" s="17"/>
      <c r="D573" s="17"/>
      <c r="E573" s="17"/>
      <c r="F573" s="17"/>
      <c r="G573" s="17"/>
      <c r="H573" s="17"/>
      <c r="I573" s="18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</row>
    <row r="574" spans="1:21" x14ac:dyDescent="0.25">
      <c r="A574" s="126"/>
      <c r="B574" s="17"/>
      <c r="C574" s="17"/>
      <c r="D574" s="17"/>
      <c r="E574" s="17"/>
      <c r="F574" s="17"/>
      <c r="G574" s="17"/>
      <c r="H574" s="17"/>
      <c r="I574" s="18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</row>
    <row r="575" spans="1:21" x14ac:dyDescent="0.25">
      <c r="A575" s="126"/>
      <c r="B575" s="17"/>
      <c r="C575" s="17"/>
      <c r="D575" s="17"/>
      <c r="E575" s="17"/>
      <c r="F575" s="17"/>
      <c r="G575" s="17"/>
      <c r="H575" s="17"/>
      <c r="I575" s="18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</row>
    <row r="576" spans="1:21" x14ac:dyDescent="0.25">
      <c r="A576" s="126"/>
      <c r="B576" s="17"/>
      <c r="C576" s="17"/>
      <c r="D576" s="17"/>
      <c r="E576" s="17"/>
      <c r="F576" s="17"/>
      <c r="G576" s="17"/>
      <c r="H576" s="17"/>
      <c r="I576" s="18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</row>
    <row r="577" spans="1:21" x14ac:dyDescent="0.25">
      <c r="A577" s="126"/>
      <c r="B577" s="17"/>
      <c r="C577" s="17"/>
      <c r="D577" s="17"/>
      <c r="E577" s="17"/>
      <c r="F577" s="17"/>
      <c r="G577" s="17"/>
      <c r="H577" s="17"/>
      <c r="I577" s="18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</row>
    <row r="578" spans="1:21" x14ac:dyDescent="0.25">
      <c r="A578" s="126"/>
      <c r="B578" s="17"/>
      <c r="C578" s="17"/>
      <c r="D578" s="17"/>
      <c r="E578" s="17"/>
      <c r="F578" s="17"/>
      <c r="G578" s="17"/>
      <c r="H578" s="17"/>
      <c r="I578" s="18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</row>
    <row r="579" spans="1:21" x14ac:dyDescent="0.25">
      <c r="A579" s="126"/>
      <c r="B579" s="17"/>
      <c r="C579" s="17"/>
      <c r="D579" s="17"/>
      <c r="E579" s="17"/>
      <c r="F579" s="17"/>
      <c r="G579" s="17"/>
      <c r="H579" s="17"/>
      <c r="I579" s="18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</row>
    <row r="580" spans="1:21" x14ac:dyDescent="0.25">
      <c r="A580" s="126"/>
      <c r="B580" s="17"/>
      <c r="C580" s="17"/>
      <c r="D580" s="17"/>
      <c r="E580" s="17"/>
      <c r="F580" s="17"/>
      <c r="G580" s="17"/>
      <c r="H580" s="17"/>
      <c r="I580" s="18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</row>
    <row r="581" spans="1:21" x14ac:dyDescent="0.25">
      <c r="A581" s="126"/>
      <c r="B581" s="17"/>
      <c r="C581" s="17"/>
      <c r="D581" s="17"/>
      <c r="E581" s="17"/>
      <c r="F581" s="17"/>
      <c r="G581" s="17"/>
      <c r="H581" s="17"/>
      <c r="I581" s="18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</row>
    <row r="582" spans="1:21" x14ac:dyDescent="0.25">
      <c r="A582" s="126"/>
      <c r="B582" s="17"/>
      <c r="C582" s="17"/>
      <c r="D582" s="17"/>
      <c r="E582" s="17"/>
      <c r="F582" s="17"/>
      <c r="G582" s="17"/>
      <c r="H582" s="17"/>
      <c r="I582" s="18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</row>
    <row r="583" spans="1:21" x14ac:dyDescent="0.25">
      <c r="A583" s="126"/>
      <c r="B583" s="17"/>
      <c r="C583" s="17"/>
      <c r="D583" s="17"/>
      <c r="E583" s="17"/>
      <c r="F583" s="17"/>
      <c r="G583" s="17"/>
      <c r="H583" s="17"/>
      <c r="I583" s="18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</row>
    <row r="584" spans="1:21" x14ac:dyDescent="0.25">
      <c r="A584" s="126"/>
      <c r="B584" s="17"/>
      <c r="C584" s="17"/>
      <c r="D584" s="17"/>
      <c r="E584" s="17"/>
      <c r="F584" s="17"/>
      <c r="G584" s="17"/>
      <c r="H584" s="17"/>
      <c r="I584" s="18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</row>
    <row r="585" spans="1:21" x14ac:dyDescent="0.25">
      <c r="A585" s="126"/>
      <c r="B585" s="17"/>
      <c r="C585" s="17"/>
      <c r="D585" s="17"/>
      <c r="E585" s="17"/>
      <c r="F585" s="17"/>
      <c r="G585" s="17"/>
      <c r="H585" s="17"/>
      <c r="I585" s="18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</row>
    <row r="586" spans="1:21" x14ac:dyDescent="0.25">
      <c r="A586" s="126"/>
      <c r="B586" s="17"/>
      <c r="C586" s="17"/>
      <c r="D586" s="17"/>
      <c r="E586" s="17"/>
      <c r="F586" s="17"/>
      <c r="G586" s="17"/>
      <c r="H586" s="17"/>
      <c r="I586" s="18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</row>
    <row r="587" spans="1:21" x14ac:dyDescent="0.25">
      <c r="A587" s="126"/>
      <c r="B587" s="17"/>
      <c r="C587" s="17"/>
      <c r="D587" s="17"/>
      <c r="E587" s="17"/>
      <c r="F587" s="17"/>
      <c r="G587" s="17"/>
      <c r="H587" s="17"/>
      <c r="I587" s="18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</row>
    <row r="588" spans="1:21" x14ac:dyDescent="0.25">
      <c r="A588" s="126"/>
      <c r="B588" s="17"/>
      <c r="C588" s="17"/>
      <c r="D588" s="17"/>
      <c r="E588" s="17"/>
      <c r="F588" s="17"/>
      <c r="G588" s="17"/>
      <c r="H588" s="17"/>
      <c r="I588" s="18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</row>
    <row r="589" spans="1:21" x14ac:dyDescent="0.25">
      <c r="A589" s="126"/>
      <c r="B589" s="17"/>
      <c r="C589" s="17"/>
      <c r="D589" s="17"/>
      <c r="E589" s="17"/>
      <c r="F589" s="17"/>
      <c r="G589" s="17"/>
      <c r="H589" s="17"/>
      <c r="I589" s="18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</row>
    <row r="590" spans="1:21" x14ac:dyDescent="0.25">
      <c r="A590" s="126"/>
      <c r="B590" s="17"/>
      <c r="C590" s="17"/>
      <c r="D590" s="17"/>
      <c r="E590" s="17"/>
      <c r="F590" s="17"/>
      <c r="G590" s="17"/>
      <c r="H590" s="17"/>
      <c r="I590" s="18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</row>
    <row r="591" spans="1:21" x14ac:dyDescent="0.25">
      <c r="A591" s="126"/>
      <c r="B591" s="17"/>
      <c r="C591" s="17"/>
      <c r="D591" s="17"/>
      <c r="E591" s="17"/>
      <c r="F591" s="17"/>
      <c r="G591" s="17"/>
      <c r="H591" s="17"/>
      <c r="I591" s="18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</row>
    <row r="592" spans="1:21" x14ac:dyDescent="0.25">
      <c r="A592" s="126"/>
      <c r="B592" s="17"/>
      <c r="C592" s="17"/>
      <c r="D592" s="17"/>
      <c r="E592" s="17"/>
      <c r="F592" s="17"/>
      <c r="G592" s="17"/>
      <c r="H592" s="17"/>
      <c r="I592" s="18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</row>
    <row r="593" spans="1:21" x14ac:dyDescent="0.25">
      <c r="A593" s="126"/>
      <c r="B593" s="17"/>
      <c r="C593" s="17"/>
      <c r="D593" s="17"/>
      <c r="E593" s="17"/>
      <c r="F593" s="17"/>
      <c r="G593" s="17"/>
      <c r="H593" s="17"/>
      <c r="I593" s="18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</row>
    <row r="594" spans="1:21" x14ac:dyDescent="0.25">
      <c r="A594" s="126"/>
      <c r="B594" s="17"/>
      <c r="C594" s="17"/>
      <c r="D594" s="17"/>
      <c r="E594" s="17"/>
      <c r="F594" s="17"/>
      <c r="G594" s="17"/>
      <c r="H594" s="17"/>
      <c r="I594" s="18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</row>
    <row r="595" spans="1:21" x14ac:dyDescent="0.25">
      <c r="A595" s="126"/>
      <c r="B595" s="17"/>
      <c r="C595" s="17"/>
      <c r="D595" s="17"/>
      <c r="E595" s="17"/>
      <c r="F595" s="17"/>
      <c r="G595" s="17"/>
      <c r="H595" s="17"/>
      <c r="I595" s="18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</row>
    <row r="596" spans="1:21" x14ac:dyDescent="0.25">
      <c r="A596" s="126"/>
      <c r="B596" s="17"/>
      <c r="C596" s="17"/>
      <c r="D596" s="17"/>
      <c r="E596" s="17"/>
      <c r="F596" s="17"/>
      <c r="G596" s="17"/>
      <c r="H596" s="17"/>
      <c r="I596" s="18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</row>
    <row r="597" spans="1:21" x14ac:dyDescent="0.25">
      <c r="A597" s="126"/>
      <c r="B597" s="17"/>
      <c r="C597" s="17"/>
      <c r="D597" s="17"/>
      <c r="E597" s="17"/>
      <c r="F597" s="17"/>
      <c r="G597" s="17"/>
      <c r="H597" s="17"/>
      <c r="I597" s="18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</row>
    <row r="598" spans="1:21" x14ac:dyDescent="0.25">
      <c r="A598" s="126"/>
      <c r="B598" s="17"/>
      <c r="C598" s="17"/>
      <c r="D598" s="17"/>
      <c r="E598" s="17"/>
      <c r="F598" s="17"/>
      <c r="G598" s="17"/>
      <c r="H598" s="17"/>
      <c r="I598" s="18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</row>
    <row r="599" spans="1:21" x14ac:dyDescent="0.25">
      <c r="A599" s="126"/>
      <c r="B599" s="17"/>
      <c r="C599" s="17"/>
      <c r="D599" s="17"/>
      <c r="E599" s="17"/>
      <c r="F599" s="17"/>
      <c r="G599" s="17"/>
      <c r="H599" s="17"/>
      <c r="I599" s="18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</row>
    <row r="600" spans="1:21" x14ac:dyDescent="0.25">
      <c r="A600" s="126"/>
      <c r="B600" s="17"/>
      <c r="C600" s="17"/>
      <c r="D600" s="17"/>
      <c r="E600" s="17"/>
      <c r="F600" s="17"/>
      <c r="G600" s="17"/>
      <c r="H600" s="17"/>
      <c r="I600" s="18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</row>
    <row r="601" spans="1:21" x14ac:dyDescent="0.25">
      <c r="A601" s="126"/>
      <c r="B601" s="17"/>
      <c r="C601" s="17"/>
      <c r="D601" s="17"/>
      <c r="E601" s="17"/>
      <c r="F601" s="17"/>
      <c r="G601" s="17"/>
      <c r="H601" s="17"/>
      <c r="I601" s="18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</row>
    <row r="602" spans="1:21" x14ac:dyDescent="0.25">
      <c r="A602" s="126"/>
      <c r="B602" s="17"/>
      <c r="C602" s="17"/>
      <c r="D602" s="17"/>
      <c r="E602" s="17"/>
      <c r="F602" s="17"/>
      <c r="G602" s="17"/>
      <c r="H602" s="17"/>
      <c r="I602" s="18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</row>
    <row r="603" spans="1:21" x14ac:dyDescent="0.25">
      <c r="A603" s="126"/>
      <c r="B603" s="17"/>
      <c r="C603" s="17"/>
      <c r="D603" s="17"/>
      <c r="E603" s="17"/>
      <c r="F603" s="17"/>
      <c r="G603" s="17"/>
      <c r="H603" s="17"/>
      <c r="I603" s="18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</row>
    <row r="604" spans="1:21" x14ac:dyDescent="0.25">
      <c r="A604" s="126"/>
      <c r="B604" s="17"/>
      <c r="C604" s="17"/>
      <c r="D604" s="17"/>
      <c r="E604" s="17"/>
      <c r="F604" s="17"/>
      <c r="G604" s="17"/>
      <c r="H604" s="17"/>
      <c r="I604" s="18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</row>
    <row r="605" spans="1:21" x14ac:dyDescent="0.25">
      <c r="A605" s="126"/>
      <c r="B605" s="17"/>
      <c r="C605" s="17"/>
      <c r="D605" s="17"/>
      <c r="E605" s="17"/>
      <c r="F605" s="17"/>
      <c r="G605" s="17"/>
      <c r="H605" s="17"/>
      <c r="I605" s="18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</row>
    <row r="606" spans="1:21" x14ac:dyDescent="0.25">
      <c r="A606" s="126"/>
      <c r="B606" s="17"/>
      <c r="C606" s="17"/>
      <c r="D606" s="17"/>
      <c r="E606" s="17"/>
      <c r="F606" s="17"/>
      <c r="G606" s="17"/>
      <c r="H606" s="17"/>
      <c r="I606" s="18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</row>
    <row r="607" spans="1:21" x14ac:dyDescent="0.25">
      <c r="A607" s="126"/>
      <c r="B607" s="17"/>
      <c r="C607" s="17"/>
      <c r="D607" s="17"/>
      <c r="E607" s="17"/>
      <c r="F607" s="17"/>
      <c r="G607" s="17"/>
      <c r="H607" s="17"/>
      <c r="I607" s="18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</row>
    <row r="608" spans="1:21" x14ac:dyDescent="0.25">
      <c r="A608" s="126"/>
      <c r="B608" s="17"/>
      <c r="C608" s="17"/>
      <c r="D608" s="17"/>
      <c r="E608" s="17"/>
      <c r="F608" s="17"/>
      <c r="G608" s="17"/>
      <c r="H608" s="17"/>
      <c r="I608" s="18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</row>
    <row r="609" spans="1:21" x14ac:dyDescent="0.25">
      <c r="A609" s="126"/>
      <c r="B609" s="17"/>
      <c r="C609" s="17"/>
      <c r="D609" s="17"/>
      <c r="E609" s="17"/>
      <c r="F609" s="17"/>
      <c r="G609" s="17"/>
      <c r="H609" s="17"/>
      <c r="I609" s="18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</row>
    <row r="610" spans="1:21" x14ac:dyDescent="0.25">
      <c r="A610" s="126"/>
      <c r="B610" s="17"/>
      <c r="C610" s="17"/>
      <c r="D610" s="17"/>
      <c r="E610" s="17"/>
      <c r="F610" s="17"/>
      <c r="G610" s="17"/>
      <c r="H610" s="17"/>
      <c r="I610" s="18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</row>
    <row r="611" spans="1:21" x14ac:dyDescent="0.25">
      <c r="A611" s="126"/>
      <c r="B611" s="17"/>
      <c r="C611" s="17"/>
      <c r="D611" s="17"/>
      <c r="E611" s="17"/>
      <c r="F611" s="17"/>
      <c r="G611" s="17"/>
      <c r="H611" s="17"/>
      <c r="I611" s="18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</row>
    <row r="612" spans="1:21" x14ac:dyDescent="0.25">
      <c r="A612" s="126"/>
      <c r="B612" s="17"/>
      <c r="C612" s="17"/>
      <c r="D612" s="17"/>
      <c r="E612" s="17"/>
      <c r="F612" s="17"/>
      <c r="G612" s="17"/>
      <c r="H612" s="17"/>
      <c r="I612" s="18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</row>
    <row r="613" spans="1:21" x14ac:dyDescent="0.25">
      <c r="A613" s="126"/>
      <c r="B613" s="17"/>
      <c r="C613" s="17"/>
      <c r="D613" s="17"/>
      <c r="E613" s="17"/>
      <c r="F613" s="17"/>
      <c r="G613" s="17"/>
      <c r="H613" s="17"/>
      <c r="I613" s="18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</row>
    <row r="614" spans="1:21" x14ac:dyDescent="0.25">
      <c r="A614" s="126"/>
      <c r="B614" s="17"/>
      <c r="C614" s="17"/>
      <c r="D614" s="17"/>
      <c r="E614" s="17"/>
      <c r="F614" s="17"/>
      <c r="G614" s="17"/>
      <c r="H614" s="17"/>
      <c r="I614" s="18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</row>
    <row r="615" spans="1:21" x14ac:dyDescent="0.25">
      <c r="A615" s="126"/>
      <c r="B615" s="17"/>
      <c r="C615" s="17"/>
      <c r="D615" s="17"/>
      <c r="E615" s="17"/>
      <c r="F615" s="17"/>
      <c r="G615" s="17"/>
      <c r="H615" s="17"/>
      <c r="I615" s="18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</row>
    <row r="616" spans="1:21" x14ac:dyDescent="0.25">
      <c r="A616" s="126"/>
      <c r="B616" s="17"/>
      <c r="C616" s="17"/>
      <c r="D616" s="17"/>
      <c r="E616" s="17"/>
      <c r="F616" s="17"/>
      <c r="G616" s="17"/>
      <c r="H616" s="17"/>
      <c r="I616" s="18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</row>
    <row r="617" spans="1:21" x14ac:dyDescent="0.25">
      <c r="A617" s="126"/>
      <c r="B617" s="17"/>
      <c r="C617" s="17"/>
      <c r="D617" s="17"/>
      <c r="E617" s="17"/>
      <c r="F617" s="17"/>
      <c r="G617" s="17"/>
      <c r="H617" s="17"/>
      <c r="I617" s="18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</row>
    <row r="618" spans="1:21" x14ac:dyDescent="0.25">
      <c r="A618" s="126"/>
      <c r="B618" s="17"/>
      <c r="C618" s="17"/>
      <c r="D618" s="17"/>
      <c r="E618" s="17"/>
      <c r="F618" s="17"/>
      <c r="G618" s="17"/>
      <c r="H618" s="17"/>
      <c r="I618" s="18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</row>
    <row r="619" spans="1:21" x14ac:dyDescent="0.25">
      <c r="A619" s="126"/>
      <c r="B619" s="17"/>
      <c r="C619" s="17"/>
      <c r="D619" s="17"/>
      <c r="E619" s="17"/>
      <c r="F619" s="17"/>
      <c r="G619" s="17"/>
      <c r="H619" s="17"/>
      <c r="I619" s="18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</row>
    <row r="620" spans="1:21" x14ac:dyDescent="0.25">
      <c r="A620" s="126"/>
      <c r="B620" s="17"/>
      <c r="C620" s="17"/>
      <c r="D620" s="17"/>
      <c r="E620" s="17"/>
      <c r="F620" s="17"/>
      <c r="G620" s="17"/>
      <c r="H620" s="17"/>
      <c r="I620" s="18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</row>
    <row r="621" spans="1:21" x14ac:dyDescent="0.25">
      <c r="A621" s="126"/>
      <c r="B621" s="17"/>
      <c r="C621" s="17"/>
      <c r="D621" s="17"/>
      <c r="E621" s="17"/>
      <c r="F621" s="17"/>
      <c r="G621" s="17"/>
      <c r="H621" s="17"/>
      <c r="I621" s="18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</row>
    <row r="622" spans="1:21" x14ac:dyDescent="0.25">
      <c r="A622" s="126"/>
      <c r="B622" s="17"/>
      <c r="C622" s="17"/>
      <c r="D622" s="17"/>
      <c r="E622" s="17"/>
      <c r="F622" s="17"/>
      <c r="G622" s="17"/>
      <c r="H622" s="17"/>
      <c r="I622" s="18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</row>
    <row r="623" spans="1:21" x14ac:dyDescent="0.25">
      <c r="A623" s="126"/>
      <c r="B623" s="17"/>
      <c r="C623" s="17"/>
      <c r="D623" s="17"/>
      <c r="E623" s="17"/>
      <c r="F623" s="17"/>
      <c r="G623" s="17"/>
      <c r="H623" s="17"/>
      <c r="I623" s="18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</row>
    <row r="624" spans="1:21" x14ac:dyDescent="0.25">
      <c r="A624" s="126"/>
      <c r="B624" s="17"/>
      <c r="C624" s="17"/>
      <c r="D624" s="17"/>
      <c r="E624" s="17"/>
      <c r="F624" s="17"/>
      <c r="G624" s="17"/>
      <c r="H624" s="17"/>
      <c r="I624" s="18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</row>
    <row r="625" spans="1:21" x14ac:dyDescent="0.25">
      <c r="A625" s="126"/>
      <c r="B625" s="17"/>
      <c r="C625" s="17"/>
      <c r="D625" s="17"/>
      <c r="E625" s="17"/>
      <c r="F625" s="17"/>
      <c r="G625" s="17"/>
      <c r="H625" s="17"/>
      <c r="I625" s="18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</row>
    <row r="626" spans="1:21" x14ac:dyDescent="0.25">
      <c r="A626" s="126"/>
      <c r="B626" s="17"/>
      <c r="C626" s="17"/>
      <c r="D626" s="17"/>
      <c r="E626" s="17"/>
      <c r="F626" s="17"/>
      <c r="G626" s="17"/>
      <c r="H626" s="17"/>
      <c r="I626" s="18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</row>
    <row r="627" spans="1:21" x14ac:dyDescent="0.25">
      <c r="A627" s="126"/>
      <c r="B627" s="17"/>
      <c r="C627" s="17"/>
      <c r="D627" s="17"/>
      <c r="E627" s="17"/>
      <c r="F627" s="17"/>
      <c r="G627" s="17"/>
      <c r="H627" s="17"/>
      <c r="I627" s="18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</row>
    <row r="628" spans="1:21" x14ac:dyDescent="0.25">
      <c r="A628" s="126"/>
      <c r="B628" s="17"/>
      <c r="C628" s="17"/>
      <c r="D628" s="17"/>
      <c r="E628" s="17"/>
      <c r="F628" s="17"/>
      <c r="G628" s="17"/>
      <c r="H628" s="17"/>
      <c r="I628" s="18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</row>
    <row r="629" spans="1:21" x14ac:dyDescent="0.25">
      <c r="A629" s="126"/>
      <c r="B629" s="17"/>
      <c r="C629" s="17"/>
      <c r="D629" s="17"/>
      <c r="E629" s="17"/>
      <c r="F629" s="17"/>
      <c r="G629" s="17"/>
      <c r="H629" s="17"/>
      <c r="I629" s="18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</row>
    <row r="630" spans="1:21" x14ac:dyDescent="0.25">
      <c r="A630" s="126"/>
      <c r="B630" s="17"/>
      <c r="C630" s="17"/>
      <c r="D630" s="17"/>
      <c r="E630" s="17"/>
      <c r="F630" s="17"/>
      <c r="G630" s="17"/>
      <c r="H630" s="17"/>
      <c r="I630" s="18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</row>
    <row r="631" spans="1:21" x14ac:dyDescent="0.25">
      <c r="A631" s="126"/>
      <c r="B631" s="17"/>
      <c r="C631" s="17"/>
      <c r="D631" s="17"/>
      <c r="E631" s="17"/>
      <c r="F631" s="17"/>
      <c r="G631" s="17"/>
      <c r="H631" s="17"/>
      <c r="I631" s="18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</row>
    <row r="632" spans="1:21" x14ac:dyDescent="0.25">
      <c r="A632" s="126"/>
      <c r="B632" s="17"/>
      <c r="C632" s="17"/>
      <c r="D632" s="17"/>
      <c r="E632" s="17"/>
      <c r="F632" s="17"/>
      <c r="G632" s="17"/>
      <c r="H632" s="17"/>
      <c r="I632" s="18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</row>
    <row r="633" spans="1:21" x14ac:dyDescent="0.25">
      <c r="A633" s="126"/>
      <c r="B633" s="17"/>
      <c r="C633" s="17"/>
      <c r="D633" s="17"/>
      <c r="E633" s="17"/>
      <c r="F633" s="17"/>
      <c r="G633" s="17"/>
      <c r="H633" s="17"/>
      <c r="I633" s="18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</row>
    <row r="634" spans="1:21" x14ac:dyDescent="0.25">
      <c r="A634" s="126"/>
      <c r="B634" s="17"/>
      <c r="C634" s="17"/>
      <c r="D634" s="17"/>
      <c r="E634" s="17"/>
      <c r="F634" s="17"/>
      <c r="G634" s="17"/>
      <c r="H634" s="17"/>
      <c r="I634" s="18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</row>
    <row r="635" spans="1:21" x14ac:dyDescent="0.25">
      <c r="A635" s="126"/>
      <c r="B635" s="17"/>
      <c r="C635" s="17"/>
      <c r="D635" s="17"/>
      <c r="E635" s="17"/>
      <c r="F635" s="17"/>
      <c r="G635" s="17"/>
      <c r="H635" s="17"/>
      <c r="I635" s="18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</row>
    <row r="636" spans="1:21" x14ac:dyDescent="0.25">
      <c r="A636" s="126"/>
      <c r="B636" s="17"/>
      <c r="C636" s="17"/>
      <c r="D636" s="17"/>
      <c r="E636" s="17"/>
      <c r="F636" s="17"/>
      <c r="G636" s="17"/>
      <c r="H636" s="17"/>
      <c r="I636" s="18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</row>
    <row r="637" spans="1:21" x14ac:dyDescent="0.25">
      <c r="A637" s="126"/>
      <c r="B637" s="17"/>
      <c r="C637" s="17"/>
      <c r="D637" s="17"/>
      <c r="E637" s="17"/>
      <c r="F637" s="17"/>
      <c r="G637" s="17"/>
      <c r="H637" s="17"/>
      <c r="I637" s="18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</row>
    <row r="638" spans="1:21" x14ac:dyDescent="0.25">
      <c r="A638" s="126"/>
      <c r="B638" s="17"/>
      <c r="C638" s="17"/>
      <c r="D638" s="17"/>
      <c r="E638" s="17"/>
      <c r="F638" s="17"/>
      <c r="G638" s="17"/>
      <c r="H638" s="17"/>
      <c r="I638" s="18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</row>
    <row r="639" spans="1:21" x14ac:dyDescent="0.25">
      <c r="A639" s="126"/>
      <c r="B639" s="17"/>
      <c r="C639" s="17"/>
      <c r="D639" s="17"/>
      <c r="E639" s="17"/>
      <c r="F639" s="17"/>
      <c r="G639" s="17"/>
      <c r="H639" s="17"/>
      <c r="I639" s="18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</row>
    <row r="640" spans="1:21" x14ac:dyDescent="0.25">
      <c r="A640" s="126"/>
      <c r="B640" s="17"/>
      <c r="C640" s="17"/>
      <c r="D640" s="17"/>
      <c r="E640" s="17"/>
      <c r="F640" s="17"/>
      <c r="G640" s="17"/>
      <c r="H640" s="17"/>
      <c r="I640" s="18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</row>
    <row r="641" spans="1:21" x14ac:dyDescent="0.25">
      <c r="A641" s="126"/>
      <c r="B641" s="17"/>
      <c r="C641" s="17"/>
      <c r="D641" s="17"/>
      <c r="E641" s="17"/>
      <c r="F641" s="17"/>
      <c r="G641" s="17"/>
      <c r="H641" s="17"/>
      <c r="I641" s="18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</row>
    <row r="642" spans="1:21" x14ac:dyDescent="0.25">
      <c r="A642" s="126"/>
      <c r="B642" s="17"/>
      <c r="C642" s="17"/>
      <c r="D642" s="17"/>
      <c r="E642" s="17"/>
      <c r="F642" s="17"/>
      <c r="G642" s="17"/>
      <c r="H642" s="17"/>
      <c r="I642" s="18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</row>
    <row r="643" spans="1:21" x14ac:dyDescent="0.25">
      <c r="A643" s="126"/>
      <c r="B643" s="17"/>
      <c r="C643" s="17"/>
      <c r="D643" s="17"/>
      <c r="E643" s="17"/>
      <c r="F643" s="17"/>
      <c r="G643" s="17"/>
      <c r="H643" s="17"/>
      <c r="I643" s="18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</row>
    <row r="644" spans="1:21" x14ac:dyDescent="0.25">
      <c r="A644" s="126"/>
      <c r="B644" s="17"/>
      <c r="C644" s="17"/>
      <c r="D644" s="17"/>
      <c r="E644" s="17"/>
      <c r="F644" s="17"/>
      <c r="G644" s="17"/>
      <c r="H644" s="17"/>
      <c r="I644" s="18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</row>
    <row r="645" spans="1:21" x14ac:dyDescent="0.25">
      <c r="A645" s="126"/>
      <c r="B645" s="17"/>
      <c r="C645" s="17"/>
      <c r="D645" s="17"/>
      <c r="E645" s="17"/>
      <c r="F645" s="17"/>
      <c r="G645" s="17"/>
      <c r="H645" s="17"/>
      <c r="I645" s="18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</row>
    <row r="646" spans="1:21" x14ac:dyDescent="0.25">
      <c r="A646" s="126"/>
      <c r="B646" s="17"/>
      <c r="C646" s="17"/>
      <c r="D646" s="17"/>
      <c r="E646" s="17"/>
      <c r="F646" s="17"/>
      <c r="G646" s="17"/>
      <c r="H646" s="17"/>
      <c r="I646" s="18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</row>
    <row r="647" spans="1:21" x14ac:dyDescent="0.25">
      <c r="A647" s="126"/>
      <c r="B647" s="17"/>
      <c r="C647" s="17"/>
      <c r="D647" s="17"/>
      <c r="E647" s="17"/>
      <c r="F647" s="17"/>
      <c r="G647" s="17"/>
      <c r="H647" s="17"/>
      <c r="I647" s="18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</row>
    <row r="648" spans="1:21" x14ac:dyDescent="0.25">
      <c r="A648" s="126"/>
      <c r="B648" s="17"/>
      <c r="C648" s="17"/>
      <c r="D648" s="17"/>
      <c r="E648" s="17"/>
      <c r="F648" s="17"/>
      <c r="G648" s="17"/>
      <c r="H648" s="17"/>
      <c r="I648" s="18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</row>
    <row r="649" spans="1:21" x14ac:dyDescent="0.25">
      <c r="A649" s="126"/>
      <c r="B649" s="17"/>
      <c r="C649" s="17"/>
      <c r="D649" s="17"/>
      <c r="E649" s="17"/>
      <c r="F649" s="17"/>
      <c r="G649" s="17"/>
      <c r="H649" s="17"/>
      <c r="I649" s="18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</row>
    <row r="650" spans="1:21" x14ac:dyDescent="0.25">
      <c r="A650" s="126"/>
      <c r="B650" s="17"/>
      <c r="C650" s="17"/>
      <c r="D650" s="17"/>
      <c r="E650" s="17"/>
      <c r="F650" s="17"/>
      <c r="G650" s="17"/>
      <c r="H650" s="17"/>
      <c r="I650" s="18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</row>
    <row r="651" spans="1:21" x14ac:dyDescent="0.25">
      <c r="A651" s="126"/>
      <c r="B651" s="17"/>
      <c r="C651" s="17"/>
      <c r="D651" s="17"/>
      <c r="E651" s="17"/>
      <c r="F651" s="17"/>
      <c r="G651" s="17"/>
      <c r="H651" s="17"/>
      <c r="I651" s="18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</row>
    <row r="652" spans="1:21" x14ac:dyDescent="0.25">
      <c r="A652" s="126"/>
      <c r="B652" s="17"/>
      <c r="C652" s="17"/>
      <c r="D652" s="17"/>
      <c r="E652" s="17"/>
      <c r="F652" s="17"/>
      <c r="G652" s="17"/>
      <c r="H652" s="17"/>
      <c r="I652" s="18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</row>
    <row r="653" spans="1:21" x14ac:dyDescent="0.25">
      <c r="A653" s="126"/>
      <c r="B653" s="17"/>
      <c r="C653" s="17"/>
      <c r="D653" s="17"/>
      <c r="E653" s="17"/>
      <c r="F653" s="17"/>
      <c r="G653" s="17"/>
      <c r="H653" s="17"/>
      <c r="I653" s="18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</row>
    <row r="654" spans="1:21" x14ac:dyDescent="0.25">
      <c r="A654" s="126"/>
      <c r="B654" s="17"/>
      <c r="C654" s="17"/>
      <c r="D654" s="17"/>
      <c r="E654" s="17"/>
      <c r="F654" s="17"/>
      <c r="G654" s="17"/>
      <c r="H654" s="17"/>
      <c r="I654" s="18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</row>
    <row r="655" spans="1:21" x14ac:dyDescent="0.25">
      <c r="A655" s="126"/>
      <c r="B655" s="17"/>
      <c r="C655" s="17"/>
      <c r="D655" s="17"/>
      <c r="E655" s="17"/>
      <c r="F655" s="17"/>
      <c r="G655" s="17"/>
      <c r="H655" s="17"/>
      <c r="I655" s="18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</row>
    <row r="656" spans="1:21" x14ac:dyDescent="0.25">
      <c r="A656" s="126"/>
      <c r="B656" s="17"/>
      <c r="C656" s="17"/>
      <c r="D656" s="17"/>
      <c r="E656" s="17"/>
      <c r="F656" s="17"/>
      <c r="G656" s="17"/>
      <c r="H656" s="17"/>
      <c r="I656" s="18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</row>
    <row r="657" spans="1:21" x14ac:dyDescent="0.25">
      <c r="A657" s="126"/>
      <c r="B657" s="17"/>
      <c r="C657" s="17"/>
      <c r="D657" s="17"/>
      <c r="E657" s="17"/>
      <c r="F657" s="17"/>
      <c r="G657" s="17"/>
      <c r="H657" s="17"/>
      <c r="I657" s="18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</row>
    <row r="658" spans="1:21" x14ac:dyDescent="0.25">
      <c r="A658" s="126"/>
      <c r="B658" s="17"/>
      <c r="C658" s="17"/>
      <c r="D658" s="17"/>
      <c r="E658" s="17"/>
      <c r="F658" s="17"/>
      <c r="G658" s="17"/>
      <c r="H658" s="17"/>
      <c r="I658" s="18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</row>
    <row r="659" spans="1:21" x14ac:dyDescent="0.25">
      <c r="A659" s="126"/>
      <c r="B659" s="17"/>
      <c r="C659" s="17"/>
      <c r="D659" s="17"/>
      <c r="E659" s="17"/>
      <c r="F659" s="17"/>
      <c r="G659" s="17"/>
      <c r="H659" s="17"/>
      <c r="I659" s="18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</row>
    <row r="660" spans="1:21" x14ac:dyDescent="0.25">
      <c r="A660" s="126"/>
      <c r="B660" s="17"/>
      <c r="C660" s="17"/>
      <c r="D660" s="17"/>
      <c r="E660" s="17"/>
      <c r="F660" s="17"/>
      <c r="G660" s="17"/>
      <c r="H660" s="17"/>
      <c r="I660" s="18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</row>
    <row r="661" spans="1:21" x14ac:dyDescent="0.25">
      <c r="A661" s="126"/>
      <c r="B661" s="17"/>
      <c r="C661" s="17"/>
      <c r="D661" s="17"/>
      <c r="E661" s="17"/>
      <c r="F661" s="17"/>
      <c r="G661" s="17"/>
      <c r="H661" s="17"/>
      <c r="I661" s="18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</row>
    <row r="662" spans="1:21" x14ac:dyDescent="0.25">
      <c r="A662" s="126"/>
      <c r="B662" s="17"/>
      <c r="C662" s="17"/>
      <c r="D662" s="17"/>
      <c r="E662" s="17"/>
      <c r="F662" s="17"/>
      <c r="G662" s="17"/>
      <c r="H662" s="17"/>
      <c r="I662" s="18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</row>
    <row r="663" spans="1:21" x14ac:dyDescent="0.25">
      <c r="A663" s="126"/>
      <c r="B663" s="17"/>
      <c r="C663" s="17"/>
      <c r="D663" s="17"/>
      <c r="E663" s="17"/>
      <c r="F663" s="17"/>
      <c r="G663" s="17"/>
      <c r="H663" s="17"/>
      <c r="I663" s="18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</row>
    <row r="664" spans="1:21" x14ac:dyDescent="0.25">
      <c r="A664" s="126"/>
      <c r="B664" s="17"/>
      <c r="C664" s="17"/>
      <c r="D664" s="17"/>
      <c r="E664" s="17"/>
      <c r="F664" s="17"/>
      <c r="G664" s="17"/>
      <c r="H664" s="17"/>
      <c r="I664" s="18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</row>
    <row r="665" spans="1:21" x14ac:dyDescent="0.25">
      <c r="A665" s="126"/>
      <c r="B665" s="17"/>
      <c r="C665" s="17"/>
      <c r="D665" s="17"/>
      <c r="E665" s="17"/>
      <c r="F665" s="17"/>
      <c r="G665" s="17"/>
      <c r="H665" s="17"/>
      <c r="I665" s="18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</row>
    <row r="666" spans="1:21" x14ac:dyDescent="0.25">
      <c r="A666" s="126"/>
      <c r="B666" s="17"/>
      <c r="C666" s="17"/>
      <c r="D666" s="17"/>
      <c r="E666" s="17"/>
      <c r="F666" s="17"/>
      <c r="G666" s="17"/>
      <c r="H666" s="17"/>
      <c r="I666" s="18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</row>
    <row r="667" spans="1:21" x14ac:dyDescent="0.25">
      <c r="A667" s="126"/>
      <c r="B667" s="17"/>
      <c r="C667" s="17"/>
      <c r="D667" s="17"/>
      <c r="E667" s="17"/>
      <c r="F667" s="17"/>
      <c r="G667" s="17"/>
      <c r="H667" s="17"/>
      <c r="I667" s="18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</row>
    <row r="668" spans="1:21" x14ac:dyDescent="0.25">
      <c r="A668" s="126"/>
      <c r="B668" s="17"/>
      <c r="C668" s="17"/>
      <c r="D668" s="17"/>
      <c r="E668" s="17"/>
      <c r="F668" s="17"/>
      <c r="G668" s="17"/>
      <c r="H668" s="17"/>
      <c r="I668" s="18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</row>
    <row r="669" spans="1:21" x14ac:dyDescent="0.25">
      <c r="A669" s="126"/>
      <c r="B669" s="17"/>
      <c r="C669" s="17"/>
      <c r="D669" s="17"/>
      <c r="E669" s="17"/>
      <c r="F669" s="17"/>
      <c r="G669" s="17"/>
      <c r="H669" s="17"/>
      <c r="I669" s="18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</row>
    <row r="670" spans="1:21" x14ac:dyDescent="0.25">
      <c r="A670" s="126"/>
      <c r="B670" s="17"/>
      <c r="C670" s="17"/>
      <c r="D670" s="17"/>
      <c r="E670" s="17"/>
      <c r="F670" s="17"/>
      <c r="G670" s="17"/>
      <c r="H670" s="17"/>
      <c r="I670" s="18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</row>
    <row r="671" spans="1:21" x14ac:dyDescent="0.25">
      <c r="A671" s="126"/>
      <c r="B671" s="17"/>
      <c r="C671" s="17"/>
      <c r="D671" s="17"/>
      <c r="E671" s="17"/>
      <c r="F671" s="17"/>
      <c r="G671" s="17"/>
      <c r="H671" s="17"/>
      <c r="I671" s="18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</row>
    <row r="672" spans="1:21" x14ac:dyDescent="0.25">
      <c r="A672" s="126"/>
      <c r="B672" s="17"/>
      <c r="C672" s="17"/>
      <c r="D672" s="17"/>
      <c r="E672" s="17"/>
      <c r="F672" s="17"/>
      <c r="G672" s="17"/>
      <c r="H672" s="17"/>
      <c r="I672" s="18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</row>
    <row r="673" spans="1:21" x14ac:dyDescent="0.25">
      <c r="A673" s="126"/>
      <c r="B673" s="17"/>
      <c r="C673" s="17"/>
      <c r="D673" s="17"/>
      <c r="E673" s="17"/>
      <c r="F673" s="17"/>
      <c r="G673" s="17"/>
      <c r="H673" s="17"/>
      <c r="I673" s="18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</row>
    <row r="674" spans="1:21" x14ac:dyDescent="0.25">
      <c r="A674" s="126"/>
      <c r="B674" s="17"/>
      <c r="C674" s="17"/>
      <c r="D674" s="17"/>
      <c r="E674" s="17"/>
      <c r="F674" s="17"/>
      <c r="G674" s="17"/>
      <c r="H674" s="17"/>
      <c r="I674" s="18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</row>
    <row r="675" spans="1:21" x14ac:dyDescent="0.25">
      <c r="A675" s="126"/>
      <c r="B675" s="17"/>
      <c r="C675" s="17"/>
      <c r="D675" s="17"/>
      <c r="E675" s="17"/>
      <c r="F675" s="17"/>
      <c r="G675" s="17"/>
      <c r="H675" s="17"/>
      <c r="I675" s="18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</row>
    <row r="676" spans="1:21" x14ac:dyDescent="0.25">
      <c r="A676" s="126"/>
      <c r="B676" s="17"/>
      <c r="C676" s="17"/>
      <c r="D676" s="17"/>
      <c r="E676" s="17"/>
      <c r="F676" s="17"/>
      <c r="G676" s="17"/>
      <c r="H676" s="17"/>
      <c r="I676" s="18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</row>
    <row r="677" spans="1:21" x14ac:dyDescent="0.25">
      <c r="A677" s="126"/>
      <c r="B677" s="17"/>
      <c r="C677" s="17"/>
      <c r="D677" s="17"/>
      <c r="E677" s="17"/>
      <c r="F677" s="17"/>
      <c r="G677" s="17"/>
      <c r="H677" s="17"/>
      <c r="I677" s="18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</row>
    <row r="678" spans="1:21" x14ac:dyDescent="0.25">
      <c r="A678" s="126"/>
      <c r="B678" s="17"/>
      <c r="C678" s="17"/>
      <c r="D678" s="17"/>
      <c r="E678" s="17"/>
      <c r="F678" s="17"/>
      <c r="G678" s="17"/>
      <c r="H678" s="17"/>
      <c r="I678" s="18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</row>
    <row r="679" spans="1:21" x14ac:dyDescent="0.25">
      <c r="A679" s="126"/>
      <c r="B679" s="17"/>
      <c r="C679" s="17"/>
      <c r="D679" s="17"/>
      <c r="E679" s="17"/>
      <c r="F679" s="17"/>
      <c r="G679" s="17"/>
      <c r="H679" s="17"/>
      <c r="I679" s="18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</row>
    <row r="680" spans="1:21" x14ac:dyDescent="0.25">
      <c r="A680" s="126"/>
      <c r="B680" s="17"/>
      <c r="C680" s="17"/>
      <c r="D680" s="17"/>
      <c r="E680" s="17"/>
      <c r="F680" s="17"/>
      <c r="G680" s="17"/>
      <c r="H680" s="17"/>
      <c r="I680" s="18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</row>
    <row r="681" spans="1:21" x14ac:dyDescent="0.25">
      <c r="A681" s="126"/>
      <c r="B681" s="17"/>
      <c r="C681" s="17"/>
      <c r="D681" s="17"/>
      <c r="E681" s="17"/>
      <c r="F681" s="17"/>
      <c r="G681" s="17"/>
      <c r="H681" s="17"/>
      <c r="I681" s="18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</row>
    <row r="682" spans="1:21" x14ac:dyDescent="0.25">
      <c r="A682" s="126"/>
      <c r="B682" s="17"/>
      <c r="C682" s="17"/>
      <c r="D682" s="17"/>
      <c r="E682" s="17"/>
      <c r="F682" s="17"/>
      <c r="G682" s="17"/>
      <c r="H682" s="17"/>
      <c r="I682" s="18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</row>
    <row r="683" spans="1:21" x14ac:dyDescent="0.25">
      <c r="A683" s="126"/>
      <c r="B683" s="17"/>
      <c r="C683" s="17"/>
      <c r="D683" s="17"/>
      <c r="E683" s="17"/>
      <c r="F683" s="17"/>
      <c r="G683" s="17"/>
      <c r="H683" s="17"/>
      <c r="I683" s="18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</row>
    <row r="684" spans="1:21" x14ac:dyDescent="0.25">
      <c r="A684" s="126"/>
      <c r="B684" s="17"/>
      <c r="C684" s="17"/>
      <c r="D684" s="17"/>
      <c r="E684" s="17"/>
      <c r="F684" s="17"/>
      <c r="G684" s="17"/>
      <c r="H684" s="17"/>
      <c r="I684" s="18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</row>
    <row r="685" spans="1:21" x14ac:dyDescent="0.25">
      <c r="A685" s="126"/>
      <c r="B685" s="17"/>
      <c r="C685" s="17"/>
      <c r="D685" s="17"/>
      <c r="E685" s="17"/>
      <c r="F685" s="17"/>
      <c r="G685" s="17"/>
      <c r="H685" s="17"/>
      <c r="I685" s="18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</row>
    <row r="686" spans="1:21" x14ac:dyDescent="0.25">
      <c r="A686" s="126"/>
      <c r="B686" s="17"/>
      <c r="C686" s="17"/>
      <c r="D686" s="17"/>
      <c r="E686" s="17"/>
      <c r="F686" s="17"/>
      <c r="G686" s="17"/>
      <c r="H686" s="17"/>
      <c r="I686" s="18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</row>
    <row r="687" spans="1:21" x14ac:dyDescent="0.25">
      <c r="A687" s="126"/>
      <c r="B687" s="17"/>
      <c r="C687" s="17"/>
      <c r="D687" s="17"/>
      <c r="E687" s="17"/>
      <c r="F687" s="17"/>
      <c r="G687" s="17"/>
      <c r="H687" s="17"/>
      <c r="I687" s="18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</row>
    <row r="688" spans="1:21" x14ac:dyDescent="0.25">
      <c r="A688" s="126"/>
      <c r="B688" s="17"/>
      <c r="C688" s="17"/>
      <c r="D688" s="17"/>
      <c r="E688" s="17"/>
      <c r="F688" s="17"/>
      <c r="G688" s="17"/>
      <c r="H688" s="17"/>
      <c r="I688" s="18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</row>
    <row r="689" spans="1:21" x14ac:dyDescent="0.25">
      <c r="A689" s="126"/>
      <c r="B689" s="17"/>
      <c r="C689" s="17"/>
      <c r="D689" s="17"/>
      <c r="E689" s="17"/>
      <c r="F689" s="17"/>
      <c r="G689" s="17"/>
      <c r="H689" s="17"/>
      <c r="I689" s="18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</row>
    <row r="690" spans="1:21" x14ac:dyDescent="0.25">
      <c r="A690" s="126"/>
      <c r="B690" s="17"/>
      <c r="C690" s="17"/>
      <c r="D690" s="17"/>
      <c r="E690" s="17"/>
      <c r="F690" s="17"/>
      <c r="G690" s="17"/>
      <c r="H690" s="17"/>
      <c r="I690" s="18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</row>
    <row r="691" spans="1:21" x14ac:dyDescent="0.25">
      <c r="A691" s="126"/>
      <c r="B691" s="17"/>
      <c r="C691" s="17"/>
      <c r="D691" s="17"/>
      <c r="E691" s="17"/>
      <c r="F691" s="17"/>
      <c r="G691" s="17"/>
      <c r="H691" s="17"/>
      <c r="I691" s="18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</row>
    <row r="692" spans="1:21" x14ac:dyDescent="0.25">
      <c r="A692" s="126"/>
      <c r="B692" s="17"/>
      <c r="C692" s="17"/>
      <c r="D692" s="17"/>
      <c r="E692" s="17"/>
      <c r="F692" s="17"/>
      <c r="G692" s="17"/>
      <c r="H692" s="17"/>
      <c r="I692" s="18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</row>
    <row r="693" spans="1:21" x14ac:dyDescent="0.25">
      <c r="A693" s="126"/>
      <c r="B693" s="17"/>
      <c r="C693" s="17"/>
      <c r="D693" s="17"/>
      <c r="E693" s="17"/>
      <c r="F693" s="17"/>
      <c r="G693" s="17"/>
      <c r="H693" s="17"/>
      <c r="I693" s="18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</row>
    <row r="694" spans="1:21" x14ac:dyDescent="0.25">
      <c r="A694" s="126"/>
      <c r="B694" s="17"/>
      <c r="C694" s="17"/>
      <c r="D694" s="17"/>
      <c r="E694" s="17"/>
      <c r="F694" s="17"/>
      <c r="G694" s="17"/>
      <c r="H694" s="17"/>
      <c r="I694" s="18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</row>
    <row r="695" spans="1:21" x14ac:dyDescent="0.25">
      <c r="A695" s="126"/>
      <c r="B695" s="17"/>
      <c r="C695" s="17"/>
      <c r="D695" s="17"/>
      <c r="E695" s="17"/>
      <c r="F695" s="17"/>
      <c r="G695" s="17"/>
      <c r="H695" s="17"/>
      <c r="I695" s="18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</row>
    <row r="696" spans="1:21" x14ac:dyDescent="0.25">
      <c r="A696" s="126"/>
      <c r="B696" s="17"/>
      <c r="C696" s="17"/>
      <c r="D696" s="17"/>
      <c r="E696" s="17"/>
      <c r="F696" s="17"/>
      <c r="G696" s="17"/>
      <c r="H696" s="17"/>
      <c r="I696" s="18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</row>
    <row r="697" spans="1:21" x14ac:dyDescent="0.25">
      <c r="A697" s="126"/>
      <c r="B697" s="17"/>
      <c r="C697" s="17"/>
      <c r="D697" s="17"/>
      <c r="E697" s="17"/>
      <c r="F697" s="17"/>
      <c r="G697" s="17"/>
      <c r="H697" s="17"/>
      <c r="I697" s="18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</row>
    <row r="698" spans="1:21" x14ac:dyDescent="0.25">
      <c r="A698" s="126"/>
      <c r="B698" s="17"/>
      <c r="C698" s="17"/>
      <c r="D698" s="17"/>
      <c r="E698" s="17"/>
      <c r="F698" s="17"/>
      <c r="G698" s="17"/>
      <c r="H698" s="17"/>
      <c r="I698" s="18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</row>
    <row r="699" spans="1:21" x14ac:dyDescent="0.25">
      <c r="A699" s="126"/>
      <c r="B699" s="17"/>
      <c r="C699" s="17"/>
      <c r="D699" s="17"/>
      <c r="E699" s="17"/>
      <c r="F699" s="17"/>
      <c r="G699" s="17"/>
      <c r="H699" s="17"/>
      <c r="I699" s="18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</row>
    <row r="700" spans="1:21" x14ac:dyDescent="0.25">
      <c r="A700" s="126"/>
      <c r="B700" s="17"/>
      <c r="C700" s="17"/>
      <c r="D700" s="17"/>
      <c r="E700" s="17"/>
      <c r="F700" s="17"/>
      <c r="G700" s="17"/>
      <c r="H700" s="17"/>
      <c r="I700" s="18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</row>
    <row r="701" spans="1:21" x14ac:dyDescent="0.25">
      <c r="A701" s="126"/>
      <c r="B701" s="17"/>
      <c r="C701" s="17"/>
      <c r="D701" s="17"/>
      <c r="E701" s="17"/>
      <c r="F701" s="17"/>
      <c r="G701" s="17"/>
      <c r="H701" s="17"/>
      <c r="I701" s="18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</row>
    <row r="702" spans="1:21" x14ac:dyDescent="0.25">
      <c r="A702" s="126"/>
      <c r="B702" s="17"/>
      <c r="C702" s="17"/>
      <c r="D702" s="17"/>
      <c r="E702" s="17"/>
      <c r="F702" s="17"/>
      <c r="G702" s="17"/>
      <c r="H702" s="17"/>
      <c r="I702" s="18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</row>
    <row r="703" spans="1:21" x14ac:dyDescent="0.25">
      <c r="A703" s="126"/>
      <c r="B703" s="17"/>
      <c r="C703" s="17"/>
      <c r="D703" s="17"/>
      <c r="E703" s="17"/>
      <c r="F703" s="17"/>
      <c r="G703" s="17"/>
      <c r="H703" s="17"/>
      <c r="I703" s="18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</row>
    <row r="704" spans="1:21" x14ac:dyDescent="0.25">
      <c r="A704" s="126"/>
      <c r="B704" s="17"/>
      <c r="C704" s="17"/>
      <c r="D704" s="17"/>
      <c r="E704" s="17"/>
      <c r="F704" s="17"/>
      <c r="G704" s="17"/>
      <c r="H704" s="17"/>
      <c r="I704" s="18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</row>
    <row r="705" spans="1:21" x14ac:dyDescent="0.25">
      <c r="A705" s="126"/>
      <c r="B705" s="17"/>
      <c r="C705" s="17"/>
      <c r="D705" s="17"/>
      <c r="E705" s="17"/>
      <c r="F705" s="17"/>
      <c r="G705" s="17"/>
      <c r="H705" s="17"/>
      <c r="I705" s="18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</row>
    <row r="706" spans="1:21" x14ac:dyDescent="0.25">
      <c r="A706" s="126"/>
      <c r="B706" s="17"/>
      <c r="C706" s="17"/>
      <c r="D706" s="17"/>
      <c r="E706" s="17"/>
      <c r="F706" s="17"/>
      <c r="G706" s="17"/>
      <c r="H706" s="17"/>
      <c r="I706" s="18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</row>
    <row r="707" spans="1:21" x14ac:dyDescent="0.25">
      <c r="A707" s="126"/>
      <c r="B707" s="17"/>
      <c r="C707" s="17"/>
      <c r="D707" s="17"/>
      <c r="E707" s="17"/>
      <c r="F707" s="17"/>
      <c r="G707" s="17"/>
      <c r="H707" s="17"/>
      <c r="I707" s="18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</row>
    <row r="708" spans="1:21" x14ac:dyDescent="0.25">
      <c r="A708" s="126"/>
      <c r="B708" s="17"/>
      <c r="C708" s="17"/>
      <c r="D708" s="17"/>
      <c r="E708" s="17"/>
      <c r="F708" s="17"/>
      <c r="G708" s="17"/>
      <c r="H708" s="17"/>
      <c r="I708" s="18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</row>
    <row r="709" spans="1:21" x14ac:dyDescent="0.25">
      <c r="A709" s="126"/>
      <c r="B709" s="17"/>
      <c r="C709" s="17"/>
      <c r="D709" s="17"/>
      <c r="E709" s="17"/>
      <c r="F709" s="17"/>
      <c r="G709" s="17"/>
      <c r="H709" s="17"/>
      <c r="I709" s="18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</row>
    <row r="710" spans="1:21" x14ac:dyDescent="0.25">
      <c r="A710" s="126"/>
      <c r="B710" s="17"/>
      <c r="C710" s="17"/>
      <c r="D710" s="17"/>
      <c r="E710" s="17"/>
      <c r="F710" s="17"/>
      <c r="G710" s="17"/>
      <c r="H710" s="17"/>
      <c r="I710" s="18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</row>
    <row r="711" spans="1:21" x14ac:dyDescent="0.25">
      <c r="A711" s="126"/>
      <c r="B711" s="17"/>
      <c r="C711" s="17"/>
      <c r="D711" s="17"/>
      <c r="E711" s="17"/>
      <c r="F711" s="17"/>
      <c r="G711" s="17"/>
      <c r="H711" s="17"/>
      <c r="I711" s="18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</row>
    <row r="712" spans="1:21" x14ac:dyDescent="0.25">
      <c r="A712" s="126"/>
      <c r="B712" s="17"/>
      <c r="C712" s="17"/>
      <c r="D712" s="17"/>
      <c r="E712" s="17"/>
      <c r="F712" s="17"/>
      <c r="G712" s="17"/>
      <c r="H712" s="17"/>
      <c r="I712" s="18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</row>
    <row r="713" spans="1:21" x14ac:dyDescent="0.25">
      <c r="A713" s="126"/>
      <c r="B713" s="17"/>
      <c r="C713" s="17"/>
      <c r="D713" s="17"/>
      <c r="E713" s="17"/>
      <c r="F713" s="17"/>
      <c r="G713" s="17"/>
      <c r="H713" s="17"/>
      <c r="I713" s="18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</row>
    <row r="714" spans="1:21" x14ac:dyDescent="0.25">
      <c r="A714" s="126"/>
      <c r="B714" s="17"/>
      <c r="C714" s="17"/>
      <c r="D714" s="17"/>
      <c r="E714" s="17"/>
      <c r="F714" s="17"/>
      <c r="G714" s="17"/>
      <c r="H714" s="17"/>
      <c r="I714" s="18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</row>
    <row r="715" spans="1:21" x14ac:dyDescent="0.25">
      <c r="A715" s="126"/>
      <c r="B715" s="17"/>
      <c r="C715" s="17"/>
      <c r="D715" s="17"/>
      <c r="E715" s="17"/>
      <c r="F715" s="17"/>
      <c r="G715" s="17"/>
      <c r="H715" s="17"/>
      <c r="I715" s="18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</row>
    <row r="716" spans="1:21" x14ac:dyDescent="0.25">
      <c r="A716" s="126"/>
      <c r="B716" s="17"/>
      <c r="C716" s="17"/>
      <c r="D716" s="17"/>
      <c r="E716" s="17"/>
      <c r="F716" s="17"/>
      <c r="G716" s="17"/>
      <c r="H716" s="17"/>
      <c r="I716" s="18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</row>
    <row r="717" spans="1:21" x14ac:dyDescent="0.25">
      <c r="A717" s="126"/>
      <c r="B717" s="17"/>
      <c r="C717" s="17"/>
      <c r="D717" s="17"/>
      <c r="E717" s="17"/>
      <c r="F717" s="17"/>
      <c r="G717" s="17"/>
      <c r="H717" s="17"/>
      <c r="I717" s="18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</row>
    <row r="718" spans="1:21" x14ac:dyDescent="0.25">
      <c r="A718" s="126"/>
      <c r="B718" s="17"/>
      <c r="C718" s="17"/>
      <c r="D718" s="17"/>
      <c r="E718" s="17"/>
      <c r="F718" s="17"/>
      <c r="G718" s="17"/>
      <c r="H718" s="17"/>
      <c r="I718" s="18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</row>
    <row r="719" spans="1:21" x14ac:dyDescent="0.25">
      <c r="A719" s="126"/>
      <c r="B719" s="17"/>
      <c r="C719" s="17"/>
      <c r="D719" s="17"/>
      <c r="E719" s="17"/>
      <c r="F719" s="17"/>
      <c r="G719" s="17"/>
      <c r="H719" s="17"/>
      <c r="I719" s="18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</row>
  </sheetData>
  <mergeCells count="242">
    <mergeCell ref="J2:U3"/>
    <mergeCell ref="G2:I2"/>
    <mergeCell ref="G3:G4"/>
    <mergeCell ref="H3:H4"/>
    <mergeCell ref="I3:I4"/>
    <mergeCell ref="C5:E5"/>
    <mergeCell ref="B2:E4"/>
    <mergeCell ref="C6:E6"/>
    <mergeCell ref="C23:E23"/>
    <mergeCell ref="F2:F4"/>
    <mergeCell ref="C24:E24"/>
    <mergeCell ref="C20:E20"/>
    <mergeCell ref="C21:E21"/>
    <mergeCell ref="C22:E22"/>
    <mergeCell ref="C25:E25"/>
    <mergeCell ref="C27:E27"/>
    <mergeCell ref="C28:E28"/>
    <mergeCell ref="C39:E39"/>
    <mergeCell ref="C40:E40"/>
    <mergeCell ref="C26:E26"/>
    <mergeCell ref="C35:E35"/>
    <mergeCell ref="C36:E36"/>
    <mergeCell ref="C37:E37"/>
    <mergeCell ref="C38:E38"/>
    <mergeCell ref="C29:E29"/>
    <mergeCell ref="C30:E30"/>
    <mergeCell ref="C31:E31"/>
    <mergeCell ref="C32:E32"/>
    <mergeCell ref="C33:E33"/>
    <mergeCell ref="C34:E34"/>
    <mergeCell ref="C57:E57"/>
    <mergeCell ref="C41:E41"/>
    <mergeCell ref="C42:E42"/>
    <mergeCell ref="C43:E43"/>
    <mergeCell ref="C44:E44"/>
    <mergeCell ref="C45:E45"/>
    <mergeCell ref="D46:E46"/>
    <mergeCell ref="C58:E58"/>
    <mergeCell ref="D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66:E66"/>
    <mergeCell ref="D67:E67"/>
    <mergeCell ref="D68:E68"/>
    <mergeCell ref="D69:E69"/>
    <mergeCell ref="C70:E70"/>
    <mergeCell ref="D71:E71"/>
    <mergeCell ref="C59:E59"/>
    <mergeCell ref="C61:E61"/>
    <mergeCell ref="C62:E62"/>
    <mergeCell ref="C63:E63"/>
    <mergeCell ref="C64:E64"/>
    <mergeCell ref="C65:E65"/>
    <mergeCell ref="C60:E60"/>
    <mergeCell ref="C75:E75"/>
    <mergeCell ref="C76:E76"/>
    <mergeCell ref="D77:E77"/>
    <mergeCell ref="D78:E78"/>
    <mergeCell ref="D72:E72"/>
    <mergeCell ref="D73:E73"/>
    <mergeCell ref="D74:E74"/>
    <mergeCell ref="D87:E87"/>
    <mergeCell ref="D88:E88"/>
    <mergeCell ref="C79:E79"/>
    <mergeCell ref="D89:E89"/>
    <mergeCell ref="D90:E90"/>
    <mergeCell ref="D91:E91"/>
    <mergeCell ref="D92:E92"/>
    <mergeCell ref="C83:E83"/>
    <mergeCell ref="C84:E84"/>
    <mergeCell ref="D85:E85"/>
    <mergeCell ref="D86:E86"/>
    <mergeCell ref="D99:E99"/>
    <mergeCell ref="D100:E100"/>
    <mergeCell ref="D101:E101"/>
    <mergeCell ref="D102:E102"/>
    <mergeCell ref="D103:E103"/>
    <mergeCell ref="D104:E104"/>
    <mergeCell ref="D93:E93"/>
    <mergeCell ref="D94:E94"/>
    <mergeCell ref="C95:E95"/>
    <mergeCell ref="D96:E96"/>
    <mergeCell ref="D97:E97"/>
    <mergeCell ref="D98:E98"/>
    <mergeCell ref="D111:E111"/>
    <mergeCell ref="D112:E112"/>
    <mergeCell ref="D113:E113"/>
    <mergeCell ref="D114:E114"/>
    <mergeCell ref="D115:E115"/>
    <mergeCell ref="D116:E116"/>
    <mergeCell ref="D105:E105"/>
    <mergeCell ref="C106:E106"/>
    <mergeCell ref="D107:E107"/>
    <mergeCell ref="D108:E108"/>
    <mergeCell ref="D109:E109"/>
    <mergeCell ref="D110:E110"/>
    <mergeCell ref="D123:E123"/>
    <mergeCell ref="D124:E124"/>
    <mergeCell ref="D125:E125"/>
    <mergeCell ref="D126:E126"/>
    <mergeCell ref="D127:E127"/>
    <mergeCell ref="D128:E128"/>
    <mergeCell ref="C117:E117"/>
    <mergeCell ref="D118:E118"/>
    <mergeCell ref="D119:E119"/>
    <mergeCell ref="C120:E120"/>
    <mergeCell ref="D121:E121"/>
    <mergeCell ref="D122:E122"/>
    <mergeCell ref="C135:E135"/>
    <mergeCell ref="D136:E136"/>
    <mergeCell ref="D137:E137"/>
    <mergeCell ref="D138:E138"/>
    <mergeCell ref="D139:E139"/>
    <mergeCell ref="D140:E140"/>
    <mergeCell ref="D129:E129"/>
    <mergeCell ref="D130:E130"/>
    <mergeCell ref="D131:E131"/>
    <mergeCell ref="C132:E132"/>
    <mergeCell ref="C133:E133"/>
    <mergeCell ref="C134:E134"/>
    <mergeCell ref="C147:E147"/>
    <mergeCell ref="C148:E148"/>
    <mergeCell ref="C149:E149"/>
    <mergeCell ref="D150:E150"/>
    <mergeCell ref="D151:E151"/>
    <mergeCell ref="C152:E152"/>
    <mergeCell ref="D141:E141"/>
    <mergeCell ref="D142:E142"/>
    <mergeCell ref="D143:E143"/>
    <mergeCell ref="D144:E144"/>
    <mergeCell ref="D145:E145"/>
    <mergeCell ref="C146:E146"/>
    <mergeCell ref="C159:E159"/>
    <mergeCell ref="C160:E160"/>
    <mergeCell ref="C161:E161"/>
    <mergeCell ref="C162:E162"/>
    <mergeCell ref="C163:E163"/>
    <mergeCell ref="C164:E164"/>
    <mergeCell ref="C153:E153"/>
    <mergeCell ref="C154:E154"/>
    <mergeCell ref="C155:E155"/>
    <mergeCell ref="C156:E156"/>
    <mergeCell ref="C157:E157"/>
    <mergeCell ref="C158:E158"/>
    <mergeCell ref="D171:E171"/>
    <mergeCell ref="D172:E172"/>
    <mergeCell ref="D173:E173"/>
    <mergeCell ref="D174:E174"/>
    <mergeCell ref="C175:E175"/>
    <mergeCell ref="D176:E176"/>
    <mergeCell ref="D165:E165"/>
    <mergeCell ref="D166:E166"/>
    <mergeCell ref="D167:E167"/>
    <mergeCell ref="D168:E168"/>
    <mergeCell ref="D169:E169"/>
    <mergeCell ref="D170:E170"/>
    <mergeCell ref="D183:E183"/>
    <mergeCell ref="D184:E184"/>
    <mergeCell ref="D185:E185"/>
    <mergeCell ref="C186:E186"/>
    <mergeCell ref="D187:E187"/>
    <mergeCell ref="D188:E188"/>
    <mergeCell ref="D177:E177"/>
    <mergeCell ref="D178:E178"/>
    <mergeCell ref="D179:E179"/>
    <mergeCell ref="D180:E180"/>
    <mergeCell ref="D181:E181"/>
    <mergeCell ref="D182:E182"/>
    <mergeCell ref="D195:E195"/>
    <mergeCell ref="D196:E196"/>
    <mergeCell ref="C197:E197"/>
    <mergeCell ref="D198:E198"/>
    <mergeCell ref="D199:E199"/>
    <mergeCell ref="C200:E200"/>
    <mergeCell ref="D189:E189"/>
    <mergeCell ref="D190:E190"/>
    <mergeCell ref="D191:E191"/>
    <mergeCell ref="D192:E192"/>
    <mergeCell ref="D193:E193"/>
    <mergeCell ref="D194:E194"/>
    <mergeCell ref="D207:E207"/>
    <mergeCell ref="D208:E208"/>
    <mergeCell ref="D209:E209"/>
    <mergeCell ref="D210:E210"/>
    <mergeCell ref="D211:E211"/>
    <mergeCell ref="C212:E212"/>
    <mergeCell ref="D201:E201"/>
    <mergeCell ref="D202:E202"/>
    <mergeCell ref="D203:E203"/>
    <mergeCell ref="D204:E204"/>
    <mergeCell ref="D205:E205"/>
    <mergeCell ref="D206:E206"/>
    <mergeCell ref="C250:E250"/>
    <mergeCell ref="C251:E251"/>
    <mergeCell ref="C252:E252"/>
    <mergeCell ref="C253:E253"/>
    <mergeCell ref="C254:E254"/>
    <mergeCell ref="B255:E255"/>
    <mergeCell ref="C240:E240"/>
    <mergeCell ref="C241:E241"/>
    <mergeCell ref="C244:E244"/>
    <mergeCell ref="C247:E247"/>
    <mergeCell ref="C248:E248"/>
    <mergeCell ref="C249:E249"/>
    <mergeCell ref="C242:E242"/>
    <mergeCell ref="C243:E243"/>
    <mergeCell ref="D245:E245"/>
    <mergeCell ref="D246:E246"/>
    <mergeCell ref="C231:E231"/>
    <mergeCell ref="D232:E232"/>
    <mergeCell ref="D233:E233"/>
    <mergeCell ref="D235:E235"/>
    <mergeCell ref="D237:E237"/>
    <mergeCell ref="C239:E239"/>
    <mergeCell ref="C225:E225"/>
    <mergeCell ref="C226:E226"/>
    <mergeCell ref="C227:E227"/>
    <mergeCell ref="D228:E228"/>
    <mergeCell ref="D229:E229"/>
    <mergeCell ref="D230:E230"/>
    <mergeCell ref="D234:E234"/>
    <mergeCell ref="D236:E236"/>
    <mergeCell ref="C238:E238"/>
    <mergeCell ref="D219:E219"/>
    <mergeCell ref="D220:E220"/>
    <mergeCell ref="D221:E221"/>
    <mergeCell ref="D222:E222"/>
    <mergeCell ref="D223:E223"/>
    <mergeCell ref="D224:E224"/>
    <mergeCell ref="C213:E213"/>
    <mergeCell ref="C214:E214"/>
    <mergeCell ref="D215:E215"/>
    <mergeCell ref="D216:E216"/>
    <mergeCell ref="D217:E217"/>
    <mergeCell ref="D218:E218"/>
  </mergeCells>
  <pageMargins left="0.23622047244094491" right="0.23622047244094491" top="0.74803149606299213" bottom="0.74803149606299213" header="0.31496062992125984" footer="0.31496062992125984"/>
  <pageSetup paperSize="9" scale="41" orientation="landscape" horizontalDpi="4294967293" r:id="rId1"/>
  <headerFooter>
    <oddHeader>&amp;C&amp;"Times New Roman,Félkövér"&amp;12Újbarok Községi Önkormányzat kiadásai - 2018. év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747"/>
  <sheetViews>
    <sheetView view="pageLayout" zoomScaleNormal="79" zoomScaleSheetLayoutView="100" workbookViewId="0">
      <selection activeCell="F14" sqref="F14"/>
    </sheetView>
  </sheetViews>
  <sheetFormatPr defaultColWidth="9.140625" defaultRowHeight="15" x14ac:dyDescent="0.25"/>
  <cols>
    <col min="1" max="1" width="7.85546875" style="124" bestFit="1" customWidth="1"/>
    <col min="2" max="2" width="6.85546875" style="16" bestFit="1" customWidth="1"/>
    <col min="3" max="4" width="3.28515625" style="12" customWidth="1"/>
    <col min="5" max="5" width="48.85546875" style="12" customWidth="1"/>
    <col min="6" max="6" width="12.140625" style="12" customWidth="1"/>
    <col min="7" max="7" width="11.85546875" style="12" customWidth="1"/>
    <col min="8" max="8" width="11.140625" style="12" customWidth="1"/>
    <col min="9" max="9" width="11.7109375" style="49" customWidth="1"/>
    <col min="10" max="13" width="10.140625" style="12" bestFit="1" customWidth="1"/>
    <col min="14" max="14" width="10.5703125" style="12" bestFit="1" customWidth="1"/>
    <col min="15" max="17" width="10.140625" style="12" bestFit="1" customWidth="1"/>
    <col min="18" max="18" width="11" style="12" customWidth="1"/>
    <col min="19" max="19" width="10.140625" style="12" bestFit="1" customWidth="1"/>
    <col min="20" max="20" width="11.7109375" style="12" customWidth="1"/>
    <col min="21" max="22" width="11.28515625" style="12" bestFit="1" customWidth="1"/>
    <col min="23" max="25" width="9.140625" style="17"/>
    <col min="26" max="26" width="10.140625" style="17" bestFit="1" customWidth="1"/>
    <col min="27" max="16384" width="9.140625" style="17"/>
  </cols>
  <sheetData>
    <row r="1" spans="1:22" ht="15.75" thickBot="1" x14ac:dyDescent="0.3">
      <c r="U1" s="11" t="s">
        <v>827</v>
      </c>
      <c r="V1" s="11"/>
    </row>
    <row r="2" spans="1:22" ht="15" customHeight="1" x14ac:dyDescent="0.25">
      <c r="B2" s="568" t="s">
        <v>0</v>
      </c>
      <c r="C2" s="553"/>
      <c r="D2" s="553"/>
      <c r="E2" s="553"/>
      <c r="F2" s="554" t="s">
        <v>1053</v>
      </c>
      <c r="G2" s="638" t="s">
        <v>1045</v>
      </c>
      <c r="H2" s="574"/>
      <c r="I2" s="575"/>
      <c r="J2" s="552" t="s">
        <v>1046</v>
      </c>
      <c r="K2" s="553"/>
      <c r="L2" s="553"/>
      <c r="M2" s="553"/>
      <c r="N2" s="553"/>
      <c r="O2" s="553"/>
      <c r="P2" s="553"/>
      <c r="Q2" s="553"/>
      <c r="R2" s="553"/>
      <c r="S2" s="553"/>
      <c r="T2" s="553"/>
      <c r="U2" s="554"/>
      <c r="V2" s="651" t="s">
        <v>1010</v>
      </c>
    </row>
    <row r="3" spans="1:22" ht="22.5" customHeight="1" x14ac:dyDescent="0.25">
      <c r="B3" s="569"/>
      <c r="C3" s="570"/>
      <c r="D3" s="570"/>
      <c r="E3" s="570"/>
      <c r="F3" s="649"/>
      <c r="G3" s="639" t="s">
        <v>853</v>
      </c>
      <c r="H3" s="641" t="s">
        <v>854</v>
      </c>
      <c r="I3" s="643" t="s">
        <v>571</v>
      </c>
      <c r="J3" s="555"/>
      <c r="K3" s="556"/>
      <c r="L3" s="556"/>
      <c r="M3" s="556"/>
      <c r="N3" s="556"/>
      <c r="O3" s="556"/>
      <c r="P3" s="556"/>
      <c r="Q3" s="556"/>
      <c r="R3" s="556"/>
      <c r="S3" s="556"/>
      <c r="T3" s="556"/>
      <c r="U3" s="557"/>
      <c r="V3" s="652"/>
    </row>
    <row r="4" spans="1:22" ht="21" customHeight="1" thickBot="1" x14ac:dyDescent="0.3">
      <c r="B4" s="571"/>
      <c r="C4" s="572"/>
      <c r="D4" s="572"/>
      <c r="E4" s="572"/>
      <c r="F4" s="650"/>
      <c r="G4" s="640"/>
      <c r="H4" s="642"/>
      <c r="I4" s="644"/>
      <c r="J4" s="128" t="s">
        <v>592</v>
      </c>
      <c r="K4" s="65" t="s">
        <v>593</v>
      </c>
      <c r="L4" s="65" t="s">
        <v>594</v>
      </c>
      <c r="M4" s="65" t="s">
        <v>595</v>
      </c>
      <c r="N4" s="65" t="s">
        <v>596</v>
      </c>
      <c r="O4" s="399" t="s">
        <v>597</v>
      </c>
      <c r="P4" s="82" t="s">
        <v>598</v>
      </c>
      <c r="Q4" s="260" t="s">
        <v>599</v>
      </c>
      <c r="R4" s="416" t="s">
        <v>600</v>
      </c>
      <c r="S4" s="441" t="s">
        <v>601</v>
      </c>
      <c r="T4" s="441" t="s">
        <v>602</v>
      </c>
      <c r="U4" s="417" t="s">
        <v>603</v>
      </c>
      <c r="V4" s="653"/>
    </row>
    <row r="5" spans="1:22" ht="15.75" thickBot="1" x14ac:dyDescent="0.3">
      <c r="B5" s="83" t="s">
        <v>118</v>
      </c>
      <c r="C5" s="645" t="s">
        <v>119</v>
      </c>
      <c r="D5" s="646"/>
      <c r="E5" s="646"/>
      <c r="F5" s="162">
        <v>5903794</v>
      </c>
      <c r="G5" s="239">
        <f>G6+G20</f>
        <v>5457289</v>
      </c>
      <c r="H5" s="145">
        <f t="shared" ref="H5:U5" si="0">H6+H20</f>
        <v>372500</v>
      </c>
      <c r="I5" s="162">
        <f>SUM(G5:H5)</f>
        <v>5829789</v>
      </c>
      <c r="J5" s="85">
        <f t="shared" si="0"/>
        <v>423714</v>
      </c>
      <c r="K5" s="86">
        <f t="shared" si="0"/>
        <v>433613</v>
      </c>
      <c r="L5" s="86">
        <f t="shared" si="0"/>
        <v>526502</v>
      </c>
      <c r="M5" s="86">
        <f t="shared" si="0"/>
        <v>480088</v>
      </c>
      <c r="N5" s="86">
        <f t="shared" si="0"/>
        <v>486900</v>
      </c>
      <c r="O5" s="89">
        <f t="shared" si="0"/>
        <v>486682</v>
      </c>
      <c r="P5" s="86">
        <f t="shared" si="0"/>
        <v>485013</v>
      </c>
      <c r="Q5" s="88">
        <f t="shared" si="0"/>
        <v>482925</v>
      </c>
      <c r="R5" s="89">
        <f t="shared" si="0"/>
        <v>431407</v>
      </c>
      <c r="S5" s="89">
        <f t="shared" si="0"/>
        <v>430502</v>
      </c>
      <c r="T5" s="89">
        <f t="shared" si="0"/>
        <v>502930</v>
      </c>
      <c r="U5" s="90">
        <f t="shared" si="0"/>
        <v>659513</v>
      </c>
      <c r="V5" s="319">
        <f>V6+V20</f>
        <v>0</v>
      </c>
    </row>
    <row r="6" spans="1:22" x14ac:dyDescent="0.25">
      <c r="B6" s="121" t="s">
        <v>608</v>
      </c>
      <c r="C6" s="580" t="s">
        <v>120</v>
      </c>
      <c r="D6" s="581"/>
      <c r="E6" s="581"/>
      <c r="F6" s="163">
        <v>1153330</v>
      </c>
      <c r="G6" s="240">
        <f>G7+G8+G9+G10+G11+G12+G13+G14+G15+G16+G17+G18+G19</f>
        <v>1079325</v>
      </c>
      <c r="H6" s="146">
        <f t="shared" ref="H6:U6" si="1">H7+H8+H9+H10+H11+H12+H13+H14+H15+H16+H17+H18+H19</f>
        <v>0</v>
      </c>
      <c r="I6" s="163">
        <f t="shared" ref="I6:I93" si="2">SUM(G6:H6)</f>
        <v>1079325</v>
      </c>
      <c r="J6" s="115">
        <f t="shared" si="1"/>
        <v>66010</v>
      </c>
      <c r="K6" s="116">
        <f t="shared" si="1"/>
        <v>74005</v>
      </c>
      <c r="L6" s="116">
        <f t="shared" si="1"/>
        <v>115005</v>
      </c>
      <c r="M6" s="116">
        <f t="shared" si="1"/>
        <v>74005</v>
      </c>
      <c r="N6" s="116">
        <f t="shared" si="1"/>
        <v>74005</v>
      </c>
      <c r="O6" s="119">
        <f t="shared" si="1"/>
        <v>74005</v>
      </c>
      <c r="P6" s="116">
        <f t="shared" si="1"/>
        <v>74005</v>
      </c>
      <c r="Q6" s="118">
        <f t="shared" si="1"/>
        <v>84255</v>
      </c>
      <c r="R6" s="119">
        <f t="shared" si="1"/>
        <v>74005</v>
      </c>
      <c r="S6" s="119">
        <f t="shared" si="1"/>
        <v>74005</v>
      </c>
      <c r="T6" s="119">
        <f t="shared" si="1"/>
        <v>74005</v>
      </c>
      <c r="U6" s="120">
        <f t="shared" si="1"/>
        <v>222015</v>
      </c>
      <c r="V6" s="320">
        <f>V7+V8+V9+V10+V11+V12+V13+V14+V15+V16+V17+V18+V19</f>
        <v>0</v>
      </c>
    </row>
    <row r="7" spans="1:22" s="206" customFormat="1" x14ac:dyDescent="0.25">
      <c r="A7" s="124" t="s">
        <v>121</v>
      </c>
      <c r="B7" s="187" t="s">
        <v>609</v>
      </c>
      <c r="C7" s="200"/>
      <c r="D7" s="256" t="s">
        <v>122</v>
      </c>
      <c r="E7" s="256"/>
      <c r="F7" s="189">
        <v>880065</v>
      </c>
      <c r="G7" s="261">
        <f>SUM(J7:U7)</f>
        <v>880065</v>
      </c>
      <c r="H7" s="188"/>
      <c r="I7" s="189">
        <f t="shared" si="2"/>
        <v>880065</v>
      </c>
      <c r="J7" s="197">
        <v>66010</v>
      </c>
      <c r="K7" s="191">
        <v>74005</v>
      </c>
      <c r="L7" s="191">
        <v>74005</v>
      </c>
      <c r="M7" s="191">
        <v>74005</v>
      </c>
      <c r="N7" s="191">
        <v>74005</v>
      </c>
      <c r="O7" s="191">
        <v>74005</v>
      </c>
      <c r="P7" s="191">
        <v>74005</v>
      </c>
      <c r="Q7" s="191">
        <v>74005</v>
      </c>
      <c r="R7" s="191">
        <v>74005</v>
      </c>
      <c r="S7" s="191">
        <v>74005</v>
      </c>
      <c r="T7" s="191">
        <v>74005</v>
      </c>
      <c r="U7" s="191">
        <v>74005</v>
      </c>
      <c r="V7" s="321"/>
    </row>
    <row r="8" spans="1:22" s="206" customFormat="1" x14ac:dyDescent="0.25">
      <c r="A8" s="124" t="s">
        <v>123</v>
      </c>
      <c r="B8" s="187" t="s">
        <v>610</v>
      </c>
      <c r="C8" s="200"/>
      <c r="D8" s="256" t="s">
        <v>124</v>
      </c>
      <c r="E8" s="256"/>
      <c r="F8" s="189">
        <v>74005</v>
      </c>
      <c r="G8" s="261">
        <f t="shared" ref="G8:G19" si="3">SUM(J8:U8)</f>
        <v>74005</v>
      </c>
      <c r="H8" s="188"/>
      <c r="I8" s="189">
        <f t="shared" si="2"/>
        <v>74005</v>
      </c>
      <c r="J8" s="197">
        <v>0</v>
      </c>
      <c r="K8" s="190">
        <v>0</v>
      </c>
      <c r="L8" s="190">
        <v>0</v>
      </c>
      <c r="M8" s="190">
        <v>0</v>
      </c>
      <c r="N8" s="190">
        <v>0</v>
      </c>
      <c r="O8" s="190">
        <v>0</v>
      </c>
      <c r="P8" s="191">
        <v>0</v>
      </c>
      <c r="Q8" s="190"/>
      <c r="R8" s="192"/>
      <c r="S8" s="192"/>
      <c r="T8" s="192"/>
      <c r="U8" s="193">
        <v>74005</v>
      </c>
      <c r="V8" s="321"/>
    </row>
    <row r="9" spans="1:22" s="206" customFormat="1" hidden="1" x14ac:dyDescent="0.25">
      <c r="A9" s="124" t="s">
        <v>125</v>
      </c>
      <c r="B9" s="187" t="s">
        <v>611</v>
      </c>
      <c r="C9" s="200"/>
      <c r="D9" s="256" t="s">
        <v>126</v>
      </c>
      <c r="E9" s="256"/>
      <c r="F9" s="189">
        <v>74005</v>
      </c>
      <c r="G9" s="261">
        <f t="shared" si="3"/>
        <v>0</v>
      </c>
      <c r="H9" s="188"/>
      <c r="I9" s="189">
        <f t="shared" si="2"/>
        <v>0</v>
      </c>
      <c r="J9" s="197"/>
      <c r="K9" s="191"/>
      <c r="L9" s="191"/>
      <c r="M9" s="191"/>
      <c r="N9" s="191"/>
      <c r="O9" s="191"/>
      <c r="P9" s="191"/>
      <c r="Q9" s="190"/>
      <c r="R9" s="192"/>
      <c r="S9" s="192"/>
      <c r="T9" s="192"/>
      <c r="U9" s="193"/>
      <c r="V9" s="321"/>
    </row>
    <row r="10" spans="1:22" s="206" customFormat="1" x14ac:dyDescent="0.25">
      <c r="A10" s="124" t="s">
        <v>127</v>
      </c>
      <c r="B10" s="187" t="s">
        <v>612</v>
      </c>
      <c r="C10" s="200"/>
      <c r="D10" s="256" t="s">
        <v>351</v>
      </c>
      <c r="E10" s="256"/>
      <c r="F10" s="189">
        <v>74005</v>
      </c>
      <c r="G10" s="261">
        <f>SUM(J10:U10)</f>
        <v>74005</v>
      </c>
      <c r="H10" s="188"/>
      <c r="I10" s="189">
        <f>SUM(G10:H10)</f>
        <v>74005</v>
      </c>
      <c r="J10" s="197">
        <v>0</v>
      </c>
      <c r="K10" s="190">
        <v>0</v>
      </c>
      <c r="L10" s="190">
        <v>0</v>
      </c>
      <c r="M10" s="190">
        <v>0</v>
      </c>
      <c r="N10" s="190">
        <v>0</v>
      </c>
      <c r="O10" s="190">
        <v>0</v>
      </c>
      <c r="P10" s="191">
        <v>0</v>
      </c>
      <c r="Q10" s="190"/>
      <c r="R10" s="192"/>
      <c r="S10" s="192"/>
      <c r="T10" s="192"/>
      <c r="U10" s="193">
        <v>74005</v>
      </c>
      <c r="V10" s="321"/>
    </row>
    <row r="11" spans="1:22" s="206" customFormat="1" hidden="1" x14ac:dyDescent="0.25">
      <c r="A11" s="124" t="s">
        <v>128</v>
      </c>
      <c r="B11" s="187" t="s">
        <v>613</v>
      </c>
      <c r="C11" s="200"/>
      <c r="D11" s="256" t="s">
        <v>129</v>
      </c>
      <c r="E11" s="256"/>
      <c r="F11" s="189">
        <v>0</v>
      </c>
      <c r="G11" s="261">
        <f t="shared" si="3"/>
        <v>0</v>
      </c>
      <c r="H11" s="188"/>
      <c r="I11" s="189">
        <f t="shared" si="2"/>
        <v>0</v>
      </c>
      <c r="J11" s="197"/>
      <c r="K11" s="191"/>
      <c r="L11" s="191"/>
      <c r="M11" s="191"/>
      <c r="N11" s="191"/>
      <c r="O11" s="192"/>
      <c r="P11" s="191"/>
      <c r="Q11" s="190"/>
      <c r="R11" s="192"/>
      <c r="S11" s="192"/>
      <c r="T11" s="192"/>
      <c r="U11" s="193"/>
      <c r="V11" s="321"/>
    </row>
    <row r="12" spans="1:22" s="206" customFormat="1" hidden="1" x14ac:dyDescent="0.25">
      <c r="A12" s="124" t="s">
        <v>130</v>
      </c>
      <c r="B12" s="187" t="s">
        <v>614</v>
      </c>
      <c r="C12" s="200"/>
      <c r="D12" s="256" t="s">
        <v>131</v>
      </c>
      <c r="E12" s="256"/>
      <c r="F12" s="189">
        <v>0</v>
      </c>
      <c r="G12" s="261">
        <f t="shared" si="3"/>
        <v>0</v>
      </c>
      <c r="H12" s="188"/>
      <c r="I12" s="189">
        <f t="shared" si="2"/>
        <v>0</v>
      </c>
      <c r="J12" s="197"/>
      <c r="K12" s="191"/>
      <c r="L12" s="191"/>
      <c r="M12" s="191"/>
      <c r="N12" s="191"/>
      <c r="O12" s="192"/>
      <c r="P12" s="191"/>
      <c r="Q12" s="190"/>
      <c r="R12" s="192"/>
      <c r="S12" s="192"/>
      <c r="T12" s="192"/>
      <c r="U12" s="193"/>
      <c r="V12" s="321"/>
    </row>
    <row r="13" spans="1:22" s="206" customFormat="1" x14ac:dyDescent="0.25">
      <c r="A13" s="124" t="s">
        <v>132</v>
      </c>
      <c r="B13" s="187" t="s">
        <v>615</v>
      </c>
      <c r="C13" s="200"/>
      <c r="D13" s="256" t="s">
        <v>133</v>
      </c>
      <c r="E13" s="256"/>
      <c r="F13" s="189">
        <v>41000</v>
      </c>
      <c r="G13" s="261">
        <f>SUM(J13:U13)</f>
        <v>41000</v>
      </c>
      <c r="H13" s="188"/>
      <c r="I13" s="189">
        <f>SUM(G13:H13)</f>
        <v>41000</v>
      </c>
      <c r="J13" s="197">
        <v>0</v>
      </c>
      <c r="K13" s="191">
        <v>0</v>
      </c>
      <c r="L13" s="191">
        <v>41000</v>
      </c>
      <c r="M13" s="191">
        <v>0</v>
      </c>
      <c r="N13" s="191">
        <v>0</v>
      </c>
      <c r="O13" s="192">
        <v>0</v>
      </c>
      <c r="P13" s="191">
        <v>0</v>
      </c>
      <c r="Q13" s="190">
        <v>0</v>
      </c>
      <c r="R13" s="192">
        <v>0</v>
      </c>
      <c r="S13" s="192">
        <v>0</v>
      </c>
      <c r="T13" s="192">
        <v>0</v>
      </c>
      <c r="U13" s="193">
        <v>0</v>
      </c>
      <c r="V13" s="321"/>
    </row>
    <row r="14" spans="1:22" s="206" customFormat="1" x14ac:dyDescent="0.25">
      <c r="A14" s="124" t="s">
        <v>134</v>
      </c>
      <c r="B14" s="187" t="s">
        <v>616</v>
      </c>
      <c r="C14" s="200"/>
      <c r="D14" s="256" t="s">
        <v>135</v>
      </c>
      <c r="E14" s="256"/>
      <c r="F14" s="189">
        <v>10250</v>
      </c>
      <c r="G14" s="261">
        <f t="shared" si="3"/>
        <v>10250</v>
      </c>
      <c r="H14" s="188"/>
      <c r="I14" s="189">
        <f t="shared" si="2"/>
        <v>10250</v>
      </c>
      <c r="J14" s="197">
        <v>0</v>
      </c>
      <c r="K14" s="191">
        <v>0</v>
      </c>
      <c r="L14" s="191">
        <v>0</v>
      </c>
      <c r="M14" s="191">
        <v>0</v>
      </c>
      <c r="N14" s="191">
        <v>0</v>
      </c>
      <c r="O14" s="191">
        <v>0</v>
      </c>
      <c r="P14" s="191">
        <v>0</v>
      </c>
      <c r="Q14" s="190">
        <v>10250</v>
      </c>
      <c r="R14" s="192"/>
      <c r="S14" s="192"/>
      <c r="T14" s="192"/>
      <c r="U14" s="193"/>
      <c r="V14" s="321"/>
    </row>
    <row r="15" spans="1:22" s="206" customFormat="1" hidden="1" x14ac:dyDescent="0.25">
      <c r="A15" s="124" t="s">
        <v>136</v>
      </c>
      <c r="B15" s="187" t="s">
        <v>617</v>
      </c>
      <c r="C15" s="200"/>
      <c r="D15" s="256" t="s">
        <v>137</v>
      </c>
      <c r="E15" s="256"/>
      <c r="F15" s="189">
        <v>0</v>
      </c>
      <c r="G15" s="261">
        <f t="shared" si="3"/>
        <v>0</v>
      </c>
      <c r="H15" s="188"/>
      <c r="I15" s="189">
        <f t="shared" si="2"/>
        <v>0</v>
      </c>
      <c r="J15" s="197"/>
      <c r="K15" s="191"/>
      <c r="L15" s="191"/>
      <c r="M15" s="191"/>
      <c r="N15" s="191"/>
      <c r="O15" s="192"/>
      <c r="P15" s="191"/>
      <c r="Q15" s="190"/>
      <c r="R15" s="192"/>
      <c r="S15" s="192"/>
      <c r="T15" s="192"/>
      <c r="U15" s="193"/>
      <c r="V15" s="321"/>
    </row>
    <row r="16" spans="1:22" s="206" customFormat="1" hidden="1" x14ac:dyDescent="0.25">
      <c r="A16" s="124" t="s">
        <v>138</v>
      </c>
      <c r="B16" s="187" t="s">
        <v>618</v>
      </c>
      <c r="C16" s="200"/>
      <c r="D16" s="256" t="s">
        <v>139</v>
      </c>
      <c r="E16" s="256"/>
      <c r="F16" s="189">
        <v>0</v>
      </c>
      <c r="G16" s="261">
        <f t="shared" si="3"/>
        <v>0</v>
      </c>
      <c r="H16" s="188"/>
      <c r="I16" s="189">
        <f t="shared" si="2"/>
        <v>0</v>
      </c>
      <c r="J16" s="197"/>
      <c r="K16" s="191"/>
      <c r="L16" s="191"/>
      <c r="M16" s="191"/>
      <c r="N16" s="191"/>
      <c r="O16" s="192"/>
      <c r="P16" s="191"/>
      <c r="Q16" s="190"/>
      <c r="R16" s="192"/>
      <c r="S16" s="192"/>
      <c r="T16" s="192"/>
      <c r="U16" s="193"/>
      <c r="V16" s="321"/>
    </row>
    <row r="17" spans="1:22" s="206" customFormat="1" hidden="1" x14ac:dyDescent="0.25">
      <c r="A17" s="124" t="s">
        <v>140</v>
      </c>
      <c r="B17" s="187" t="s">
        <v>619</v>
      </c>
      <c r="C17" s="200"/>
      <c r="D17" s="256" t="s">
        <v>141</v>
      </c>
      <c r="E17" s="256"/>
      <c r="F17" s="189">
        <v>0</v>
      </c>
      <c r="G17" s="261">
        <f t="shared" si="3"/>
        <v>0</v>
      </c>
      <c r="H17" s="188"/>
      <c r="I17" s="189">
        <f t="shared" si="2"/>
        <v>0</v>
      </c>
      <c r="J17" s="197"/>
      <c r="K17" s="191"/>
      <c r="L17" s="191"/>
      <c r="M17" s="191"/>
      <c r="N17" s="191"/>
      <c r="O17" s="192"/>
      <c r="P17" s="191"/>
      <c r="Q17" s="190"/>
      <c r="R17" s="192"/>
      <c r="S17" s="192"/>
      <c r="T17" s="192"/>
      <c r="U17" s="193"/>
      <c r="V17" s="321"/>
    </row>
    <row r="18" spans="1:22" s="206" customFormat="1" hidden="1" x14ac:dyDescent="0.25">
      <c r="A18" s="124" t="s">
        <v>142</v>
      </c>
      <c r="B18" s="187" t="s">
        <v>620</v>
      </c>
      <c r="C18" s="200"/>
      <c r="D18" s="256" t="s">
        <v>143</v>
      </c>
      <c r="E18" s="256"/>
      <c r="F18" s="189">
        <v>0</v>
      </c>
      <c r="G18" s="261">
        <f t="shared" si="3"/>
        <v>0</v>
      </c>
      <c r="H18" s="188"/>
      <c r="I18" s="189">
        <f t="shared" si="2"/>
        <v>0</v>
      </c>
      <c r="J18" s="197"/>
      <c r="K18" s="191"/>
      <c r="L18" s="191"/>
      <c r="M18" s="191"/>
      <c r="N18" s="191"/>
      <c r="O18" s="192"/>
      <c r="P18" s="191"/>
      <c r="Q18" s="190"/>
      <c r="R18" s="192"/>
      <c r="S18" s="192"/>
      <c r="T18" s="192"/>
      <c r="U18" s="193"/>
      <c r="V18" s="321"/>
    </row>
    <row r="19" spans="1:22" s="206" customFormat="1" x14ac:dyDescent="0.25">
      <c r="A19" s="124" t="s">
        <v>144</v>
      </c>
      <c r="B19" s="187" t="s">
        <v>621</v>
      </c>
      <c r="C19" s="200"/>
      <c r="D19" s="256" t="s">
        <v>145</v>
      </c>
      <c r="E19" s="256"/>
      <c r="F19" s="189">
        <v>0</v>
      </c>
      <c r="G19" s="261">
        <f t="shared" si="3"/>
        <v>0</v>
      </c>
      <c r="H19" s="188"/>
      <c r="I19" s="189">
        <f t="shared" si="2"/>
        <v>0</v>
      </c>
      <c r="J19" s="197"/>
      <c r="K19" s="191"/>
      <c r="L19" s="191"/>
      <c r="M19" s="191"/>
      <c r="N19" s="191"/>
      <c r="O19" s="192"/>
      <c r="P19" s="191"/>
      <c r="Q19" s="190"/>
      <c r="R19" s="192"/>
      <c r="S19" s="192"/>
      <c r="T19" s="192"/>
      <c r="U19" s="193"/>
      <c r="V19" s="321"/>
    </row>
    <row r="20" spans="1:22" x14ac:dyDescent="0.25">
      <c r="B20" s="91" t="s">
        <v>622</v>
      </c>
      <c r="C20" s="582" t="s">
        <v>146</v>
      </c>
      <c r="D20" s="583"/>
      <c r="E20" s="583"/>
      <c r="F20" s="164">
        <v>4750464</v>
      </c>
      <c r="G20" s="242">
        <f>G21+G22+G23</f>
        <v>4377964</v>
      </c>
      <c r="H20" s="148">
        <f t="shared" ref="H20:U20" si="4">H21+H22+H23</f>
        <v>372500</v>
      </c>
      <c r="I20" s="164">
        <f>SUM(G20:H20)</f>
        <v>4750464</v>
      </c>
      <c r="J20" s="93">
        <f t="shared" si="4"/>
        <v>357704</v>
      </c>
      <c r="K20" s="94">
        <f t="shared" si="4"/>
        <v>359608</v>
      </c>
      <c r="L20" s="94">
        <f t="shared" si="4"/>
        <v>411497</v>
      </c>
      <c r="M20" s="94">
        <f t="shared" si="4"/>
        <v>406083</v>
      </c>
      <c r="N20" s="94">
        <f t="shared" si="4"/>
        <v>412895</v>
      </c>
      <c r="O20" s="97">
        <f t="shared" si="4"/>
        <v>412677</v>
      </c>
      <c r="P20" s="94">
        <f t="shared" si="4"/>
        <v>411008</v>
      </c>
      <c r="Q20" s="96">
        <f t="shared" si="4"/>
        <v>398670</v>
      </c>
      <c r="R20" s="97">
        <f t="shared" si="4"/>
        <v>357402</v>
      </c>
      <c r="S20" s="97">
        <f t="shared" si="4"/>
        <v>356497</v>
      </c>
      <c r="T20" s="97">
        <f>T21+T22+T23</f>
        <v>428925</v>
      </c>
      <c r="U20" s="98">
        <f t="shared" si="4"/>
        <v>437498</v>
      </c>
      <c r="V20" s="322">
        <f>V21+V22+V23</f>
        <v>0</v>
      </c>
    </row>
    <row r="21" spans="1:22" s="41" customFormat="1" x14ac:dyDescent="0.25">
      <c r="A21" s="124" t="s">
        <v>147</v>
      </c>
      <c r="B21" s="53" t="s">
        <v>623</v>
      </c>
      <c r="C21" s="605" t="s">
        <v>148</v>
      </c>
      <c r="D21" s="606"/>
      <c r="E21" s="606"/>
      <c r="F21" s="166">
        <v>4277964</v>
      </c>
      <c r="G21" s="248">
        <f>SUM(J21:U21)</f>
        <v>4277964</v>
      </c>
      <c r="H21" s="154"/>
      <c r="I21" s="166">
        <f t="shared" si="2"/>
        <v>4277964</v>
      </c>
      <c r="J21" s="13">
        <f>344080+12417</f>
        <v>356497</v>
      </c>
      <c r="K21" s="13">
        <f>344080+12417</f>
        <v>356497</v>
      </c>
      <c r="L21" s="13">
        <f t="shared" ref="L21:U21" si="5">344080+12417</f>
        <v>356497</v>
      </c>
      <c r="M21" s="13">
        <f t="shared" si="5"/>
        <v>356497</v>
      </c>
      <c r="N21" s="13">
        <f t="shared" si="5"/>
        <v>356497</v>
      </c>
      <c r="O21" s="13">
        <f t="shared" si="5"/>
        <v>356497</v>
      </c>
      <c r="P21" s="13">
        <f t="shared" si="5"/>
        <v>356497</v>
      </c>
      <c r="Q21" s="13">
        <f t="shared" si="5"/>
        <v>356497</v>
      </c>
      <c r="R21" s="13">
        <f t="shared" si="5"/>
        <v>356497</v>
      </c>
      <c r="S21" s="13">
        <f t="shared" si="5"/>
        <v>356497</v>
      </c>
      <c r="T21" s="13">
        <f t="shared" si="5"/>
        <v>356497</v>
      </c>
      <c r="U21" s="13">
        <f t="shared" si="5"/>
        <v>356497</v>
      </c>
      <c r="V21" s="323"/>
    </row>
    <row r="22" spans="1:22" s="41" customFormat="1" ht="29.25" customHeight="1" x14ac:dyDescent="0.25">
      <c r="A22" s="124" t="s">
        <v>149</v>
      </c>
      <c r="B22" s="53" t="s">
        <v>624</v>
      </c>
      <c r="C22" s="607" t="s">
        <v>875</v>
      </c>
      <c r="D22" s="608"/>
      <c r="E22" s="608"/>
      <c r="F22" s="166">
        <v>372500</v>
      </c>
      <c r="G22" s="248"/>
      <c r="H22" s="154">
        <f>SUM(J22:U22)</f>
        <v>372500</v>
      </c>
      <c r="I22" s="166">
        <f>SUM(G22:H22)</f>
        <v>372500</v>
      </c>
      <c r="J22" s="76"/>
      <c r="K22" s="13"/>
      <c r="L22" s="13">
        <v>55000</v>
      </c>
      <c r="M22" s="13">
        <v>47500</v>
      </c>
      <c r="N22" s="13">
        <v>55000</v>
      </c>
      <c r="O22" s="81">
        <f>35000</f>
        <v>35000</v>
      </c>
      <c r="P22" s="13">
        <v>52500</v>
      </c>
      <c r="Q22" s="43">
        <v>27500</v>
      </c>
      <c r="R22" s="81"/>
      <c r="S22" s="81"/>
      <c r="T22" s="81">
        <v>52500</v>
      </c>
      <c r="U22" s="45">
        <v>47500</v>
      </c>
      <c r="V22" s="323"/>
    </row>
    <row r="23" spans="1:22" s="41" customFormat="1" ht="15.75" thickBot="1" x14ac:dyDescent="0.3">
      <c r="A23" s="124" t="s">
        <v>150</v>
      </c>
      <c r="B23" s="194" t="s">
        <v>625</v>
      </c>
      <c r="C23" s="647" t="s">
        <v>1026</v>
      </c>
      <c r="D23" s="648"/>
      <c r="E23" s="648"/>
      <c r="F23" s="166">
        <v>100000</v>
      </c>
      <c r="G23" s="262">
        <f>SUM(J23:U23)</f>
        <v>100000</v>
      </c>
      <c r="H23" s="195"/>
      <c r="I23" s="166">
        <f>SUM(G23:H23)</f>
        <v>100000</v>
      </c>
      <c r="J23" s="74">
        <v>1207</v>
      </c>
      <c r="K23" s="1">
        <v>3111</v>
      </c>
      <c r="L23" s="1"/>
      <c r="M23" s="1">
        <v>2086</v>
      </c>
      <c r="N23" s="1">
        <v>1398</v>
      </c>
      <c r="O23" s="80">
        <v>21180</v>
      </c>
      <c r="P23" s="297">
        <v>2011</v>
      </c>
      <c r="Q23" s="42">
        <v>14673</v>
      </c>
      <c r="R23" s="80">
        <v>905</v>
      </c>
      <c r="S23" s="80"/>
      <c r="T23" s="80">
        <v>19928</v>
      </c>
      <c r="U23" s="44">
        <f>34104-603</f>
        <v>33501</v>
      </c>
      <c r="V23" s="323"/>
    </row>
    <row r="24" spans="1:22" ht="15.75" thickBot="1" x14ac:dyDescent="0.3">
      <c r="A24" s="124" t="s">
        <v>964</v>
      </c>
      <c r="B24" s="83" t="s">
        <v>152</v>
      </c>
      <c r="C24" s="578" t="s">
        <v>802</v>
      </c>
      <c r="D24" s="578"/>
      <c r="E24" s="579"/>
      <c r="F24" s="162">
        <v>1252756.855</v>
      </c>
      <c r="G24" s="244">
        <f>G25+G26+G27+G28+G29+G30+G31</f>
        <v>1222756.855</v>
      </c>
      <c r="H24" s="150">
        <f>H25+H26+H27+H28+H29+H30+H31</f>
        <v>30000</v>
      </c>
      <c r="I24" s="162">
        <f>SUM(G24:H24)</f>
        <v>1252756.855</v>
      </c>
      <c r="J24" s="85">
        <f t="shared" ref="J24:U24" si="6">J25+J26+J27+J28+J29+J30+J31</f>
        <v>99076.08</v>
      </c>
      <c r="K24" s="86">
        <f t="shared" si="6"/>
        <v>84554.535000000003</v>
      </c>
      <c r="L24" s="86">
        <f t="shared" si="6"/>
        <v>150917.89000000001</v>
      </c>
      <c r="M24" s="86">
        <f t="shared" si="6"/>
        <v>93617.16</v>
      </c>
      <c r="N24" s="86">
        <f t="shared" si="6"/>
        <v>94945.5</v>
      </c>
      <c r="O24" s="89">
        <f t="shared" si="6"/>
        <v>94902.99</v>
      </c>
      <c r="P24" s="86">
        <f t="shared" si="6"/>
        <v>111348.535</v>
      </c>
      <c r="Q24" s="88">
        <f t="shared" si="6"/>
        <v>98645.524999999994</v>
      </c>
      <c r="R24" s="89">
        <f t="shared" si="6"/>
        <v>84124.365000000005</v>
      </c>
      <c r="S24" s="89">
        <f t="shared" si="6"/>
        <v>83947.89</v>
      </c>
      <c r="T24" s="89">
        <f t="shared" si="6"/>
        <v>98071.35</v>
      </c>
      <c r="U24" s="90">
        <f t="shared" si="6"/>
        <v>158605.035</v>
      </c>
      <c r="V24" s="319">
        <f>V25+V26+V27+V28+V29+V30+V31</f>
        <v>0</v>
      </c>
    </row>
    <row r="25" spans="1:22" x14ac:dyDescent="0.25">
      <c r="B25" s="61"/>
      <c r="C25" s="632" t="s">
        <v>154</v>
      </c>
      <c r="D25" s="633"/>
      <c r="E25" s="633"/>
      <c r="F25" s="165">
        <v>1147401.7050000001</v>
      </c>
      <c r="G25" s="245">
        <f>SUM(J25:U25)</f>
        <v>1147401.7050000001</v>
      </c>
      <c r="H25" s="151"/>
      <c r="I25" s="165">
        <f t="shared" si="2"/>
        <v>1147401.7050000001</v>
      </c>
      <c r="J25" s="1">
        <f>(J7+J20)*0.22</f>
        <v>93217.08</v>
      </c>
      <c r="K25" s="1">
        <f>(K7+K20)*0.195</f>
        <v>84554.535000000003</v>
      </c>
      <c r="L25" s="1">
        <f>(L7+L20+L13)*0.195</f>
        <v>102667.89</v>
      </c>
      <c r="M25" s="1">
        <f>(M7+M20)*0.195</f>
        <v>93617.16</v>
      </c>
      <c r="N25" s="1">
        <f>(N7+N20)*0.195</f>
        <v>94945.5</v>
      </c>
      <c r="O25" s="1">
        <f>(O7+O20)*0.195</f>
        <v>94902.99</v>
      </c>
      <c r="P25" s="1">
        <f>(P7+P20)*0.195</f>
        <v>94577.535000000003</v>
      </c>
      <c r="Q25" s="1">
        <f>(Q7+Q20+Q14)*0.195</f>
        <v>94170.375</v>
      </c>
      <c r="R25" s="1">
        <f>(R7+R20)*0.195</f>
        <v>84124.365000000005</v>
      </c>
      <c r="S25" s="1">
        <f t="shared" ref="S25:T25" si="7">(S7+S20)*0.195</f>
        <v>83947.89</v>
      </c>
      <c r="T25" s="1">
        <f t="shared" si="7"/>
        <v>98071.35</v>
      </c>
      <c r="U25" s="1">
        <f>(U7+U20+U8+U10)*0.195</f>
        <v>128605.035</v>
      </c>
      <c r="V25" s="324"/>
    </row>
    <row r="26" spans="1:22" hidden="1" x14ac:dyDescent="0.25">
      <c r="B26" s="62"/>
      <c r="C26" s="634" t="s">
        <v>155</v>
      </c>
      <c r="D26" s="635"/>
      <c r="E26" s="635"/>
      <c r="F26" s="165">
        <v>0</v>
      </c>
      <c r="G26" s="246">
        <f>SUM(J26:U26)</f>
        <v>0</v>
      </c>
      <c r="H26" s="152"/>
      <c r="I26" s="165">
        <f t="shared" si="2"/>
        <v>0</v>
      </c>
      <c r="J26" s="74"/>
      <c r="K26" s="1"/>
      <c r="L26" s="1"/>
      <c r="M26" s="1"/>
      <c r="N26" s="1"/>
      <c r="O26" s="80"/>
      <c r="P26" s="1"/>
      <c r="Q26" s="42"/>
      <c r="R26" s="80"/>
      <c r="S26" s="80"/>
      <c r="T26" s="80"/>
      <c r="U26" s="44"/>
      <c r="V26" s="324"/>
    </row>
    <row r="27" spans="1:22" hidden="1" x14ac:dyDescent="0.25">
      <c r="B27" s="62"/>
      <c r="C27" s="634" t="s">
        <v>156</v>
      </c>
      <c r="D27" s="635"/>
      <c r="E27" s="635"/>
      <c r="F27" s="165">
        <v>0</v>
      </c>
      <c r="G27" s="246">
        <f>SUM(J27:U27)</f>
        <v>0</v>
      </c>
      <c r="H27" s="152"/>
      <c r="I27" s="165">
        <f t="shared" si="2"/>
        <v>0</v>
      </c>
      <c r="J27" s="74"/>
      <c r="K27" s="1"/>
      <c r="L27" s="1"/>
      <c r="M27" s="1"/>
      <c r="N27" s="1"/>
      <c r="O27" s="80"/>
      <c r="P27" s="1"/>
      <c r="Q27" s="42"/>
      <c r="R27" s="80"/>
      <c r="S27" s="80"/>
      <c r="T27" s="80"/>
      <c r="U27" s="44"/>
      <c r="V27" s="324"/>
    </row>
    <row r="28" spans="1:22" x14ac:dyDescent="0.25">
      <c r="B28" s="62"/>
      <c r="C28" s="634" t="s">
        <v>157</v>
      </c>
      <c r="D28" s="635"/>
      <c r="E28" s="635"/>
      <c r="F28" s="165">
        <v>57193.9</v>
      </c>
      <c r="G28" s="246">
        <f>SUM(J28:U28)-H28</f>
        <v>37193.9</v>
      </c>
      <c r="H28" s="152">
        <f>20000</f>
        <v>20000</v>
      </c>
      <c r="I28" s="165">
        <f>SUM(G28:H28)</f>
        <v>57193.9</v>
      </c>
      <c r="J28" s="74">
        <f>3144</f>
        <v>3144</v>
      </c>
      <c r="K28" s="1">
        <v>0</v>
      </c>
      <c r="L28" s="1">
        <v>23293</v>
      </c>
      <c r="M28" s="1"/>
      <c r="N28" s="1"/>
      <c r="O28" s="80">
        <v>0</v>
      </c>
      <c r="P28" s="1">
        <v>8096</v>
      </c>
      <c r="Q28" s="42">
        <f>Q14*1.18*0.22</f>
        <v>2660.9</v>
      </c>
      <c r="R28" s="80"/>
      <c r="S28" s="80"/>
      <c r="T28" s="80">
        <f>T14*1.18*0.22</f>
        <v>0</v>
      </c>
      <c r="U28" s="44">
        <v>20000</v>
      </c>
      <c r="V28" s="324"/>
    </row>
    <row r="29" spans="1:22" hidden="1" x14ac:dyDescent="0.25">
      <c r="B29" s="62"/>
      <c r="C29" s="634" t="s">
        <v>158</v>
      </c>
      <c r="D29" s="635"/>
      <c r="E29" s="635"/>
      <c r="F29" s="165">
        <v>0</v>
      </c>
      <c r="G29" s="246">
        <f>SUM(J29:U29)</f>
        <v>0</v>
      </c>
      <c r="H29" s="152"/>
      <c r="I29" s="165">
        <f t="shared" si="2"/>
        <v>0</v>
      </c>
      <c r="J29" s="74"/>
      <c r="K29" s="1"/>
      <c r="L29" s="1"/>
      <c r="M29" s="1"/>
      <c r="N29" s="1"/>
      <c r="O29" s="80"/>
      <c r="P29" s="1"/>
      <c r="Q29" s="42"/>
      <c r="R29" s="80"/>
      <c r="S29" s="80"/>
      <c r="T29" s="80"/>
      <c r="U29" s="44"/>
      <c r="V29" s="324"/>
    </row>
    <row r="30" spans="1:22" hidden="1" x14ac:dyDescent="0.25">
      <c r="B30" s="62"/>
      <c r="C30" s="634" t="s">
        <v>159</v>
      </c>
      <c r="D30" s="635"/>
      <c r="E30" s="635"/>
      <c r="F30" s="165">
        <v>0</v>
      </c>
      <c r="G30" s="246">
        <f>SUM(J30:U30)</f>
        <v>0</v>
      </c>
      <c r="H30" s="152"/>
      <c r="I30" s="165">
        <f t="shared" si="2"/>
        <v>0</v>
      </c>
      <c r="J30" s="74"/>
      <c r="K30" s="1"/>
      <c r="L30" s="1"/>
      <c r="M30" s="1"/>
      <c r="N30" s="1"/>
      <c r="O30" s="80"/>
      <c r="P30" s="1"/>
      <c r="Q30" s="42"/>
      <c r="R30" s="80"/>
      <c r="S30" s="80"/>
      <c r="T30" s="80"/>
      <c r="U30" s="44"/>
      <c r="V30" s="324"/>
    </row>
    <row r="31" spans="1:22" ht="15.75" thickBot="1" x14ac:dyDescent="0.3">
      <c r="B31" s="63"/>
      <c r="C31" s="636" t="s">
        <v>160</v>
      </c>
      <c r="D31" s="637"/>
      <c r="E31" s="637"/>
      <c r="F31" s="165">
        <v>48161.25</v>
      </c>
      <c r="G31" s="247">
        <f>SUM(J31:U31)-H31</f>
        <v>38161.25</v>
      </c>
      <c r="H31" s="153">
        <v>10000</v>
      </c>
      <c r="I31" s="165">
        <f t="shared" si="2"/>
        <v>48161.25</v>
      </c>
      <c r="J31" s="74">
        <v>2715</v>
      </c>
      <c r="K31" s="1">
        <v>0</v>
      </c>
      <c r="L31" s="1">
        <v>24957</v>
      </c>
      <c r="M31" s="1"/>
      <c r="N31" s="1"/>
      <c r="O31" s="80">
        <v>0</v>
      </c>
      <c r="P31" s="297">
        <v>8675</v>
      </c>
      <c r="Q31" s="42">
        <f>(Q14)*1.18*0.15</f>
        <v>1814.25</v>
      </c>
      <c r="R31" s="80"/>
      <c r="S31" s="80"/>
      <c r="T31" s="80">
        <f>(T14)*1.18*0.15</f>
        <v>0</v>
      </c>
      <c r="U31" s="44">
        <v>10000</v>
      </c>
      <c r="V31" s="324"/>
    </row>
    <row r="32" spans="1:22" ht="15.75" thickBot="1" x14ac:dyDescent="0.3">
      <c r="B32" s="83" t="s">
        <v>161</v>
      </c>
      <c r="C32" s="579" t="s">
        <v>162</v>
      </c>
      <c r="D32" s="589"/>
      <c r="E32" s="589"/>
      <c r="F32" s="162">
        <v>5880167</v>
      </c>
      <c r="G32" s="244">
        <f>G33+G39+G45+G70+G75</f>
        <v>6016907</v>
      </c>
      <c r="H32" s="150">
        <f>H33+H39+H45+H70+H75</f>
        <v>133260</v>
      </c>
      <c r="I32" s="162">
        <f t="shared" si="2"/>
        <v>6150167</v>
      </c>
      <c r="J32" s="85">
        <f t="shared" ref="J32:V32" si="8">J33+J39+J45+J70+J75</f>
        <v>76225</v>
      </c>
      <c r="K32" s="86">
        <f t="shared" si="8"/>
        <v>88986</v>
      </c>
      <c r="L32" s="86">
        <f t="shared" si="8"/>
        <v>166620</v>
      </c>
      <c r="M32" s="86">
        <f t="shared" si="8"/>
        <v>225652</v>
      </c>
      <c r="N32" s="86">
        <f t="shared" si="8"/>
        <v>1456089</v>
      </c>
      <c r="O32" s="89">
        <f t="shared" si="8"/>
        <v>179383</v>
      </c>
      <c r="P32" s="86">
        <f t="shared" si="8"/>
        <v>162776</v>
      </c>
      <c r="Q32" s="88">
        <f t="shared" si="8"/>
        <v>171810</v>
      </c>
      <c r="R32" s="89">
        <f t="shared" si="8"/>
        <v>269184</v>
      </c>
      <c r="S32" s="89">
        <f t="shared" si="8"/>
        <v>92569</v>
      </c>
      <c r="T32" s="89">
        <f t="shared" si="8"/>
        <v>868915</v>
      </c>
      <c r="U32" s="90">
        <f t="shared" si="8"/>
        <v>2391958</v>
      </c>
      <c r="V32" s="319">
        <f t="shared" si="8"/>
        <v>0</v>
      </c>
    </row>
    <row r="33" spans="1:22" x14ac:dyDescent="0.25">
      <c r="B33" s="121" t="s">
        <v>626</v>
      </c>
      <c r="C33" s="580" t="s">
        <v>163</v>
      </c>
      <c r="D33" s="581"/>
      <c r="E33" s="581"/>
      <c r="F33" s="163">
        <v>80000</v>
      </c>
      <c r="G33" s="240">
        <f>G34+G35+G38</f>
        <v>80000</v>
      </c>
      <c r="H33" s="146">
        <f t="shared" ref="H33:U33" si="9">H34+H35+H38</f>
        <v>0</v>
      </c>
      <c r="I33" s="163">
        <f t="shared" si="2"/>
        <v>80000</v>
      </c>
      <c r="J33" s="115">
        <f t="shared" si="9"/>
        <v>0</v>
      </c>
      <c r="K33" s="116">
        <f t="shared" si="9"/>
        <v>2625</v>
      </c>
      <c r="L33" s="116">
        <f t="shared" si="9"/>
        <v>17910</v>
      </c>
      <c r="M33" s="116">
        <f t="shared" si="9"/>
        <v>11027</v>
      </c>
      <c r="N33" s="116">
        <f t="shared" si="9"/>
        <v>14717</v>
      </c>
      <c r="O33" s="119">
        <f t="shared" si="9"/>
        <v>7874</v>
      </c>
      <c r="P33" s="116">
        <f t="shared" si="9"/>
        <v>3937</v>
      </c>
      <c r="Q33" s="118">
        <f t="shared" si="9"/>
        <v>13124</v>
      </c>
      <c r="R33" s="119">
        <f t="shared" si="9"/>
        <v>3937</v>
      </c>
      <c r="S33" s="119">
        <f t="shared" si="9"/>
        <v>2681</v>
      </c>
      <c r="T33" s="119">
        <f t="shared" si="9"/>
        <v>2168</v>
      </c>
      <c r="U33" s="120">
        <f t="shared" si="9"/>
        <v>0</v>
      </c>
      <c r="V33" s="320">
        <f>V34+V35+V38</f>
        <v>0</v>
      </c>
    </row>
    <row r="34" spans="1:22" s="41" customFormat="1" x14ac:dyDescent="0.25">
      <c r="A34" s="124" t="s">
        <v>164</v>
      </c>
      <c r="B34" s="53" t="s">
        <v>627</v>
      </c>
      <c r="C34" s="605" t="s">
        <v>165</v>
      </c>
      <c r="D34" s="606"/>
      <c r="E34" s="606"/>
      <c r="F34" s="166">
        <v>0</v>
      </c>
      <c r="G34" s="248">
        <f>SUM(J34:U34)</f>
        <v>0</v>
      </c>
      <c r="H34" s="154"/>
      <c r="I34" s="166">
        <f t="shared" si="2"/>
        <v>0</v>
      </c>
      <c r="J34" s="76"/>
      <c r="K34" s="13"/>
      <c r="L34" s="13"/>
      <c r="M34" s="13"/>
      <c r="N34" s="13"/>
      <c r="O34" s="81"/>
      <c r="P34" s="13"/>
      <c r="Q34" s="43"/>
      <c r="R34" s="81"/>
      <c r="S34" s="81"/>
      <c r="T34" s="81"/>
      <c r="U34" s="45"/>
      <c r="V34" s="323"/>
    </row>
    <row r="35" spans="1:22" s="41" customFormat="1" x14ac:dyDescent="0.25">
      <c r="A35" s="124" t="s">
        <v>166</v>
      </c>
      <c r="B35" s="53" t="s">
        <v>628</v>
      </c>
      <c r="C35" s="605" t="s">
        <v>167</v>
      </c>
      <c r="D35" s="606"/>
      <c r="E35" s="606"/>
      <c r="F35" s="166">
        <v>80000</v>
      </c>
      <c r="G35" s="248">
        <f>SUM(G36:G37)</f>
        <v>80000</v>
      </c>
      <c r="H35" s="154">
        <f>SUM(H36:H37)</f>
        <v>0</v>
      </c>
      <c r="I35" s="166">
        <f>SUM(G35:H35)</f>
        <v>80000</v>
      </c>
      <c r="J35" s="76">
        <f t="shared" ref="J35:V35" si="10">SUM(J36:J37)</f>
        <v>0</v>
      </c>
      <c r="K35" s="13">
        <f t="shared" si="10"/>
        <v>2625</v>
      </c>
      <c r="L35" s="13">
        <f t="shared" si="10"/>
        <v>17910</v>
      </c>
      <c r="M35" s="13">
        <f t="shared" si="10"/>
        <v>11027</v>
      </c>
      <c r="N35" s="13">
        <f t="shared" si="10"/>
        <v>14717</v>
      </c>
      <c r="O35" s="81">
        <f t="shared" si="10"/>
        <v>7874</v>
      </c>
      <c r="P35" s="13">
        <f t="shared" si="10"/>
        <v>3937</v>
      </c>
      <c r="Q35" s="43">
        <f t="shared" si="10"/>
        <v>13124</v>
      </c>
      <c r="R35" s="81">
        <f t="shared" si="10"/>
        <v>3937</v>
      </c>
      <c r="S35" s="81">
        <f t="shared" si="10"/>
        <v>2681</v>
      </c>
      <c r="T35" s="81">
        <f t="shared" si="10"/>
        <v>2168</v>
      </c>
      <c r="U35" s="45">
        <f t="shared" si="10"/>
        <v>0</v>
      </c>
      <c r="V35" s="323">
        <f t="shared" si="10"/>
        <v>0</v>
      </c>
    </row>
    <row r="36" spans="1:22" x14ac:dyDescent="0.25">
      <c r="B36" s="55"/>
      <c r="C36" s="291"/>
      <c r="D36" s="233" t="s">
        <v>1005</v>
      </c>
      <c r="E36" s="233"/>
      <c r="F36" s="165">
        <v>80000</v>
      </c>
      <c r="G36" s="241">
        <f>SUM(J36:U36)</f>
        <v>80000</v>
      </c>
      <c r="H36" s="147"/>
      <c r="I36" s="165">
        <f>SUM(G36:H36)</f>
        <v>80000</v>
      </c>
      <c r="J36" s="74"/>
      <c r="K36" s="1">
        <v>2625</v>
      </c>
      <c r="L36" s="1">
        <v>17910</v>
      </c>
      <c r="M36" s="1">
        <v>11027</v>
      </c>
      <c r="N36" s="1">
        <v>14717</v>
      </c>
      <c r="O36" s="80">
        <v>7874</v>
      </c>
      <c r="P36" s="1">
        <v>3937</v>
      </c>
      <c r="Q36" s="42">
        <v>13124</v>
      </c>
      <c r="R36" s="80">
        <v>3937</v>
      </c>
      <c r="S36" s="80">
        <v>2681</v>
      </c>
      <c r="T36" s="80">
        <v>2168</v>
      </c>
      <c r="U36" s="44"/>
      <c r="V36" s="324"/>
    </row>
    <row r="37" spans="1:22" x14ac:dyDescent="0.25">
      <c r="B37" s="55"/>
      <c r="C37" s="291"/>
      <c r="D37" s="233" t="s">
        <v>1006</v>
      </c>
      <c r="E37" s="233"/>
      <c r="F37" s="165">
        <v>0</v>
      </c>
      <c r="G37" s="241"/>
      <c r="H37" s="147">
        <f>SUM(J37:U37)</f>
        <v>0</v>
      </c>
      <c r="I37" s="165">
        <f>SUM(G37:H37)</f>
        <v>0</v>
      </c>
      <c r="J37" s="74"/>
      <c r="K37" s="1"/>
      <c r="L37" s="1"/>
      <c r="M37" s="1"/>
      <c r="N37" s="1"/>
      <c r="O37" s="80"/>
      <c r="P37" s="1"/>
      <c r="Q37" s="42"/>
      <c r="R37" s="80"/>
      <c r="S37" s="80"/>
      <c r="T37" s="80"/>
      <c r="U37" s="44"/>
      <c r="V37" s="324">
        <f>I37</f>
        <v>0</v>
      </c>
    </row>
    <row r="38" spans="1:22" s="41" customFormat="1" hidden="1" x14ac:dyDescent="0.25">
      <c r="A38" s="124" t="s">
        <v>168</v>
      </c>
      <c r="B38" s="53" t="s">
        <v>629</v>
      </c>
      <c r="C38" s="605" t="s">
        <v>169</v>
      </c>
      <c r="D38" s="606"/>
      <c r="E38" s="606"/>
      <c r="F38" s="166">
        <v>0</v>
      </c>
      <c r="G38" s="248">
        <f>SUM(J38:U38)</f>
        <v>0</v>
      </c>
      <c r="H38" s="154"/>
      <c r="I38" s="166">
        <f t="shared" si="2"/>
        <v>0</v>
      </c>
      <c r="J38" s="76"/>
      <c r="K38" s="13"/>
      <c r="L38" s="13"/>
      <c r="M38" s="13"/>
      <c r="N38" s="13"/>
      <c r="O38" s="81"/>
      <c r="P38" s="13"/>
      <c r="Q38" s="43"/>
      <c r="R38" s="81"/>
      <c r="S38" s="81"/>
      <c r="T38" s="81"/>
      <c r="U38" s="45"/>
      <c r="V38" s="323"/>
    </row>
    <row r="39" spans="1:22" x14ac:dyDescent="0.25">
      <c r="B39" s="91" t="s">
        <v>630</v>
      </c>
      <c r="C39" s="582" t="s">
        <v>170</v>
      </c>
      <c r="D39" s="583"/>
      <c r="E39" s="583"/>
      <c r="F39" s="164">
        <v>162120</v>
      </c>
      <c r="G39" s="242">
        <f>G40+G44</f>
        <v>162120</v>
      </c>
      <c r="H39" s="148">
        <f t="shared" ref="H39:U39" si="11">H40+H44</f>
        <v>0</v>
      </c>
      <c r="I39" s="164">
        <f t="shared" si="2"/>
        <v>162120</v>
      </c>
      <c r="J39" s="93">
        <f t="shared" si="11"/>
        <v>13510</v>
      </c>
      <c r="K39" s="94">
        <f t="shared" si="11"/>
        <v>13510</v>
      </c>
      <c r="L39" s="94">
        <f t="shared" si="11"/>
        <v>13510</v>
      </c>
      <c r="M39" s="94">
        <f t="shared" si="11"/>
        <v>13510</v>
      </c>
      <c r="N39" s="94">
        <f t="shared" si="11"/>
        <v>13510</v>
      </c>
      <c r="O39" s="97">
        <f t="shared" si="11"/>
        <v>13510</v>
      </c>
      <c r="P39" s="94">
        <f t="shared" si="11"/>
        <v>13510</v>
      </c>
      <c r="Q39" s="96">
        <f t="shared" si="11"/>
        <v>13510</v>
      </c>
      <c r="R39" s="97">
        <f t="shared" si="11"/>
        <v>13510</v>
      </c>
      <c r="S39" s="97">
        <f t="shared" si="11"/>
        <v>13510</v>
      </c>
      <c r="T39" s="97">
        <f t="shared" si="11"/>
        <v>13510</v>
      </c>
      <c r="U39" s="98">
        <f t="shared" si="11"/>
        <v>13510</v>
      </c>
      <c r="V39" s="322">
        <f>V40+V44</f>
        <v>0</v>
      </c>
    </row>
    <row r="40" spans="1:22" s="41" customFormat="1" x14ac:dyDescent="0.25">
      <c r="A40" s="124" t="s">
        <v>171</v>
      </c>
      <c r="B40" s="53" t="s">
        <v>631</v>
      </c>
      <c r="C40" s="605" t="s">
        <v>172</v>
      </c>
      <c r="D40" s="606"/>
      <c r="E40" s="606"/>
      <c r="F40" s="166">
        <v>132000</v>
      </c>
      <c r="G40" s="248">
        <f>SUM(G41:G43)</f>
        <v>132000</v>
      </c>
      <c r="H40" s="154">
        <f>SUM(H41:H43)</f>
        <v>0</v>
      </c>
      <c r="I40" s="166">
        <f t="shared" si="2"/>
        <v>132000</v>
      </c>
      <c r="J40" s="76">
        <f t="shared" ref="J40:V40" si="12">SUM(J41:J43)</f>
        <v>11000</v>
      </c>
      <c r="K40" s="13">
        <f t="shared" si="12"/>
        <v>11000</v>
      </c>
      <c r="L40" s="13">
        <f t="shared" si="12"/>
        <v>11000</v>
      </c>
      <c r="M40" s="13">
        <f>SUM(M41:M43)</f>
        <v>11000</v>
      </c>
      <c r="N40" s="13">
        <f t="shared" si="12"/>
        <v>11000</v>
      </c>
      <c r="O40" s="81">
        <f t="shared" si="12"/>
        <v>11000</v>
      </c>
      <c r="P40" s="13">
        <f>SUM(P41:P43)</f>
        <v>11000</v>
      </c>
      <c r="Q40" s="43">
        <f t="shared" si="12"/>
        <v>11000</v>
      </c>
      <c r="R40" s="81">
        <f t="shared" si="12"/>
        <v>11000</v>
      </c>
      <c r="S40" s="81">
        <f t="shared" si="12"/>
        <v>11000</v>
      </c>
      <c r="T40" s="81">
        <f t="shared" si="12"/>
        <v>11000</v>
      </c>
      <c r="U40" s="45">
        <f t="shared" si="12"/>
        <v>11000</v>
      </c>
      <c r="V40" s="323">
        <f t="shared" si="12"/>
        <v>0</v>
      </c>
    </row>
    <row r="41" spans="1:22" x14ac:dyDescent="0.25">
      <c r="B41" s="55"/>
      <c r="C41" s="291"/>
      <c r="D41" s="233" t="s">
        <v>987</v>
      </c>
      <c r="E41" s="233"/>
      <c r="F41" s="165">
        <v>78000</v>
      </c>
      <c r="G41" s="241">
        <f>SUM(J41:U41)</f>
        <v>78000</v>
      </c>
      <c r="H41" s="147"/>
      <c r="I41" s="165">
        <f>SUM(G41:H41)</f>
        <v>78000</v>
      </c>
      <c r="J41" s="74">
        <v>6500</v>
      </c>
      <c r="K41" s="1">
        <v>6500</v>
      </c>
      <c r="L41" s="1">
        <v>6500</v>
      </c>
      <c r="M41" s="1">
        <v>6500</v>
      </c>
      <c r="N41" s="1">
        <v>6500</v>
      </c>
      <c r="O41" s="1">
        <v>6500</v>
      </c>
      <c r="P41" s="1">
        <v>6500</v>
      </c>
      <c r="Q41" s="1">
        <v>6500</v>
      </c>
      <c r="R41" s="1">
        <v>6500</v>
      </c>
      <c r="S41" s="80">
        <v>6500</v>
      </c>
      <c r="T41" s="80">
        <v>6500</v>
      </c>
      <c r="U41" s="44">
        <v>6500</v>
      </c>
      <c r="V41" s="324"/>
    </row>
    <row r="42" spans="1:22" x14ac:dyDescent="0.25">
      <c r="B42" s="55"/>
      <c r="C42" s="291"/>
      <c r="D42" s="233" t="s">
        <v>988</v>
      </c>
      <c r="E42" s="233"/>
      <c r="F42" s="165">
        <v>36000</v>
      </c>
      <c r="G42" s="241">
        <f>SUM(J42:U42)</f>
        <v>36000</v>
      </c>
      <c r="H42" s="147"/>
      <c r="I42" s="165">
        <f>SUM(G42:H42)</f>
        <v>36000</v>
      </c>
      <c r="J42" s="74">
        <v>3000</v>
      </c>
      <c r="K42" s="1">
        <v>3000</v>
      </c>
      <c r="L42" s="1">
        <v>3000</v>
      </c>
      <c r="M42" s="1">
        <v>3000</v>
      </c>
      <c r="N42" s="1">
        <v>3000</v>
      </c>
      <c r="O42" s="80">
        <v>3000</v>
      </c>
      <c r="P42" s="1">
        <v>3000</v>
      </c>
      <c r="Q42" s="42">
        <v>3000</v>
      </c>
      <c r="R42" s="80">
        <v>3000</v>
      </c>
      <c r="S42" s="80">
        <v>3000</v>
      </c>
      <c r="T42" s="80">
        <v>3000</v>
      </c>
      <c r="U42" s="44">
        <v>3000</v>
      </c>
      <c r="V42" s="324"/>
    </row>
    <row r="43" spans="1:22" x14ac:dyDescent="0.25">
      <c r="B43" s="55"/>
      <c r="C43" s="291"/>
      <c r="D43" s="233" t="s">
        <v>989</v>
      </c>
      <c r="E43" s="233"/>
      <c r="F43" s="165">
        <v>18000</v>
      </c>
      <c r="G43" s="241">
        <f>SUM(J43:U43)</f>
        <v>18000</v>
      </c>
      <c r="H43" s="147"/>
      <c r="I43" s="165">
        <f>SUM(G43:H43)</f>
        <v>18000</v>
      </c>
      <c r="J43" s="74">
        <v>1500</v>
      </c>
      <c r="K43" s="1">
        <v>1500</v>
      </c>
      <c r="L43" s="1">
        <v>1500</v>
      </c>
      <c r="M43" s="1">
        <v>1500</v>
      </c>
      <c r="N43" s="1">
        <v>1500</v>
      </c>
      <c r="O43" s="80">
        <v>1500</v>
      </c>
      <c r="P43" s="1">
        <v>1500</v>
      </c>
      <c r="Q43" s="42">
        <v>1500</v>
      </c>
      <c r="R43" s="80">
        <v>1500</v>
      </c>
      <c r="S43" s="80">
        <v>1500</v>
      </c>
      <c r="T43" s="80">
        <v>1500</v>
      </c>
      <c r="U43" s="44">
        <v>1500</v>
      </c>
      <c r="V43" s="324"/>
    </row>
    <row r="44" spans="1:22" s="41" customFormat="1" x14ac:dyDescent="0.25">
      <c r="A44" s="124" t="s">
        <v>173</v>
      </c>
      <c r="B44" s="53" t="s">
        <v>632</v>
      </c>
      <c r="C44" s="605" t="s">
        <v>174</v>
      </c>
      <c r="D44" s="606"/>
      <c r="E44" s="606"/>
      <c r="F44" s="166">
        <v>30120</v>
      </c>
      <c r="G44" s="248">
        <f>SUM(J44:U44)</f>
        <v>30120</v>
      </c>
      <c r="H44" s="154"/>
      <c r="I44" s="166">
        <f t="shared" si="2"/>
        <v>30120</v>
      </c>
      <c r="J44" s="76">
        <v>2510</v>
      </c>
      <c r="K44" s="13">
        <v>2510</v>
      </c>
      <c r="L44" s="13">
        <v>2510</v>
      </c>
      <c r="M44" s="13">
        <v>2510</v>
      </c>
      <c r="N44" s="13">
        <v>2510</v>
      </c>
      <c r="O44" s="13">
        <v>2510</v>
      </c>
      <c r="P44" s="13">
        <v>2510</v>
      </c>
      <c r="Q44" s="13">
        <v>2510</v>
      </c>
      <c r="R44" s="13">
        <v>2510</v>
      </c>
      <c r="S44" s="13">
        <v>2510</v>
      </c>
      <c r="T44" s="13">
        <v>2510</v>
      </c>
      <c r="U44" s="45">
        <v>2510</v>
      </c>
      <c r="V44" s="323"/>
    </row>
    <row r="45" spans="1:22" x14ac:dyDescent="0.25">
      <c r="B45" s="91" t="s">
        <v>633</v>
      </c>
      <c r="C45" s="582" t="s">
        <v>175</v>
      </c>
      <c r="D45" s="583"/>
      <c r="E45" s="583"/>
      <c r="F45" s="164">
        <v>3650273</v>
      </c>
      <c r="G45" s="242">
        <f>G46+G50+G51+G52+G53+G56+G64</f>
        <v>3517013</v>
      </c>
      <c r="H45" s="148">
        <f>H46+H50+H51+H52+H53+H56+H64</f>
        <v>133260</v>
      </c>
      <c r="I45" s="164">
        <f t="shared" si="2"/>
        <v>3650273</v>
      </c>
      <c r="J45" s="93">
        <f t="shared" ref="J45:V45" si="13">J46+J50+J51+J52+J53+J56+J64</f>
        <v>49644</v>
      </c>
      <c r="K45" s="94">
        <f t="shared" si="13"/>
        <v>59072</v>
      </c>
      <c r="L45" s="94">
        <f t="shared" si="13"/>
        <v>112246</v>
      </c>
      <c r="M45" s="94">
        <f t="shared" si="13"/>
        <v>133014</v>
      </c>
      <c r="N45" s="94">
        <f t="shared" si="13"/>
        <v>120775</v>
      </c>
      <c r="O45" s="97">
        <f t="shared" si="13"/>
        <v>100984</v>
      </c>
      <c r="P45" s="94">
        <f t="shared" si="13"/>
        <v>103604</v>
      </c>
      <c r="Q45" s="96">
        <f t="shared" si="13"/>
        <v>87977</v>
      </c>
      <c r="R45" s="97">
        <f t="shared" si="13"/>
        <v>217351</v>
      </c>
      <c r="S45" s="97">
        <f t="shared" si="13"/>
        <v>62181</v>
      </c>
      <c r="T45" s="97">
        <f t="shared" si="13"/>
        <v>238857</v>
      </c>
      <c r="U45" s="98">
        <f t="shared" si="13"/>
        <v>2364568</v>
      </c>
      <c r="V45" s="322">
        <f t="shared" si="13"/>
        <v>0</v>
      </c>
    </row>
    <row r="46" spans="1:22" s="41" customFormat="1" x14ac:dyDescent="0.25">
      <c r="A46" s="124" t="s">
        <v>176</v>
      </c>
      <c r="B46" s="53" t="s">
        <v>634</v>
      </c>
      <c r="C46" s="605" t="s">
        <v>177</v>
      </c>
      <c r="D46" s="606"/>
      <c r="E46" s="606"/>
      <c r="F46" s="166">
        <v>136266</v>
      </c>
      <c r="G46" s="248">
        <f>SUM(G47:G49)</f>
        <v>136266</v>
      </c>
      <c r="H46" s="154">
        <f>SUM(H47:H49)</f>
        <v>0</v>
      </c>
      <c r="I46" s="166">
        <f t="shared" si="2"/>
        <v>136266</v>
      </c>
      <c r="J46" s="76">
        <f t="shared" ref="J46:V46" si="14">SUM(J47:J49)</f>
        <v>10887</v>
      </c>
      <c r="K46" s="13">
        <f t="shared" si="14"/>
        <v>11145</v>
      </c>
      <c r="L46" s="13">
        <f t="shared" si="14"/>
        <v>11044</v>
      </c>
      <c r="M46" s="13">
        <f t="shared" si="14"/>
        <v>12092</v>
      </c>
      <c r="N46" s="13">
        <f t="shared" si="14"/>
        <v>11110</v>
      </c>
      <c r="O46" s="81">
        <f t="shared" si="14"/>
        <v>10887</v>
      </c>
      <c r="P46" s="13">
        <f t="shared" si="14"/>
        <v>10917</v>
      </c>
      <c r="Q46" s="43">
        <f t="shared" si="14"/>
        <v>10917</v>
      </c>
      <c r="R46" s="81">
        <f t="shared" si="14"/>
        <v>10917</v>
      </c>
      <c r="S46" s="81">
        <f t="shared" si="14"/>
        <v>14570</v>
      </c>
      <c r="T46" s="81">
        <f t="shared" si="14"/>
        <v>10893</v>
      </c>
      <c r="U46" s="45">
        <f t="shared" si="14"/>
        <v>10887</v>
      </c>
      <c r="V46" s="323">
        <f t="shared" si="14"/>
        <v>0</v>
      </c>
    </row>
    <row r="47" spans="1:22" x14ac:dyDescent="0.25">
      <c r="B47" s="55"/>
      <c r="C47" s="291"/>
      <c r="D47" s="233" t="s">
        <v>991</v>
      </c>
      <c r="E47" s="233"/>
      <c r="F47" s="165">
        <v>14996</v>
      </c>
      <c r="G47" s="241">
        <f>SUM(J47:U47)</f>
        <v>14996</v>
      </c>
      <c r="H47" s="147"/>
      <c r="I47" s="165">
        <f>SUM(G47:H47)</f>
        <v>14996</v>
      </c>
      <c r="J47" s="74">
        <v>1175</v>
      </c>
      <c r="K47" s="1">
        <v>1433</v>
      </c>
      <c r="L47" s="1">
        <v>1332</v>
      </c>
      <c r="M47" s="1">
        <v>1433</v>
      </c>
      <c r="N47" s="1">
        <v>1398</v>
      </c>
      <c r="O47" s="1">
        <v>1175</v>
      </c>
      <c r="P47" s="1">
        <v>1175</v>
      </c>
      <c r="Q47" s="1">
        <v>1175</v>
      </c>
      <c r="R47" s="1">
        <v>1175</v>
      </c>
      <c r="S47" s="1">
        <v>1175</v>
      </c>
      <c r="T47" s="1">
        <v>1175</v>
      </c>
      <c r="U47" s="1">
        <v>1175</v>
      </c>
      <c r="V47" s="324"/>
    </row>
    <row r="48" spans="1:22" x14ac:dyDescent="0.25">
      <c r="B48" s="55"/>
      <c r="C48" s="291"/>
      <c r="D48" s="233" t="s">
        <v>992</v>
      </c>
      <c r="E48" s="233"/>
      <c r="F48" s="165">
        <v>116670</v>
      </c>
      <c r="G48" s="241">
        <f>SUM(J48:U48)</f>
        <v>116670</v>
      </c>
      <c r="H48" s="147"/>
      <c r="I48" s="165">
        <f>SUM(G48:H48)</f>
        <v>116670</v>
      </c>
      <c r="J48" s="74">
        <v>9712</v>
      </c>
      <c r="K48" s="1">
        <v>9712</v>
      </c>
      <c r="L48" s="1">
        <v>9712</v>
      </c>
      <c r="M48" s="1">
        <v>9712</v>
      </c>
      <c r="N48" s="1">
        <v>9712</v>
      </c>
      <c r="O48" s="1">
        <v>9712</v>
      </c>
      <c r="P48" s="1">
        <v>9742</v>
      </c>
      <c r="Q48" s="42">
        <v>9742</v>
      </c>
      <c r="R48" s="356">
        <v>9742</v>
      </c>
      <c r="S48" s="80">
        <v>9742</v>
      </c>
      <c r="T48" s="80">
        <v>9718</v>
      </c>
      <c r="U48" s="44">
        <v>9712</v>
      </c>
      <c r="V48" s="324"/>
    </row>
    <row r="49" spans="1:22" x14ac:dyDescent="0.25">
      <c r="B49" s="55"/>
      <c r="C49" s="291"/>
      <c r="D49" s="233" t="s">
        <v>993</v>
      </c>
      <c r="E49" s="233"/>
      <c r="F49" s="165">
        <v>4600</v>
      </c>
      <c r="G49" s="241">
        <f>SUM(J49:U49)</f>
        <v>4600</v>
      </c>
      <c r="H49" s="147"/>
      <c r="I49" s="165">
        <f>SUM(G49:H49)</f>
        <v>4600</v>
      </c>
      <c r="J49" s="74"/>
      <c r="K49" s="1"/>
      <c r="L49" s="1"/>
      <c r="M49" s="1">
        <f>913+34</f>
        <v>947</v>
      </c>
      <c r="N49" s="1"/>
      <c r="O49" s="80"/>
      <c r="P49" s="1"/>
      <c r="Q49" s="42"/>
      <c r="R49" s="80"/>
      <c r="S49" s="80">
        <v>3653</v>
      </c>
      <c r="T49" s="80"/>
      <c r="U49" s="44"/>
      <c r="V49" s="324"/>
    </row>
    <row r="50" spans="1:22" s="41" customFormat="1" hidden="1" x14ac:dyDescent="0.25">
      <c r="A50" s="124" t="s">
        <v>178</v>
      </c>
      <c r="B50" s="53" t="s">
        <v>635</v>
      </c>
      <c r="C50" s="605" t="s">
        <v>179</v>
      </c>
      <c r="D50" s="606"/>
      <c r="E50" s="606"/>
      <c r="F50" s="166">
        <v>0</v>
      </c>
      <c r="G50" s="248">
        <f>SUM(J50:U50)</f>
        <v>0</v>
      </c>
      <c r="H50" s="154"/>
      <c r="I50" s="166">
        <f t="shared" si="2"/>
        <v>0</v>
      </c>
      <c r="J50" s="76"/>
      <c r="K50" s="13"/>
      <c r="L50" s="13"/>
      <c r="M50" s="13"/>
      <c r="N50" s="13"/>
      <c r="O50" s="81"/>
      <c r="P50" s="13"/>
      <c r="Q50" s="43"/>
      <c r="R50" s="81"/>
      <c r="S50" s="81"/>
      <c r="T50" s="81"/>
      <c r="U50" s="45"/>
      <c r="V50" s="323"/>
    </row>
    <row r="51" spans="1:22" s="41" customFormat="1" x14ac:dyDescent="0.25">
      <c r="A51" s="124" t="s">
        <v>180</v>
      </c>
      <c r="B51" s="53" t="s">
        <v>636</v>
      </c>
      <c r="C51" s="605" t="s">
        <v>181</v>
      </c>
      <c r="D51" s="606"/>
      <c r="E51" s="606"/>
      <c r="F51" s="166">
        <v>133260</v>
      </c>
      <c r="G51" s="248"/>
      <c r="H51" s="154">
        <f>SUM(J51:U51)</f>
        <v>133260</v>
      </c>
      <c r="I51" s="166">
        <f t="shared" si="2"/>
        <v>133260</v>
      </c>
      <c r="J51" s="76"/>
      <c r="K51" s="13"/>
      <c r="L51" s="13"/>
      <c r="M51" s="13"/>
      <c r="N51" s="13">
        <v>64260</v>
      </c>
      <c r="O51" s="81"/>
      <c r="P51" s="13">
        <v>60120</v>
      </c>
      <c r="Q51" s="43">
        <v>8880</v>
      </c>
      <c r="R51" s="81">
        <v>0</v>
      </c>
      <c r="S51" s="81"/>
      <c r="T51" s="81"/>
      <c r="U51" s="45"/>
      <c r="V51" s="323"/>
    </row>
    <row r="52" spans="1:22" s="41" customFormat="1" x14ac:dyDescent="0.25">
      <c r="A52" s="124" t="s">
        <v>182</v>
      </c>
      <c r="B52" s="53" t="s">
        <v>637</v>
      </c>
      <c r="C52" s="605" t="s">
        <v>183</v>
      </c>
      <c r="D52" s="606"/>
      <c r="E52" s="606"/>
      <c r="F52" s="166">
        <v>10000</v>
      </c>
      <c r="G52" s="248">
        <f>SUM(J52:U52)</f>
        <v>10000</v>
      </c>
      <c r="H52" s="154"/>
      <c r="I52" s="166">
        <f t="shared" si="2"/>
        <v>10000</v>
      </c>
      <c r="J52" s="76"/>
      <c r="K52" s="13"/>
      <c r="L52" s="13"/>
      <c r="M52" s="13"/>
      <c r="N52" s="13"/>
      <c r="O52" s="81"/>
      <c r="P52" s="13"/>
      <c r="Q52" s="43">
        <v>0</v>
      </c>
      <c r="R52" s="81"/>
      <c r="S52" s="81"/>
      <c r="T52" s="81"/>
      <c r="U52" s="45">
        <v>10000</v>
      </c>
      <c r="V52" s="323"/>
    </row>
    <row r="53" spans="1:22" s="18" customFormat="1" x14ac:dyDescent="0.25">
      <c r="A53" s="124" t="s">
        <v>184</v>
      </c>
      <c r="B53" s="53" t="s">
        <v>638</v>
      </c>
      <c r="C53" s="605" t="s">
        <v>185</v>
      </c>
      <c r="D53" s="606"/>
      <c r="E53" s="606"/>
      <c r="F53" s="166">
        <v>100000</v>
      </c>
      <c r="G53" s="248">
        <f>G54+G55</f>
        <v>100000</v>
      </c>
      <c r="H53" s="154">
        <f t="shared" ref="H53:U53" si="15">H54+H55</f>
        <v>0</v>
      </c>
      <c r="I53" s="166">
        <f t="shared" si="2"/>
        <v>100000</v>
      </c>
      <c r="J53" s="76">
        <f t="shared" si="15"/>
        <v>0</v>
      </c>
      <c r="K53" s="13">
        <f>K54+K55</f>
        <v>0</v>
      </c>
      <c r="L53" s="13">
        <f>L54+L55</f>
        <v>5743</v>
      </c>
      <c r="M53" s="13">
        <f>M54+M55</f>
        <v>0</v>
      </c>
      <c r="N53" s="13">
        <f t="shared" si="15"/>
        <v>0</v>
      </c>
      <c r="O53" s="81">
        <f t="shared" si="15"/>
        <v>7972</v>
      </c>
      <c r="P53" s="13">
        <f t="shared" si="15"/>
        <v>5080</v>
      </c>
      <c r="Q53" s="43">
        <f t="shared" si="15"/>
        <v>0</v>
      </c>
      <c r="R53" s="81">
        <f t="shared" si="15"/>
        <v>49942</v>
      </c>
      <c r="S53" s="81">
        <f t="shared" si="15"/>
        <v>0</v>
      </c>
      <c r="T53" s="81">
        <f t="shared" si="15"/>
        <v>20253</v>
      </c>
      <c r="U53" s="45">
        <f t="shared" si="15"/>
        <v>11010</v>
      </c>
      <c r="V53" s="323">
        <f>V54+V55</f>
        <v>0</v>
      </c>
    </row>
    <row r="54" spans="1:22" x14ac:dyDescent="0.25">
      <c r="B54" s="55"/>
      <c r="C54" s="238"/>
      <c r="D54" s="550" t="s">
        <v>186</v>
      </c>
      <c r="E54" s="550"/>
      <c r="F54" s="165">
        <v>100000</v>
      </c>
      <c r="G54" s="241">
        <f t="shared" ref="G54:G63" si="16">SUM(J54:U54)</f>
        <v>100000</v>
      </c>
      <c r="H54" s="147"/>
      <c r="I54" s="165">
        <f t="shared" si="2"/>
        <v>100000</v>
      </c>
      <c r="J54" s="74"/>
      <c r="K54" s="1"/>
      <c r="L54" s="1">
        <v>5743</v>
      </c>
      <c r="M54" s="1"/>
      <c r="N54" s="1"/>
      <c r="O54" s="80">
        <v>7972</v>
      </c>
      <c r="P54" s="1">
        <v>5080</v>
      </c>
      <c r="Q54" s="42"/>
      <c r="R54" s="80">
        <f>9151+72767-31976</f>
        <v>49942</v>
      </c>
      <c r="S54" s="80"/>
      <c r="T54" s="80">
        <f>1905+18348</f>
        <v>20253</v>
      </c>
      <c r="U54" s="44">
        <v>11010</v>
      </c>
      <c r="V54" s="324"/>
    </row>
    <row r="55" spans="1:22" hidden="1" x14ac:dyDescent="0.25">
      <c r="B55" s="55"/>
      <c r="C55" s="238"/>
      <c r="D55" s="550" t="s">
        <v>187</v>
      </c>
      <c r="E55" s="550"/>
      <c r="F55" s="165">
        <v>0</v>
      </c>
      <c r="G55" s="241">
        <f t="shared" si="16"/>
        <v>0</v>
      </c>
      <c r="H55" s="147"/>
      <c r="I55" s="165">
        <f t="shared" si="2"/>
        <v>0</v>
      </c>
      <c r="J55" s="74"/>
      <c r="K55" s="1"/>
      <c r="L55" s="1"/>
      <c r="M55" s="1"/>
      <c r="N55" s="1"/>
      <c r="O55" s="80"/>
      <c r="P55" s="1"/>
      <c r="Q55" s="42"/>
      <c r="R55" s="80"/>
      <c r="S55" s="80"/>
      <c r="T55" s="80"/>
      <c r="U55" s="44"/>
      <c r="V55" s="324"/>
    </row>
    <row r="56" spans="1:22" s="41" customFormat="1" x14ac:dyDescent="0.25">
      <c r="A56" s="124" t="s">
        <v>188</v>
      </c>
      <c r="B56" s="53" t="s">
        <v>639</v>
      </c>
      <c r="C56" s="609" t="s">
        <v>189</v>
      </c>
      <c r="D56" s="610"/>
      <c r="E56" s="610"/>
      <c r="F56" s="166">
        <v>2686952</v>
      </c>
      <c r="G56" s="248">
        <f>SUM(G57:G63)</f>
        <v>2686952</v>
      </c>
      <c r="H56" s="154">
        <f>SUM(H57:H63)</f>
        <v>0</v>
      </c>
      <c r="I56" s="166">
        <f t="shared" si="2"/>
        <v>2686952</v>
      </c>
      <c r="J56" s="76">
        <f t="shared" ref="J56:V56" si="17">SUM(J57:J63)</f>
        <v>16221</v>
      </c>
      <c r="K56" s="13">
        <f t="shared" si="17"/>
        <v>22721</v>
      </c>
      <c r="L56" s="13">
        <f t="shared" si="17"/>
        <v>16221</v>
      </c>
      <c r="M56" s="13">
        <f t="shared" si="17"/>
        <v>41221</v>
      </c>
      <c r="N56" s="13">
        <f t="shared" si="17"/>
        <v>16221</v>
      </c>
      <c r="O56" s="81">
        <f t="shared" si="17"/>
        <v>40521</v>
      </c>
      <c r="P56" s="13">
        <f t="shared" si="17"/>
        <v>16221</v>
      </c>
      <c r="Q56" s="43">
        <f t="shared" si="17"/>
        <v>42721</v>
      </c>
      <c r="R56" s="81">
        <f t="shared" si="17"/>
        <v>16221</v>
      </c>
      <c r="S56" s="81">
        <f t="shared" si="17"/>
        <v>16221</v>
      </c>
      <c r="T56" s="81">
        <f t="shared" si="17"/>
        <v>156221</v>
      </c>
      <c r="U56" s="45">
        <f t="shared" si="17"/>
        <v>2286221</v>
      </c>
      <c r="V56" s="323">
        <f t="shared" si="17"/>
        <v>0</v>
      </c>
    </row>
    <row r="57" spans="1:22" x14ac:dyDescent="0.25">
      <c r="B57" s="55"/>
      <c r="C57" s="259"/>
      <c r="D57" s="284" t="s">
        <v>982</v>
      </c>
      <c r="E57" s="284"/>
      <c r="F57" s="165">
        <v>140000</v>
      </c>
      <c r="G57" s="241">
        <f t="shared" si="16"/>
        <v>140000</v>
      </c>
      <c r="H57" s="147"/>
      <c r="I57" s="165">
        <f t="shared" si="2"/>
        <v>140000</v>
      </c>
      <c r="J57" s="74"/>
      <c r="K57" s="1"/>
      <c r="L57" s="1"/>
      <c r="M57" s="1"/>
      <c r="N57" s="1"/>
      <c r="O57" s="80"/>
      <c r="P57" s="1"/>
      <c r="Q57" s="42"/>
      <c r="R57" s="80"/>
      <c r="S57" s="80"/>
      <c r="T57" s="80">
        <v>140000</v>
      </c>
      <c r="U57" s="44"/>
      <c r="V57" s="324"/>
    </row>
    <row r="58" spans="1:22" x14ac:dyDescent="0.25">
      <c r="B58" s="55"/>
      <c r="C58" s="259"/>
      <c r="D58" s="284" t="s">
        <v>983</v>
      </c>
      <c r="E58" s="284"/>
      <c r="F58" s="165">
        <v>85000</v>
      </c>
      <c r="G58" s="241">
        <f t="shared" si="16"/>
        <v>85000</v>
      </c>
      <c r="H58" s="147"/>
      <c r="I58" s="165">
        <f t="shared" si="2"/>
        <v>85000</v>
      </c>
      <c r="J58" s="74"/>
      <c r="K58" s="1"/>
      <c r="L58" s="1"/>
      <c r="M58" s="1">
        <v>25000</v>
      </c>
      <c r="N58" s="1"/>
      <c r="O58" s="80">
        <v>20000</v>
      </c>
      <c r="P58" s="1"/>
      <c r="Q58" s="42">
        <v>20000</v>
      </c>
      <c r="R58" s="80"/>
      <c r="S58" s="80"/>
      <c r="T58" s="80"/>
      <c r="U58" s="80">
        <v>20000</v>
      </c>
      <c r="V58" s="324"/>
    </row>
    <row r="59" spans="1:22" x14ac:dyDescent="0.25">
      <c r="B59" s="55"/>
      <c r="C59" s="259"/>
      <c r="D59" s="284" t="s">
        <v>984</v>
      </c>
      <c r="E59" s="284"/>
      <c r="F59" s="165">
        <v>143052</v>
      </c>
      <c r="G59" s="241">
        <f t="shared" si="16"/>
        <v>143052</v>
      </c>
      <c r="H59" s="147"/>
      <c r="I59" s="165">
        <f t="shared" si="2"/>
        <v>143052</v>
      </c>
      <c r="J59" s="74">
        <v>11921</v>
      </c>
      <c r="K59" s="1">
        <v>11921</v>
      </c>
      <c r="L59" s="1">
        <v>11921</v>
      </c>
      <c r="M59" s="1">
        <v>11921</v>
      </c>
      <c r="N59" s="1">
        <v>11921</v>
      </c>
      <c r="O59" s="80">
        <v>11921</v>
      </c>
      <c r="P59" s="1">
        <v>11921</v>
      </c>
      <c r="Q59" s="42">
        <v>11921</v>
      </c>
      <c r="R59" s="80">
        <v>11921</v>
      </c>
      <c r="S59" s="80">
        <v>11921</v>
      </c>
      <c r="T59" s="80">
        <v>11921</v>
      </c>
      <c r="U59" s="44">
        <v>11921</v>
      </c>
      <c r="V59" s="324"/>
    </row>
    <row r="60" spans="1:22" x14ac:dyDescent="0.25">
      <c r="B60" s="55"/>
      <c r="C60" s="259"/>
      <c r="D60" s="337" t="s">
        <v>1023</v>
      </c>
      <c r="E60" s="337"/>
      <c r="F60" s="165">
        <v>2200000</v>
      </c>
      <c r="G60" s="241">
        <f t="shared" si="16"/>
        <v>2200000</v>
      </c>
      <c r="H60" s="147"/>
      <c r="I60" s="165">
        <f>SUM(G60:H60)</f>
        <v>2200000</v>
      </c>
      <c r="J60" s="74"/>
      <c r="K60" s="1"/>
      <c r="L60" s="1"/>
      <c r="M60" s="1"/>
      <c r="N60" s="1"/>
      <c r="O60" s="80"/>
      <c r="P60" s="1"/>
      <c r="Q60" s="42"/>
      <c r="R60" s="80"/>
      <c r="S60" s="80"/>
      <c r="T60" s="80"/>
      <c r="U60" s="44">
        <f>1700000+500000</f>
        <v>2200000</v>
      </c>
      <c r="V60" s="324"/>
    </row>
    <row r="61" spans="1:22" x14ac:dyDescent="0.25">
      <c r="B61" s="55"/>
      <c r="C61" s="259"/>
      <c r="D61" s="284" t="s">
        <v>985</v>
      </c>
      <c r="E61" s="284"/>
      <c r="F61" s="165">
        <v>13000</v>
      </c>
      <c r="G61" s="241">
        <f t="shared" si="16"/>
        <v>13000</v>
      </c>
      <c r="H61" s="147"/>
      <c r="I61" s="165">
        <f t="shared" si="2"/>
        <v>13000</v>
      </c>
      <c r="J61" s="74"/>
      <c r="K61" s="1">
        <v>6500</v>
      </c>
      <c r="L61" s="1"/>
      <c r="M61" s="1"/>
      <c r="N61" s="1"/>
      <c r="O61" s="80"/>
      <c r="P61" s="1"/>
      <c r="Q61" s="42">
        <v>6500</v>
      </c>
      <c r="R61" s="80"/>
      <c r="S61" s="80"/>
      <c r="T61" s="80"/>
      <c r="U61" s="44"/>
      <c r="V61" s="324"/>
    </row>
    <row r="62" spans="1:22" x14ac:dyDescent="0.25">
      <c r="B62" s="55"/>
      <c r="C62" s="259"/>
      <c r="D62" s="284" t="s">
        <v>986</v>
      </c>
      <c r="E62" s="284"/>
      <c r="F62" s="165">
        <v>55900</v>
      </c>
      <c r="G62" s="241">
        <f t="shared" si="16"/>
        <v>55900</v>
      </c>
      <c r="H62" s="147"/>
      <c r="I62" s="165">
        <f t="shared" si="2"/>
        <v>55900</v>
      </c>
      <c r="J62" s="74">
        <v>4300</v>
      </c>
      <c r="K62" s="1">
        <v>4300</v>
      </c>
      <c r="L62" s="1">
        <v>4300</v>
      </c>
      <c r="M62" s="1">
        <v>4300</v>
      </c>
      <c r="N62" s="1">
        <v>4300</v>
      </c>
      <c r="O62" s="80">
        <v>8600</v>
      </c>
      <c r="P62" s="1">
        <v>4300</v>
      </c>
      <c r="Q62" s="42">
        <v>4300</v>
      </c>
      <c r="R62" s="80">
        <v>4300</v>
      </c>
      <c r="S62" s="80">
        <v>4300</v>
      </c>
      <c r="T62" s="80">
        <v>4300</v>
      </c>
      <c r="U62" s="44">
        <v>4300</v>
      </c>
      <c r="V62" s="324"/>
    </row>
    <row r="63" spans="1:22" x14ac:dyDescent="0.25">
      <c r="B63" s="55"/>
      <c r="C63" s="259"/>
      <c r="D63" s="284" t="s">
        <v>979</v>
      </c>
      <c r="E63" s="284"/>
      <c r="F63" s="165">
        <v>50000</v>
      </c>
      <c r="G63" s="241">
        <f t="shared" si="16"/>
        <v>50000</v>
      </c>
      <c r="H63" s="147"/>
      <c r="I63" s="165">
        <f t="shared" si="2"/>
        <v>50000</v>
      </c>
      <c r="J63" s="74"/>
      <c r="K63" s="1"/>
      <c r="L63" s="1"/>
      <c r="M63" s="1"/>
      <c r="N63" s="1"/>
      <c r="O63" s="80"/>
      <c r="P63" s="1"/>
      <c r="Q63" s="42"/>
      <c r="R63" s="80"/>
      <c r="S63" s="80"/>
      <c r="T63" s="80"/>
      <c r="U63" s="44">
        <v>50000</v>
      </c>
      <c r="V63" s="324"/>
    </row>
    <row r="64" spans="1:22" s="41" customFormat="1" x14ac:dyDescent="0.25">
      <c r="A64" s="124" t="s">
        <v>190</v>
      </c>
      <c r="B64" s="53" t="s">
        <v>640</v>
      </c>
      <c r="C64" s="609" t="s">
        <v>191</v>
      </c>
      <c r="D64" s="610"/>
      <c r="E64" s="610"/>
      <c r="F64" s="166">
        <v>583795</v>
      </c>
      <c r="G64" s="248">
        <f>SUM(G65:G69)</f>
        <v>583795</v>
      </c>
      <c r="H64" s="154">
        <f>SUM(H65:H69)</f>
        <v>0</v>
      </c>
      <c r="I64" s="166">
        <f t="shared" si="2"/>
        <v>583795</v>
      </c>
      <c r="J64" s="76">
        <f t="shared" ref="J64:V64" si="18">SUM(J65:J69)</f>
        <v>22536</v>
      </c>
      <c r="K64" s="13">
        <f t="shared" si="18"/>
        <v>25206</v>
      </c>
      <c r="L64" s="13">
        <f t="shared" si="18"/>
        <v>79238</v>
      </c>
      <c r="M64" s="13">
        <f t="shared" si="18"/>
        <v>79701</v>
      </c>
      <c r="N64" s="13">
        <f t="shared" si="18"/>
        <v>29184</v>
      </c>
      <c r="O64" s="81">
        <f t="shared" si="18"/>
        <v>41604</v>
      </c>
      <c r="P64" s="13">
        <f t="shared" si="18"/>
        <v>11266</v>
      </c>
      <c r="Q64" s="43">
        <f t="shared" si="18"/>
        <v>25459</v>
      </c>
      <c r="R64" s="81">
        <f t="shared" si="18"/>
        <v>140271</v>
      </c>
      <c r="S64" s="81">
        <f t="shared" si="18"/>
        <v>31390</v>
      </c>
      <c r="T64" s="81">
        <f t="shared" si="18"/>
        <v>51490</v>
      </c>
      <c r="U64" s="45">
        <f>SUM(U65:U69)</f>
        <v>46450</v>
      </c>
      <c r="V64" s="323">
        <f t="shared" si="18"/>
        <v>0</v>
      </c>
    </row>
    <row r="65" spans="1:22" x14ac:dyDescent="0.25">
      <c r="B65" s="55"/>
      <c r="C65" s="259"/>
      <c r="D65" s="284" t="s">
        <v>978</v>
      </c>
      <c r="E65" s="284"/>
      <c r="F65" s="165">
        <v>293484</v>
      </c>
      <c r="G65" s="241">
        <f>SUM(J65:U65)</f>
        <v>293484</v>
      </c>
      <c r="H65" s="147"/>
      <c r="I65" s="165">
        <f>SUM(G65:H65)</f>
        <v>293484</v>
      </c>
      <c r="J65" s="74">
        <v>22536</v>
      </c>
      <c r="K65" s="1">
        <f>25206</f>
        <v>25206</v>
      </c>
      <c r="L65" s="1">
        <v>54238</v>
      </c>
      <c r="M65" s="1">
        <v>7795</v>
      </c>
      <c r="N65" s="1">
        <v>29184</v>
      </c>
      <c r="O65" s="80">
        <v>16604</v>
      </c>
      <c r="P65" s="1">
        <v>11266</v>
      </c>
      <c r="Q65" s="42">
        <v>25459</v>
      </c>
      <c r="R65" s="80">
        <v>43366</v>
      </c>
      <c r="S65" s="80">
        <v>31390</v>
      </c>
      <c r="T65" s="80">
        <v>14990</v>
      </c>
      <c r="U65" s="44">
        <v>11450</v>
      </c>
      <c r="V65" s="324"/>
    </row>
    <row r="66" spans="1:22" x14ac:dyDescent="0.25">
      <c r="B66" s="55"/>
      <c r="C66" s="259"/>
      <c r="D66" s="284" t="s">
        <v>980</v>
      </c>
      <c r="E66" s="284"/>
      <c r="F66" s="165">
        <v>101602</v>
      </c>
      <c r="G66" s="241">
        <f>SUM(J66:U66)</f>
        <v>101602</v>
      </c>
      <c r="H66" s="147"/>
      <c r="I66" s="165">
        <f>SUM(G66:H66)</f>
        <v>101602</v>
      </c>
      <c r="J66" s="74"/>
      <c r="K66" s="1"/>
      <c r="L66" s="1"/>
      <c r="M66" s="1">
        <v>50801</v>
      </c>
      <c r="N66" s="1"/>
      <c r="O66" s="80"/>
      <c r="P66" s="1"/>
      <c r="Q66" s="42"/>
      <c r="R66" s="80">
        <v>50801</v>
      </c>
      <c r="S66" s="80"/>
      <c r="T66" s="80"/>
      <c r="U66" s="44"/>
      <c r="V66" s="324"/>
    </row>
    <row r="67" spans="1:22" x14ac:dyDescent="0.25">
      <c r="B67" s="55"/>
      <c r="C67" s="259"/>
      <c r="D67" s="284" t="s">
        <v>981</v>
      </c>
      <c r="E67" s="284"/>
      <c r="F67" s="165">
        <v>100000</v>
      </c>
      <c r="G67" s="241">
        <f>SUM(J67:U67)</f>
        <v>100000</v>
      </c>
      <c r="H67" s="147"/>
      <c r="I67" s="165">
        <f>SUM(G67:H67)</f>
        <v>100000</v>
      </c>
      <c r="J67" s="74"/>
      <c r="K67" s="1"/>
      <c r="L67" s="1">
        <v>25000</v>
      </c>
      <c r="M67" s="1"/>
      <c r="N67" s="1"/>
      <c r="O67" s="80">
        <v>25000</v>
      </c>
      <c r="P67" s="1"/>
      <c r="Q67" s="42"/>
      <c r="R67" s="80">
        <v>25000</v>
      </c>
      <c r="S67" s="80"/>
      <c r="T67" s="80"/>
      <c r="U67" s="44">
        <v>25000</v>
      </c>
      <c r="V67" s="324"/>
    </row>
    <row r="68" spans="1:22" x14ac:dyDescent="0.25">
      <c r="B68" s="55"/>
      <c r="C68" s="259"/>
      <c r="D68" s="284" t="s">
        <v>1011</v>
      </c>
      <c r="E68" s="284"/>
      <c r="F68" s="165">
        <v>42209</v>
      </c>
      <c r="G68" s="241">
        <f>SUM(J68:U68)</f>
        <v>42209</v>
      </c>
      <c r="H68" s="147"/>
      <c r="I68" s="165">
        <f>SUM(G68:H68)</f>
        <v>42209</v>
      </c>
      <c r="J68" s="74"/>
      <c r="K68" s="1"/>
      <c r="L68" s="1"/>
      <c r="M68" s="1">
        <v>21105</v>
      </c>
      <c r="N68" s="1"/>
      <c r="O68" s="80"/>
      <c r="P68" s="1"/>
      <c r="Q68" s="42"/>
      <c r="R68" s="80">
        <v>21104</v>
      </c>
      <c r="S68" s="80"/>
      <c r="T68" s="80"/>
      <c r="U68" s="44"/>
      <c r="V68" s="324"/>
    </row>
    <row r="69" spans="1:22" x14ac:dyDescent="0.25">
      <c r="B69" s="55"/>
      <c r="C69" s="259"/>
      <c r="D69" s="284" t="s">
        <v>979</v>
      </c>
      <c r="E69" s="284"/>
      <c r="F69" s="165">
        <v>46500</v>
      </c>
      <c r="G69" s="241">
        <f>SUM(J69:U69)</f>
        <v>46500</v>
      </c>
      <c r="H69" s="147"/>
      <c r="I69" s="165">
        <f>SUM(G69:H69)</f>
        <v>46500</v>
      </c>
      <c r="J69" s="74"/>
      <c r="K69" s="1"/>
      <c r="L69" s="1"/>
      <c r="M69" s="1"/>
      <c r="N69" s="1"/>
      <c r="O69" s="80"/>
      <c r="P69" s="1"/>
      <c r="Q69" s="42"/>
      <c r="R69" s="80"/>
      <c r="S69" s="80"/>
      <c r="T69" s="80">
        <v>36500</v>
      </c>
      <c r="U69" s="44">
        <v>10000</v>
      </c>
      <c r="V69" s="324"/>
    </row>
    <row r="70" spans="1:22" x14ac:dyDescent="0.25">
      <c r="B70" s="91" t="s">
        <v>641</v>
      </c>
      <c r="C70" s="587" t="s">
        <v>192</v>
      </c>
      <c r="D70" s="588"/>
      <c r="E70" s="588"/>
      <c r="F70" s="164">
        <v>812560</v>
      </c>
      <c r="G70" s="242">
        <f>G71+G72</f>
        <v>1082560</v>
      </c>
      <c r="H70" s="148">
        <f t="shared" ref="H70:U70" si="19">H71+H72</f>
        <v>0</v>
      </c>
      <c r="I70" s="164">
        <f t="shared" si="2"/>
        <v>1082560</v>
      </c>
      <c r="J70" s="93">
        <f t="shared" si="19"/>
        <v>6880</v>
      </c>
      <c r="K70" s="94">
        <f t="shared" si="19"/>
        <v>6880</v>
      </c>
      <c r="L70" s="94">
        <f t="shared" si="19"/>
        <v>6880</v>
      </c>
      <c r="M70" s="94">
        <f t="shared" si="19"/>
        <v>6880</v>
      </c>
      <c r="N70" s="94">
        <f t="shared" si="19"/>
        <v>1006880</v>
      </c>
      <c r="O70" s="97">
        <f t="shared" si="19"/>
        <v>6880</v>
      </c>
      <c r="P70" s="94">
        <f t="shared" si="19"/>
        <v>6880</v>
      </c>
      <c r="Q70" s="96">
        <f t="shared" si="19"/>
        <v>6880</v>
      </c>
      <c r="R70" s="97">
        <f t="shared" si="19"/>
        <v>6880</v>
      </c>
      <c r="S70" s="97">
        <f t="shared" si="19"/>
        <v>6880</v>
      </c>
      <c r="T70" s="97">
        <f t="shared" si="19"/>
        <v>6880</v>
      </c>
      <c r="U70" s="98">
        <f t="shared" si="19"/>
        <v>6880</v>
      </c>
      <c r="V70" s="322">
        <f>V71+V72</f>
        <v>0</v>
      </c>
    </row>
    <row r="71" spans="1:22" s="41" customFormat="1" hidden="1" x14ac:dyDescent="0.25">
      <c r="A71" s="124" t="s">
        <v>193</v>
      </c>
      <c r="B71" s="53" t="s">
        <v>642</v>
      </c>
      <c r="C71" s="609" t="s">
        <v>194</v>
      </c>
      <c r="D71" s="610"/>
      <c r="E71" s="610"/>
      <c r="F71" s="166">
        <v>0</v>
      </c>
      <c r="G71" s="248">
        <f>SUM(J71:U71)</f>
        <v>0</v>
      </c>
      <c r="H71" s="154"/>
      <c r="I71" s="166">
        <f t="shared" si="2"/>
        <v>0</v>
      </c>
      <c r="J71" s="76"/>
      <c r="K71" s="13"/>
      <c r="L71" s="13"/>
      <c r="M71" s="13"/>
      <c r="N71" s="13"/>
      <c r="O71" s="81"/>
      <c r="P71" s="13"/>
      <c r="Q71" s="43"/>
      <c r="R71" s="81"/>
      <c r="S71" s="81"/>
      <c r="T71" s="81"/>
      <c r="U71" s="45"/>
      <c r="V71" s="323"/>
    </row>
    <row r="72" spans="1:22" s="41" customFormat="1" x14ac:dyDescent="0.25">
      <c r="A72" s="124" t="s">
        <v>195</v>
      </c>
      <c r="B72" s="53" t="s">
        <v>643</v>
      </c>
      <c r="C72" s="609" t="s">
        <v>196</v>
      </c>
      <c r="D72" s="610"/>
      <c r="E72" s="610"/>
      <c r="F72" s="166">
        <v>812560</v>
      </c>
      <c r="G72" s="248">
        <f>SUM(G73:G74)</f>
        <v>1082560</v>
      </c>
      <c r="H72" s="154">
        <f>SUM(H73:H74)</f>
        <v>0</v>
      </c>
      <c r="I72" s="166">
        <f t="shared" si="2"/>
        <v>1082560</v>
      </c>
      <c r="J72" s="76">
        <f t="shared" ref="J72:V72" si="20">SUM(J73:J74)</f>
        <v>6880</v>
      </c>
      <c r="K72" s="13">
        <f t="shared" si="20"/>
        <v>6880</v>
      </c>
      <c r="L72" s="13">
        <f t="shared" si="20"/>
        <v>6880</v>
      </c>
      <c r="M72" s="13">
        <f t="shared" si="20"/>
        <v>6880</v>
      </c>
      <c r="N72" s="13">
        <f t="shared" si="20"/>
        <v>1006880</v>
      </c>
      <c r="O72" s="81">
        <f t="shared" si="20"/>
        <v>6880</v>
      </c>
      <c r="P72" s="13">
        <f t="shared" si="20"/>
        <v>6880</v>
      </c>
      <c r="Q72" s="43">
        <f t="shared" si="20"/>
        <v>6880</v>
      </c>
      <c r="R72" s="81">
        <f t="shared" si="20"/>
        <v>6880</v>
      </c>
      <c r="S72" s="81">
        <f t="shared" si="20"/>
        <v>6880</v>
      </c>
      <c r="T72" s="81">
        <f t="shared" si="20"/>
        <v>6880</v>
      </c>
      <c r="U72" s="45">
        <f t="shared" si="20"/>
        <v>6880</v>
      </c>
      <c r="V72" s="323">
        <f t="shared" si="20"/>
        <v>0</v>
      </c>
    </row>
    <row r="73" spans="1:22" x14ac:dyDescent="0.25">
      <c r="B73" s="55"/>
      <c r="C73" s="259"/>
      <c r="D73" s="284" t="s">
        <v>1003</v>
      </c>
      <c r="E73" s="284"/>
      <c r="F73" s="165">
        <v>82560</v>
      </c>
      <c r="G73" s="241">
        <f>SUM(J73:U73)</f>
        <v>82560</v>
      </c>
      <c r="H73" s="147"/>
      <c r="I73" s="165">
        <f>SUM(G73:H73)</f>
        <v>82560</v>
      </c>
      <c r="J73" s="74">
        <v>6880</v>
      </c>
      <c r="K73" s="1">
        <v>6880</v>
      </c>
      <c r="L73" s="1">
        <v>6880</v>
      </c>
      <c r="M73" s="42">
        <v>6880</v>
      </c>
      <c r="N73" s="42">
        <v>6880</v>
      </c>
      <c r="O73" s="80">
        <v>6880</v>
      </c>
      <c r="P73" s="1">
        <v>6880</v>
      </c>
      <c r="Q73" s="1">
        <v>6880</v>
      </c>
      <c r="R73" s="80">
        <v>6880</v>
      </c>
      <c r="S73" s="80">
        <v>6880</v>
      </c>
      <c r="T73" s="80">
        <v>6880</v>
      </c>
      <c r="U73" s="80">
        <v>6880</v>
      </c>
      <c r="V73" s="324"/>
    </row>
    <row r="74" spans="1:22" x14ac:dyDescent="0.25">
      <c r="B74" s="55"/>
      <c r="C74" s="259"/>
      <c r="D74" s="284" t="s">
        <v>1004</v>
      </c>
      <c r="E74" s="284"/>
      <c r="F74" s="165">
        <v>730000</v>
      </c>
      <c r="G74" s="241">
        <f>SUM(J74:U74)</f>
        <v>1000000</v>
      </c>
      <c r="H74" s="147"/>
      <c r="I74" s="165">
        <f>SUM(G74:H74)</f>
        <v>1000000</v>
      </c>
      <c r="J74" s="74"/>
      <c r="K74" s="1"/>
      <c r="L74" s="1"/>
      <c r="M74" s="1"/>
      <c r="N74" s="1">
        <v>1000000</v>
      </c>
      <c r="O74" s="80"/>
      <c r="P74" s="1"/>
      <c r="Q74" s="42"/>
      <c r="R74" s="80"/>
      <c r="S74" s="80"/>
      <c r="T74" s="80"/>
      <c r="U74" s="44"/>
      <c r="V74" s="324"/>
    </row>
    <row r="75" spans="1:22" x14ac:dyDescent="0.25">
      <c r="B75" s="91" t="s">
        <v>644</v>
      </c>
      <c r="C75" s="587" t="s">
        <v>197</v>
      </c>
      <c r="D75" s="588"/>
      <c r="E75" s="588"/>
      <c r="F75" s="164">
        <v>1175214</v>
      </c>
      <c r="G75" s="242">
        <f>G76+G79+G80+G81+G82</f>
        <v>1175214</v>
      </c>
      <c r="H75" s="148">
        <f t="shared" ref="H75:U75" si="21">H76+H79+H80+H81+H82</f>
        <v>0</v>
      </c>
      <c r="I75" s="164">
        <f t="shared" si="2"/>
        <v>1175214</v>
      </c>
      <c r="J75" s="93">
        <f t="shared" si="21"/>
        <v>6191</v>
      </c>
      <c r="K75" s="94">
        <f t="shared" si="21"/>
        <v>6899</v>
      </c>
      <c r="L75" s="94">
        <f t="shared" si="21"/>
        <v>16074</v>
      </c>
      <c r="M75" s="94">
        <f t="shared" si="21"/>
        <v>61221</v>
      </c>
      <c r="N75" s="94">
        <f t="shared" si="21"/>
        <v>300207</v>
      </c>
      <c r="O75" s="97">
        <f t="shared" si="21"/>
        <v>50135</v>
      </c>
      <c r="P75" s="94">
        <f t="shared" si="21"/>
        <v>34845</v>
      </c>
      <c r="Q75" s="96">
        <f t="shared" si="21"/>
        <v>50319</v>
      </c>
      <c r="R75" s="97">
        <f t="shared" si="21"/>
        <v>27506</v>
      </c>
      <c r="S75" s="97">
        <f t="shared" si="21"/>
        <v>7317</v>
      </c>
      <c r="T75" s="97">
        <f t="shared" si="21"/>
        <v>607500</v>
      </c>
      <c r="U75" s="98">
        <f t="shared" si="21"/>
        <v>7000</v>
      </c>
      <c r="V75" s="322">
        <f>V76+V79+V80+V81+V82</f>
        <v>0</v>
      </c>
    </row>
    <row r="76" spans="1:22" s="41" customFormat="1" x14ac:dyDescent="0.25">
      <c r="A76" s="124" t="s">
        <v>198</v>
      </c>
      <c r="B76" s="53" t="s">
        <v>645</v>
      </c>
      <c r="C76" s="609" t="s">
        <v>876</v>
      </c>
      <c r="D76" s="610"/>
      <c r="E76" s="610"/>
      <c r="F76" s="166">
        <v>1174214</v>
      </c>
      <c r="G76" s="248">
        <f>SUM(G77:G78)</f>
        <v>1174214</v>
      </c>
      <c r="H76" s="154">
        <f>SUM(H77:H78)</f>
        <v>0</v>
      </c>
      <c r="I76" s="166">
        <f t="shared" si="2"/>
        <v>1174214</v>
      </c>
      <c r="J76" s="76">
        <f t="shared" ref="J76:V76" si="22">SUM(J77:J78)</f>
        <v>6191</v>
      </c>
      <c r="K76" s="13">
        <f t="shared" si="22"/>
        <v>6899</v>
      </c>
      <c r="L76" s="13">
        <f t="shared" si="22"/>
        <v>16074</v>
      </c>
      <c r="M76" s="13">
        <f t="shared" si="22"/>
        <v>61221</v>
      </c>
      <c r="N76" s="13">
        <f t="shared" si="22"/>
        <v>300207</v>
      </c>
      <c r="O76" s="81">
        <f t="shared" si="22"/>
        <v>50135</v>
      </c>
      <c r="P76" s="13">
        <f t="shared" si="22"/>
        <v>34845</v>
      </c>
      <c r="Q76" s="43">
        <f t="shared" si="22"/>
        <v>50319</v>
      </c>
      <c r="R76" s="81">
        <f t="shared" si="22"/>
        <v>27506</v>
      </c>
      <c r="S76" s="81">
        <f t="shared" si="22"/>
        <v>7317</v>
      </c>
      <c r="T76" s="81">
        <f t="shared" si="22"/>
        <v>607500</v>
      </c>
      <c r="U76" s="45">
        <f t="shared" si="22"/>
        <v>6000</v>
      </c>
      <c r="V76" s="323">
        <f t="shared" si="22"/>
        <v>0</v>
      </c>
    </row>
    <row r="77" spans="1:22" x14ac:dyDescent="0.25">
      <c r="B77" s="55"/>
      <c r="C77" s="259"/>
      <c r="D77" s="284" t="s">
        <v>1005</v>
      </c>
      <c r="E77" s="284"/>
      <c r="F77" s="165">
        <v>1174214</v>
      </c>
      <c r="G77" s="241">
        <f>SUM(J77:U77)</f>
        <v>1174214</v>
      </c>
      <c r="H77" s="147"/>
      <c r="I77" s="165">
        <f>SUM(G77:H77)</f>
        <v>1174214</v>
      </c>
      <c r="J77" s="74">
        <v>6191</v>
      </c>
      <c r="K77" s="1">
        <v>6899</v>
      </c>
      <c r="L77" s="1">
        <v>16074</v>
      </c>
      <c r="M77" s="1">
        <v>61221</v>
      </c>
      <c r="N77" s="1">
        <f>30207+270000</f>
        <v>300207</v>
      </c>
      <c r="O77" s="80">
        <v>50135</v>
      </c>
      <c r="P77" s="1">
        <v>34845</v>
      </c>
      <c r="Q77" s="42">
        <v>50319</v>
      </c>
      <c r="R77" s="80">
        <v>27506</v>
      </c>
      <c r="S77" s="80">
        <v>7317</v>
      </c>
      <c r="T77" s="80">
        <f>594000+13500</f>
        <v>607500</v>
      </c>
      <c r="U77" s="44">
        <v>6000</v>
      </c>
      <c r="V77" s="324"/>
    </row>
    <row r="78" spans="1:22" x14ac:dyDescent="0.25">
      <c r="B78" s="55"/>
      <c r="C78" s="259"/>
      <c r="D78" s="284" t="s">
        <v>1006</v>
      </c>
      <c r="E78" s="284"/>
      <c r="F78" s="165">
        <v>0</v>
      </c>
      <c r="G78" s="241">
        <f t="shared" ref="G78:G82" si="23">SUM(J78:U78)</f>
        <v>0</v>
      </c>
      <c r="H78" s="147"/>
      <c r="I78" s="165">
        <f>SUM(G78:H78)</f>
        <v>0</v>
      </c>
      <c r="J78" s="74"/>
      <c r="K78" s="1"/>
      <c r="L78" s="1"/>
      <c r="M78" s="1"/>
      <c r="N78" s="1"/>
      <c r="O78" s="80"/>
      <c r="P78" s="1"/>
      <c r="Q78" s="42"/>
      <c r="R78" s="80"/>
      <c r="S78" s="80"/>
      <c r="T78" s="80"/>
      <c r="U78" s="44"/>
      <c r="V78" s="324">
        <f>I78</f>
        <v>0</v>
      </c>
    </row>
    <row r="79" spans="1:22" s="41" customFormat="1" hidden="1" x14ac:dyDescent="0.25">
      <c r="A79" s="124" t="s">
        <v>199</v>
      </c>
      <c r="B79" s="53" t="s">
        <v>646</v>
      </c>
      <c r="C79" s="609" t="s">
        <v>200</v>
      </c>
      <c r="D79" s="610"/>
      <c r="E79" s="610"/>
      <c r="F79" s="166">
        <v>0</v>
      </c>
      <c r="G79" s="248">
        <f t="shared" si="23"/>
        <v>0</v>
      </c>
      <c r="H79" s="154"/>
      <c r="I79" s="166">
        <f t="shared" si="2"/>
        <v>0</v>
      </c>
      <c r="J79" s="76"/>
      <c r="K79" s="13"/>
      <c r="L79" s="13"/>
      <c r="M79" s="13"/>
      <c r="N79" s="13"/>
      <c r="O79" s="81"/>
      <c r="P79" s="13"/>
      <c r="Q79" s="43"/>
      <c r="R79" s="81"/>
      <c r="S79" s="81"/>
      <c r="T79" s="81"/>
      <c r="U79" s="45"/>
      <c r="V79" s="323"/>
    </row>
    <row r="80" spans="1:22" s="41" customFormat="1" hidden="1" x14ac:dyDescent="0.25">
      <c r="A80" s="124" t="s">
        <v>201</v>
      </c>
      <c r="B80" s="53" t="s">
        <v>647</v>
      </c>
      <c r="C80" s="609" t="s">
        <v>202</v>
      </c>
      <c r="D80" s="610"/>
      <c r="E80" s="610"/>
      <c r="F80" s="166">
        <v>0</v>
      </c>
      <c r="G80" s="248">
        <f t="shared" si="23"/>
        <v>0</v>
      </c>
      <c r="H80" s="154"/>
      <c r="I80" s="166">
        <f t="shared" si="2"/>
        <v>0</v>
      </c>
      <c r="J80" s="76"/>
      <c r="K80" s="13"/>
      <c r="L80" s="13"/>
      <c r="M80" s="13"/>
      <c r="N80" s="13"/>
      <c r="O80" s="81"/>
      <c r="P80" s="13"/>
      <c r="Q80" s="43"/>
      <c r="R80" s="81"/>
      <c r="S80" s="81"/>
      <c r="T80" s="81"/>
      <c r="U80" s="45"/>
      <c r="V80" s="323"/>
    </row>
    <row r="81" spans="1:23" s="41" customFormat="1" hidden="1" x14ac:dyDescent="0.25">
      <c r="A81" s="124" t="s">
        <v>203</v>
      </c>
      <c r="B81" s="53" t="s">
        <v>648</v>
      </c>
      <c r="C81" s="609" t="s">
        <v>204</v>
      </c>
      <c r="D81" s="610"/>
      <c r="E81" s="610"/>
      <c r="F81" s="166">
        <v>0</v>
      </c>
      <c r="G81" s="248">
        <f t="shared" si="23"/>
        <v>0</v>
      </c>
      <c r="H81" s="154"/>
      <c r="I81" s="166">
        <f t="shared" si="2"/>
        <v>0</v>
      </c>
      <c r="J81" s="76"/>
      <c r="K81" s="13"/>
      <c r="L81" s="13"/>
      <c r="M81" s="13"/>
      <c r="N81" s="13"/>
      <c r="O81" s="81"/>
      <c r="P81" s="13"/>
      <c r="Q81" s="43"/>
      <c r="R81" s="81"/>
      <c r="S81" s="81"/>
      <c r="T81" s="81"/>
      <c r="U81" s="45"/>
      <c r="V81" s="323"/>
    </row>
    <row r="82" spans="1:23" s="41" customFormat="1" ht="15.75" thickBot="1" x14ac:dyDescent="0.3">
      <c r="A82" s="124" t="s">
        <v>205</v>
      </c>
      <c r="B82" s="194" t="s">
        <v>649</v>
      </c>
      <c r="C82" s="614" t="s">
        <v>206</v>
      </c>
      <c r="D82" s="615"/>
      <c r="E82" s="615"/>
      <c r="F82" s="166">
        <v>1000</v>
      </c>
      <c r="G82" s="262">
        <f t="shared" si="23"/>
        <v>1000</v>
      </c>
      <c r="H82" s="195"/>
      <c r="I82" s="166">
        <f t="shared" si="2"/>
        <v>1000</v>
      </c>
      <c r="J82" s="76"/>
      <c r="K82" s="13"/>
      <c r="L82" s="13"/>
      <c r="M82" s="13"/>
      <c r="N82" s="13"/>
      <c r="O82" s="81"/>
      <c r="P82" s="386"/>
      <c r="Q82" s="43"/>
      <c r="R82" s="81"/>
      <c r="S82" s="81"/>
      <c r="T82" s="81"/>
      <c r="U82" s="45">
        <v>1000</v>
      </c>
      <c r="V82" s="323"/>
    </row>
    <row r="83" spans="1:23" ht="15.75" thickBot="1" x14ac:dyDescent="0.3">
      <c r="B83" s="83" t="s">
        <v>207</v>
      </c>
      <c r="C83" s="591" t="s">
        <v>208</v>
      </c>
      <c r="D83" s="592"/>
      <c r="E83" s="592"/>
      <c r="F83" s="162">
        <v>0</v>
      </c>
      <c r="G83" s="244">
        <f>G84+G85+G86+G87+G88+G89+G90+G94</f>
        <v>0</v>
      </c>
      <c r="H83" s="150">
        <f t="shared" ref="H83:U83" si="24">H84+H85+H86+H87+H88+H89+H90+H94</f>
        <v>0</v>
      </c>
      <c r="I83" s="162">
        <f t="shared" si="2"/>
        <v>0</v>
      </c>
      <c r="J83" s="85">
        <f t="shared" si="24"/>
        <v>0</v>
      </c>
      <c r="K83" s="86">
        <f t="shared" si="24"/>
        <v>0</v>
      </c>
      <c r="L83" s="86">
        <f t="shared" si="24"/>
        <v>0</v>
      </c>
      <c r="M83" s="86">
        <f t="shared" si="24"/>
        <v>0</v>
      </c>
      <c r="N83" s="86">
        <f t="shared" si="24"/>
        <v>0</v>
      </c>
      <c r="O83" s="89">
        <f t="shared" si="24"/>
        <v>0</v>
      </c>
      <c r="P83" s="86">
        <f t="shared" si="24"/>
        <v>0</v>
      </c>
      <c r="Q83" s="88">
        <f t="shared" si="24"/>
        <v>0</v>
      </c>
      <c r="R83" s="89">
        <f t="shared" si="24"/>
        <v>0</v>
      </c>
      <c r="S83" s="89">
        <f t="shared" si="24"/>
        <v>0</v>
      </c>
      <c r="T83" s="89">
        <f t="shared" si="24"/>
        <v>0</v>
      </c>
      <c r="U83" s="90">
        <f t="shared" si="24"/>
        <v>0</v>
      </c>
      <c r="V83" s="319">
        <f>V84+V85+V86+V87+V88+V89+V90+V94</f>
        <v>0</v>
      </c>
    </row>
    <row r="84" spans="1:23" s="18" customFormat="1" ht="15.75" hidden="1" thickBot="1" x14ac:dyDescent="0.3">
      <c r="A84" s="124" t="s">
        <v>877</v>
      </c>
      <c r="B84" s="113" t="s">
        <v>878</v>
      </c>
      <c r="C84" s="611" t="s">
        <v>879</v>
      </c>
      <c r="D84" s="612"/>
      <c r="E84" s="612"/>
      <c r="F84" s="164">
        <v>0</v>
      </c>
      <c r="G84" s="240">
        <f t="shared" ref="G84:G89" si="25">SUM(J84:U84)</f>
        <v>0</v>
      </c>
      <c r="H84" s="146"/>
      <c r="I84" s="164">
        <f t="shared" si="2"/>
        <v>0</v>
      </c>
      <c r="J84" s="93"/>
      <c r="K84" s="94"/>
      <c r="L84" s="94"/>
      <c r="M84" s="94"/>
      <c r="N84" s="94"/>
      <c r="O84" s="97"/>
      <c r="P84" s="94"/>
      <c r="Q84" s="402"/>
      <c r="R84" s="429"/>
      <c r="S84" s="97"/>
      <c r="T84" s="97"/>
      <c r="U84" s="98"/>
      <c r="V84" s="322"/>
    </row>
    <row r="85" spans="1:23" s="18" customFormat="1" ht="15.75" hidden="1" thickBot="1" x14ac:dyDescent="0.3">
      <c r="A85" s="124" t="s">
        <v>209</v>
      </c>
      <c r="B85" s="113" t="s">
        <v>650</v>
      </c>
      <c r="C85" s="611" t="s">
        <v>210</v>
      </c>
      <c r="D85" s="612"/>
      <c r="E85" s="612"/>
      <c r="F85" s="164">
        <v>0</v>
      </c>
      <c r="G85" s="240">
        <f t="shared" si="25"/>
        <v>0</v>
      </c>
      <c r="H85" s="146"/>
      <c r="I85" s="164">
        <f t="shared" si="2"/>
        <v>0</v>
      </c>
      <c r="J85" s="93"/>
      <c r="K85" s="94"/>
      <c r="L85" s="94"/>
      <c r="M85" s="94"/>
      <c r="N85" s="94"/>
      <c r="O85" s="97"/>
      <c r="P85" s="94"/>
      <c r="Q85" s="402"/>
      <c r="R85" s="429"/>
      <c r="S85" s="97"/>
      <c r="T85" s="97"/>
      <c r="U85" s="98"/>
      <c r="V85" s="322"/>
    </row>
    <row r="86" spans="1:23" s="18" customFormat="1" ht="15.75" hidden="1" thickBot="1" x14ac:dyDescent="0.3">
      <c r="A86" s="124" t="s">
        <v>211</v>
      </c>
      <c r="B86" s="91" t="s">
        <v>651</v>
      </c>
      <c r="C86" s="587" t="s">
        <v>352</v>
      </c>
      <c r="D86" s="588"/>
      <c r="E86" s="588"/>
      <c r="F86" s="164">
        <v>0</v>
      </c>
      <c r="G86" s="242">
        <f t="shared" si="25"/>
        <v>0</v>
      </c>
      <c r="H86" s="148"/>
      <c r="I86" s="164">
        <f t="shared" si="2"/>
        <v>0</v>
      </c>
      <c r="J86" s="93"/>
      <c r="K86" s="94"/>
      <c r="L86" s="94"/>
      <c r="M86" s="94"/>
      <c r="N86" s="94"/>
      <c r="O86" s="97"/>
      <c r="P86" s="94"/>
      <c r="Q86" s="402"/>
      <c r="R86" s="429"/>
      <c r="S86" s="97"/>
      <c r="T86" s="97"/>
      <c r="U86" s="98"/>
      <c r="V86" s="322"/>
    </row>
    <row r="87" spans="1:23" s="18" customFormat="1" ht="15.75" hidden="1" thickBot="1" x14ac:dyDescent="0.3">
      <c r="A87" s="124" t="s">
        <v>212</v>
      </c>
      <c r="B87" s="113" t="s">
        <v>652</v>
      </c>
      <c r="C87" s="587" t="s">
        <v>880</v>
      </c>
      <c r="D87" s="588"/>
      <c r="E87" s="588"/>
      <c r="F87" s="164">
        <v>0</v>
      </c>
      <c r="G87" s="242">
        <f t="shared" si="25"/>
        <v>0</v>
      </c>
      <c r="H87" s="148"/>
      <c r="I87" s="164">
        <f t="shared" si="2"/>
        <v>0</v>
      </c>
      <c r="J87" s="93"/>
      <c r="K87" s="94"/>
      <c r="L87" s="94"/>
      <c r="M87" s="94"/>
      <c r="N87" s="94"/>
      <c r="O87" s="97"/>
      <c r="P87" s="94"/>
      <c r="Q87" s="402"/>
      <c r="R87" s="429"/>
      <c r="S87" s="97"/>
      <c r="T87" s="97"/>
      <c r="U87" s="98"/>
      <c r="V87" s="322"/>
    </row>
    <row r="88" spans="1:23" s="18" customFormat="1" ht="15.75" hidden="1" thickBot="1" x14ac:dyDescent="0.3">
      <c r="A88" s="124" t="s">
        <v>213</v>
      </c>
      <c r="B88" s="91" t="s">
        <v>653</v>
      </c>
      <c r="C88" s="587" t="s">
        <v>881</v>
      </c>
      <c r="D88" s="588"/>
      <c r="E88" s="588"/>
      <c r="F88" s="164">
        <v>0</v>
      </c>
      <c r="G88" s="242">
        <f t="shared" si="25"/>
        <v>0</v>
      </c>
      <c r="H88" s="148"/>
      <c r="I88" s="164">
        <f t="shared" si="2"/>
        <v>0</v>
      </c>
      <c r="J88" s="93"/>
      <c r="K88" s="94"/>
      <c r="L88" s="94"/>
      <c r="M88" s="94"/>
      <c r="N88" s="94"/>
      <c r="O88" s="97"/>
      <c r="P88" s="94"/>
      <c r="Q88" s="402"/>
      <c r="R88" s="429"/>
      <c r="S88" s="97"/>
      <c r="T88" s="97"/>
      <c r="U88" s="98"/>
      <c r="V88" s="322"/>
    </row>
    <row r="89" spans="1:23" s="18" customFormat="1" ht="15.75" hidden="1" thickBot="1" x14ac:dyDescent="0.3">
      <c r="A89" s="124" t="s">
        <v>214</v>
      </c>
      <c r="B89" s="113" t="s">
        <v>654</v>
      </c>
      <c r="C89" s="587" t="s">
        <v>215</v>
      </c>
      <c r="D89" s="588"/>
      <c r="E89" s="588"/>
      <c r="F89" s="164">
        <v>0</v>
      </c>
      <c r="G89" s="242">
        <f t="shared" si="25"/>
        <v>0</v>
      </c>
      <c r="H89" s="148"/>
      <c r="I89" s="164">
        <f t="shared" si="2"/>
        <v>0</v>
      </c>
      <c r="J89" s="93"/>
      <c r="K89" s="94"/>
      <c r="L89" s="94"/>
      <c r="M89" s="94"/>
      <c r="N89" s="94"/>
      <c r="O89" s="97"/>
      <c r="P89" s="94"/>
      <c r="Q89" s="402"/>
      <c r="R89" s="429"/>
      <c r="S89" s="97"/>
      <c r="T89" s="97"/>
      <c r="U89" s="98"/>
      <c r="V89" s="322"/>
    </row>
    <row r="90" spans="1:23" s="18" customFormat="1" ht="15.75" hidden="1" thickBot="1" x14ac:dyDescent="0.3">
      <c r="A90" s="124" t="s">
        <v>216</v>
      </c>
      <c r="B90" s="91" t="s">
        <v>655</v>
      </c>
      <c r="C90" s="587" t="s">
        <v>217</v>
      </c>
      <c r="D90" s="588"/>
      <c r="E90" s="588"/>
      <c r="F90" s="164">
        <v>0</v>
      </c>
      <c r="G90" s="242">
        <f>G91+G92+G93</f>
        <v>0</v>
      </c>
      <c r="H90" s="148">
        <f t="shared" ref="H90:U90" si="26">H91+H92+H93</f>
        <v>0</v>
      </c>
      <c r="I90" s="164">
        <f t="shared" si="2"/>
        <v>0</v>
      </c>
      <c r="J90" s="93">
        <f t="shared" si="26"/>
        <v>0</v>
      </c>
      <c r="K90" s="94">
        <f t="shared" si="26"/>
        <v>0</v>
      </c>
      <c r="L90" s="94">
        <f t="shared" si="26"/>
        <v>0</v>
      </c>
      <c r="M90" s="94">
        <f t="shared" si="26"/>
        <v>0</v>
      </c>
      <c r="N90" s="94">
        <f t="shared" si="26"/>
        <v>0</v>
      </c>
      <c r="O90" s="97">
        <f t="shared" si="26"/>
        <v>0</v>
      </c>
      <c r="P90" s="94">
        <f t="shared" si="26"/>
        <v>0</v>
      </c>
      <c r="Q90" s="402">
        <f t="shared" si="26"/>
        <v>0</v>
      </c>
      <c r="R90" s="429">
        <f t="shared" si="26"/>
        <v>0</v>
      </c>
      <c r="S90" s="97">
        <f t="shared" si="26"/>
        <v>0</v>
      </c>
      <c r="T90" s="97">
        <f t="shared" si="26"/>
        <v>0</v>
      </c>
      <c r="U90" s="98">
        <f t="shared" si="26"/>
        <v>0</v>
      </c>
      <c r="V90" s="322">
        <f>V91+V92+V93</f>
        <v>0</v>
      </c>
    </row>
    <row r="91" spans="1:23" ht="15.75" hidden="1" thickBot="1" x14ac:dyDescent="0.3">
      <c r="B91" s="55"/>
      <c r="C91" s="2"/>
      <c r="D91" s="550" t="s">
        <v>343</v>
      </c>
      <c r="E91" s="550"/>
      <c r="F91" s="165">
        <v>0</v>
      </c>
      <c r="G91" s="241">
        <f>SUM(J91:U91)</f>
        <v>0</v>
      </c>
      <c r="H91" s="147"/>
      <c r="I91" s="165">
        <f t="shared" si="2"/>
        <v>0</v>
      </c>
      <c r="J91" s="74"/>
      <c r="K91" s="1"/>
      <c r="L91" s="1"/>
      <c r="M91" s="1"/>
      <c r="N91" s="1"/>
      <c r="O91" s="80"/>
      <c r="P91" s="1"/>
      <c r="Q91" s="403"/>
      <c r="R91" s="430"/>
      <c r="S91" s="80"/>
      <c r="T91" s="80"/>
      <c r="U91" s="44"/>
      <c r="V91" s="324"/>
      <c r="W91" s="21"/>
    </row>
    <row r="92" spans="1:23" ht="15.75" hidden="1" thickBot="1" x14ac:dyDescent="0.3">
      <c r="B92" s="55"/>
      <c r="C92" s="2"/>
      <c r="D92" s="550" t="s">
        <v>344</v>
      </c>
      <c r="E92" s="550"/>
      <c r="F92" s="165">
        <v>0</v>
      </c>
      <c r="G92" s="241">
        <f>SUM(J92:U92)</f>
        <v>0</v>
      </c>
      <c r="H92" s="147"/>
      <c r="I92" s="165">
        <f t="shared" si="2"/>
        <v>0</v>
      </c>
      <c r="J92" s="74"/>
      <c r="K92" s="1"/>
      <c r="L92" s="1"/>
      <c r="M92" s="1"/>
      <c r="N92" s="1"/>
      <c r="O92" s="80"/>
      <c r="P92" s="1"/>
      <c r="Q92" s="403"/>
      <c r="R92" s="430"/>
      <c r="S92" s="80"/>
      <c r="T92" s="80"/>
      <c r="U92" s="44"/>
      <c r="V92" s="324"/>
    </row>
    <row r="93" spans="1:23" ht="15.75" hidden="1" thickBot="1" x14ac:dyDescent="0.3">
      <c r="B93" s="55"/>
      <c r="C93" s="2"/>
      <c r="D93" s="550" t="s">
        <v>345</v>
      </c>
      <c r="E93" s="550"/>
      <c r="F93" s="165">
        <v>0</v>
      </c>
      <c r="G93" s="241">
        <f>SUM(J93:U93)</f>
        <v>0</v>
      </c>
      <c r="H93" s="147"/>
      <c r="I93" s="165">
        <f t="shared" si="2"/>
        <v>0</v>
      </c>
      <c r="J93" s="74"/>
      <c r="K93" s="1"/>
      <c r="L93" s="1"/>
      <c r="M93" s="1"/>
      <c r="N93" s="1"/>
      <c r="O93" s="80"/>
      <c r="P93" s="1"/>
      <c r="Q93" s="403"/>
      <c r="R93" s="430"/>
      <c r="S93" s="80"/>
      <c r="T93" s="80"/>
      <c r="U93" s="44"/>
      <c r="V93" s="324"/>
    </row>
    <row r="94" spans="1:23" s="18" customFormat="1" ht="15.75" hidden="1" thickBot="1" x14ac:dyDescent="0.3">
      <c r="A94" s="124" t="s">
        <v>218</v>
      </c>
      <c r="B94" s="91" t="s">
        <v>656</v>
      </c>
      <c r="C94" s="587" t="s">
        <v>219</v>
      </c>
      <c r="D94" s="588"/>
      <c r="E94" s="588"/>
      <c r="F94" s="164">
        <v>0</v>
      </c>
      <c r="G94" s="242">
        <f>G95+G96+G97+G98</f>
        <v>0</v>
      </c>
      <c r="H94" s="148">
        <f t="shared" ref="H94:U94" si="27">H95+H96+H97+H98</f>
        <v>0</v>
      </c>
      <c r="I94" s="164">
        <f t="shared" ref="I94:I157" si="28">SUM(G94:H94)</f>
        <v>0</v>
      </c>
      <c r="J94" s="93">
        <f t="shared" si="27"/>
        <v>0</v>
      </c>
      <c r="K94" s="94">
        <f t="shared" si="27"/>
        <v>0</v>
      </c>
      <c r="L94" s="94">
        <f t="shared" si="27"/>
        <v>0</v>
      </c>
      <c r="M94" s="94">
        <f t="shared" si="27"/>
        <v>0</v>
      </c>
      <c r="N94" s="94">
        <f t="shared" si="27"/>
        <v>0</v>
      </c>
      <c r="O94" s="97">
        <f t="shared" si="27"/>
        <v>0</v>
      </c>
      <c r="P94" s="94">
        <f t="shared" si="27"/>
        <v>0</v>
      </c>
      <c r="Q94" s="402">
        <f t="shared" si="27"/>
        <v>0</v>
      </c>
      <c r="R94" s="429">
        <f t="shared" si="27"/>
        <v>0</v>
      </c>
      <c r="S94" s="97">
        <f t="shared" si="27"/>
        <v>0</v>
      </c>
      <c r="T94" s="97">
        <f t="shared" si="27"/>
        <v>0</v>
      </c>
      <c r="U94" s="98">
        <f t="shared" si="27"/>
        <v>0</v>
      </c>
      <c r="V94" s="322">
        <f>V95+V96+V97+V98</f>
        <v>0</v>
      </c>
    </row>
    <row r="95" spans="1:23" ht="15.75" hidden="1" thickBot="1" x14ac:dyDescent="0.3">
      <c r="B95" s="55"/>
      <c r="C95" s="2"/>
      <c r="D95" s="550" t="s">
        <v>835</v>
      </c>
      <c r="E95" s="550"/>
      <c r="F95" s="165">
        <v>0</v>
      </c>
      <c r="G95" s="241">
        <f>SUM(J95:U95)</f>
        <v>0</v>
      </c>
      <c r="H95" s="147"/>
      <c r="I95" s="165">
        <f t="shared" si="28"/>
        <v>0</v>
      </c>
      <c r="J95" s="74"/>
      <c r="K95" s="1"/>
      <c r="L95" s="1"/>
      <c r="M95" s="1"/>
      <c r="N95" s="1"/>
      <c r="O95" s="80"/>
      <c r="P95" s="1"/>
      <c r="Q95" s="403"/>
      <c r="R95" s="430"/>
      <c r="S95" s="80"/>
      <c r="T95" s="80"/>
      <c r="U95" s="44"/>
      <c r="V95" s="324"/>
    </row>
    <row r="96" spans="1:23" ht="15.75" hidden="1" thickBot="1" x14ac:dyDescent="0.3">
      <c r="B96" s="55"/>
      <c r="C96" s="2"/>
      <c r="D96" s="550" t="s">
        <v>346</v>
      </c>
      <c r="E96" s="550"/>
      <c r="F96" s="165">
        <v>0</v>
      </c>
      <c r="G96" s="241">
        <f>SUM(J96:U96)</f>
        <v>0</v>
      </c>
      <c r="H96" s="147"/>
      <c r="I96" s="165">
        <f t="shared" si="28"/>
        <v>0</v>
      </c>
      <c r="J96" s="74"/>
      <c r="K96" s="1"/>
      <c r="L96" s="1"/>
      <c r="M96" s="1"/>
      <c r="N96" s="1"/>
      <c r="O96" s="80"/>
      <c r="P96" s="1"/>
      <c r="Q96" s="403"/>
      <c r="R96" s="430"/>
      <c r="S96" s="80"/>
      <c r="T96" s="80"/>
      <c r="U96" s="44"/>
      <c r="V96" s="324"/>
    </row>
    <row r="97" spans="1:22" ht="15.75" hidden="1" thickBot="1" x14ac:dyDescent="0.3">
      <c r="B97" s="55"/>
      <c r="C97" s="2"/>
      <c r="D97" s="550" t="s">
        <v>836</v>
      </c>
      <c r="E97" s="550"/>
      <c r="F97" s="165">
        <v>0</v>
      </c>
      <c r="G97" s="241">
        <f>SUM(J97:U97)</f>
        <v>0</v>
      </c>
      <c r="H97" s="147"/>
      <c r="I97" s="165">
        <f t="shared" si="28"/>
        <v>0</v>
      </c>
      <c r="J97" s="74"/>
      <c r="K97" s="1"/>
      <c r="L97" s="1"/>
      <c r="M97" s="1"/>
      <c r="N97" s="1"/>
      <c r="O97" s="80"/>
      <c r="P97" s="1"/>
      <c r="Q97" s="403"/>
      <c r="R97" s="430"/>
      <c r="S97" s="80"/>
      <c r="T97" s="80"/>
      <c r="U97" s="44"/>
      <c r="V97" s="324"/>
    </row>
    <row r="98" spans="1:22" ht="15.75" hidden="1" thickBot="1" x14ac:dyDescent="0.3">
      <c r="B98" s="55"/>
      <c r="C98" s="2"/>
      <c r="D98" s="550" t="s">
        <v>834</v>
      </c>
      <c r="E98" s="550"/>
      <c r="F98" s="165">
        <v>0</v>
      </c>
      <c r="G98" s="241">
        <f>SUM(J98:U98)</f>
        <v>0</v>
      </c>
      <c r="H98" s="147"/>
      <c r="I98" s="165">
        <f t="shared" si="28"/>
        <v>0</v>
      </c>
      <c r="J98" s="74"/>
      <c r="K98" s="1"/>
      <c r="L98" s="1"/>
      <c r="M98" s="1"/>
      <c r="N98" s="1"/>
      <c r="O98" s="80"/>
      <c r="P98" s="1"/>
      <c r="Q98" s="403"/>
      <c r="R98" s="430"/>
      <c r="S98" s="80"/>
      <c r="T98" s="80"/>
      <c r="U98" s="44"/>
      <c r="V98" s="324"/>
    </row>
    <row r="99" spans="1:22" ht="15.75" thickBot="1" x14ac:dyDescent="0.3">
      <c r="B99" s="99" t="s">
        <v>220</v>
      </c>
      <c r="C99" s="591" t="s">
        <v>221</v>
      </c>
      <c r="D99" s="592"/>
      <c r="E99" s="592"/>
      <c r="F99" s="162">
        <v>5011044</v>
      </c>
      <c r="G99" s="244">
        <f>G100+G103+G107+G108+G119+G130+G141+G144+G156+G157+G158+G159+G170</f>
        <v>3244470</v>
      </c>
      <c r="H99" s="150">
        <f t="shared" ref="H99:U99" si="29">H100+H103+H107+H108+H119+H130+H141+H144+H156+H157+H158+H159+H170</f>
        <v>0</v>
      </c>
      <c r="I99" s="162">
        <f t="shared" si="28"/>
        <v>3244470</v>
      </c>
      <c r="J99" s="85">
        <f t="shared" si="29"/>
        <v>0</v>
      </c>
      <c r="K99" s="86">
        <f t="shared" si="29"/>
        <v>0</v>
      </c>
      <c r="L99" s="86">
        <f t="shared" si="29"/>
        <v>0</v>
      </c>
      <c r="M99" s="86">
        <f t="shared" si="29"/>
        <v>0</v>
      </c>
      <c r="N99" s="86">
        <f t="shared" si="29"/>
        <v>0</v>
      </c>
      <c r="O99" s="89">
        <f t="shared" si="29"/>
        <v>0</v>
      </c>
      <c r="P99" s="86">
        <f t="shared" si="29"/>
        <v>0</v>
      </c>
      <c r="Q99" s="88">
        <f t="shared" si="29"/>
        <v>0</v>
      </c>
      <c r="R99" s="89">
        <f t="shared" si="29"/>
        <v>0</v>
      </c>
      <c r="S99" s="89">
        <f t="shared" si="29"/>
        <v>0</v>
      </c>
      <c r="T99" s="89">
        <f t="shared" si="29"/>
        <v>0</v>
      </c>
      <c r="U99" s="90">
        <f t="shared" si="29"/>
        <v>3244470</v>
      </c>
      <c r="V99" s="319">
        <f>V100+V103+V107+V108+V119+V130+V141+V144+V156+V157+V158+V159+V170</f>
        <v>0</v>
      </c>
    </row>
    <row r="100" spans="1:22" s="41" customFormat="1" hidden="1" x14ac:dyDescent="0.25">
      <c r="A100" s="124" t="s">
        <v>222</v>
      </c>
      <c r="B100" s="122" t="s">
        <v>657</v>
      </c>
      <c r="C100" s="593" t="s">
        <v>223</v>
      </c>
      <c r="D100" s="594"/>
      <c r="E100" s="594"/>
      <c r="F100" s="167">
        <v>0</v>
      </c>
      <c r="G100" s="249">
        <f>G101+G102</f>
        <v>0</v>
      </c>
      <c r="H100" s="155">
        <f t="shared" ref="H100:U100" si="30">H101+H102</f>
        <v>0</v>
      </c>
      <c r="I100" s="167">
        <f t="shared" si="28"/>
        <v>0</v>
      </c>
      <c r="J100" s="169">
        <f t="shared" si="30"/>
        <v>0</v>
      </c>
      <c r="K100" s="130">
        <f t="shared" si="30"/>
        <v>0</v>
      </c>
      <c r="L100" s="130">
        <f t="shared" si="30"/>
        <v>0</v>
      </c>
      <c r="M100" s="130">
        <f t="shared" si="30"/>
        <v>0</v>
      </c>
      <c r="N100" s="130">
        <f t="shared" si="30"/>
        <v>0</v>
      </c>
      <c r="O100" s="131">
        <f t="shared" si="30"/>
        <v>0</v>
      </c>
      <c r="P100" s="130">
        <f t="shared" si="30"/>
        <v>0</v>
      </c>
      <c r="Q100" s="401">
        <f t="shared" si="30"/>
        <v>0</v>
      </c>
      <c r="R100" s="431">
        <f t="shared" si="30"/>
        <v>0</v>
      </c>
      <c r="S100" s="131">
        <f t="shared" si="30"/>
        <v>0</v>
      </c>
      <c r="T100" s="131">
        <f t="shared" si="30"/>
        <v>0</v>
      </c>
      <c r="U100" s="132">
        <f t="shared" si="30"/>
        <v>0</v>
      </c>
      <c r="V100" s="325">
        <f>V101+V102</f>
        <v>0</v>
      </c>
    </row>
    <row r="101" spans="1:22" hidden="1" x14ac:dyDescent="0.25">
      <c r="B101" s="55"/>
      <c r="C101" s="2"/>
      <c r="D101" s="550" t="s">
        <v>347</v>
      </c>
      <c r="E101" s="550"/>
      <c r="F101" s="165">
        <v>0</v>
      </c>
      <c r="G101" s="241">
        <f>SUM(J101:U101)</f>
        <v>0</v>
      </c>
      <c r="H101" s="147"/>
      <c r="I101" s="165">
        <f t="shared" si="28"/>
        <v>0</v>
      </c>
      <c r="J101" s="74"/>
      <c r="K101" s="1"/>
      <c r="L101" s="1"/>
      <c r="M101" s="1"/>
      <c r="N101" s="1"/>
      <c r="O101" s="80"/>
      <c r="P101" s="1"/>
      <c r="Q101" s="42"/>
      <c r="R101" s="80"/>
      <c r="S101" s="80"/>
      <c r="T101" s="80"/>
      <c r="U101" s="44"/>
      <c r="V101" s="324"/>
    </row>
    <row r="102" spans="1:22" hidden="1" x14ac:dyDescent="0.25">
      <c r="B102" s="55"/>
      <c r="C102" s="2"/>
      <c r="D102" s="550" t="s">
        <v>348</v>
      </c>
      <c r="E102" s="550"/>
      <c r="F102" s="165">
        <v>0</v>
      </c>
      <c r="G102" s="241">
        <f>SUM(J102:U102)</f>
        <v>0</v>
      </c>
      <c r="H102" s="147"/>
      <c r="I102" s="165">
        <f t="shared" si="28"/>
        <v>0</v>
      </c>
      <c r="J102" s="74"/>
      <c r="K102" s="1"/>
      <c r="L102" s="1"/>
      <c r="M102" s="1"/>
      <c r="N102" s="1"/>
      <c r="O102" s="80"/>
      <c r="P102" s="1"/>
      <c r="Q102" s="42"/>
      <c r="R102" s="80"/>
      <c r="S102" s="80"/>
      <c r="T102" s="80"/>
      <c r="U102" s="44"/>
      <c r="V102" s="324"/>
    </row>
    <row r="103" spans="1:22" hidden="1" x14ac:dyDescent="0.25">
      <c r="B103" s="122" t="s">
        <v>837</v>
      </c>
      <c r="C103" s="593" t="s">
        <v>838</v>
      </c>
      <c r="D103" s="594"/>
      <c r="E103" s="594"/>
      <c r="F103" s="167">
        <v>0</v>
      </c>
      <c r="G103" s="249">
        <f>G104+G105+G106</f>
        <v>0</v>
      </c>
      <c r="H103" s="155">
        <f t="shared" ref="H103:U103" si="31">H104+H105+H106</f>
        <v>0</v>
      </c>
      <c r="I103" s="167">
        <f t="shared" si="28"/>
        <v>0</v>
      </c>
      <c r="J103" s="169">
        <f t="shared" si="31"/>
        <v>0</v>
      </c>
      <c r="K103" s="130">
        <f t="shared" si="31"/>
        <v>0</v>
      </c>
      <c r="L103" s="130">
        <f t="shared" si="31"/>
        <v>0</v>
      </c>
      <c r="M103" s="130">
        <f t="shared" si="31"/>
        <v>0</v>
      </c>
      <c r="N103" s="130">
        <f t="shared" si="31"/>
        <v>0</v>
      </c>
      <c r="O103" s="131">
        <f t="shared" si="31"/>
        <v>0</v>
      </c>
      <c r="P103" s="130">
        <f t="shared" si="31"/>
        <v>0</v>
      </c>
      <c r="Q103" s="401">
        <f t="shared" si="31"/>
        <v>0</v>
      </c>
      <c r="R103" s="431">
        <f t="shared" si="31"/>
        <v>0</v>
      </c>
      <c r="S103" s="131">
        <f t="shared" si="31"/>
        <v>0</v>
      </c>
      <c r="T103" s="131">
        <f t="shared" si="31"/>
        <v>0</v>
      </c>
      <c r="U103" s="132">
        <f t="shared" si="31"/>
        <v>0</v>
      </c>
      <c r="V103" s="325">
        <f>V104+V105+V106</f>
        <v>0</v>
      </c>
    </row>
    <row r="104" spans="1:22" s="206" customFormat="1" hidden="1" x14ac:dyDescent="0.25">
      <c r="A104" s="124" t="s">
        <v>882</v>
      </c>
      <c r="B104" s="187" t="s">
        <v>883</v>
      </c>
      <c r="C104" s="200"/>
      <c r="D104" s="256" t="s">
        <v>969</v>
      </c>
      <c r="E104" s="256"/>
      <c r="F104" s="189">
        <v>0</v>
      </c>
      <c r="G104" s="261">
        <f>SUM(J104:U104)</f>
        <v>0</v>
      </c>
      <c r="H104" s="188"/>
      <c r="I104" s="189">
        <f t="shared" si="28"/>
        <v>0</v>
      </c>
      <c r="J104" s="197"/>
      <c r="K104" s="191"/>
      <c r="L104" s="191"/>
      <c r="M104" s="191"/>
      <c r="N104" s="191"/>
      <c r="O104" s="192"/>
      <c r="P104" s="191"/>
      <c r="Q104" s="190"/>
      <c r="R104" s="192"/>
      <c r="S104" s="192"/>
      <c r="T104" s="192"/>
      <c r="U104" s="193"/>
      <c r="V104" s="321"/>
    </row>
    <row r="105" spans="1:22" s="206" customFormat="1" hidden="1" x14ac:dyDescent="0.25">
      <c r="A105" s="124" t="s">
        <v>224</v>
      </c>
      <c r="B105" s="187" t="s">
        <v>658</v>
      </c>
      <c r="C105" s="200"/>
      <c r="D105" s="256" t="s">
        <v>225</v>
      </c>
      <c r="E105" s="256"/>
      <c r="F105" s="189">
        <v>0</v>
      </c>
      <c r="G105" s="261">
        <f>SUM(J105:U105)</f>
        <v>0</v>
      </c>
      <c r="H105" s="188"/>
      <c r="I105" s="189">
        <f t="shared" si="28"/>
        <v>0</v>
      </c>
      <c r="J105" s="197"/>
      <c r="K105" s="191"/>
      <c r="L105" s="191"/>
      <c r="M105" s="191"/>
      <c r="N105" s="191"/>
      <c r="O105" s="192"/>
      <c r="P105" s="191"/>
      <c r="Q105" s="190"/>
      <c r="R105" s="192"/>
      <c r="S105" s="192"/>
      <c r="T105" s="192"/>
      <c r="U105" s="193"/>
      <c r="V105" s="321"/>
    </row>
    <row r="106" spans="1:22" s="206" customFormat="1" hidden="1" x14ac:dyDescent="0.25">
      <c r="A106" s="124" t="s">
        <v>226</v>
      </c>
      <c r="B106" s="187" t="s">
        <v>659</v>
      </c>
      <c r="C106" s="200"/>
      <c r="D106" s="256" t="s">
        <v>227</v>
      </c>
      <c r="E106" s="256"/>
      <c r="F106" s="189">
        <v>0</v>
      </c>
      <c r="G106" s="261">
        <f>SUM(J106:U106)</f>
        <v>0</v>
      </c>
      <c r="H106" s="188"/>
      <c r="I106" s="189">
        <f t="shared" si="28"/>
        <v>0</v>
      </c>
      <c r="J106" s="197"/>
      <c r="K106" s="191"/>
      <c r="L106" s="191"/>
      <c r="M106" s="191"/>
      <c r="N106" s="191"/>
      <c r="O106" s="192"/>
      <c r="P106" s="191"/>
      <c r="Q106" s="190"/>
      <c r="R106" s="192"/>
      <c r="S106" s="192"/>
      <c r="T106" s="192"/>
      <c r="U106" s="193"/>
      <c r="V106" s="321"/>
    </row>
    <row r="107" spans="1:22" s="41" customFormat="1" ht="27.75" hidden="1" customHeight="1" x14ac:dyDescent="0.25">
      <c r="A107" s="124" t="s">
        <v>228</v>
      </c>
      <c r="B107" s="105" t="s">
        <v>660</v>
      </c>
      <c r="C107" s="630" t="s">
        <v>353</v>
      </c>
      <c r="D107" s="631"/>
      <c r="E107" s="631"/>
      <c r="F107" s="168">
        <v>0</v>
      </c>
      <c r="G107" s="250">
        <f>SUM(J107:U107)</f>
        <v>0</v>
      </c>
      <c r="H107" s="156"/>
      <c r="I107" s="168">
        <f t="shared" si="28"/>
        <v>0</v>
      </c>
      <c r="J107" s="107"/>
      <c r="K107" s="108"/>
      <c r="L107" s="108"/>
      <c r="M107" s="108"/>
      <c r="N107" s="108"/>
      <c r="O107" s="111"/>
      <c r="P107" s="108"/>
      <c r="Q107" s="43"/>
      <c r="R107" s="81"/>
      <c r="S107" s="111"/>
      <c r="T107" s="111"/>
      <c r="U107" s="112"/>
      <c r="V107" s="326"/>
    </row>
    <row r="108" spans="1:22" s="41" customFormat="1" hidden="1" x14ac:dyDescent="0.25">
      <c r="A108" s="124" t="s">
        <v>229</v>
      </c>
      <c r="B108" s="105" t="s">
        <v>661</v>
      </c>
      <c r="C108" s="630" t="s">
        <v>803</v>
      </c>
      <c r="D108" s="631"/>
      <c r="E108" s="631"/>
      <c r="F108" s="168">
        <v>0</v>
      </c>
      <c r="G108" s="250">
        <f>G109+G110+G111+G112+G113+G114+G115+G116+G117+G118</f>
        <v>0</v>
      </c>
      <c r="H108" s="156">
        <f t="shared" ref="H108:U108" si="32">H109+H110+H111+H112+H113+H114+H115+H116+H117+H118</f>
        <v>0</v>
      </c>
      <c r="I108" s="168">
        <f t="shared" si="28"/>
        <v>0</v>
      </c>
      <c r="J108" s="107">
        <f t="shared" si="32"/>
        <v>0</v>
      </c>
      <c r="K108" s="108">
        <f t="shared" si="32"/>
        <v>0</v>
      </c>
      <c r="L108" s="108">
        <f t="shared" si="32"/>
        <v>0</v>
      </c>
      <c r="M108" s="108">
        <f t="shared" si="32"/>
        <v>0</v>
      </c>
      <c r="N108" s="108">
        <f t="shared" si="32"/>
        <v>0</v>
      </c>
      <c r="O108" s="111">
        <f t="shared" si="32"/>
        <v>0</v>
      </c>
      <c r="P108" s="108">
        <f t="shared" si="32"/>
        <v>0</v>
      </c>
      <c r="Q108" s="43">
        <f t="shared" si="32"/>
        <v>0</v>
      </c>
      <c r="R108" s="81">
        <f t="shared" si="32"/>
        <v>0</v>
      </c>
      <c r="S108" s="111">
        <f t="shared" si="32"/>
        <v>0</v>
      </c>
      <c r="T108" s="111">
        <f t="shared" si="32"/>
        <v>0</v>
      </c>
      <c r="U108" s="112">
        <f t="shared" si="32"/>
        <v>0</v>
      </c>
      <c r="V108" s="326">
        <f>V109+V110+V111+V112+V113+V114+V115+V116+V117+V118</f>
        <v>0</v>
      </c>
    </row>
    <row r="109" spans="1:22" hidden="1" x14ac:dyDescent="0.25">
      <c r="B109" s="55"/>
      <c r="C109" s="2"/>
      <c r="D109" s="550" t="s">
        <v>370</v>
      </c>
      <c r="E109" s="550"/>
      <c r="F109" s="165">
        <v>0</v>
      </c>
      <c r="G109" s="241">
        <f t="shared" ref="G109:G118" si="33">SUM(J109:U109)</f>
        <v>0</v>
      </c>
      <c r="H109" s="147"/>
      <c r="I109" s="165">
        <f t="shared" si="28"/>
        <v>0</v>
      </c>
      <c r="J109" s="74"/>
      <c r="K109" s="1"/>
      <c r="L109" s="1"/>
      <c r="M109" s="1"/>
      <c r="N109" s="1"/>
      <c r="O109" s="80"/>
      <c r="P109" s="1"/>
      <c r="Q109" s="42"/>
      <c r="R109" s="80"/>
      <c r="S109" s="80"/>
      <c r="T109" s="80"/>
      <c r="U109" s="44"/>
      <c r="V109" s="324"/>
    </row>
    <row r="110" spans="1:22" hidden="1" x14ac:dyDescent="0.25">
      <c r="B110" s="55"/>
      <c r="C110" s="2"/>
      <c r="D110" s="550" t="s">
        <v>506</v>
      </c>
      <c r="E110" s="550"/>
      <c r="F110" s="165">
        <v>0</v>
      </c>
      <c r="G110" s="241">
        <f t="shared" si="33"/>
        <v>0</v>
      </c>
      <c r="H110" s="147"/>
      <c r="I110" s="165">
        <f t="shared" si="28"/>
        <v>0</v>
      </c>
      <c r="J110" s="74"/>
      <c r="K110" s="1"/>
      <c r="L110" s="1"/>
      <c r="M110" s="1"/>
      <c r="N110" s="1"/>
      <c r="O110" s="80"/>
      <c r="P110" s="1"/>
      <c r="Q110" s="42"/>
      <c r="R110" s="80"/>
      <c r="S110" s="80"/>
      <c r="T110" s="80"/>
      <c r="U110" s="44"/>
      <c r="V110" s="324"/>
    </row>
    <row r="111" spans="1:22" hidden="1" x14ac:dyDescent="0.25">
      <c r="B111" s="55"/>
      <c r="C111" s="2"/>
      <c r="D111" s="550" t="s">
        <v>507</v>
      </c>
      <c r="E111" s="550"/>
      <c r="F111" s="165">
        <v>0</v>
      </c>
      <c r="G111" s="241">
        <f t="shared" si="33"/>
        <v>0</v>
      </c>
      <c r="H111" s="147"/>
      <c r="I111" s="165">
        <f t="shared" si="28"/>
        <v>0</v>
      </c>
      <c r="J111" s="74"/>
      <c r="K111" s="1"/>
      <c r="L111" s="1"/>
      <c r="M111" s="1"/>
      <c r="N111" s="1"/>
      <c r="O111" s="80"/>
      <c r="P111" s="1"/>
      <c r="Q111" s="42"/>
      <c r="R111" s="80"/>
      <c r="S111" s="80"/>
      <c r="T111" s="80"/>
      <c r="U111" s="44"/>
      <c r="V111" s="324"/>
    </row>
    <row r="112" spans="1:22" hidden="1" x14ac:dyDescent="0.25">
      <c r="B112" s="55"/>
      <c r="C112" s="2"/>
      <c r="D112" s="550" t="s">
        <v>508</v>
      </c>
      <c r="E112" s="550"/>
      <c r="F112" s="165">
        <v>0</v>
      </c>
      <c r="G112" s="241">
        <f t="shared" si="33"/>
        <v>0</v>
      </c>
      <c r="H112" s="147"/>
      <c r="I112" s="165">
        <f t="shared" si="28"/>
        <v>0</v>
      </c>
      <c r="J112" s="74"/>
      <c r="K112" s="1"/>
      <c r="L112" s="1"/>
      <c r="M112" s="1"/>
      <c r="N112" s="1"/>
      <c r="O112" s="80"/>
      <c r="P112" s="1"/>
      <c r="Q112" s="42"/>
      <c r="R112" s="80"/>
      <c r="S112" s="80"/>
      <c r="T112" s="80"/>
      <c r="U112" s="44"/>
      <c r="V112" s="324"/>
    </row>
    <row r="113" spans="1:22" hidden="1" x14ac:dyDescent="0.25">
      <c r="B113" s="55"/>
      <c r="C113" s="2"/>
      <c r="D113" s="550" t="s">
        <v>509</v>
      </c>
      <c r="E113" s="550"/>
      <c r="F113" s="165">
        <v>0</v>
      </c>
      <c r="G113" s="241">
        <f t="shared" si="33"/>
        <v>0</v>
      </c>
      <c r="H113" s="147"/>
      <c r="I113" s="165">
        <f t="shared" si="28"/>
        <v>0</v>
      </c>
      <c r="J113" s="74"/>
      <c r="K113" s="1"/>
      <c r="L113" s="1"/>
      <c r="M113" s="1"/>
      <c r="N113" s="1"/>
      <c r="O113" s="80"/>
      <c r="P113" s="1"/>
      <c r="Q113" s="42"/>
      <c r="R113" s="80"/>
      <c r="S113" s="80"/>
      <c r="T113" s="80"/>
      <c r="U113" s="44"/>
      <c r="V113" s="324"/>
    </row>
    <row r="114" spans="1:22" hidden="1" x14ac:dyDescent="0.25">
      <c r="B114" s="55"/>
      <c r="C114" s="2"/>
      <c r="D114" s="550" t="s">
        <v>510</v>
      </c>
      <c r="E114" s="550"/>
      <c r="F114" s="165">
        <v>0</v>
      </c>
      <c r="G114" s="241">
        <f t="shared" si="33"/>
        <v>0</v>
      </c>
      <c r="H114" s="147"/>
      <c r="I114" s="165">
        <f t="shared" si="28"/>
        <v>0</v>
      </c>
      <c r="J114" s="74"/>
      <c r="K114" s="1"/>
      <c r="L114" s="1"/>
      <c r="M114" s="1"/>
      <c r="N114" s="1"/>
      <c r="O114" s="80"/>
      <c r="P114" s="1"/>
      <c r="Q114" s="42"/>
      <c r="R114" s="80"/>
      <c r="S114" s="80"/>
      <c r="T114" s="80"/>
      <c r="U114" s="44"/>
      <c r="V114" s="324"/>
    </row>
    <row r="115" spans="1:22" ht="25.5" hidden="1" customHeight="1" x14ac:dyDescent="0.25">
      <c r="B115" s="55"/>
      <c r="C115" s="2"/>
      <c r="D115" s="551" t="s">
        <v>511</v>
      </c>
      <c r="E115" s="551"/>
      <c r="F115" s="165">
        <v>0</v>
      </c>
      <c r="G115" s="251">
        <f t="shared" si="33"/>
        <v>0</v>
      </c>
      <c r="H115" s="157"/>
      <c r="I115" s="165">
        <f t="shared" si="28"/>
        <v>0</v>
      </c>
      <c r="J115" s="74"/>
      <c r="K115" s="1"/>
      <c r="L115" s="1"/>
      <c r="M115" s="1"/>
      <c r="N115" s="1"/>
      <c r="O115" s="80"/>
      <c r="P115" s="1"/>
      <c r="Q115" s="42"/>
      <c r="R115" s="80"/>
      <c r="S115" s="80"/>
      <c r="T115" s="80"/>
      <c r="U115" s="44"/>
      <c r="V115" s="324"/>
    </row>
    <row r="116" spans="1:22" hidden="1" x14ac:dyDescent="0.25">
      <c r="B116" s="55"/>
      <c r="C116" s="2"/>
      <c r="D116" s="550" t="s">
        <v>804</v>
      </c>
      <c r="E116" s="550"/>
      <c r="F116" s="165">
        <v>0</v>
      </c>
      <c r="G116" s="241">
        <f t="shared" si="33"/>
        <v>0</v>
      </c>
      <c r="H116" s="147"/>
      <c r="I116" s="165">
        <f t="shared" si="28"/>
        <v>0</v>
      </c>
      <c r="J116" s="74"/>
      <c r="K116" s="1"/>
      <c r="L116" s="1"/>
      <c r="M116" s="1"/>
      <c r="N116" s="1"/>
      <c r="O116" s="80"/>
      <c r="P116" s="1"/>
      <c r="Q116" s="42"/>
      <c r="R116" s="80"/>
      <c r="S116" s="80"/>
      <c r="T116" s="80"/>
      <c r="U116" s="44"/>
      <c r="V116" s="324"/>
    </row>
    <row r="117" spans="1:22" ht="25.5" hidden="1" customHeight="1" x14ac:dyDescent="0.25">
      <c r="B117" s="55"/>
      <c r="C117" s="2"/>
      <c r="D117" s="551" t="s">
        <v>512</v>
      </c>
      <c r="E117" s="551"/>
      <c r="F117" s="165">
        <v>0</v>
      </c>
      <c r="G117" s="251">
        <f t="shared" si="33"/>
        <v>0</v>
      </c>
      <c r="H117" s="157"/>
      <c r="I117" s="165">
        <f t="shared" si="28"/>
        <v>0</v>
      </c>
      <c r="J117" s="74"/>
      <c r="K117" s="1"/>
      <c r="L117" s="1"/>
      <c r="M117" s="1"/>
      <c r="N117" s="1"/>
      <c r="O117" s="80"/>
      <c r="P117" s="1"/>
      <c r="Q117" s="42"/>
      <c r="R117" s="80"/>
      <c r="S117" s="80"/>
      <c r="T117" s="80"/>
      <c r="U117" s="44"/>
      <c r="V117" s="324"/>
    </row>
    <row r="118" spans="1:22" ht="25.5" hidden="1" customHeight="1" x14ac:dyDescent="0.25">
      <c r="B118" s="55"/>
      <c r="C118" s="2"/>
      <c r="D118" s="551" t="s">
        <v>513</v>
      </c>
      <c r="E118" s="551"/>
      <c r="F118" s="165">
        <v>0</v>
      </c>
      <c r="G118" s="251">
        <f t="shared" si="33"/>
        <v>0</v>
      </c>
      <c r="H118" s="157"/>
      <c r="I118" s="165">
        <f t="shared" si="28"/>
        <v>0</v>
      </c>
      <c r="J118" s="74"/>
      <c r="K118" s="1"/>
      <c r="L118" s="1"/>
      <c r="M118" s="1"/>
      <c r="N118" s="1"/>
      <c r="O118" s="80"/>
      <c r="P118" s="1"/>
      <c r="Q118" s="42"/>
      <c r="R118" s="80"/>
      <c r="S118" s="80"/>
      <c r="T118" s="80"/>
      <c r="U118" s="44"/>
      <c r="V118" s="324"/>
    </row>
    <row r="119" spans="1:22" s="41" customFormat="1" ht="15" hidden="1" customHeight="1" x14ac:dyDescent="0.25">
      <c r="A119" s="124" t="s">
        <v>230</v>
      </c>
      <c r="B119" s="105" t="s">
        <v>662</v>
      </c>
      <c r="C119" s="630" t="s">
        <v>805</v>
      </c>
      <c r="D119" s="631"/>
      <c r="E119" s="631"/>
      <c r="F119" s="168">
        <v>0</v>
      </c>
      <c r="G119" s="250">
        <f>G120+G121+G122+G123+G124+G125+G126+G127+G128+G129</f>
        <v>0</v>
      </c>
      <c r="H119" s="156">
        <f t="shared" ref="H119:U119" si="34">H120+H121+H122+H123+H124+H125+H126+H127+H128+H129</f>
        <v>0</v>
      </c>
      <c r="I119" s="168">
        <f t="shared" si="28"/>
        <v>0</v>
      </c>
      <c r="J119" s="107">
        <f t="shared" si="34"/>
        <v>0</v>
      </c>
      <c r="K119" s="108">
        <f t="shared" si="34"/>
        <v>0</v>
      </c>
      <c r="L119" s="108">
        <f t="shared" si="34"/>
        <v>0</v>
      </c>
      <c r="M119" s="108">
        <f t="shared" si="34"/>
        <v>0</v>
      </c>
      <c r="N119" s="108">
        <f t="shared" si="34"/>
        <v>0</v>
      </c>
      <c r="O119" s="111">
        <f t="shared" si="34"/>
        <v>0</v>
      </c>
      <c r="P119" s="108">
        <f t="shared" si="34"/>
        <v>0</v>
      </c>
      <c r="Q119" s="43">
        <f t="shared" si="34"/>
        <v>0</v>
      </c>
      <c r="R119" s="81">
        <f t="shared" si="34"/>
        <v>0</v>
      </c>
      <c r="S119" s="111">
        <f t="shared" si="34"/>
        <v>0</v>
      </c>
      <c r="T119" s="111">
        <f t="shared" si="34"/>
        <v>0</v>
      </c>
      <c r="U119" s="112">
        <f t="shared" si="34"/>
        <v>0</v>
      </c>
      <c r="V119" s="326">
        <f>V120+V121+V122+V123+V124+V125+V126+V127+V128+V129</f>
        <v>0</v>
      </c>
    </row>
    <row r="120" spans="1:22" hidden="1" x14ac:dyDescent="0.25">
      <c r="B120" s="55"/>
      <c r="C120" s="2"/>
      <c r="D120" s="550" t="s">
        <v>369</v>
      </c>
      <c r="E120" s="550"/>
      <c r="F120" s="165">
        <v>0</v>
      </c>
      <c r="G120" s="241">
        <f t="shared" ref="G120:G129" si="35">SUM(J120:U120)</f>
        <v>0</v>
      </c>
      <c r="H120" s="147"/>
      <c r="I120" s="165">
        <f t="shared" si="28"/>
        <v>0</v>
      </c>
      <c r="J120" s="74"/>
      <c r="K120" s="1"/>
      <c r="L120" s="1"/>
      <c r="M120" s="1"/>
      <c r="N120" s="1"/>
      <c r="O120" s="80"/>
      <c r="P120" s="1"/>
      <c r="Q120" s="42"/>
      <c r="R120" s="80"/>
      <c r="S120" s="80"/>
      <c r="T120" s="80"/>
      <c r="U120" s="44"/>
      <c r="V120" s="324"/>
    </row>
    <row r="121" spans="1:22" hidden="1" x14ac:dyDescent="0.25">
      <c r="B121" s="55"/>
      <c r="C121" s="2"/>
      <c r="D121" s="550" t="s">
        <v>514</v>
      </c>
      <c r="E121" s="550"/>
      <c r="F121" s="165">
        <v>0</v>
      </c>
      <c r="G121" s="241">
        <f t="shared" si="35"/>
        <v>0</v>
      </c>
      <c r="H121" s="147"/>
      <c r="I121" s="165">
        <f t="shared" si="28"/>
        <v>0</v>
      </c>
      <c r="J121" s="74"/>
      <c r="K121" s="1"/>
      <c r="L121" s="1"/>
      <c r="M121" s="1"/>
      <c r="N121" s="1"/>
      <c r="O121" s="80"/>
      <c r="P121" s="1"/>
      <c r="Q121" s="42"/>
      <c r="R121" s="80"/>
      <c r="S121" s="80"/>
      <c r="T121" s="80"/>
      <c r="U121" s="44"/>
      <c r="V121" s="324"/>
    </row>
    <row r="122" spans="1:22" hidden="1" x14ac:dyDescent="0.25">
      <c r="B122" s="55"/>
      <c r="C122" s="2"/>
      <c r="D122" s="550" t="s">
        <v>516</v>
      </c>
      <c r="E122" s="550"/>
      <c r="F122" s="165">
        <v>0</v>
      </c>
      <c r="G122" s="241">
        <f t="shared" si="35"/>
        <v>0</v>
      </c>
      <c r="H122" s="147"/>
      <c r="I122" s="165">
        <f t="shared" si="28"/>
        <v>0</v>
      </c>
      <c r="J122" s="74"/>
      <c r="K122" s="1"/>
      <c r="L122" s="1"/>
      <c r="M122" s="1"/>
      <c r="N122" s="1"/>
      <c r="O122" s="80"/>
      <c r="P122" s="1"/>
      <c r="Q122" s="42"/>
      <c r="R122" s="80"/>
      <c r="S122" s="80"/>
      <c r="T122" s="80"/>
      <c r="U122" s="44"/>
      <c r="V122" s="324"/>
    </row>
    <row r="123" spans="1:22" hidden="1" x14ac:dyDescent="0.25">
      <c r="B123" s="55"/>
      <c r="C123" s="2"/>
      <c r="D123" s="550" t="s">
        <v>807</v>
      </c>
      <c r="E123" s="550"/>
      <c r="F123" s="165">
        <v>0</v>
      </c>
      <c r="G123" s="241">
        <f t="shared" si="35"/>
        <v>0</v>
      </c>
      <c r="H123" s="147"/>
      <c r="I123" s="165">
        <f t="shared" si="28"/>
        <v>0</v>
      </c>
      <c r="J123" s="74"/>
      <c r="K123" s="1"/>
      <c r="L123" s="1"/>
      <c r="M123" s="1"/>
      <c r="N123" s="1"/>
      <c r="O123" s="80"/>
      <c r="P123" s="1"/>
      <c r="Q123" s="42"/>
      <c r="R123" s="80"/>
      <c r="S123" s="80"/>
      <c r="T123" s="80"/>
      <c r="U123" s="44"/>
      <c r="V123" s="324"/>
    </row>
    <row r="124" spans="1:22" hidden="1" x14ac:dyDescent="0.25">
      <c r="B124" s="55"/>
      <c r="C124" s="2"/>
      <c r="D124" s="550" t="s">
        <v>521</v>
      </c>
      <c r="E124" s="550"/>
      <c r="F124" s="165">
        <v>0</v>
      </c>
      <c r="G124" s="241">
        <f t="shared" si="35"/>
        <v>0</v>
      </c>
      <c r="H124" s="147"/>
      <c r="I124" s="165">
        <f t="shared" si="28"/>
        <v>0</v>
      </c>
      <c r="J124" s="74"/>
      <c r="K124" s="1"/>
      <c r="L124" s="1"/>
      <c r="M124" s="1"/>
      <c r="N124" s="1"/>
      <c r="O124" s="80"/>
      <c r="P124" s="1"/>
      <c r="Q124" s="42"/>
      <c r="R124" s="80"/>
      <c r="S124" s="80"/>
      <c r="T124" s="80"/>
      <c r="U124" s="44"/>
      <c r="V124" s="324"/>
    </row>
    <row r="125" spans="1:22" hidden="1" x14ac:dyDescent="0.25">
      <c r="B125" s="55"/>
      <c r="C125" s="2"/>
      <c r="D125" s="550" t="s">
        <v>519</v>
      </c>
      <c r="E125" s="550"/>
      <c r="F125" s="165">
        <v>0</v>
      </c>
      <c r="G125" s="241">
        <f t="shared" si="35"/>
        <v>0</v>
      </c>
      <c r="H125" s="147"/>
      <c r="I125" s="165">
        <f t="shared" si="28"/>
        <v>0</v>
      </c>
      <c r="J125" s="74"/>
      <c r="K125" s="1"/>
      <c r="L125" s="1"/>
      <c r="M125" s="1"/>
      <c r="N125" s="1"/>
      <c r="O125" s="80"/>
      <c r="P125" s="1"/>
      <c r="Q125" s="42"/>
      <c r="R125" s="80"/>
      <c r="S125" s="80"/>
      <c r="T125" s="80"/>
      <c r="U125" s="44"/>
      <c r="V125" s="324"/>
    </row>
    <row r="126" spans="1:22" ht="25.5" hidden="1" customHeight="1" x14ac:dyDescent="0.25">
      <c r="B126" s="55"/>
      <c r="C126" s="2"/>
      <c r="D126" s="551" t="s">
        <v>523</v>
      </c>
      <c r="E126" s="551"/>
      <c r="F126" s="165">
        <v>0</v>
      </c>
      <c r="G126" s="251">
        <f t="shared" si="35"/>
        <v>0</v>
      </c>
      <c r="H126" s="157"/>
      <c r="I126" s="165">
        <f t="shared" si="28"/>
        <v>0</v>
      </c>
      <c r="J126" s="74"/>
      <c r="K126" s="1"/>
      <c r="L126" s="1"/>
      <c r="M126" s="1"/>
      <c r="N126" s="1"/>
      <c r="O126" s="80"/>
      <c r="P126" s="1"/>
      <c r="Q126" s="42"/>
      <c r="R126" s="80"/>
      <c r="S126" s="80"/>
      <c r="T126" s="80"/>
      <c r="U126" s="44"/>
      <c r="V126" s="324"/>
    </row>
    <row r="127" spans="1:22" hidden="1" x14ac:dyDescent="0.25">
      <c r="B127" s="55"/>
      <c r="C127" s="2"/>
      <c r="D127" s="550" t="s">
        <v>806</v>
      </c>
      <c r="E127" s="550"/>
      <c r="F127" s="165">
        <v>0</v>
      </c>
      <c r="G127" s="241">
        <f t="shared" si="35"/>
        <v>0</v>
      </c>
      <c r="H127" s="147"/>
      <c r="I127" s="165">
        <f t="shared" si="28"/>
        <v>0</v>
      </c>
      <c r="J127" s="74"/>
      <c r="K127" s="1"/>
      <c r="L127" s="1"/>
      <c r="M127" s="1"/>
      <c r="N127" s="1"/>
      <c r="O127" s="80"/>
      <c r="P127" s="1"/>
      <c r="Q127" s="42"/>
      <c r="R127" s="80"/>
      <c r="S127" s="80"/>
      <c r="T127" s="80"/>
      <c r="U127" s="44"/>
      <c r="V127" s="324"/>
    </row>
    <row r="128" spans="1:22" ht="25.5" hidden="1" customHeight="1" x14ac:dyDescent="0.25">
      <c r="B128" s="55"/>
      <c r="C128" s="2"/>
      <c r="D128" s="551" t="s">
        <v>526</v>
      </c>
      <c r="E128" s="551"/>
      <c r="F128" s="165">
        <v>0</v>
      </c>
      <c r="G128" s="251">
        <f t="shared" si="35"/>
        <v>0</v>
      </c>
      <c r="H128" s="157"/>
      <c r="I128" s="165">
        <f t="shared" si="28"/>
        <v>0</v>
      </c>
      <c r="J128" s="74"/>
      <c r="K128" s="1"/>
      <c r="L128" s="1"/>
      <c r="M128" s="1"/>
      <c r="N128" s="1"/>
      <c r="O128" s="80"/>
      <c r="P128" s="1"/>
      <c r="Q128" s="42"/>
      <c r="R128" s="80"/>
      <c r="S128" s="80"/>
      <c r="T128" s="80"/>
      <c r="U128" s="44"/>
      <c r="V128" s="324"/>
    </row>
    <row r="129" spans="1:22" ht="25.5" hidden="1" customHeight="1" x14ac:dyDescent="0.25">
      <c r="B129" s="55"/>
      <c r="C129" s="2"/>
      <c r="D129" s="551" t="s">
        <v>528</v>
      </c>
      <c r="E129" s="551"/>
      <c r="F129" s="165">
        <v>0</v>
      </c>
      <c r="G129" s="251">
        <f t="shared" si="35"/>
        <v>0</v>
      </c>
      <c r="H129" s="157"/>
      <c r="I129" s="165">
        <f t="shared" si="28"/>
        <v>0</v>
      </c>
      <c r="J129" s="74"/>
      <c r="K129" s="1"/>
      <c r="L129" s="1"/>
      <c r="M129" s="1"/>
      <c r="N129" s="1"/>
      <c r="O129" s="80"/>
      <c r="P129" s="1"/>
      <c r="Q129" s="42"/>
      <c r="R129" s="80"/>
      <c r="S129" s="80"/>
      <c r="T129" s="80"/>
      <c r="U129" s="44"/>
      <c r="V129" s="324"/>
    </row>
    <row r="130" spans="1:22" s="41" customFormat="1" ht="15" hidden="1" customHeight="1" x14ac:dyDescent="0.25">
      <c r="A130" s="124" t="s">
        <v>231</v>
      </c>
      <c r="B130" s="105" t="s">
        <v>663</v>
      </c>
      <c r="C130" s="595" t="s">
        <v>232</v>
      </c>
      <c r="D130" s="596"/>
      <c r="E130" s="596"/>
      <c r="F130" s="168">
        <v>0</v>
      </c>
      <c r="G130" s="252">
        <f>G131+G132+G133+G134+G135+G136+G137+G138+G139+G140</f>
        <v>0</v>
      </c>
      <c r="H130" s="158">
        <f t="shared" ref="H130:U130" si="36">H131+H132+H133+H134+H135+H136+H137+H138+H139+H140</f>
        <v>0</v>
      </c>
      <c r="I130" s="168">
        <f t="shared" si="28"/>
        <v>0</v>
      </c>
      <c r="J130" s="107">
        <f t="shared" si="36"/>
        <v>0</v>
      </c>
      <c r="K130" s="108">
        <f t="shared" si="36"/>
        <v>0</v>
      </c>
      <c r="L130" s="108">
        <f t="shared" si="36"/>
        <v>0</v>
      </c>
      <c r="M130" s="108">
        <f t="shared" si="36"/>
        <v>0</v>
      </c>
      <c r="N130" s="108">
        <f t="shared" si="36"/>
        <v>0</v>
      </c>
      <c r="O130" s="111">
        <f t="shared" si="36"/>
        <v>0</v>
      </c>
      <c r="P130" s="108">
        <f t="shared" si="36"/>
        <v>0</v>
      </c>
      <c r="Q130" s="43">
        <f t="shared" si="36"/>
        <v>0</v>
      </c>
      <c r="R130" s="81">
        <f t="shared" si="36"/>
        <v>0</v>
      </c>
      <c r="S130" s="111">
        <f t="shared" si="36"/>
        <v>0</v>
      </c>
      <c r="T130" s="111">
        <f t="shared" si="36"/>
        <v>0</v>
      </c>
      <c r="U130" s="112">
        <f t="shared" si="36"/>
        <v>0</v>
      </c>
      <c r="V130" s="326">
        <f>V131+V132+V133+V134+V135+V136+V137+V138+V139+V140</f>
        <v>0</v>
      </c>
    </row>
    <row r="131" spans="1:22" ht="15" hidden="1" customHeight="1" x14ac:dyDescent="0.25">
      <c r="B131" s="55"/>
      <c r="C131" s="2"/>
      <c r="D131" s="550" t="s">
        <v>368</v>
      </c>
      <c r="E131" s="550"/>
      <c r="F131" s="165">
        <v>0</v>
      </c>
      <c r="G131" s="241">
        <f t="shared" ref="G131:G140" si="37">SUM(J131:U131)</f>
        <v>0</v>
      </c>
      <c r="H131" s="147"/>
      <c r="I131" s="165">
        <f t="shared" si="28"/>
        <v>0</v>
      </c>
      <c r="J131" s="74"/>
      <c r="K131" s="1"/>
      <c r="L131" s="1"/>
      <c r="M131" s="1"/>
      <c r="N131" s="1"/>
      <c r="O131" s="80"/>
      <c r="P131" s="1"/>
      <c r="Q131" s="42"/>
      <c r="R131" s="80"/>
      <c r="S131" s="80"/>
      <c r="T131" s="80"/>
      <c r="U131" s="44"/>
      <c r="V131" s="324"/>
    </row>
    <row r="132" spans="1:22" ht="15" hidden="1" customHeight="1" x14ac:dyDescent="0.25">
      <c r="B132" s="55"/>
      <c r="C132" s="2"/>
      <c r="D132" s="550" t="s">
        <v>515</v>
      </c>
      <c r="E132" s="550"/>
      <c r="F132" s="165">
        <v>0</v>
      </c>
      <c r="G132" s="241">
        <f t="shared" si="37"/>
        <v>0</v>
      </c>
      <c r="H132" s="147"/>
      <c r="I132" s="165">
        <f t="shared" si="28"/>
        <v>0</v>
      </c>
      <c r="J132" s="74"/>
      <c r="K132" s="1"/>
      <c r="L132" s="1"/>
      <c r="M132" s="1"/>
      <c r="N132" s="1"/>
      <c r="O132" s="80"/>
      <c r="P132" s="1"/>
      <c r="Q132" s="42"/>
      <c r="R132" s="80"/>
      <c r="S132" s="80"/>
      <c r="T132" s="80"/>
      <c r="U132" s="44"/>
      <c r="V132" s="324"/>
    </row>
    <row r="133" spans="1:22" ht="15" hidden="1" customHeight="1" x14ac:dyDescent="0.25">
      <c r="B133" s="55"/>
      <c r="C133" s="2"/>
      <c r="D133" s="550" t="s">
        <v>517</v>
      </c>
      <c r="E133" s="550"/>
      <c r="F133" s="165">
        <v>0</v>
      </c>
      <c r="G133" s="241">
        <f t="shared" si="37"/>
        <v>0</v>
      </c>
      <c r="H133" s="147"/>
      <c r="I133" s="165">
        <f t="shared" si="28"/>
        <v>0</v>
      </c>
      <c r="J133" s="74"/>
      <c r="K133" s="1"/>
      <c r="L133" s="1"/>
      <c r="M133" s="1"/>
      <c r="N133" s="1"/>
      <c r="O133" s="80"/>
      <c r="P133" s="1"/>
      <c r="Q133" s="42"/>
      <c r="R133" s="80"/>
      <c r="S133" s="80"/>
      <c r="T133" s="80"/>
      <c r="U133" s="44"/>
      <c r="V133" s="324"/>
    </row>
    <row r="134" spans="1:22" ht="15" hidden="1" customHeight="1" x14ac:dyDescent="0.25">
      <c r="B134" s="55"/>
      <c r="C134" s="2"/>
      <c r="D134" s="550" t="s">
        <v>518</v>
      </c>
      <c r="E134" s="550"/>
      <c r="F134" s="165">
        <v>0</v>
      </c>
      <c r="G134" s="241">
        <f t="shared" si="37"/>
        <v>0</v>
      </c>
      <c r="H134" s="147"/>
      <c r="I134" s="165">
        <f t="shared" si="28"/>
        <v>0</v>
      </c>
      <c r="J134" s="74"/>
      <c r="K134" s="1"/>
      <c r="L134" s="1"/>
      <c r="M134" s="1"/>
      <c r="N134" s="1"/>
      <c r="O134" s="80"/>
      <c r="P134" s="1"/>
      <c r="Q134" s="42"/>
      <c r="R134" s="80"/>
      <c r="S134" s="80"/>
      <c r="T134" s="80"/>
      <c r="U134" s="44"/>
      <c r="V134" s="324"/>
    </row>
    <row r="135" spans="1:22" ht="15" hidden="1" customHeight="1" x14ac:dyDescent="0.25">
      <c r="B135" s="55"/>
      <c r="C135" s="2"/>
      <c r="D135" s="550" t="s">
        <v>522</v>
      </c>
      <c r="E135" s="550"/>
      <c r="F135" s="165">
        <v>0</v>
      </c>
      <c r="G135" s="241">
        <f t="shared" si="37"/>
        <v>0</v>
      </c>
      <c r="H135" s="147"/>
      <c r="I135" s="165">
        <f t="shared" si="28"/>
        <v>0</v>
      </c>
      <c r="J135" s="74"/>
      <c r="K135" s="1"/>
      <c r="L135" s="1"/>
      <c r="M135" s="1"/>
      <c r="N135" s="1"/>
      <c r="O135" s="80"/>
      <c r="P135" s="1"/>
      <c r="Q135" s="42"/>
      <c r="R135" s="80"/>
      <c r="S135" s="80"/>
      <c r="T135" s="80"/>
      <c r="U135" s="44"/>
      <c r="V135" s="324"/>
    </row>
    <row r="136" spans="1:22" ht="15" hidden="1" customHeight="1" x14ac:dyDescent="0.25">
      <c r="B136" s="55"/>
      <c r="C136" s="2"/>
      <c r="D136" s="550" t="s">
        <v>520</v>
      </c>
      <c r="E136" s="550"/>
      <c r="F136" s="165">
        <v>0</v>
      </c>
      <c r="G136" s="241">
        <f t="shared" si="37"/>
        <v>0</v>
      </c>
      <c r="H136" s="147"/>
      <c r="I136" s="165">
        <f t="shared" si="28"/>
        <v>0</v>
      </c>
      <c r="J136" s="74"/>
      <c r="K136" s="1"/>
      <c r="L136" s="1"/>
      <c r="M136" s="1"/>
      <c r="N136" s="1"/>
      <c r="O136" s="80"/>
      <c r="P136" s="1"/>
      <c r="Q136" s="42"/>
      <c r="R136" s="80"/>
      <c r="S136" s="80"/>
      <c r="T136" s="80"/>
      <c r="U136" s="44"/>
      <c r="V136" s="324"/>
    </row>
    <row r="137" spans="1:22" ht="25.5" hidden="1" customHeight="1" x14ac:dyDescent="0.25">
      <c r="B137" s="55"/>
      <c r="C137" s="2"/>
      <c r="D137" s="551" t="s">
        <v>524</v>
      </c>
      <c r="E137" s="551"/>
      <c r="F137" s="165">
        <v>0</v>
      </c>
      <c r="G137" s="251"/>
      <c r="H137" s="157"/>
      <c r="I137" s="165">
        <f t="shared" si="28"/>
        <v>0</v>
      </c>
      <c r="J137" s="74"/>
      <c r="K137" s="1"/>
      <c r="L137" s="1"/>
      <c r="M137" s="1"/>
      <c r="N137" s="1"/>
      <c r="O137" s="80"/>
      <c r="P137" s="1"/>
      <c r="Q137" s="42"/>
      <c r="R137" s="80"/>
      <c r="S137" s="80"/>
      <c r="T137" s="80"/>
      <c r="U137" s="44"/>
      <c r="V137" s="324"/>
    </row>
    <row r="138" spans="1:22" hidden="1" x14ac:dyDescent="0.25">
      <c r="B138" s="55"/>
      <c r="C138" s="2"/>
      <c r="D138" s="550" t="s">
        <v>525</v>
      </c>
      <c r="E138" s="550"/>
      <c r="F138" s="165">
        <v>0</v>
      </c>
      <c r="G138" s="241">
        <f t="shared" si="37"/>
        <v>0</v>
      </c>
      <c r="H138" s="147"/>
      <c r="I138" s="165">
        <f t="shared" si="28"/>
        <v>0</v>
      </c>
      <c r="J138" s="74"/>
      <c r="K138" s="1"/>
      <c r="L138" s="1"/>
      <c r="M138" s="1"/>
      <c r="N138" s="1"/>
      <c r="O138" s="80"/>
      <c r="P138" s="1"/>
      <c r="Q138" s="42"/>
      <c r="R138" s="80"/>
      <c r="S138" s="80"/>
      <c r="T138" s="80"/>
      <c r="U138" s="44"/>
      <c r="V138" s="324"/>
    </row>
    <row r="139" spans="1:22" ht="25.5" hidden="1" customHeight="1" x14ac:dyDescent="0.25">
      <c r="B139" s="55"/>
      <c r="C139" s="2"/>
      <c r="D139" s="551" t="s">
        <v>527</v>
      </c>
      <c r="E139" s="551"/>
      <c r="F139" s="165">
        <v>0</v>
      </c>
      <c r="G139" s="251">
        <f t="shared" si="37"/>
        <v>0</v>
      </c>
      <c r="H139" s="157"/>
      <c r="I139" s="165">
        <f t="shared" si="28"/>
        <v>0</v>
      </c>
      <c r="J139" s="74"/>
      <c r="K139" s="1"/>
      <c r="L139" s="1"/>
      <c r="M139" s="1"/>
      <c r="N139" s="1"/>
      <c r="O139" s="80"/>
      <c r="P139" s="1"/>
      <c r="Q139" s="42"/>
      <c r="R139" s="80"/>
      <c r="S139" s="80"/>
      <c r="T139" s="80"/>
      <c r="U139" s="44"/>
      <c r="V139" s="324"/>
    </row>
    <row r="140" spans="1:22" ht="25.5" hidden="1" customHeight="1" x14ac:dyDescent="0.25">
      <c r="B140" s="55"/>
      <c r="C140" s="2"/>
      <c r="D140" s="551" t="s">
        <v>529</v>
      </c>
      <c r="E140" s="551"/>
      <c r="F140" s="165">
        <v>0</v>
      </c>
      <c r="G140" s="251">
        <f t="shared" si="37"/>
        <v>0</v>
      </c>
      <c r="H140" s="157"/>
      <c r="I140" s="165">
        <f t="shared" si="28"/>
        <v>0</v>
      </c>
      <c r="J140" s="74"/>
      <c r="K140" s="1"/>
      <c r="L140" s="1"/>
      <c r="M140" s="1"/>
      <c r="N140" s="1"/>
      <c r="O140" s="80"/>
      <c r="P140" s="1"/>
      <c r="Q140" s="42"/>
      <c r="R140" s="80"/>
      <c r="S140" s="80"/>
      <c r="T140" s="80"/>
      <c r="U140" s="44"/>
      <c r="V140" s="324"/>
    </row>
    <row r="141" spans="1:22" s="41" customFormat="1" ht="27.75" hidden="1" customHeight="1" x14ac:dyDescent="0.25">
      <c r="A141" s="124" t="s">
        <v>233</v>
      </c>
      <c r="B141" s="105" t="s">
        <v>664</v>
      </c>
      <c r="C141" s="630" t="s">
        <v>808</v>
      </c>
      <c r="D141" s="631"/>
      <c r="E141" s="631"/>
      <c r="F141" s="168">
        <v>0</v>
      </c>
      <c r="G141" s="250">
        <f>G142+G143</f>
        <v>0</v>
      </c>
      <c r="H141" s="156">
        <f t="shared" ref="H141:U141" si="38">H142+H143</f>
        <v>0</v>
      </c>
      <c r="I141" s="168">
        <f t="shared" si="28"/>
        <v>0</v>
      </c>
      <c r="J141" s="107">
        <f t="shared" si="38"/>
        <v>0</v>
      </c>
      <c r="K141" s="108">
        <f t="shared" si="38"/>
        <v>0</v>
      </c>
      <c r="L141" s="108">
        <f t="shared" si="38"/>
        <v>0</v>
      </c>
      <c r="M141" s="108">
        <f t="shared" si="38"/>
        <v>0</v>
      </c>
      <c r="N141" s="108">
        <f t="shared" si="38"/>
        <v>0</v>
      </c>
      <c r="O141" s="111">
        <f t="shared" si="38"/>
        <v>0</v>
      </c>
      <c r="P141" s="108">
        <f t="shared" si="38"/>
        <v>0</v>
      </c>
      <c r="Q141" s="43">
        <f t="shared" si="38"/>
        <v>0</v>
      </c>
      <c r="R141" s="81">
        <f t="shared" si="38"/>
        <v>0</v>
      </c>
      <c r="S141" s="111">
        <f t="shared" si="38"/>
        <v>0</v>
      </c>
      <c r="T141" s="111">
        <f t="shared" si="38"/>
        <v>0</v>
      </c>
      <c r="U141" s="112">
        <f t="shared" si="38"/>
        <v>0</v>
      </c>
      <c r="V141" s="326">
        <f>V142+V143</f>
        <v>0</v>
      </c>
    </row>
    <row r="142" spans="1:22" hidden="1" x14ac:dyDescent="0.25">
      <c r="B142" s="55"/>
      <c r="C142" s="2"/>
      <c r="D142" s="550" t="s">
        <v>531</v>
      </c>
      <c r="E142" s="550"/>
      <c r="F142" s="165">
        <v>0</v>
      </c>
      <c r="G142" s="241">
        <f>SUM(J142:U142)</f>
        <v>0</v>
      </c>
      <c r="H142" s="147"/>
      <c r="I142" s="165">
        <f t="shared" si="28"/>
        <v>0</v>
      </c>
      <c r="J142" s="74"/>
      <c r="K142" s="1"/>
      <c r="L142" s="1"/>
      <c r="M142" s="1"/>
      <c r="N142" s="1"/>
      <c r="O142" s="80"/>
      <c r="P142" s="1"/>
      <c r="Q142" s="42"/>
      <c r="R142" s="80"/>
      <c r="S142" s="80"/>
      <c r="T142" s="80"/>
      <c r="U142" s="44"/>
      <c r="V142" s="324"/>
    </row>
    <row r="143" spans="1:22" ht="25.5" hidden="1" customHeight="1" x14ac:dyDescent="0.25">
      <c r="B143" s="55"/>
      <c r="C143" s="2"/>
      <c r="D143" s="551" t="s">
        <v>530</v>
      </c>
      <c r="E143" s="551"/>
      <c r="F143" s="165">
        <v>0</v>
      </c>
      <c r="G143" s="251">
        <f>SUM(J143:U143)</f>
        <v>0</v>
      </c>
      <c r="H143" s="157"/>
      <c r="I143" s="165">
        <f t="shared" si="28"/>
        <v>0</v>
      </c>
      <c r="J143" s="74"/>
      <c r="K143" s="1"/>
      <c r="L143" s="1"/>
      <c r="M143" s="1"/>
      <c r="N143" s="1"/>
      <c r="O143" s="80"/>
      <c r="P143" s="1"/>
      <c r="Q143" s="42"/>
      <c r="R143" s="80"/>
      <c r="S143" s="80"/>
      <c r="T143" s="80"/>
      <c r="U143" s="44"/>
      <c r="V143" s="324"/>
    </row>
    <row r="144" spans="1:22" s="41" customFormat="1" hidden="1" x14ac:dyDescent="0.25">
      <c r="A144" s="124" t="s">
        <v>234</v>
      </c>
      <c r="B144" s="105" t="s">
        <v>666</v>
      </c>
      <c r="C144" s="630" t="s">
        <v>809</v>
      </c>
      <c r="D144" s="631"/>
      <c r="E144" s="631"/>
      <c r="F144" s="168">
        <v>0</v>
      </c>
      <c r="G144" s="250">
        <f>G145+G146+G147+G148+G149+G150+G151+G152+G153+G154+G155</f>
        <v>0</v>
      </c>
      <c r="H144" s="156">
        <f t="shared" ref="H144:U144" si="39">H145+H146+H147+H148+H149+H150+H151+H152+H153+H154+H155</f>
        <v>0</v>
      </c>
      <c r="I144" s="168">
        <f t="shared" si="28"/>
        <v>0</v>
      </c>
      <c r="J144" s="107">
        <f t="shared" si="39"/>
        <v>0</v>
      </c>
      <c r="K144" s="108">
        <f t="shared" si="39"/>
        <v>0</v>
      </c>
      <c r="L144" s="108">
        <f t="shared" si="39"/>
        <v>0</v>
      </c>
      <c r="M144" s="108">
        <f t="shared" si="39"/>
        <v>0</v>
      </c>
      <c r="N144" s="108">
        <f t="shared" si="39"/>
        <v>0</v>
      </c>
      <c r="O144" s="111">
        <f t="shared" si="39"/>
        <v>0</v>
      </c>
      <c r="P144" s="108">
        <f t="shared" si="39"/>
        <v>0</v>
      </c>
      <c r="Q144" s="43">
        <f t="shared" si="39"/>
        <v>0</v>
      </c>
      <c r="R144" s="81">
        <f t="shared" si="39"/>
        <v>0</v>
      </c>
      <c r="S144" s="111">
        <f t="shared" si="39"/>
        <v>0</v>
      </c>
      <c r="T144" s="111">
        <f t="shared" si="39"/>
        <v>0</v>
      </c>
      <c r="U144" s="112">
        <f t="shared" si="39"/>
        <v>0</v>
      </c>
      <c r="V144" s="326">
        <f>V145+V146+V147+V148+V149+V150+V151+V152+V153+V154+V155</f>
        <v>0</v>
      </c>
    </row>
    <row r="145" spans="1:22" hidden="1" x14ac:dyDescent="0.25">
      <c r="B145" s="55"/>
      <c r="C145" s="2"/>
      <c r="D145" s="550" t="s">
        <v>354</v>
      </c>
      <c r="E145" s="550"/>
      <c r="F145" s="165">
        <v>0</v>
      </c>
      <c r="G145" s="241">
        <f t="shared" ref="G145:G158" si="40">SUM(J145:U145)</f>
        <v>0</v>
      </c>
      <c r="H145" s="147"/>
      <c r="I145" s="165">
        <f t="shared" si="28"/>
        <v>0</v>
      </c>
      <c r="J145" s="74"/>
      <c r="K145" s="1"/>
      <c r="L145" s="1"/>
      <c r="M145" s="1"/>
      <c r="N145" s="1"/>
      <c r="O145" s="80"/>
      <c r="P145" s="1"/>
      <c r="Q145" s="42"/>
      <c r="R145" s="80"/>
      <c r="S145" s="80"/>
      <c r="T145" s="80"/>
      <c r="U145" s="44"/>
      <c r="V145" s="324"/>
    </row>
    <row r="146" spans="1:22" hidden="1" x14ac:dyDescent="0.25">
      <c r="B146" s="55"/>
      <c r="C146" s="2"/>
      <c r="D146" s="550" t="s">
        <v>357</v>
      </c>
      <c r="E146" s="550"/>
      <c r="F146" s="165">
        <v>0</v>
      </c>
      <c r="G146" s="241">
        <f t="shared" si="40"/>
        <v>0</v>
      </c>
      <c r="H146" s="147"/>
      <c r="I146" s="165">
        <f t="shared" si="28"/>
        <v>0</v>
      </c>
      <c r="J146" s="74"/>
      <c r="K146" s="1"/>
      <c r="L146" s="1"/>
      <c r="M146" s="1"/>
      <c r="N146" s="1"/>
      <c r="O146" s="80"/>
      <c r="P146" s="1"/>
      <c r="Q146" s="42"/>
      <c r="R146" s="80"/>
      <c r="S146" s="80"/>
      <c r="T146" s="80"/>
      <c r="U146" s="44"/>
      <c r="V146" s="324"/>
    </row>
    <row r="147" spans="1:22" hidden="1" x14ac:dyDescent="0.25">
      <c r="B147" s="55"/>
      <c r="C147" s="2"/>
      <c r="D147" s="550" t="s">
        <v>358</v>
      </c>
      <c r="E147" s="550"/>
      <c r="F147" s="165">
        <v>0</v>
      </c>
      <c r="G147" s="241">
        <f t="shared" si="40"/>
        <v>0</v>
      </c>
      <c r="H147" s="147"/>
      <c r="I147" s="165">
        <f t="shared" si="28"/>
        <v>0</v>
      </c>
      <c r="J147" s="74"/>
      <c r="K147" s="1"/>
      <c r="L147" s="1"/>
      <c r="M147" s="1"/>
      <c r="N147" s="1"/>
      <c r="O147" s="80"/>
      <c r="P147" s="1"/>
      <c r="Q147" s="42"/>
      <c r="R147" s="80"/>
      <c r="S147" s="80"/>
      <c r="T147" s="80"/>
      <c r="U147" s="44"/>
      <c r="V147" s="324"/>
    </row>
    <row r="148" spans="1:22" hidden="1" x14ac:dyDescent="0.25">
      <c r="B148" s="55"/>
      <c r="C148" s="2"/>
      <c r="D148" s="550" t="s">
        <v>355</v>
      </c>
      <c r="E148" s="550"/>
      <c r="F148" s="165">
        <v>0</v>
      </c>
      <c r="G148" s="241">
        <f t="shared" si="40"/>
        <v>0</v>
      </c>
      <c r="H148" s="147"/>
      <c r="I148" s="165">
        <f t="shared" si="28"/>
        <v>0</v>
      </c>
      <c r="J148" s="74"/>
      <c r="K148" s="1"/>
      <c r="L148" s="1"/>
      <c r="M148" s="1"/>
      <c r="N148" s="1"/>
      <c r="O148" s="80"/>
      <c r="P148" s="1"/>
      <c r="Q148" s="42"/>
      <c r="R148" s="80"/>
      <c r="S148" s="80"/>
      <c r="T148" s="80"/>
      <c r="U148" s="44"/>
      <c r="V148" s="324"/>
    </row>
    <row r="149" spans="1:22" hidden="1" x14ac:dyDescent="0.25">
      <c r="B149" s="55"/>
      <c r="C149" s="2"/>
      <c r="D149" s="550" t="s">
        <v>810</v>
      </c>
      <c r="E149" s="550"/>
      <c r="F149" s="165">
        <v>0</v>
      </c>
      <c r="G149" s="241">
        <f t="shared" si="40"/>
        <v>0</v>
      </c>
      <c r="H149" s="147"/>
      <c r="I149" s="165">
        <f t="shared" si="28"/>
        <v>0</v>
      </c>
      <c r="J149" s="74"/>
      <c r="K149" s="1"/>
      <c r="L149" s="1"/>
      <c r="M149" s="1"/>
      <c r="N149" s="1"/>
      <c r="O149" s="80"/>
      <c r="P149" s="1"/>
      <c r="Q149" s="42"/>
      <c r="R149" s="80"/>
      <c r="S149" s="80"/>
      <c r="T149" s="80"/>
      <c r="U149" s="44"/>
      <c r="V149" s="324"/>
    </row>
    <row r="150" spans="1:22" ht="25.5" hidden="1" customHeight="1" x14ac:dyDescent="0.25">
      <c r="B150" s="55"/>
      <c r="C150" s="2"/>
      <c r="D150" s="551" t="s">
        <v>532</v>
      </c>
      <c r="E150" s="551"/>
      <c r="F150" s="165">
        <v>0</v>
      </c>
      <c r="G150" s="251">
        <f t="shared" si="40"/>
        <v>0</v>
      </c>
      <c r="H150" s="157"/>
      <c r="I150" s="165">
        <f t="shared" si="28"/>
        <v>0</v>
      </c>
      <c r="J150" s="74"/>
      <c r="K150" s="1"/>
      <c r="L150" s="1"/>
      <c r="M150" s="1"/>
      <c r="N150" s="1"/>
      <c r="O150" s="80"/>
      <c r="P150" s="1"/>
      <c r="Q150" s="42"/>
      <c r="R150" s="80"/>
      <c r="S150" s="80"/>
      <c r="T150" s="80"/>
      <c r="U150" s="44"/>
      <c r="V150" s="324"/>
    </row>
    <row r="151" spans="1:22" ht="25.5" hidden="1" customHeight="1" x14ac:dyDescent="0.25">
      <c r="B151" s="55"/>
      <c r="C151" s="2"/>
      <c r="D151" s="551" t="s">
        <v>533</v>
      </c>
      <c r="E151" s="551"/>
      <c r="F151" s="165">
        <v>0</v>
      </c>
      <c r="G151" s="251">
        <f t="shared" si="40"/>
        <v>0</v>
      </c>
      <c r="H151" s="157"/>
      <c r="I151" s="165">
        <f t="shared" si="28"/>
        <v>0</v>
      </c>
      <c r="J151" s="74"/>
      <c r="K151" s="1"/>
      <c r="L151" s="1"/>
      <c r="M151" s="1"/>
      <c r="N151" s="1"/>
      <c r="O151" s="80"/>
      <c r="P151" s="1"/>
      <c r="Q151" s="42"/>
      <c r="R151" s="80"/>
      <c r="S151" s="80"/>
      <c r="T151" s="80"/>
      <c r="U151" s="44"/>
      <c r="V151" s="324"/>
    </row>
    <row r="152" spans="1:22" hidden="1" x14ac:dyDescent="0.25">
      <c r="B152" s="55"/>
      <c r="C152" s="2"/>
      <c r="D152" s="550" t="s">
        <v>364</v>
      </c>
      <c r="E152" s="550"/>
      <c r="F152" s="165">
        <v>0</v>
      </c>
      <c r="G152" s="241">
        <f t="shared" si="40"/>
        <v>0</v>
      </c>
      <c r="H152" s="147"/>
      <c r="I152" s="165">
        <f t="shared" si="28"/>
        <v>0</v>
      </c>
      <c r="J152" s="74"/>
      <c r="K152" s="1"/>
      <c r="L152" s="1"/>
      <c r="M152" s="1"/>
      <c r="N152" s="1"/>
      <c r="O152" s="80"/>
      <c r="P152" s="1"/>
      <c r="Q152" s="42"/>
      <c r="R152" s="80"/>
      <c r="S152" s="80"/>
      <c r="T152" s="80"/>
      <c r="U152" s="44"/>
      <c r="V152" s="324"/>
    </row>
    <row r="153" spans="1:22" hidden="1" x14ac:dyDescent="0.25">
      <c r="B153" s="55"/>
      <c r="C153" s="2"/>
      <c r="D153" s="550" t="s">
        <v>356</v>
      </c>
      <c r="E153" s="550"/>
      <c r="F153" s="165">
        <v>0</v>
      </c>
      <c r="G153" s="241">
        <f t="shared" si="40"/>
        <v>0</v>
      </c>
      <c r="H153" s="147"/>
      <c r="I153" s="165">
        <f t="shared" si="28"/>
        <v>0</v>
      </c>
      <c r="J153" s="74"/>
      <c r="K153" s="1"/>
      <c r="L153" s="1"/>
      <c r="M153" s="1"/>
      <c r="N153" s="1"/>
      <c r="O153" s="80"/>
      <c r="P153" s="1"/>
      <c r="Q153" s="42"/>
      <c r="R153" s="80"/>
      <c r="S153" s="80"/>
      <c r="T153" s="80"/>
      <c r="U153" s="44"/>
      <c r="V153" s="324"/>
    </row>
    <row r="154" spans="1:22" ht="25.5" hidden="1" customHeight="1" x14ac:dyDescent="0.25">
      <c r="B154" s="55"/>
      <c r="C154" s="2"/>
      <c r="D154" s="551" t="s">
        <v>534</v>
      </c>
      <c r="E154" s="551"/>
      <c r="F154" s="165">
        <v>0</v>
      </c>
      <c r="G154" s="251">
        <f t="shared" si="40"/>
        <v>0</v>
      </c>
      <c r="H154" s="157"/>
      <c r="I154" s="165">
        <f t="shared" si="28"/>
        <v>0</v>
      </c>
      <c r="J154" s="74"/>
      <c r="K154" s="1"/>
      <c r="L154" s="1"/>
      <c r="M154" s="1"/>
      <c r="N154" s="1"/>
      <c r="O154" s="80"/>
      <c r="P154" s="1"/>
      <c r="Q154" s="42"/>
      <c r="R154" s="80"/>
      <c r="S154" s="80"/>
      <c r="T154" s="80"/>
      <c r="U154" s="44"/>
      <c r="V154" s="324"/>
    </row>
    <row r="155" spans="1:22" hidden="1" x14ac:dyDescent="0.25">
      <c r="B155" s="55"/>
      <c r="C155" s="2"/>
      <c r="D155" s="550" t="s">
        <v>535</v>
      </c>
      <c r="E155" s="550"/>
      <c r="F155" s="165">
        <v>0</v>
      </c>
      <c r="G155" s="241">
        <f t="shared" si="40"/>
        <v>0</v>
      </c>
      <c r="H155" s="147"/>
      <c r="I155" s="165">
        <f t="shared" si="28"/>
        <v>0</v>
      </c>
      <c r="J155" s="74"/>
      <c r="K155" s="1"/>
      <c r="L155" s="1"/>
      <c r="M155" s="1"/>
      <c r="N155" s="1"/>
      <c r="O155" s="80"/>
      <c r="P155" s="1"/>
      <c r="Q155" s="42"/>
      <c r="R155" s="80"/>
      <c r="S155" s="80"/>
      <c r="T155" s="80"/>
      <c r="U155" s="44"/>
      <c r="V155" s="324"/>
    </row>
    <row r="156" spans="1:22" s="41" customFormat="1" hidden="1" x14ac:dyDescent="0.25">
      <c r="A156" s="124" t="s">
        <v>235</v>
      </c>
      <c r="B156" s="105" t="s">
        <v>665</v>
      </c>
      <c r="C156" s="595" t="s">
        <v>236</v>
      </c>
      <c r="D156" s="596"/>
      <c r="E156" s="596"/>
      <c r="F156" s="168">
        <v>0</v>
      </c>
      <c r="G156" s="252">
        <f t="shared" si="40"/>
        <v>0</v>
      </c>
      <c r="H156" s="158"/>
      <c r="I156" s="168">
        <f t="shared" si="28"/>
        <v>0</v>
      </c>
      <c r="J156" s="107"/>
      <c r="K156" s="108"/>
      <c r="L156" s="108"/>
      <c r="M156" s="108"/>
      <c r="N156" s="108"/>
      <c r="O156" s="111"/>
      <c r="P156" s="108"/>
      <c r="Q156" s="43"/>
      <c r="R156" s="81"/>
      <c r="S156" s="111"/>
      <c r="T156" s="111"/>
      <c r="U156" s="112"/>
      <c r="V156" s="326"/>
    </row>
    <row r="157" spans="1:22" s="41" customFormat="1" hidden="1" x14ac:dyDescent="0.25">
      <c r="A157" s="124" t="s">
        <v>237</v>
      </c>
      <c r="B157" s="105" t="s">
        <v>667</v>
      </c>
      <c r="C157" s="595" t="s">
        <v>238</v>
      </c>
      <c r="D157" s="596"/>
      <c r="E157" s="596"/>
      <c r="F157" s="168">
        <v>0</v>
      </c>
      <c r="G157" s="252">
        <f t="shared" si="40"/>
        <v>0</v>
      </c>
      <c r="H157" s="158"/>
      <c r="I157" s="168">
        <f t="shared" si="28"/>
        <v>0</v>
      </c>
      <c r="J157" s="107"/>
      <c r="K157" s="108"/>
      <c r="L157" s="108"/>
      <c r="M157" s="108"/>
      <c r="N157" s="108"/>
      <c r="O157" s="111"/>
      <c r="P157" s="108"/>
      <c r="Q157" s="43"/>
      <c r="R157" s="81"/>
      <c r="S157" s="111"/>
      <c r="T157" s="111"/>
      <c r="U157" s="112"/>
      <c r="V157" s="326"/>
    </row>
    <row r="158" spans="1:22" s="41" customFormat="1" hidden="1" x14ac:dyDescent="0.25">
      <c r="A158" s="124" t="s">
        <v>239</v>
      </c>
      <c r="B158" s="105" t="s">
        <v>668</v>
      </c>
      <c r="C158" s="595" t="s">
        <v>240</v>
      </c>
      <c r="D158" s="596"/>
      <c r="E158" s="596"/>
      <c r="F158" s="168">
        <v>0</v>
      </c>
      <c r="G158" s="252">
        <f t="shared" si="40"/>
        <v>0</v>
      </c>
      <c r="H158" s="158"/>
      <c r="I158" s="168">
        <f t="shared" ref="I158:I225" si="41">SUM(G158:H158)</f>
        <v>0</v>
      </c>
      <c r="J158" s="107"/>
      <c r="K158" s="108"/>
      <c r="L158" s="108"/>
      <c r="M158" s="108"/>
      <c r="N158" s="108"/>
      <c r="O158" s="111"/>
      <c r="P158" s="108"/>
      <c r="Q158" s="43"/>
      <c r="R158" s="81"/>
      <c r="S158" s="111"/>
      <c r="T158" s="111"/>
      <c r="U158" s="112"/>
      <c r="V158" s="326"/>
    </row>
    <row r="159" spans="1:22" s="41" customFormat="1" hidden="1" x14ac:dyDescent="0.25">
      <c r="A159" s="124" t="s">
        <v>241</v>
      </c>
      <c r="B159" s="105" t="s">
        <v>669</v>
      </c>
      <c r="C159" s="595" t="s">
        <v>242</v>
      </c>
      <c r="D159" s="596"/>
      <c r="E159" s="596"/>
      <c r="F159" s="168">
        <v>0</v>
      </c>
      <c r="G159" s="252">
        <f>G160+G161+G162+G163+G164+G165+G166+G167+G168+G169</f>
        <v>0</v>
      </c>
      <c r="H159" s="158">
        <f t="shared" ref="H159:U159" si="42">H160+H161+H162+H163+H164+H165+H166+H167+H168+H169</f>
        <v>0</v>
      </c>
      <c r="I159" s="168">
        <f t="shared" si="41"/>
        <v>0</v>
      </c>
      <c r="J159" s="107">
        <f t="shared" si="42"/>
        <v>0</v>
      </c>
      <c r="K159" s="108">
        <f t="shared" si="42"/>
        <v>0</v>
      </c>
      <c r="L159" s="108">
        <f t="shared" si="42"/>
        <v>0</v>
      </c>
      <c r="M159" s="108">
        <f t="shared" si="42"/>
        <v>0</v>
      </c>
      <c r="N159" s="108">
        <f t="shared" si="42"/>
        <v>0</v>
      </c>
      <c r="O159" s="111">
        <f t="shared" si="42"/>
        <v>0</v>
      </c>
      <c r="P159" s="108">
        <f t="shared" si="42"/>
        <v>0</v>
      </c>
      <c r="Q159" s="43">
        <f t="shared" si="42"/>
        <v>0</v>
      </c>
      <c r="R159" s="81">
        <f t="shared" si="42"/>
        <v>0</v>
      </c>
      <c r="S159" s="111">
        <f t="shared" si="42"/>
        <v>0</v>
      </c>
      <c r="T159" s="111">
        <f t="shared" si="42"/>
        <v>0</v>
      </c>
      <c r="U159" s="112">
        <f t="shared" si="42"/>
        <v>0</v>
      </c>
      <c r="V159" s="326">
        <f>V160+V161+V162+V163+V164+V165+V166+V167+V168+V169</f>
        <v>0</v>
      </c>
    </row>
    <row r="160" spans="1:22" hidden="1" x14ac:dyDescent="0.25">
      <c r="B160" s="55"/>
      <c r="C160" s="2"/>
      <c r="D160" s="550" t="s">
        <v>359</v>
      </c>
      <c r="E160" s="550"/>
      <c r="F160" s="165">
        <v>0</v>
      </c>
      <c r="G160" s="241">
        <f t="shared" ref="G160:G169" si="43">SUM(J160:U160)</f>
        <v>0</v>
      </c>
      <c r="H160" s="147"/>
      <c r="I160" s="165">
        <f t="shared" si="41"/>
        <v>0</v>
      </c>
      <c r="J160" s="74"/>
      <c r="K160" s="1"/>
      <c r="L160" s="1"/>
      <c r="M160" s="1"/>
      <c r="N160" s="1"/>
      <c r="O160" s="80"/>
      <c r="P160" s="1"/>
      <c r="Q160" s="42"/>
      <c r="R160" s="80"/>
      <c r="S160" s="80"/>
      <c r="T160" s="80"/>
      <c r="U160" s="44"/>
      <c r="V160" s="324"/>
    </row>
    <row r="161" spans="1:26" hidden="1" x14ac:dyDescent="0.25">
      <c r="B161" s="55"/>
      <c r="C161" s="2"/>
      <c r="D161" s="550" t="s">
        <v>360</v>
      </c>
      <c r="E161" s="550"/>
      <c r="F161" s="165">
        <v>0</v>
      </c>
      <c r="G161" s="241">
        <f t="shared" si="43"/>
        <v>0</v>
      </c>
      <c r="H161" s="147"/>
      <c r="I161" s="165">
        <f t="shared" si="41"/>
        <v>0</v>
      </c>
      <c r="J161" s="74"/>
      <c r="K161" s="1"/>
      <c r="L161" s="1"/>
      <c r="M161" s="1"/>
      <c r="N161" s="1"/>
      <c r="O161" s="80"/>
      <c r="P161" s="1"/>
      <c r="Q161" s="42"/>
      <c r="R161" s="80"/>
      <c r="S161" s="80"/>
      <c r="T161" s="80"/>
      <c r="U161" s="44"/>
      <c r="V161" s="324"/>
    </row>
    <row r="162" spans="1:26" hidden="1" x14ac:dyDescent="0.25">
      <c r="B162" s="55"/>
      <c r="C162" s="2"/>
      <c r="D162" s="550" t="s">
        <v>361</v>
      </c>
      <c r="E162" s="550"/>
      <c r="F162" s="165">
        <v>0</v>
      </c>
      <c r="G162" s="241">
        <f t="shared" si="43"/>
        <v>0</v>
      </c>
      <c r="H162" s="147"/>
      <c r="I162" s="165">
        <f t="shared" si="41"/>
        <v>0</v>
      </c>
      <c r="J162" s="74"/>
      <c r="K162" s="1"/>
      <c r="L162" s="1"/>
      <c r="M162" s="1"/>
      <c r="N162" s="1"/>
      <c r="O162" s="80"/>
      <c r="P162" s="1"/>
      <c r="Q162" s="42"/>
      <c r="R162" s="80"/>
      <c r="S162" s="80"/>
      <c r="T162" s="80"/>
      <c r="U162" s="44"/>
      <c r="V162" s="324"/>
    </row>
    <row r="163" spans="1:26" hidden="1" x14ac:dyDescent="0.25">
      <c r="B163" s="55"/>
      <c r="C163" s="2"/>
      <c r="D163" s="550" t="s">
        <v>362</v>
      </c>
      <c r="E163" s="550"/>
      <c r="F163" s="165">
        <v>0</v>
      </c>
      <c r="G163" s="241">
        <f t="shared" si="43"/>
        <v>0</v>
      </c>
      <c r="H163" s="147"/>
      <c r="I163" s="165">
        <f t="shared" si="41"/>
        <v>0</v>
      </c>
      <c r="J163" s="74"/>
      <c r="K163" s="1"/>
      <c r="L163" s="1"/>
      <c r="M163" s="1"/>
      <c r="N163" s="1"/>
      <c r="O163" s="80"/>
      <c r="P163" s="1"/>
      <c r="Q163" s="42"/>
      <c r="R163" s="80"/>
      <c r="S163" s="80"/>
      <c r="T163" s="80"/>
      <c r="U163" s="44"/>
      <c r="V163" s="324"/>
    </row>
    <row r="164" spans="1:26" hidden="1" x14ac:dyDescent="0.25">
      <c r="B164" s="55"/>
      <c r="C164" s="2"/>
      <c r="D164" s="550" t="s">
        <v>363</v>
      </c>
      <c r="E164" s="550"/>
      <c r="F164" s="165">
        <v>0</v>
      </c>
      <c r="G164" s="241">
        <f t="shared" si="43"/>
        <v>0</v>
      </c>
      <c r="H164" s="147"/>
      <c r="I164" s="165">
        <f t="shared" si="41"/>
        <v>0</v>
      </c>
      <c r="J164" s="74"/>
      <c r="K164" s="1"/>
      <c r="L164" s="1"/>
      <c r="M164" s="1"/>
      <c r="N164" s="1"/>
      <c r="O164" s="80"/>
      <c r="P164" s="1"/>
      <c r="Q164" s="42"/>
      <c r="R164" s="80"/>
      <c r="S164" s="80"/>
      <c r="T164" s="80"/>
      <c r="U164" s="44"/>
      <c r="V164" s="324"/>
    </row>
    <row r="165" spans="1:26" ht="25.5" hidden="1" customHeight="1" x14ac:dyDescent="0.25">
      <c r="B165" s="55"/>
      <c r="C165" s="2"/>
      <c r="D165" s="551" t="s">
        <v>536</v>
      </c>
      <c r="E165" s="551"/>
      <c r="F165" s="165">
        <v>0</v>
      </c>
      <c r="G165" s="251">
        <f t="shared" si="43"/>
        <v>0</v>
      </c>
      <c r="H165" s="157"/>
      <c r="I165" s="165">
        <f t="shared" si="41"/>
        <v>0</v>
      </c>
      <c r="J165" s="74"/>
      <c r="K165" s="1"/>
      <c r="L165" s="1"/>
      <c r="M165" s="1"/>
      <c r="N165" s="1"/>
      <c r="O165" s="80"/>
      <c r="P165" s="1"/>
      <c r="Q165" s="42"/>
      <c r="R165" s="80"/>
      <c r="S165" s="80"/>
      <c r="T165" s="80"/>
      <c r="U165" s="44"/>
      <c r="V165" s="324"/>
    </row>
    <row r="166" spans="1:26" ht="25.5" hidden="1" customHeight="1" x14ac:dyDescent="0.25">
      <c r="B166" s="55"/>
      <c r="C166" s="2"/>
      <c r="D166" s="551" t="s">
        <v>539</v>
      </c>
      <c r="E166" s="551"/>
      <c r="F166" s="165">
        <v>0</v>
      </c>
      <c r="G166" s="251">
        <f t="shared" si="43"/>
        <v>0</v>
      </c>
      <c r="H166" s="157"/>
      <c r="I166" s="165">
        <f t="shared" si="41"/>
        <v>0</v>
      </c>
      <c r="J166" s="74"/>
      <c r="K166" s="1"/>
      <c r="L166" s="1"/>
      <c r="M166" s="1"/>
      <c r="N166" s="1"/>
      <c r="O166" s="80"/>
      <c r="P166" s="1"/>
      <c r="Q166" s="42"/>
      <c r="R166" s="80"/>
      <c r="S166" s="80"/>
      <c r="T166" s="80"/>
      <c r="U166" s="44"/>
      <c r="V166" s="324"/>
    </row>
    <row r="167" spans="1:26" hidden="1" x14ac:dyDescent="0.25">
      <c r="B167" s="55"/>
      <c r="C167" s="2"/>
      <c r="D167" s="550" t="s">
        <v>365</v>
      </c>
      <c r="E167" s="550"/>
      <c r="F167" s="165">
        <v>0</v>
      </c>
      <c r="G167" s="241">
        <f t="shared" si="43"/>
        <v>0</v>
      </c>
      <c r="H167" s="147"/>
      <c r="I167" s="165">
        <f t="shared" si="41"/>
        <v>0</v>
      </c>
      <c r="J167" s="74"/>
      <c r="K167" s="1"/>
      <c r="L167" s="1"/>
      <c r="M167" s="1"/>
      <c r="N167" s="1"/>
      <c r="O167" s="80"/>
      <c r="P167" s="1"/>
      <c r="Q167" s="42"/>
      <c r="R167" s="80"/>
      <c r="S167" s="80"/>
      <c r="T167" s="80"/>
      <c r="U167" s="44"/>
      <c r="V167" s="324"/>
    </row>
    <row r="168" spans="1:26" ht="25.5" hidden="1" customHeight="1" x14ac:dyDescent="0.25">
      <c r="B168" s="55"/>
      <c r="C168" s="2"/>
      <c r="D168" s="551" t="s">
        <v>542</v>
      </c>
      <c r="E168" s="551"/>
      <c r="F168" s="165">
        <v>0</v>
      </c>
      <c r="G168" s="251">
        <f t="shared" si="43"/>
        <v>0</v>
      </c>
      <c r="H168" s="157"/>
      <c r="I168" s="165">
        <f t="shared" si="41"/>
        <v>0</v>
      </c>
      <c r="J168" s="74"/>
      <c r="K168" s="1"/>
      <c r="L168" s="1"/>
      <c r="M168" s="1"/>
      <c r="N168" s="1"/>
      <c r="O168" s="80"/>
      <c r="P168" s="1"/>
      <c r="Q168" s="42"/>
      <c r="R168" s="80"/>
      <c r="S168" s="80"/>
      <c r="T168" s="80"/>
      <c r="U168" s="44"/>
      <c r="V168" s="324"/>
    </row>
    <row r="169" spans="1:26" hidden="1" x14ac:dyDescent="0.25">
      <c r="B169" s="55"/>
      <c r="C169" s="2"/>
      <c r="D169" s="550" t="s">
        <v>543</v>
      </c>
      <c r="E169" s="550"/>
      <c r="F169" s="165">
        <v>0</v>
      </c>
      <c r="G169" s="241">
        <f t="shared" si="43"/>
        <v>0</v>
      </c>
      <c r="H169" s="147"/>
      <c r="I169" s="165">
        <f t="shared" si="41"/>
        <v>0</v>
      </c>
      <c r="J169" s="74"/>
      <c r="K169" s="1"/>
      <c r="L169" s="1"/>
      <c r="M169" s="1"/>
      <c r="N169" s="1"/>
      <c r="O169" s="80"/>
      <c r="P169" s="1"/>
      <c r="Q169" s="42"/>
      <c r="R169" s="80"/>
      <c r="S169" s="80"/>
      <c r="T169" s="80"/>
      <c r="U169" s="44"/>
      <c r="V169" s="324"/>
    </row>
    <row r="170" spans="1:26" s="41" customFormat="1" x14ac:dyDescent="0.25">
      <c r="A170" s="124" t="s">
        <v>243</v>
      </c>
      <c r="B170" s="105" t="s">
        <v>670</v>
      </c>
      <c r="C170" s="595" t="s">
        <v>244</v>
      </c>
      <c r="D170" s="596"/>
      <c r="E170" s="596"/>
      <c r="F170" s="168">
        <v>5011044</v>
      </c>
      <c r="G170" s="252">
        <f>SUM(G171:G173)</f>
        <v>3244470</v>
      </c>
      <c r="H170" s="158">
        <f>SUM(H171:H173)</f>
        <v>0</v>
      </c>
      <c r="I170" s="168">
        <f t="shared" si="41"/>
        <v>3244470</v>
      </c>
      <c r="J170" s="107">
        <f t="shared" ref="J170:V170" si="44">SUM(J171:J173)</f>
        <v>0</v>
      </c>
      <c r="K170" s="108">
        <f t="shared" si="44"/>
        <v>0</v>
      </c>
      <c r="L170" s="108">
        <f t="shared" si="44"/>
        <v>0</v>
      </c>
      <c r="M170" s="108">
        <f t="shared" si="44"/>
        <v>0</v>
      </c>
      <c r="N170" s="108">
        <f t="shared" si="44"/>
        <v>0</v>
      </c>
      <c r="O170" s="111">
        <f t="shared" si="44"/>
        <v>0</v>
      </c>
      <c r="P170" s="108">
        <f t="shared" si="44"/>
        <v>0</v>
      </c>
      <c r="Q170" s="110">
        <f t="shared" si="44"/>
        <v>0</v>
      </c>
      <c r="R170" s="111">
        <f t="shared" si="44"/>
        <v>0</v>
      </c>
      <c r="S170" s="111">
        <f t="shared" si="44"/>
        <v>0</v>
      </c>
      <c r="T170" s="111">
        <f t="shared" si="44"/>
        <v>0</v>
      </c>
      <c r="U170" s="112">
        <f t="shared" si="44"/>
        <v>3244470</v>
      </c>
      <c r="V170" s="326">
        <f t="shared" si="44"/>
        <v>0</v>
      </c>
    </row>
    <row r="171" spans="1:26" x14ac:dyDescent="0.25">
      <c r="B171" s="303"/>
      <c r="C171" s="304"/>
      <c r="D171" s="305" t="s">
        <v>1007</v>
      </c>
      <c r="E171" s="305"/>
      <c r="F171" s="308">
        <v>565945</v>
      </c>
      <c r="G171" s="306">
        <f>U171</f>
        <v>565945</v>
      </c>
      <c r="H171" s="307"/>
      <c r="I171" s="308">
        <f>SUM(G171:H171)</f>
        <v>565945</v>
      </c>
      <c r="J171" s="309"/>
      <c r="K171" s="310"/>
      <c r="L171" s="310"/>
      <c r="M171" s="310"/>
      <c r="N171" s="310"/>
      <c r="O171" s="311"/>
      <c r="P171" s="310"/>
      <c r="Q171" s="312"/>
      <c r="R171" s="311"/>
      <c r="S171" s="311"/>
      <c r="T171" s="311"/>
      <c r="U171" s="313">
        <v>565945</v>
      </c>
      <c r="V171" s="327"/>
    </row>
    <row r="172" spans="1:26" x14ac:dyDescent="0.25">
      <c r="B172" s="55"/>
      <c r="C172" s="259"/>
      <c r="D172" s="284" t="s">
        <v>1008</v>
      </c>
      <c r="E172" s="284"/>
      <c r="F172" s="165">
        <v>3879154</v>
      </c>
      <c r="G172" s="306">
        <f>U172</f>
        <v>2112580</v>
      </c>
      <c r="H172" s="147"/>
      <c r="I172" s="165">
        <f>SUM(G172:H172)</f>
        <v>2112580</v>
      </c>
      <c r="J172" s="74"/>
      <c r="K172" s="1"/>
      <c r="L172" s="1"/>
      <c r="M172" s="1"/>
      <c r="N172" s="1"/>
      <c r="O172" s="80"/>
      <c r="P172" s="1"/>
      <c r="Q172" s="42"/>
      <c r="R172" s="80"/>
      <c r="S172" s="80"/>
      <c r="T172" s="80"/>
      <c r="U172" s="44">
        <v>2112580</v>
      </c>
      <c r="V172" s="324"/>
    </row>
    <row r="173" spans="1:26" ht="15.75" thickBot="1" x14ac:dyDescent="0.3">
      <c r="B173" s="314"/>
      <c r="C173" s="315"/>
      <c r="D173" s="316" t="s">
        <v>1009</v>
      </c>
      <c r="E173" s="316"/>
      <c r="F173" s="295">
        <v>565945</v>
      </c>
      <c r="G173" s="306">
        <f>U173</f>
        <v>565945</v>
      </c>
      <c r="H173" s="318"/>
      <c r="I173" s="295">
        <f>SUM(G173:H173)</f>
        <v>565945</v>
      </c>
      <c r="J173" s="296"/>
      <c r="K173" s="297"/>
      <c r="L173" s="297"/>
      <c r="M173" s="297"/>
      <c r="N173" s="297"/>
      <c r="O173" s="298"/>
      <c r="P173" s="297"/>
      <c r="Q173" s="299"/>
      <c r="R173" s="298"/>
      <c r="S173" s="298"/>
      <c r="T173" s="298"/>
      <c r="U173" s="300">
        <v>565945</v>
      </c>
      <c r="V173" s="328"/>
      <c r="Z173" s="186"/>
    </row>
    <row r="174" spans="1:26" ht="15.75" thickBot="1" x14ac:dyDescent="0.3">
      <c r="B174" s="99" t="s">
        <v>245</v>
      </c>
      <c r="C174" s="591" t="s">
        <v>246</v>
      </c>
      <c r="D174" s="592"/>
      <c r="E174" s="592"/>
      <c r="F174" s="162"/>
      <c r="G174" s="244">
        <f>G175+G176+G179+G180+G182+G183+G184</f>
        <v>500000</v>
      </c>
      <c r="H174" s="150">
        <f t="shared" ref="H174:U174" si="45">H175+H176+H179+H180+H182+H183+H184</f>
        <v>0</v>
      </c>
      <c r="I174" s="162">
        <f t="shared" si="41"/>
        <v>500000</v>
      </c>
      <c r="J174" s="85">
        <f t="shared" si="45"/>
        <v>0</v>
      </c>
      <c r="K174" s="86">
        <f t="shared" si="45"/>
        <v>0</v>
      </c>
      <c r="L174" s="86">
        <f t="shared" si="45"/>
        <v>0</v>
      </c>
      <c r="M174" s="86">
        <f t="shared" si="45"/>
        <v>0</v>
      </c>
      <c r="N174" s="86">
        <f t="shared" si="45"/>
        <v>500000</v>
      </c>
      <c r="O174" s="89">
        <f t="shared" si="45"/>
        <v>0</v>
      </c>
      <c r="P174" s="86">
        <f t="shared" si="45"/>
        <v>0</v>
      </c>
      <c r="Q174" s="88">
        <f t="shared" si="45"/>
        <v>0</v>
      </c>
      <c r="R174" s="89">
        <f t="shared" si="45"/>
        <v>0</v>
      </c>
      <c r="S174" s="89">
        <f t="shared" si="45"/>
        <v>0</v>
      </c>
      <c r="T174" s="89">
        <f t="shared" si="45"/>
        <v>0</v>
      </c>
      <c r="U174" s="90">
        <f t="shared" si="45"/>
        <v>0</v>
      </c>
      <c r="V174" s="319">
        <f>V175+V176+V179+V180+V182+V183+V184</f>
        <v>0</v>
      </c>
      <c r="Z174" s="186"/>
    </row>
    <row r="175" spans="1:26" s="18" customFormat="1" x14ac:dyDescent="0.25">
      <c r="A175" s="124" t="s">
        <v>247</v>
      </c>
      <c r="B175" s="113" t="s">
        <v>671</v>
      </c>
      <c r="C175" s="611" t="s">
        <v>248</v>
      </c>
      <c r="D175" s="612"/>
      <c r="E175" s="612"/>
      <c r="F175" s="164">
        <v>0</v>
      </c>
      <c r="G175" s="240">
        <f>SUM(J175:U175)</f>
        <v>0</v>
      </c>
      <c r="H175" s="146"/>
      <c r="I175" s="164">
        <f t="shared" si="41"/>
        <v>0</v>
      </c>
      <c r="J175" s="93"/>
      <c r="K175" s="94"/>
      <c r="L175" s="94"/>
      <c r="M175" s="94"/>
      <c r="N175" s="94"/>
      <c r="O175" s="97"/>
      <c r="P175" s="94"/>
      <c r="Q175" s="94"/>
      <c r="R175" s="94"/>
      <c r="S175" s="97"/>
      <c r="T175" s="97"/>
      <c r="U175" s="98"/>
      <c r="V175" s="322"/>
    </row>
    <row r="176" spans="1:26" s="18" customFormat="1" x14ac:dyDescent="0.25">
      <c r="A176" s="124" t="s">
        <v>249</v>
      </c>
      <c r="B176" s="91" t="s">
        <v>672</v>
      </c>
      <c r="C176" s="587" t="s">
        <v>250</v>
      </c>
      <c r="D176" s="588"/>
      <c r="E176" s="588"/>
      <c r="F176" s="164">
        <v>0</v>
      </c>
      <c r="G176" s="242">
        <f>G177+G178</f>
        <v>0</v>
      </c>
      <c r="H176" s="148">
        <f t="shared" ref="H176:U176" si="46">H177+H178</f>
        <v>0</v>
      </c>
      <c r="I176" s="164">
        <f t="shared" si="41"/>
        <v>0</v>
      </c>
      <c r="J176" s="93">
        <f t="shared" si="46"/>
        <v>0</v>
      </c>
      <c r="K176" s="94">
        <f t="shared" si="46"/>
        <v>0</v>
      </c>
      <c r="L176" s="94">
        <f t="shared" si="46"/>
        <v>0</v>
      </c>
      <c r="M176" s="94">
        <f t="shared" si="46"/>
        <v>0</v>
      </c>
      <c r="N176" s="94">
        <f t="shared" si="46"/>
        <v>0</v>
      </c>
      <c r="O176" s="97">
        <f t="shared" si="46"/>
        <v>0</v>
      </c>
      <c r="P176" s="94">
        <f t="shared" si="46"/>
        <v>0</v>
      </c>
      <c r="Q176" s="94">
        <f t="shared" si="46"/>
        <v>0</v>
      </c>
      <c r="R176" s="94">
        <f t="shared" si="46"/>
        <v>0</v>
      </c>
      <c r="S176" s="97">
        <f t="shared" si="46"/>
        <v>0</v>
      </c>
      <c r="T176" s="97">
        <f t="shared" si="46"/>
        <v>0</v>
      </c>
      <c r="U176" s="98">
        <f t="shared" si="46"/>
        <v>0</v>
      </c>
      <c r="V176" s="322">
        <f>V177+V178</f>
        <v>0</v>
      </c>
    </row>
    <row r="177" spans="1:22" hidden="1" x14ac:dyDescent="0.25">
      <c r="B177" s="55"/>
      <c r="C177" s="2"/>
      <c r="D177" s="550" t="s">
        <v>250</v>
      </c>
      <c r="E177" s="550"/>
      <c r="F177" s="165">
        <v>0</v>
      </c>
      <c r="G177" s="241">
        <f t="shared" ref="G177:G184" si="47">SUM(J177:U177)</f>
        <v>0</v>
      </c>
      <c r="H177" s="147"/>
      <c r="I177" s="165">
        <f t="shared" si="41"/>
        <v>0</v>
      </c>
      <c r="J177" s="74"/>
      <c r="K177" s="1"/>
      <c r="L177" s="1"/>
      <c r="M177" s="1"/>
      <c r="N177" s="1"/>
      <c r="O177" s="80"/>
      <c r="P177" s="1"/>
      <c r="Q177" s="403"/>
      <c r="R177" s="430"/>
      <c r="S177" s="80"/>
      <c r="T177" s="80"/>
      <c r="U177" s="44"/>
      <c r="V177" s="324"/>
    </row>
    <row r="178" spans="1:22" hidden="1" x14ac:dyDescent="0.25">
      <c r="B178" s="55"/>
      <c r="C178" s="2"/>
      <c r="D178" s="550" t="s">
        <v>349</v>
      </c>
      <c r="E178" s="550"/>
      <c r="F178" s="165">
        <v>0</v>
      </c>
      <c r="G178" s="241">
        <f t="shared" si="47"/>
        <v>0</v>
      </c>
      <c r="H178" s="147"/>
      <c r="I178" s="165">
        <f t="shared" si="41"/>
        <v>0</v>
      </c>
      <c r="J178" s="74"/>
      <c r="K178" s="1"/>
      <c r="L178" s="1"/>
      <c r="M178" s="1"/>
      <c r="N178" s="1"/>
      <c r="O178" s="80"/>
      <c r="P178" s="1"/>
      <c r="Q178" s="403"/>
      <c r="R178" s="430"/>
      <c r="S178" s="80"/>
      <c r="T178" s="80"/>
      <c r="U178" s="44"/>
      <c r="V178" s="324"/>
    </row>
    <row r="179" spans="1:22" s="18" customFormat="1" x14ac:dyDescent="0.25">
      <c r="A179" s="124" t="s">
        <v>251</v>
      </c>
      <c r="B179" s="91" t="s">
        <v>673</v>
      </c>
      <c r="C179" s="587" t="s">
        <v>252</v>
      </c>
      <c r="D179" s="588"/>
      <c r="E179" s="588"/>
      <c r="F179" s="164">
        <v>0</v>
      </c>
      <c r="G179" s="242">
        <f t="shared" si="47"/>
        <v>0</v>
      </c>
      <c r="H179" s="148"/>
      <c r="I179" s="164">
        <f t="shared" si="41"/>
        <v>0</v>
      </c>
      <c r="J179" s="93"/>
      <c r="K179" s="94"/>
      <c r="L179" s="94"/>
      <c r="M179" s="94"/>
      <c r="N179" s="94"/>
      <c r="O179" s="97"/>
      <c r="P179" s="94"/>
      <c r="Q179" s="94"/>
      <c r="R179" s="94"/>
      <c r="S179" s="97"/>
      <c r="T179" s="97"/>
      <c r="U179" s="98"/>
      <c r="V179" s="322"/>
    </row>
    <row r="180" spans="1:22" s="18" customFormat="1" x14ac:dyDescent="0.25">
      <c r="A180" s="124" t="s">
        <v>253</v>
      </c>
      <c r="B180" s="91" t="s">
        <v>674</v>
      </c>
      <c r="C180" s="587" t="s">
        <v>254</v>
      </c>
      <c r="D180" s="588"/>
      <c r="E180" s="588"/>
      <c r="F180" s="164"/>
      <c r="G180" s="242">
        <f t="shared" si="47"/>
        <v>500000</v>
      </c>
      <c r="H180" s="148"/>
      <c r="I180" s="164">
        <f t="shared" si="41"/>
        <v>500000</v>
      </c>
      <c r="J180" s="93"/>
      <c r="K180" s="94"/>
      <c r="L180" s="94"/>
      <c r="M180" s="94"/>
      <c r="N180" s="94">
        <f>N181</f>
        <v>500000</v>
      </c>
      <c r="O180" s="97"/>
      <c r="P180" s="94"/>
      <c r="Q180" s="94"/>
      <c r="R180" s="94"/>
      <c r="S180" s="97"/>
      <c r="T180" s="97"/>
      <c r="U180" s="98"/>
      <c r="V180" s="322"/>
    </row>
    <row r="181" spans="1:22" s="18" customFormat="1" x14ac:dyDescent="0.25">
      <c r="A181" s="124"/>
      <c r="B181" s="272"/>
      <c r="C181" s="482"/>
      <c r="D181" s="481" t="s">
        <v>1044</v>
      </c>
      <c r="E181" s="483"/>
      <c r="F181" s="266"/>
      <c r="G181" s="273">
        <f>G180</f>
        <v>500000</v>
      </c>
      <c r="H181" s="274"/>
      <c r="I181" s="266">
        <f t="shared" si="41"/>
        <v>500000</v>
      </c>
      <c r="J181" s="267"/>
      <c r="K181" s="268"/>
      <c r="L181" s="268"/>
      <c r="M181" s="268"/>
      <c r="N181" s="1">
        <v>500000</v>
      </c>
      <c r="O181" s="269"/>
      <c r="P181" s="268"/>
      <c r="Q181" s="268"/>
      <c r="R181" s="268"/>
      <c r="S181" s="269"/>
      <c r="T181" s="269"/>
      <c r="U181" s="271"/>
      <c r="V181" s="329"/>
    </row>
    <row r="182" spans="1:22" s="18" customFormat="1" hidden="1" x14ac:dyDescent="0.25">
      <c r="A182" s="124" t="s">
        <v>255</v>
      </c>
      <c r="B182" s="91" t="s">
        <v>675</v>
      </c>
      <c r="C182" s="587" t="s">
        <v>256</v>
      </c>
      <c r="D182" s="588"/>
      <c r="E182" s="588"/>
      <c r="F182" s="164">
        <v>0</v>
      </c>
      <c r="G182" s="242">
        <f t="shared" si="47"/>
        <v>0</v>
      </c>
      <c r="H182" s="148"/>
      <c r="I182" s="164">
        <f t="shared" si="41"/>
        <v>0</v>
      </c>
      <c r="J182" s="93"/>
      <c r="K182" s="94"/>
      <c r="L182" s="94"/>
      <c r="M182" s="94"/>
      <c r="N182" s="94"/>
      <c r="O182" s="97"/>
      <c r="P182" s="94"/>
      <c r="Q182" s="94"/>
      <c r="R182" s="94"/>
      <c r="S182" s="97"/>
      <c r="T182" s="97"/>
      <c r="U182" s="98"/>
      <c r="V182" s="322"/>
    </row>
    <row r="183" spans="1:22" s="18" customFormat="1" hidden="1" x14ac:dyDescent="0.25">
      <c r="A183" s="124" t="s">
        <v>257</v>
      </c>
      <c r="B183" s="91" t="s">
        <v>676</v>
      </c>
      <c r="C183" s="587" t="s">
        <v>258</v>
      </c>
      <c r="D183" s="588"/>
      <c r="E183" s="588"/>
      <c r="F183" s="164">
        <v>0</v>
      </c>
      <c r="G183" s="242">
        <f t="shared" si="47"/>
        <v>0</v>
      </c>
      <c r="H183" s="148"/>
      <c r="I183" s="164">
        <f t="shared" si="41"/>
        <v>0</v>
      </c>
      <c r="J183" s="93"/>
      <c r="K183" s="94"/>
      <c r="L183" s="94"/>
      <c r="M183" s="94"/>
      <c r="N183" s="94"/>
      <c r="O183" s="97"/>
      <c r="P183" s="94"/>
      <c r="Q183" s="94"/>
      <c r="R183" s="94"/>
      <c r="S183" s="97"/>
      <c r="T183" s="97"/>
      <c r="U183" s="98"/>
      <c r="V183" s="322"/>
    </row>
    <row r="184" spans="1:22" s="18" customFormat="1" ht="15.75" thickBot="1" x14ac:dyDescent="0.3">
      <c r="A184" s="124" t="s">
        <v>259</v>
      </c>
      <c r="B184" s="123" t="s">
        <v>677</v>
      </c>
      <c r="C184" s="624" t="s">
        <v>260</v>
      </c>
      <c r="D184" s="625"/>
      <c r="E184" s="625"/>
      <c r="F184" s="164">
        <v>0</v>
      </c>
      <c r="G184" s="254">
        <f t="shared" si="47"/>
        <v>0</v>
      </c>
      <c r="H184" s="160"/>
      <c r="I184" s="164">
        <f t="shared" si="41"/>
        <v>0</v>
      </c>
      <c r="J184" s="93"/>
      <c r="K184" s="94"/>
      <c r="L184" s="94"/>
      <c r="M184" s="94"/>
      <c r="N184" s="94"/>
      <c r="O184" s="97"/>
      <c r="P184" s="94"/>
      <c r="Q184" s="94"/>
      <c r="R184" s="94"/>
      <c r="S184" s="97"/>
      <c r="T184" s="97"/>
      <c r="U184" s="98"/>
      <c r="V184" s="322"/>
    </row>
    <row r="185" spans="1:22" ht="15.75" thickBot="1" x14ac:dyDescent="0.3">
      <c r="B185" s="99" t="s">
        <v>261</v>
      </c>
      <c r="C185" s="591" t="s">
        <v>262</v>
      </c>
      <c r="D185" s="592"/>
      <c r="E185" s="592"/>
      <c r="F185" s="162">
        <v>0</v>
      </c>
      <c r="G185" s="244">
        <f>G186+G187+G188+G189</f>
        <v>0</v>
      </c>
      <c r="H185" s="150">
        <f t="shared" ref="H185:U185" si="48">H186+H187+H188+H189</f>
        <v>0</v>
      </c>
      <c r="I185" s="162">
        <f t="shared" si="41"/>
        <v>0</v>
      </c>
      <c r="J185" s="85">
        <f t="shared" si="48"/>
        <v>0</v>
      </c>
      <c r="K185" s="86">
        <f t="shared" si="48"/>
        <v>0</v>
      </c>
      <c r="L185" s="86">
        <f t="shared" si="48"/>
        <v>0</v>
      </c>
      <c r="M185" s="86">
        <f t="shared" si="48"/>
        <v>0</v>
      </c>
      <c r="N185" s="86">
        <f t="shared" si="48"/>
        <v>0</v>
      </c>
      <c r="O185" s="89">
        <f t="shared" si="48"/>
        <v>0</v>
      </c>
      <c r="P185" s="86">
        <f t="shared" si="48"/>
        <v>0</v>
      </c>
      <c r="Q185" s="88">
        <f t="shared" si="48"/>
        <v>0</v>
      </c>
      <c r="R185" s="89">
        <f t="shared" si="48"/>
        <v>0</v>
      </c>
      <c r="S185" s="89">
        <f t="shared" si="48"/>
        <v>0</v>
      </c>
      <c r="T185" s="89">
        <f t="shared" si="48"/>
        <v>0</v>
      </c>
      <c r="U185" s="90">
        <f t="shared" si="48"/>
        <v>0</v>
      </c>
      <c r="V185" s="319">
        <f>V186+V187+V188+V189</f>
        <v>0</v>
      </c>
    </row>
    <row r="186" spans="1:22" s="18" customFormat="1" ht="15.75" hidden="1" thickBot="1" x14ac:dyDescent="0.3">
      <c r="A186" s="124" t="s">
        <v>263</v>
      </c>
      <c r="B186" s="263" t="s">
        <v>678</v>
      </c>
      <c r="C186" s="626" t="s">
        <v>264</v>
      </c>
      <c r="D186" s="627"/>
      <c r="E186" s="627"/>
      <c r="F186" s="266">
        <v>0</v>
      </c>
      <c r="G186" s="264">
        <f>SUM(J186:U186)</f>
        <v>0</v>
      </c>
      <c r="H186" s="265"/>
      <c r="I186" s="266">
        <f t="shared" si="41"/>
        <v>0</v>
      </c>
      <c r="J186" s="267"/>
      <c r="K186" s="268"/>
      <c r="L186" s="268"/>
      <c r="M186" s="268"/>
      <c r="N186" s="268"/>
      <c r="O186" s="269"/>
      <c r="P186" s="268"/>
      <c r="Q186" s="402"/>
      <c r="R186" s="429"/>
      <c r="S186" s="269"/>
      <c r="T186" s="269"/>
      <c r="U186" s="271"/>
      <c r="V186" s="329"/>
    </row>
    <row r="187" spans="1:22" s="18" customFormat="1" ht="15.75" hidden="1" thickBot="1" x14ac:dyDescent="0.3">
      <c r="A187" s="124" t="s">
        <v>265</v>
      </c>
      <c r="B187" s="272" t="s">
        <v>679</v>
      </c>
      <c r="C187" s="620" t="s">
        <v>884</v>
      </c>
      <c r="D187" s="621"/>
      <c r="E187" s="621"/>
      <c r="F187" s="266">
        <v>0</v>
      </c>
      <c r="G187" s="273">
        <f>SUM(J187:U187)</f>
        <v>0</v>
      </c>
      <c r="H187" s="274"/>
      <c r="I187" s="266">
        <f t="shared" si="41"/>
        <v>0</v>
      </c>
      <c r="J187" s="267"/>
      <c r="K187" s="268"/>
      <c r="L187" s="268"/>
      <c r="M187" s="268"/>
      <c r="N187" s="268"/>
      <c r="O187" s="269"/>
      <c r="P187" s="268"/>
      <c r="Q187" s="402"/>
      <c r="R187" s="429"/>
      <c r="S187" s="269"/>
      <c r="T187" s="269"/>
      <c r="U187" s="271"/>
      <c r="V187" s="329"/>
    </row>
    <row r="188" spans="1:22" s="18" customFormat="1" ht="15.75" hidden="1" thickBot="1" x14ac:dyDescent="0.3">
      <c r="A188" s="124" t="s">
        <v>266</v>
      </c>
      <c r="B188" s="272" t="s">
        <v>680</v>
      </c>
      <c r="C188" s="620" t="s">
        <v>267</v>
      </c>
      <c r="D188" s="621"/>
      <c r="E188" s="621"/>
      <c r="F188" s="266">
        <v>0</v>
      </c>
      <c r="G188" s="273">
        <f>SUM(J188:U188)</f>
        <v>0</v>
      </c>
      <c r="H188" s="274"/>
      <c r="I188" s="266">
        <f t="shared" si="41"/>
        <v>0</v>
      </c>
      <c r="J188" s="267"/>
      <c r="K188" s="268"/>
      <c r="L188" s="268"/>
      <c r="M188" s="268"/>
      <c r="N188" s="268"/>
      <c r="O188" s="269"/>
      <c r="P188" s="268"/>
      <c r="Q188" s="402"/>
      <c r="R188" s="429"/>
      <c r="S188" s="269"/>
      <c r="T188" s="269"/>
      <c r="U188" s="271"/>
      <c r="V188" s="329"/>
    </row>
    <row r="189" spans="1:22" s="18" customFormat="1" ht="15.75" hidden="1" thickBot="1" x14ac:dyDescent="0.3">
      <c r="A189" s="124" t="s">
        <v>268</v>
      </c>
      <c r="B189" s="275" t="s">
        <v>681</v>
      </c>
      <c r="C189" s="622" t="s">
        <v>366</v>
      </c>
      <c r="D189" s="623"/>
      <c r="E189" s="623"/>
      <c r="F189" s="266">
        <v>0</v>
      </c>
      <c r="G189" s="276">
        <f>SUM(J189:U189)</f>
        <v>0</v>
      </c>
      <c r="H189" s="277"/>
      <c r="I189" s="266">
        <f t="shared" si="41"/>
        <v>0</v>
      </c>
      <c r="J189" s="267"/>
      <c r="K189" s="268"/>
      <c r="L189" s="268"/>
      <c r="M189" s="268"/>
      <c r="N189" s="268"/>
      <c r="O189" s="269"/>
      <c r="P189" s="268"/>
      <c r="Q189" s="402"/>
      <c r="R189" s="429"/>
      <c r="S189" s="269"/>
      <c r="T189" s="269"/>
      <c r="U189" s="271"/>
      <c r="V189" s="329"/>
    </row>
    <row r="190" spans="1:22" ht="15.75" thickBot="1" x14ac:dyDescent="0.3">
      <c r="B190" s="99" t="s">
        <v>269</v>
      </c>
      <c r="C190" s="591" t="s">
        <v>270</v>
      </c>
      <c r="D190" s="592"/>
      <c r="E190" s="592"/>
      <c r="F190" s="162">
        <v>0</v>
      </c>
      <c r="G190" s="244">
        <f>G191+G192+G203+G214+G225+G228+G240+G241+G242</f>
        <v>0</v>
      </c>
      <c r="H190" s="150">
        <f t="shared" ref="H190:U190" si="49">H191+H192+H203+H214+H225+H228+H240+H241+H242</f>
        <v>0</v>
      </c>
      <c r="I190" s="162">
        <f t="shared" si="41"/>
        <v>0</v>
      </c>
      <c r="J190" s="85">
        <f t="shared" si="49"/>
        <v>0</v>
      </c>
      <c r="K190" s="86">
        <f t="shared" si="49"/>
        <v>0</v>
      </c>
      <c r="L190" s="86">
        <f t="shared" si="49"/>
        <v>0</v>
      </c>
      <c r="M190" s="86">
        <f t="shared" si="49"/>
        <v>0</v>
      </c>
      <c r="N190" s="86">
        <f t="shared" si="49"/>
        <v>0</v>
      </c>
      <c r="O190" s="89">
        <f t="shared" si="49"/>
        <v>0</v>
      </c>
      <c r="P190" s="86">
        <f t="shared" si="49"/>
        <v>0</v>
      </c>
      <c r="Q190" s="88">
        <f t="shared" si="49"/>
        <v>0</v>
      </c>
      <c r="R190" s="89">
        <f t="shared" si="49"/>
        <v>0</v>
      </c>
      <c r="S190" s="89">
        <f t="shared" si="49"/>
        <v>0</v>
      </c>
      <c r="T190" s="89">
        <f t="shared" si="49"/>
        <v>0</v>
      </c>
      <c r="U190" s="90">
        <f t="shared" si="49"/>
        <v>0</v>
      </c>
      <c r="V190" s="319">
        <f>V191+V192+V203+V214+V225+V228+V240+V241+V242</f>
        <v>0</v>
      </c>
    </row>
    <row r="191" spans="1:22" s="18" customFormat="1" ht="25.5" hidden="1" customHeight="1" x14ac:dyDescent="0.3">
      <c r="A191" s="124" t="s">
        <v>271</v>
      </c>
      <c r="B191" s="91" t="s">
        <v>682</v>
      </c>
      <c r="C191" s="584" t="s">
        <v>367</v>
      </c>
      <c r="D191" s="585"/>
      <c r="E191" s="585"/>
      <c r="F191" s="164">
        <v>0</v>
      </c>
      <c r="G191" s="255">
        <f>SUM(J191:U191)</f>
        <v>0</v>
      </c>
      <c r="H191" s="161"/>
      <c r="I191" s="164">
        <f t="shared" si="41"/>
        <v>0</v>
      </c>
      <c r="J191" s="93"/>
      <c r="K191" s="94"/>
      <c r="L191" s="94"/>
      <c r="M191" s="94"/>
      <c r="N191" s="94"/>
      <c r="O191" s="97"/>
      <c r="P191" s="94"/>
      <c r="Q191" s="402"/>
      <c r="R191" s="429"/>
      <c r="S191" s="97"/>
      <c r="T191" s="97"/>
      <c r="U191" s="98"/>
      <c r="V191" s="322"/>
    </row>
    <row r="192" spans="1:22" s="18" customFormat="1" ht="16.350000000000001" hidden="1" customHeight="1" x14ac:dyDescent="0.3">
      <c r="A192" s="124" t="s">
        <v>272</v>
      </c>
      <c r="B192" s="91" t="s">
        <v>683</v>
      </c>
      <c r="C192" s="618" t="s">
        <v>811</v>
      </c>
      <c r="D192" s="619"/>
      <c r="E192" s="619"/>
      <c r="F192" s="164">
        <v>0</v>
      </c>
      <c r="G192" s="255">
        <f>G193+G194+G195+G196+G197+G198+G199+G200+G201+G202</f>
        <v>0</v>
      </c>
      <c r="H192" s="161">
        <f t="shared" ref="H192:U192" si="50">H193+H194+H195+H196+H197+H198+H199+H200+H201+H202</f>
        <v>0</v>
      </c>
      <c r="I192" s="164">
        <f t="shared" si="41"/>
        <v>0</v>
      </c>
      <c r="J192" s="93">
        <f t="shared" si="50"/>
        <v>0</v>
      </c>
      <c r="K192" s="94">
        <f t="shared" si="50"/>
        <v>0</v>
      </c>
      <c r="L192" s="94">
        <f t="shared" si="50"/>
        <v>0</v>
      </c>
      <c r="M192" s="94">
        <f t="shared" si="50"/>
        <v>0</v>
      </c>
      <c r="N192" s="94">
        <f t="shared" si="50"/>
        <v>0</v>
      </c>
      <c r="O192" s="97">
        <f t="shared" si="50"/>
        <v>0</v>
      </c>
      <c r="P192" s="94">
        <f t="shared" si="50"/>
        <v>0</v>
      </c>
      <c r="Q192" s="402">
        <f t="shared" si="50"/>
        <v>0</v>
      </c>
      <c r="R192" s="429">
        <f t="shared" si="50"/>
        <v>0</v>
      </c>
      <c r="S192" s="97">
        <f t="shared" si="50"/>
        <v>0</v>
      </c>
      <c r="T192" s="97">
        <f t="shared" si="50"/>
        <v>0</v>
      </c>
      <c r="U192" s="98">
        <f t="shared" si="50"/>
        <v>0</v>
      </c>
      <c r="V192" s="322">
        <f>V193+V194+V195+V196+V197+V198+V199+V200+V201+V202</f>
        <v>0</v>
      </c>
    </row>
    <row r="193" spans="1:22" ht="15.75" hidden="1" thickBot="1" x14ac:dyDescent="0.3">
      <c r="B193" s="55"/>
      <c r="C193" s="2"/>
      <c r="D193" s="550" t="s">
        <v>812</v>
      </c>
      <c r="E193" s="550"/>
      <c r="F193" s="165">
        <v>0</v>
      </c>
      <c r="G193" s="241">
        <f t="shared" ref="G193:G202" si="51">SUM(J193:U193)</f>
        <v>0</v>
      </c>
      <c r="H193" s="147"/>
      <c r="I193" s="165">
        <f t="shared" si="41"/>
        <v>0</v>
      </c>
      <c r="J193" s="74"/>
      <c r="K193" s="1"/>
      <c r="L193" s="1"/>
      <c r="M193" s="1"/>
      <c r="N193" s="1"/>
      <c r="O193" s="80"/>
      <c r="P193" s="1"/>
      <c r="Q193" s="403"/>
      <c r="R193" s="430"/>
      <c r="S193" s="80"/>
      <c r="T193" s="80"/>
      <c r="U193" s="44"/>
      <c r="V193" s="324"/>
    </row>
    <row r="194" spans="1:22" ht="15.75" hidden="1" thickBot="1" x14ac:dyDescent="0.3">
      <c r="B194" s="55"/>
      <c r="C194" s="2"/>
      <c r="D194" s="550" t="s">
        <v>813</v>
      </c>
      <c r="E194" s="550"/>
      <c r="F194" s="165">
        <v>0</v>
      </c>
      <c r="G194" s="241">
        <f t="shared" si="51"/>
        <v>0</v>
      </c>
      <c r="H194" s="147"/>
      <c r="I194" s="165">
        <f t="shared" si="41"/>
        <v>0</v>
      </c>
      <c r="J194" s="74"/>
      <c r="K194" s="1"/>
      <c r="L194" s="1"/>
      <c r="M194" s="1"/>
      <c r="N194" s="1"/>
      <c r="O194" s="80"/>
      <c r="P194" s="1"/>
      <c r="Q194" s="403"/>
      <c r="R194" s="430"/>
      <c r="S194" s="80"/>
      <c r="T194" s="80"/>
      <c r="U194" s="44"/>
      <c r="V194" s="324"/>
    </row>
    <row r="195" spans="1:22" ht="15.75" hidden="1" thickBot="1" x14ac:dyDescent="0.3">
      <c r="B195" s="55"/>
      <c r="C195" s="2"/>
      <c r="D195" s="550" t="s">
        <v>545</v>
      </c>
      <c r="E195" s="550"/>
      <c r="F195" s="165">
        <v>0</v>
      </c>
      <c r="G195" s="241">
        <f t="shared" si="51"/>
        <v>0</v>
      </c>
      <c r="H195" s="147"/>
      <c r="I195" s="165">
        <f t="shared" si="41"/>
        <v>0</v>
      </c>
      <c r="J195" s="74"/>
      <c r="K195" s="1"/>
      <c r="L195" s="1"/>
      <c r="M195" s="1"/>
      <c r="N195" s="1"/>
      <c r="O195" s="80"/>
      <c r="P195" s="1"/>
      <c r="Q195" s="403"/>
      <c r="R195" s="430"/>
      <c r="S195" s="80"/>
      <c r="T195" s="80"/>
      <c r="U195" s="44"/>
      <c r="V195" s="324"/>
    </row>
    <row r="196" spans="1:22" ht="25.5" hidden="1" customHeight="1" x14ac:dyDescent="0.3">
      <c r="B196" s="55"/>
      <c r="C196" s="2"/>
      <c r="D196" s="551" t="s">
        <v>548</v>
      </c>
      <c r="E196" s="551"/>
      <c r="F196" s="165">
        <v>0</v>
      </c>
      <c r="G196" s="251">
        <f t="shared" si="51"/>
        <v>0</v>
      </c>
      <c r="H196" s="157"/>
      <c r="I196" s="165">
        <f t="shared" si="41"/>
        <v>0</v>
      </c>
      <c r="J196" s="74"/>
      <c r="K196" s="1"/>
      <c r="L196" s="1"/>
      <c r="M196" s="1"/>
      <c r="N196" s="1"/>
      <c r="O196" s="80"/>
      <c r="P196" s="1"/>
      <c r="Q196" s="403"/>
      <c r="R196" s="430"/>
      <c r="S196" s="80"/>
      <c r="T196" s="80"/>
      <c r="U196" s="44"/>
      <c r="V196" s="324"/>
    </row>
    <row r="197" spans="1:22" ht="15.75" hidden="1" thickBot="1" x14ac:dyDescent="0.3">
      <c r="B197" s="55"/>
      <c r="C197" s="2"/>
      <c r="D197" s="550" t="s">
        <v>550</v>
      </c>
      <c r="E197" s="550"/>
      <c r="F197" s="165">
        <v>0</v>
      </c>
      <c r="G197" s="241">
        <f t="shared" si="51"/>
        <v>0</v>
      </c>
      <c r="H197" s="147"/>
      <c r="I197" s="165">
        <f t="shared" si="41"/>
        <v>0</v>
      </c>
      <c r="J197" s="74"/>
      <c r="K197" s="1"/>
      <c r="L197" s="1"/>
      <c r="M197" s="1"/>
      <c r="N197" s="1"/>
      <c r="O197" s="80"/>
      <c r="P197" s="1"/>
      <c r="Q197" s="403"/>
      <c r="R197" s="430"/>
      <c r="S197" s="80"/>
      <c r="T197" s="80"/>
      <c r="U197" s="44"/>
      <c r="V197" s="324"/>
    </row>
    <row r="198" spans="1:22" ht="15.75" hidden="1" thickBot="1" x14ac:dyDescent="0.3">
      <c r="B198" s="55"/>
      <c r="C198" s="2"/>
      <c r="D198" s="550" t="s">
        <v>551</v>
      </c>
      <c r="E198" s="550"/>
      <c r="F198" s="165">
        <v>0</v>
      </c>
      <c r="G198" s="241">
        <f t="shared" si="51"/>
        <v>0</v>
      </c>
      <c r="H198" s="147"/>
      <c r="I198" s="165">
        <f t="shared" si="41"/>
        <v>0</v>
      </c>
      <c r="J198" s="74"/>
      <c r="K198" s="1"/>
      <c r="L198" s="1"/>
      <c r="M198" s="1"/>
      <c r="N198" s="1"/>
      <c r="O198" s="80"/>
      <c r="P198" s="1"/>
      <c r="Q198" s="403"/>
      <c r="R198" s="430"/>
      <c r="S198" s="80"/>
      <c r="T198" s="80"/>
      <c r="U198" s="44"/>
      <c r="V198" s="324"/>
    </row>
    <row r="199" spans="1:22" ht="25.5" hidden="1" customHeight="1" x14ac:dyDescent="0.3">
      <c r="B199" s="55"/>
      <c r="C199" s="2"/>
      <c r="D199" s="551" t="s">
        <v>555</v>
      </c>
      <c r="E199" s="551"/>
      <c r="F199" s="165">
        <v>0</v>
      </c>
      <c r="G199" s="251">
        <f t="shared" si="51"/>
        <v>0</v>
      </c>
      <c r="H199" s="157"/>
      <c r="I199" s="165">
        <f t="shared" si="41"/>
        <v>0</v>
      </c>
      <c r="J199" s="74"/>
      <c r="K199" s="1"/>
      <c r="L199" s="1"/>
      <c r="M199" s="1"/>
      <c r="N199" s="1"/>
      <c r="O199" s="80"/>
      <c r="P199" s="1"/>
      <c r="Q199" s="403"/>
      <c r="R199" s="430"/>
      <c r="S199" s="80"/>
      <c r="T199" s="80"/>
      <c r="U199" s="44"/>
      <c r="V199" s="324"/>
    </row>
    <row r="200" spans="1:22" ht="25.5" hidden="1" customHeight="1" x14ac:dyDescent="0.3">
      <c r="B200" s="55"/>
      <c r="C200" s="2"/>
      <c r="D200" s="551" t="s">
        <v>558</v>
      </c>
      <c r="E200" s="551"/>
      <c r="F200" s="165">
        <v>0</v>
      </c>
      <c r="G200" s="251">
        <f t="shared" si="51"/>
        <v>0</v>
      </c>
      <c r="H200" s="157"/>
      <c r="I200" s="165">
        <f t="shared" si="41"/>
        <v>0</v>
      </c>
      <c r="J200" s="74"/>
      <c r="K200" s="1"/>
      <c r="L200" s="1"/>
      <c r="M200" s="1"/>
      <c r="N200" s="1"/>
      <c r="O200" s="80"/>
      <c r="P200" s="1"/>
      <c r="Q200" s="403"/>
      <c r="R200" s="430"/>
      <c r="S200" s="80"/>
      <c r="T200" s="80"/>
      <c r="U200" s="44"/>
      <c r="V200" s="324"/>
    </row>
    <row r="201" spans="1:22" ht="25.5" hidden="1" customHeight="1" x14ac:dyDescent="0.3">
      <c r="B201" s="55"/>
      <c r="C201" s="2"/>
      <c r="D201" s="551" t="s">
        <v>560</v>
      </c>
      <c r="E201" s="551"/>
      <c r="F201" s="165">
        <v>0</v>
      </c>
      <c r="G201" s="251">
        <f t="shared" si="51"/>
        <v>0</v>
      </c>
      <c r="H201" s="157"/>
      <c r="I201" s="165">
        <f t="shared" si="41"/>
        <v>0</v>
      </c>
      <c r="J201" s="74"/>
      <c r="K201" s="1"/>
      <c r="L201" s="1"/>
      <c r="M201" s="1"/>
      <c r="N201" s="1"/>
      <c r="O201" s="80"/>
      <c r="P201" s="1"/>
      <c r="Q201" s="403"/>
      <c r="R201" s="430"/>
      <c r="S201" s="80"/>
      <c r="T201" s="80"/>
      <c r="U201" s="44"/>
      <c r="V201" s="324"/>
    </row>
    <row r="202" spans="1:22" ht="25.5" hidden="1" customHeight="1" x14ac:dyDescent="0.3">
      <c r="B202" s="55"/>
      <c r="C202" s="2"/>
      <c r="D202" s="551" t="s">
        <v>563</v>
      </c>
      <c r="E202" s="551"/>
      <c r="F202" s="165">
        <v>0</v>
      </c>
      <c r="G202" s="251">
        <f t="shared" si="51"/>
        <v>0</v>
      </c>
      <c r="H202" s="157"/>
      <c r="I202" s="165">
        <f t="shared" si="41"/>
        <v>0</v>
      </c>
      <c r="J202" s="74"/>
      <c r="K202" s="1"/>
      <c r="L202" s="1"/>
      <c r="M202" s="1"/>
      <c r="N202" s="1"/>
      <c r="O202" s="80"/>
      <c r="P202" s="1"/>
      <c r="Q202" s="403"/>
      <c r="R202" s="430"/>
      <c r="S202" s="80"/>
      <c r="T202" s="80"/>
      <c r="U202" s="44"/>
      <c r="V202" s="324"/>
    </row>
    <row r="203" spans="1:22" s="18" customFormat="1" ht="25.5" hidden="1" customHeight="1" x14ac:dyDescent="0.3">
      <c r="A203" s="127" t="s">
        <v>273</v>
      </c>
      <c r="B203" s="91" t="s">
        <v>684</v>
      </c>
      <c r="C203" s="618" t="s">
        <v>605</v>
      </c>
      <c r="D203" s="619"/>
      <c r="E203" s="619"/>
      <c r="F203" s="164">
        <v>0</v>
      </c>
      <c r="G203" s="255">
        <f>G204+G205+G206+G207+G208+G209+G210+G211+G212+G213</f>
        <v>0</v>
      </c>
      <c r="H203" s="161">
        <f t="shared" ref="H203:U203" si="52">H204+H205+H206+H207+H208+H209+H210+H211+H212+H213</f>
        <v>0</v>
      </c>
      <c r="I203" s="164">
        <f t="shared" si="41"/>
        <v>0</v>
      </c>
      <c r="J203" s="93">
        <f t="shared" si="52"/>
        <v>0</v>
      </c>
      <c r="K203" s="94">
        <f t="shared" si="52"/>
        <v>0</v>
      </c>
      <c r="L203" s="94">
        <f t="shared" si="52"/>
        <v>0</v>
      </c>
      <c r="M203" s="94">
        <f t="shared" si="52"/>
        <v>0</v>
      </c>
      <c r="N203" s="94">
        <f t="shared" si="52"/>
        <v>0</v>
      </c>
      <c r="O203" s="97">
        <f t="shared" si="52"/>
        <v>0</v>
      </c>
      <c r="P203" s="94">
        <f t="shared" si="52"/>
        <v>0</v>
      </c>
      <c r="Q203" s="402">
        <f t="shared" si="52"/>
        <v>0</v>
      </c>
      <c r="R203" s="429">
        <f t="shared" si="52"/>
        <v>0</v>
      </c>
      <c r="S203" s="97">
        <f t="shared" si="52"/>
        <v>0</v>
      </c>
      <c r="T203" s="97">
        <f t="shared" si="52"/>
        <v>0</v>
      </c>
      <c r="U203" s="98">
        <f t="shared" si="52"/>
        <v>0</v>
      </c>
      <c r="V203" s="322">
        <f>V204+V205+V206+V207+V208+V209+V210+V211+V212+V213</f>
        <v>0</v>
      </c>
    </row>
    <row r="204" spans="1:22" ht="15.75" hidden="1" thickBot="1" x14ac:dyDescent="0.3">
      <c r="B204" s="55"/>
      <c r="C204" s="2"/>
      <c r="D204" s="550" t="s">
        <v>814</v>
      </c>
      <c r="E204" s="550"/>
      <c r="F204" s="165">
        <v>0</v>
      </c>
      <c r="G204" s="241">
        <f t="shared" ref="G204:G213" si="53">SUM(J204:U204)</f>
        <v>0</v>
      </c>
      <c r="H204" s="147"/>
      <c r="I204" s="165">
        <f t="shared" si="41"/>
        <v>0</v>
      </c>
      <c r="J204" s="74"/>
      <c r="K204" s="1"/>
      <c r="L204" s="1"/>
      <c r="M204" s="1"/>
      <c r="N204" s="1"/>
      <c r="O204" s="80"/>
      <c r="P204" s="1"/>
      <c r="Q204" s="403"/>
      <c r="R204" s="430"/>
      <c r="S204" s="80"/>
      <c r="T204" s="80"/>
      <c r="U204" s="44"/>
      <c r="V204" s="324"/>
    </row>
    <row r="205" spans="1:22" ht="15.75" hidden="1" thickBot="1" x14ac:dyDescent="0.3">
      <c r="B205" s="55"/>
      <c r="C205" s="2"/>
      <c r="D205" s="550" t="s">
        <v>815</v>
      </c>
      <c r="E205" s="550"/>
      <c r="F205" s="165">
        <v>0</v>
      </c>
      <c r="G205" s="241">
        <f t="shared" si="53"/>
        <v>0</v>
      </c>
      <c r="H205" s="147"/>
      <c r="I205" s="165">
        <f t="shared" si="41"/>
        <v>0</v>
      </c>
      <c r="J205" s="74"/>
      <c r="K205" s="1"/>
      <c r="L205" s="1"/>
      <c r="M205" s="1"/>
      <c r="N205" s="1"/>
      <c r="O205" s="80"/>
      <c r="P205" s="1"/>
      <c r="Q205" s="403"/>
      <c r="R205" s="430"/>
      <c r="S205" s="80"/>
      <c r="T205" s="80"/>
      <c r="U205" s="44"/>
      <c r="V205" s="324"/>
    </row>
    <row r="206" spans="1:22" ht="15.75" hidden="1" thickBot="1" x14ac:dyDescent="0.3">
      <c r="B206" s="55"/>
      <c r="C206" s="2"/>
      <c r="D206" s="550" t="s">
        <v>546</v>
      </c>
      <c r="E206" s="550"/>
      <c r="F206" s="165">
        <v>0</v>
      </c>
      <c r="G206" s="241">
        <f t="shared" si="53"/>
        <v>0</v>
      </c>
      <c r="H206" s="147"/>
      <c r="I206" s="165">
        <f t="shared" si="41"/>
        <v>0</v>
      </c>
      <c r="J206" s="74"/>
      <c r="K206" s="1"/>
      <c r="L206" s="1"/>
      <c r="M206" s="1"/>
      <c r="N206" s="1"/>
      <c r="O206" s="80"/>
      <c r="P206" s="1"/>
      <c r="Q206" s="403"/>
      <c r="R206" s="430"/>
      <c r="S206" s="80"/>
      <c r="T206" s="80"/>
      <c r="U206" s="44"/>
      <c r="V206" s="324"/>
    </row>
    <row r="207" spans="1:22" ht="25.5" hidden="1" customHeight="1" x14ac:dyDescent="0.3">
      <c r="B207" s="55"/>
      <c r="C207" s="2"/>
      <c r="D207" s="551" t="s">
        <v>549</v>
      </c>
      <c r="E207" s="551"/>
      <c r="F207" s="165">
        <v>0</v>
      </c>
      <c r="G207" s="251">
        <f t="shared" si="53"/>
        <v>0</v>
      </c>
      <c r="H207" s="157"/>
      <c r="I207" s="165">
        <f t="shared" si="41"/>
        <v>0</v>
      </c>
      <c r="J207" s="74"/>
      <c r="K207" s="1"/>
      <c r="L207" s="1"/>
      <c r="M207" s="1"/>
      <c r="N207" s="1"/>
      <c r="O207" s="80"/>
      <c r="P207" s="1"/>
      <c r="Q207" s="403"/>
      <c r="R207" s="430"/>
      <c r="S207" s="80"/>
      <c r="T207" s="80"/>
      <c r="U207" s="44"/>
      <c r="V207" s="324"/>
    </row>
    <row r="208" spans="1:22" ht="15.75" hidden="1" thickBot="1" x14ac:dyDescent="0.3">
      <c r="B208" s="55"/>
      <c r="C208" s="2"/>
      <c r="D208" s="550" t="s">
        <v>552</v>
      </c>
      <c r="E208" s="550"/>
      <c r="F208" s="165">
        <v>0</v>
      </c>
      <c r="G208" s="241">
        <f t="shared" si="53"/>
        <v>0</v>
      </c>
      <c r="H208" s="147"/>
      <c r="I208" s="165">
        <f t="shared" si="41"/>
        <v>0</v>
      </c>
      <c r="J208" s="74"/>
      <c r="K208" s="1"/>
      <c r="L208" s="1"/>
      <c r="M208" s="1"/>
      <c r="N208" s="1"/>
      <c r="O208" s="80"/>
      <c r="P208" s="1"/>
      <c r="Q208" s="403"/>
      <c r="R208" s="430"/>
      <c r="S208" s="80"/>
      <c r="T208" s="80"/>
      <c r="U208" s="44"/>
      <c r="V208" s="324"/>
    </row>
    <row r="209" spans="1:22" ht="15.75" hidden="1" thickBot="1" x14ac:dyDescent="0.3">
      <c r="B209" s="55"/>
      <c r="C209" s="2"/>
      <c r="D209" s="550" t="s">
        <v>816</v>
      </c>
      <c r="E209" s="550"/>
      <c r="F209" s="165">
        <v>0</v>
      </c>
      <c r="G209" s="241">
        <f t="shared" si="53"/>
        <v>0</v>
      </c>
      <c r="H209" s="147"/>
      <c r="I209" s="165">
        <f t="shared" si="41"/>
        <v>0</v>
      </c>
      <c r="J209" s="74"/>
      <c r="K209" s="1"/>
      <c r="L209" s="1"/>
      <c r="M209" s="1"/>
      <c r="N209" s="1"/>
      <c r="O209" s="80"/>
      <c r="P209" s="1"/>
      <c r="Q209" s="403"/>
      <c r="R209" s="430"/>
      <c r="S209" s="80"/>
      <c r="T209" s="80"/>
      <c r="U209" s="44"/>
      <c r="V209" s="324"/>
    </row>
    <row r="210" spans="1:22" ht="25.5" hidden="1" customHeight="1" x14ac:dyDescent="0.3">
      <c r="B210" s="55"/>
      <c r="C210" s="2"/>
      <c r="D210" s="551" t="s">
        <v>556</v>
      </c>
      <c r="E210" s="551"/>
      <c r="F210" s="165">
        <v>0</v>
      </c>
      <c r="G210" s="251">
        <f t="shared" si="53"/>
        <v>0</v>
      </c>
      <c r="H210" s="157"/>
      <c r="I210" s="165">
        <f t="shared" si="41"/>
        <v>0</v>
      </c>
      <c r="J210" s="74"/>
      <c r="K210" s="1"/>
      <c r="L210" s="1"/>
      <c r="M210" s="1"/>
      <c r="N210" s="1"/>
      <c r="O210" s="80"/>
      <c r="P210" s="1"/>
      <c r="Q210" s="403"/>
      <c r="R210" s="430"/>
      <c r="S210" s="80"/>
      <c r="T210" s="80"/>
      <c r="U210" s="44"/>
      <c r="V210" s="324"/>
    </row>
    <row r="211" spans="1:22" ht="25.5" hidden="1" customHeight="1" x14ac:dyDescent="0.3">
      <c r="B211" s="55"/>
      <c r="C211" s="2"/>
      <c r="D211" s="551" t="s">
        <v>559</v>
      </c>
      <c r="E211" s="551"/>
      <c r="F211" s="165">
        <v>0</v>
      </c>
      <c r="G211" s="251">
        <f t="shared" si="53"/>
        <v>0</v>
      </c>
      <c r="H211" s="157"/>
      <c r="I211" s="165">
        <f t="shared" si="41"/>
        <v>0</v>
      </c>
      <c r="J211" s="74"/>
      <c r="K211" s="1"/>
      <c r="L211" s="1"/>
      <c r="M211" s="1"/>
      <c r="N211" s="1"/>
      <c r="O211" s="80"/>
      <c r="P211" s="1"/>
      <c r="Q211" s="403"/>
      <c r="R211" s="430"/>
      <c r="S211" s="80"/>
      <c r="T211" s="80"/>
      <c r="U211" s="44"/>
      <c r="V211" s="324"/>
    </row>
    <row r="212" spans="1:22" ht="25.5" hidden="1" customHeight="1" x14ac:dyDescent="0.3">
      <c r="B212" s="55"/>
      <c r="C212" s="2"/>
      <c r="D212" s="551" t="s">
        <v>561</v>
      </c>
      <c r="E212" s="551"/>
      <c r="F212" s="165">
        <v>0</v>
      </c>
      <c r="G212" s="251">
        <f t="shared" si="53"/>
        <v>0</v>
      </c>
      <c r="H212" s="157"/>
      <c r="I212" s="165">
        <f t="shared" si="41"/>
        <v>0</v>
      </c>
      <c r="J212" s="74"/>
      <c r="K212" s="1"/>
      <c r="L212" s="1"/>
      <c r="M212" s="1"/>
      <c r="N212" s="1"/>
      <c r="O212" s="80"/>
      <c r="P212" s="1"/>
      <c r="Q212" s="403"/>
      <c r="R212" s="430"/>
      <c r="S212" s="80"/>
      <c r="T212" s="80"/>
      <c r="U212" s="44"/>
      <c r="V212" s="324"/>
    </row>
    <row r="213" spans="1:22" ht="25.5" hidden="1" customHeight="1" x14ac:dyDescent="0.3">
      <c r="B213" s="55"/>
      <c r="C213" s="2"/>
      <c r="D213" s="551" t="s">
        <v>564</v>
      </c>
      <c r="E213" s="551"/>
      <c r="F213" s="165">
        <v>0</v>
      </c>
      <c r="G213" s="251">
        <f t="shared" si="53"/>
        <v>0</v>
      </c>
      <c r="H213" s="157"/>
      <c r="I213" s="165">
        <f t="shared" si="41"/>
        <v>0</v>
      </c>
      <c r="J213" s="74"/>
      <c r="K213" s="1"/>
      <c r="L213" s="1"/>
      <c r="M213" s="1"/>
      <c r="N213" s="1"/>
      <c r="O213" s="80"/>
      <c r="P213" s="1"/>
      <c r="Q213" s="403"/>
      <c r="R213" s="430"/>
      <c r="S213" s="80"/>
      <c r="T213" s="80"/>
      <c r="U213" s="44"/>
      <c r="V213" s="324"/>
    </row>
    <row r="214" spans="1:22" s="18" customFormat="1" ht="15.75" hidden="1" thickBot="1" x14ac:dyDescent="0.3">
      <c r="A214" s="124" t="s">
        <v>274</v>
      </c>
      <c r="B214" s="91" t="s">
        <v>685</v>
      </c>
      <c r="C214" s="587" t="s">
        <v>275</v>
      </c>
      <c r="D214" s="588"/>
      <c r="E214" s="588"/>
      <c r="F214" s="164">
        <v>0</v>
      </c>
      <c r="G214" s="242">
        <f>G215+G216+G217+G218+G219+G220+G221+G222+G223+G224</f>
        <v>0</v>
      </c>
      <c r="H214" s="148">
        <f t="shared" ref="H214:U214" si="54">H215+H216+H217+H218+H219+H220+H221+H222+H223+H224</f>
        <v>0</v>
      </c>
      <c r="I214" s="164">
        <f t="shared" si="41"/>
        <v>0</v>
      </c>
      <c r="J214" s="93">
        <f t="shared" si="54"/>
        <v>0</v>
      </c>
      <c r="K214" s="94">
        <f t="shared" si="54"/>
        <v>0</v>
      </c>
      <c r="L214" s="94">
        <f t="shared" si="54"/>
        <v>0</v>
      </c>
      <c r="M214" s="94">
        <f t="shared" si="54"/>
        <v>0</v>
      </c>
      <c r="N214" s="94">
        <f t="shared" si="54"/>
        <v>0</v>
      </c>
      <c r="O214" s="97">
        <f t="shared" si="54"/>
        <v>0</v>
      </c>
      <c r="P214" s="94">
        <f t="shared" si="54"/>
        <v>0</v>
      </c>
      <c r="Q214" s="402">
        <f t="shared" si="54"/>
        <v>0</v>
      </c>
      <c r="R214" s="429">
        <f t="shared" si="54"/>
        <v>0</v>
      </c>
      <c r="S214" s="97">
        <f t="shared" si="54"/>
        <v>0</v>
      </c>
      <c r="T214" s="97">
        <f t="shared" si="54"/>
        <v>0</v>
      </c>
      <c r="U214" s="98">
        <f t="shared" si="54"/>
        <v>0</v>
      </c>
      <c r="V214" s="322">
        <f>V215+V216+V217+V218+V219+V220+V221+V222+V223+V224</f>
        <v>0</v>
      </c>
    </row>
    <row r="215" spans="1:22" ht="15.75" hidden="1" thickBot="1" x14ac:dyDescent="0.3">
      <c r="B215" s="55"/>
      <c r="C215" s="2"/>
      <c r="D215" s="550" t="s">
        <v>371</v>
      </c>
      <c r="E215" s="550"/>
      <c r="F215" s="165">
        <v>0</v>
      </c>
      <c r="G215" s="241">
        <f t="shared" ref="G215:G224" si="55">SUM(J215:U215)</f>
        <v>0</v>
      </c>
      <c r="H215" s="147"/>
      <c r="I215" s="165">
        <f t="shared" si="41"/>
        <v>0</v>
      </c>
      <c r="J215" s="74"/>
      <c r="K215" s="1"/>
      <c r="L215" s="1"/>
      <c r="M215" s="1"/>
      <c r="N215" s="1"/>
      <c r="O215" s="80"/>
      <c r="P215" s="1"/>
      <c r="Q215" s="403"/>
      <c r="R215" s="430"/>
      <c r="S215" s="80"/>
      <c r="T215" s="80"/>
      <c r="U215" s="44"/>
      <c r="V215" s="324"/>
    </row>
    <row r="216" spans="1:22" ht="15.75" hidden="1" thickBot="1" x14ac:dyDescent="0.3">
      <c r="B216" s="55"/>
      <c r="C216" s="2"/>
      <c r="D216" s="550" t="s">
        <v>544</v>
      </c>
      <c r="E216" s="550"/>
      <c r="F216" s="165">
        <v>0</v>
      </c>
      <c r="G216" s="241">
        <f t="shared" si="55"/>
        <v>0</v>
      </c>
      <c r="H216" s="147"/>
      <c r="I216" s="165">
        <f t="shared" si="41"/>
        <v>0</v>
      </c>
      <c r="J216" s="74"/>
      <c r="K216" s="1"/>
      <c r="L216" s="1"/>
      <c r="M216" s="1"/>
      <c r="N216" s="1"/>
      <c r="O216" s="80"/>
      <c r="P216" s="1"/>
      <c r="Q216" s="403"/>
      <c r="R216" s="430"/>
      <c r="S216" s="80"/>
      <c r="T216" s="80"/>
      <c r="U216" s="44"/>
      <c r="V216" s="324"/>
    </row>
    <row r="217" spans="1:22" ht="15.75" hidden="1" thickBot="1" x14ac:dyDescent="0.3">
      <c r="B217" s="55"/>
      <c r="C217" s="2"/>
      <c r="D217" s="550" t="s">
        <v>547</v>
      </c>
      <c r="E217" s="550"/>
      <c r="F217" s="165">
        <v>0</v>
      </c>
      <c r="G217" s="241">
        <f t="shared" si="55"/>
        <v>0</v>
      </c>
      <c r="H217" s="147"/>
      <c r="I217" s="165">
        <f t="shared" si="41"/>
        <v>0</v>
      </c>
      <c r="J217" s="74"/>
      <c r="K217" s="1"/>
      <c r="L217" s="1"/>
      <c r="M217" s="1"/>
      <c r="N217" s="1"/>
      <c r="O217" s="80"/>
      <c r="P217" s="1"/>
      <c r="Q217" s="403"/>
      <c r="R217" s="430"/>
      <c r="S217" s="80"/>
      <c r="T217" s="80"/>
      <c r="U217" s="44"/>
      <c r="V217" s="324"/>
    </row>
    <row r="218" spans="1:22" ht="15.75" hidden="1" thickBot="1" x14ac:dyDescent="0.3">
      <c r="B218" s="55"/>
      <c r="C218" s="2"/>
      <c r="D218" s="551" t="s">
        <v>817</v>
      </c>
      <c r="E218" s="551"/>
      <c r="F218" s="165">
        <v>0</v>
      </c>
      <c r="G218" s="251">
        <f t="shared" si="55"/>
        <v>0</v>
      </c>
      <c r="H218" s="157"/>
      <c r="I218" s="165">
        <f t="shared" si="41"/>
        <v>0</v>
      </c>
      <c r="J218" s="74"/>
      <c r="K218" s="1"/>
      <c r="L218" s="1"/>
      <c r="M218" s="1"/>
      <c r="N218" s="1"/>
      <c r="O218" s="80"/>
      <c r="P218" s="1"/>
      <c r="Q218" s="403"/>
      <c r="R218" s="430"/>
      <c r="S218" s="80"/>
      <c r="T218" s="80"/>
      <c r="U218" s="44"/>
      <c r="V218" s="324"/>
    </row>
    <row r="219" spans="1:22" ht="15.75" hidden="1" thickBot="1" x14ac:dyDescent="0.3">
      <c r="B219" s="55"/>
      <c r="C219" s="2"/>
      <c r="D219" s="550" t="s">
        <v>554</v>
      </c>
      <c r="E219" s="550"/>
      <c r="F219" s="165">
        <v>0</v>
      </c>
      <c r="G219" s="241">
        <f t="shared" si="55"/>
        <v>0</v>
      </c>
      <c r="H219" s="147"/>
      <c r="I219" s="165">
        <f t="shared" si="41"/>
        <v>0</v>
      </c>
      <c r="J219" s="74"/>
      <c r="K219" s="1"/>
      <c r="L219" s="1"/>
      <c r="M219" s="1"/>
      <c r="N219" s="1"/>
      <c r="O219" s="80"/>
      <c r="P219" s="1"/>
      <c r="Q219" s="403"/>
      <c r="R219" s="430"/>
      <c r="S219" s="80"/>
      <c r="T219" s="80"/>
      <c r="U219" s="44"/>
      <c r="V219" s="324"/>
    </row>
    <row r="220" spans="1:22" ht="15.75" hidden="1" thickBot="1" x14ac:dyDescent="0.3">
      <c r="B220" s="55"/>
      <c r="C220" s="2"/>
      <c r="D220" s="550" t="s">
        <v>553</v>
      </c>
      <c r="E220" s="550"/>
      <c r="F220" s="165">
        <v>0</v>
      </c>
      <c r="G220" s="241">
        <f t="shared" si="55"/>
        <v>0</v>
      </c>
      <c r="H220" s="147"/>
      <c r="I220" s="165">
        <f t="shared" si="41"/>
        <v>0</v>
      </c>
      <c r="J220" s="74"/>
      <c r="K220" s="1"/>
      <c r="L220" s="1"/>
      <c r="M220" s="1"/>
      <c r="N220" s="1"/>
      <c r="O220" s="80"/>
      <c r="P220" s="1"/>
      <c r="Q220" s="403"/>
      <c r="R220" s="430"/>
      <c r="S220" s="80"/>
      <c r="T220" s="80"/>
      <c r="U220" s="44"/>
      <c r="V220" s="324"/>
    </row>
    <row r="221" spans="1:22" ht="25.5" hidden="1" customHeight="1" x14ac:dyDescent="0.3">
      <c r="B221" s="55"/>
      <c r="C221" s="2"/>
      <c r="D221" s="551" t="s">
        <v>557</v>
      </c>
      <c r="E221" s="551"/>
      <c r="F221" s="165">
        <v>0</v>
      </c>
      <c r="G221" s="251">
        <f t="shared" si="55"/>
        <v>0</v>
      </c>
      <c r="H221" s="157"/>
      <c r="I221" s="165">
        <f t="shared" si="41"/>
        <v>0</v>
      </c>
      <c r="J221" s="74"/>
      <c r="K221" s="1"/>
      <c r="L221" s="1"/>
      <c r="M221" s="1"/>
      <c r="N221" s="1"/>
      <c r="O221" s="80"/>
      <c r="P221" s="1"/>
      <c r="Q221" s="403"/>
      <c r="R221" s="430"/>
      <c r="S221" s="80"/>
      <c r="T221" s="80"/>
      <c r="U221" s="44"/>
      <c r="V221" s="324"/>
    </row>
    <row r="222" spans="1:22" ht="15.75" hidden="1" thickBot="1" x14ac:dyDescent="0.3">
      <c r="B222" s="55"/>
      <c r="C222" s="2"/>
      <c r="D222" s="550" t="s">
        <v>818</v>
      </c>
      <c r="E222" s="550"/>
      <c r="F222" s="165">
        <v>0</v>
      </c>
      <c r="G222" s="241">
        <f t="shared" si="55"/>
        <v>0</v>
      </c>
      <c r="H222" s="147"/>
      <c r="I222" s="165">
        <f t="shared" si="41"/>
        <v>0</v>
      </c>
      <c r="J222" s="74"/>
      <c r="K222" s="1"/>
      <c r="L222" s="1"/>
      <c r="M222" s="1"/>
      <c r="N222" s="1"/>
      <c r="O222" s="80"/>
      <c r="P222" s="1"/>
      <c r="Q222" s="403"/>
      <c r="R222" s="430"/>
      <c r="S222" s="80"/>
      <c r="T222" s="80"/>
      <c r="U222" s="44"/>
      <c r="V222" s="324"/>
    </row>
    <row r="223" spans="1:22" ht="25.5" hidden="1" customHeight="1" x14ac:dyDescent="0.3">
      <c r="B223" s="55"/>
      <c r="C223" s="2"/>
      <c r="D223" s="551" t="s">
        <v>562</v>
      </c>
      <c r="E223" s="551"/>
      <c r="F223" s="165">
        <v>0</v>
      </c>
      <c r="G223" s="251">
        <f t="shared" si="55"/>
        <v>0</v>
      </c>
      <c r="H223" s="157"/>
      <c r="I223" s="165">
        <f t="shared" si="41"/>
        <v>0</v>
      </c>
      <c r="J223" s="74"/>
      <c r="K223" s="1"/>
      <c r="L223" s="1"/>
      <c r="M223" s="1"/>
      <c r="N223" s="1"/>
      <c r="O223" s="80"/>
      <c r="P223" s="1"/>
      <c r="Q223" s="403"/>
      <c r="R223" s="430"/>
      <c r="S223" s="80"/>
      <c r="T223" s="80"/>
      <c r="U223" s="44"/>
      <c r="V223" s="324"/>
    </row>
    <row r="224" spans="1:22" ht="25.5" hidden="1" customHeight="1" x14ac:dyDescent="0.3">
      <c r="B224" s="55"/>
      <c r="C224" s="2"/>
      <c r="D224" s="551" t="s">
        <v>565</v>
      </c>
      <c r="E224" s="551"/>
      <c r="F224" s="165">
        <v>0</v>
      </c>
      <c r="G224" s="251">
        <f t="shared" si="55"/>
        <v>0</v>
      </c>
      <c r="H224" s="157"/>
      <c r="I224" s="165">
        <f t="shared" si="41"/>
        <v>0</v>
      </c>
      <c r="J224" s="74"/>
      <c r="K224" s="1"/>
      <c r="L224" s="1"/>
      <c r="M224" s="1"/>
      <c r="N224" s="1"/>
      <c r="O224" s="80"/>
      <c r="P224" s="1"/>
      <c r="Q224" s="403"/>
      <c r="R224" s="430"/>
      <c r="S224" s="80"/>
      <c r="T224" s="80"/>
      <c r="U224" s="44"/>
      <c r="V224" s="324"/>
    </row>
    <row r="225" spans="1:22" s="18" customFormat="1" ht="25.5" hidden="1" customHeight="1" x14ac:dyDescent="0.3">
      <c r="A225" s="124" t="s">
        <v>276</v>
      </c>
      <c r="B225" s="91" t="s">
        <v>686</v>
      </c>
      <c r="C225" s="618" t="s">
        <v>606</v>
      </c>
      <c r="D225" s="619"/>
      <c r="E225" s="619"/>
      <c r="F225" s="164">
        <v>0</v>
      </c>
      <c r="G225" s="255">
        <f>G226+G227</f>
        <v>0</v>
      </c>
      <c r="H225" s="161">
        <f t="shared" ref="H225:U225" si="56">H226+H227</f>
        <v>0</v>
      </c>
      <c r="I225" s="164">
        <f t="shared" si="41"/>
        <v>0</v>
      </c>
      <c r="J225" s="93">
        <f t="shared" si="56"/>
        <v>0</v>
      </c>
      <c r="K225" s="94">
        <f t="shared" si="56"/>
        <v>0</v>
      </c>
      <c r="L225" s="94">
        <f t="shared" si="56"/>
        <v>0</v>
      </c>
      <c r="M225" s="94">
        <f t="shared" si="56"/>
        <v>0</v>
      </c>
      <c r="N225" s="94">
        <f t="shared" si="56"/>
        <v>0</v>
      </c>
      <c r="O225" s="97">
        <f t="shared" si="56"/>
        <v>0</v>
      </c>
      <c r="P225" s="94">
        <f t="shared" si="56"/>
        <v>0</v>
      </c>
      <c r="Q225" s="402">
        <f t="shared" si="56"/>
        <v>0</v>
      </c>
      <c r="R225" s="429">
        <f t="shared" si="56"/>
        <v>0</v>
      </c>
      <c r="S225" s="97">
        <f t="shared" si="56"/>
        <v>0</v>
      </c>
      <c r="T225" s="97">
        <f t="shared" si="56"/>
        <v>0</v>
      </c>
      <c r="U225" s="98">
        <f t="shared" si="56"/>
        <v>0</v>
      </c>
      <c r="V225" s="322">
        <f>V226+V227</f>
        <v>0</v>
      </c>
    </row>
    <row r="226" spans="1:22" ht="25.5" hidden="1" customHeight="1" x14ac:dyDescent="0.3">
      <c r="B226" s="55"/>
      <c r="C226" s="2"/>
      <c r="D226" s="551" t="s">
        <v>568</v>
      </c>
      <c r="E226" s="551"/>
      <c r="F226" s="165">
        <v>0</v>
      </c>
      <c r="G226" s="251">
        <f>SUM(J226:U226)</f>
        <v>0</v>
      </c>
      <c r="H226" s="157"/>
      <c r="I226" s="165">
        <f t="shared" ref="I226:I283" si="57">SUM(G226:H226)</f>
        <v>0</v>
      </c>
      <c r="J226" s="74"/>
      <c r="K226" s="1"/>
      <c r="L226" s="1"/>
      <c r="M226" s="1"/>
      <c r="N226" s="1"/>
      <c r="O226" s="80"/>
      <c r="P226" s="1"/>
      <c r="Q226" s="403"/>
      <c r="R226" s="430"/>
      <c r="S226" s="80"/>
      <c r="T226" s="80"/>
      <c r="U226" s="44"/>
      <c r="V226" s="324"/>
    </row>
    <row r="227" spans="1:22" ht="25.5" hidden="1" customHeight="1" x14ac:dyDescent="0.3">
      <c r="B227" s="55"/>
      <c r="C227" s="2"/>
      <c r="D227" s="551" t="s">
        <v>569</v>
      </c>
      <c r="E227" s="551"/>
      <c r="F227" s="165">
        <v>0</v>
      </c>
      <c r="G227" s="251">
        <f>SUM(J227:U227)</f>
        <v>0</v>
      </c>
      <c r="H227" s="157"/>
      <c r="I227" s="165">
        <f t="shared" si="57"/>
        <v>0</v>
      </c>
      <c r="J227" s="74"/>
      <c r="K227" s="1"/>
      <c r="L227" s="1"/>
      <c r="M227" s="1"/>
      <c r="N227" s="1"/>
      <c r="O227" s="80"/>
      <c r="P227" s="1"/>
      <c r="Q227" s="403"/>
      <c r="R227" s="430"/>
      <c r="S227" s="80"/>
      <c r="T227" s="80"/>
      <c r="U227" s="44"/>
      <c r="V227" s="324"/>
    </row>
    <row r="228" spans="1:22" s="18" customFormat="1" ht="15" hidden="1" customHeight="1" x14ac:dyDescent="0.3">
      <c r="A228" s="124" t="s">
        <v>277</v>
      </c>
      <c r="B228" s="91" t="s">
        <v>687</v>
      </c>
      <c r="C228" s="618" t="s">
        <v>819</v>
      </c>
      <c r="D228" s="619"/>
      <c r="E228" s="619"/>
      <c r="F228" s="164">
        <v>0</v>
      </c>
      <c r="G228" s="255">
        <f>G229+G230+G231+G232+G233+G234+G235+G236+G237+G238+G239</f>
        <v>0</v>
      </c>
      <c r="H228" s="161">
        <f t="shared" ref="H228:U228" si="58">H229+H230+H231+H232+H233+H234+H235+H236+H237+H238+H239</f>
        <v>0</v>
      </c>
      <c r="I228" s="164">
        <f t="shared" si="57"/>
        <v>0</v>
      </c>
      <c r="J228" s="93">
        <f t="shared" si="58"/>
        <v>0</v>
      </c>
      <c r="K228" s="94">
        <f t="shared" si="58"/>
        <v>0</v>
      </c>
      <c r="L228" s="94">
        <f t="shared" si="58"/>
        <v>0</v>
      </c>
      <c r="M228" s="94">
        <f t="shared" si="58"/>
        <v>0</v>
      </c>
      <c r="N228" s="94">
        <f t="shared" si="58"/>
        <v>0</v>
      </c>
      <c r="O228" s="97">
        <f t="shared" si="58"/>
        <v>0</v>
      </c>
      <c r="P228" s="94">
        <f t="shared" si="58"/>
        <v>0</v>
      </c>
      <c r="Q228" s="402">
        <f t="shared" si="58"/>
        <v>0</v>
      </c>
      <c r="R228" s="429">
        <f t="shared" si="58"/>
        <v>0</v>
      </c>
      <c r="S228" s="97">
        <f t="shared" si="58"/>
        <v>0</v>
      </c>
      <c r="T228" s="97">
        <f t="shared" si="58"/>
        <v>0</v>
      </c>
      <c r="U228" s="98">
        <f t="shared" si="58"/>
        <v>0</v>
      </c>
      <c r="V228" s="322">
        <f>V229+V230+V231+V232+V233+V234+V235+V236+V237+V238+V239</f>
        <v>0</v>
      </c>
    </row>
    <row r="229" spans="1:22" ht="15.75" hidden="1" thickBot="1" x14ac:dyDescent="0.3">
      <c r="B229" s="55"/>
      <c r="C229" s="2"/>
      <c r="D229" s="550" t="s">
        <v>372</v>
      </c>
      <c r="E229" s="550"/>
      <c r="F229" s="165">
        <v>0</v>
      </c>
      <c r="G229" s="241">
        <f t="shared" ref="G229:G241" si="59">SUM(J229:U229)</f>
        <v>0</v>
      </c>
      <c r="H229" s="147"/>
      <c r="I229" s="165">
        <f t="shared" si="57"/>
        <v>0</v>
      </c>
      <c r="J229" s="74"/>
      <c r="K229" s="1"/>
      <c r="L229" s="1"/>
      <c r="M229" s="1"/>
      <c r="N229" s="1"/>
      <c r="O229" s="80"/>
      <c r="P229" s="1"/>
      <c r="Q229" s="403"/>
      <c r="R229" s="430"/>
      <c r="S229" s="80"/>
      <c r="T229" s="80"/>
      <c r="U229" s="44"/>
      <c r="V229" s="324"/>
    </row>
    <row r="230" spans="1:22" ht="15.75" hidden="1" thickBot="1" x14ac:dyDescent="0.3">
      <c r="B230" s="55"/>
      <c r="C230" s="2"/>
      <c r="D230" s="550" t="s">
        <v>820</v>
      </c>
      <c r="E230" s="550"/>
      <c r="F230" s="165">
        <v>0</v>
      </c>
      <c r="G230" s="241">
        <f t="shared" si="59"/>
        <v>0</v>
      </c>
      <c r="H230" s="147"/>
      <c r="I230" s="165">
        <f t="shared" si="57"/>
        <v>0</v>
      </c>
      <c r="J230" s="74"/>
      <c r="K230" s="1"/>
      <c r="L230" s="1"/>
      <c r="M230" s="1"/>
      <c r="N230" s="1"/>
      <c r="O230" s="80"/>
      <c r="P230" s="1"/>
      <c r="Q230" s="403"/>
      <c r="R230" s="430"/>
      <c r="S230" s="80"/>
      <c r="T230" s="80"/>
      <c r="U230" s="44"/>
      <c r="V230" s="324"/>
    </row>
    <row r="231" spans="1:22" ht="15.75" hidden="1" thickBot="1" x14ac:dyDescent="0.3">
      <c r="B231" s="55"/>
      <c r="C231" s="2"/>
      <c r="D231" s="550" t="s">
        <v>375</v>
      </c>
      <c r="E231" s="550"/>
      <c r="F231" s="165">
        <v>0</v>
      </c>
      <c r="G231" s="241">
        <f t="shared" si="59"/>
        <v>0</v>
      </c>
      <c r="H231" s="147"/>
      <c r="I231" s="165">
        <f t="shared" si="57"/>
        <v>0</v>
      </c>
      <c r="J231" s="74"/>
      <c r="K231" s="1"/>
      <c r="L231" s="1"/>
      <c r="M231" s="1"/>
      <c r="N231" s="1"/>
      <c r="O231" s="80"/>
      <c r="P231" s="1"/>
      <c r="Q231" s="403"/>
      <c r="R231" s="430"/>
      <c r="S231" s="80"/>
      <c r="T231" s="80"/>
      <c r="U231" s="44"/>
      <c r="V231" s="324"/>
    </row>
    <row r="232" spans="1:22" ht="15.75" hidden="1" thickBot="1" x14ac:dyDescent="0.3">
      <c r="B232" s="55"/>
      <c r="C232" s="2"/>
      <c r="D232" s="550" t="s">
        <v>373</v>
      </c>
      <c r="E232" s="550"/>
      <c r="F232" s="165">
        <v>0</v>
      </c>
      <c r="G232" s="241">
        <f t="shared" si="59"/>
        <v>0</v>
      </c>
      <c r="H232" s="147"/>
      <c r="I232" s="165">
        <f t="shared" si="57"/>
        <v>0</v>
      </c>
      <c r="J232" s="74"/>
      <c r="K232" s="1"/>
      <c r="L232" s="1"/>
      <c r="M232" s="1"/>
      <c r="N232" s="1"/>
      <c r="O232" s="80"/>
      <c r="P232" s="1"/>
      <c r="Q232" s="403"/>
      <c r="R232" s="430"/>
      <c r="S232" s="80"/>
      <c r="T232" s="80"/>
      <c r="U232" s="44"/>
      <c r="V232" s="324"/>
    </row>
    <row r="233" spans="1:22" ht="15.75" hidden="1" thickBot="1" x14ac:dyDescent="0.3">
      <c r="B233" s="55"/>
      <c r="C233" s="2"/>
      <c r="D233" s="550" t="s">
        <v>821</v>
      </c>
      <c r="E233" s="550"/>
      <c r="F233" s="165">
        <v>0</v>
      </c>
      <c r="G233" s="241">
        <f t="shared" si="59"/>
        <v>0</v>
      </c>
      <c r="H233" s="147"/>
      <c r="I233" s="165">
        <f t="shared" si="57"/>
        <v>0</v>
      </c>
      <c r="J233" s="74"/>
      <c r="K233" s="1"/>
      <c r="L233" s="1"/>
      <c r="M233" s="1"/>
      <c r="N233" s="1"/>
      <c r="O233" s="80"/>
      <c r="P233" s="1"/>
      <c r="Q233" s="403"/>
      <c r="R233" s="430"/>
      <c r="S233" s="80"/>
      <c r="T233" s="80"/>
      <c r="U233" s="44"/>
      <c r="V233" s="324"/>
    </row>
    <row r="234" spans="1:22" ht="25.5" hidden="1" customHeight="1" x14ac:dyDescent="0.3">
      <c r="B234" s="55"/>
      <c r="C234" s="2"/>
      <c r="D234" s="551" t="s">
        <v>537</v>
      </c>
      <c r="E234" s="551"/>
      <c r="F234" s="165">
        <v>0</v>
      </c>
      <c r="G234" s="251">
        <f t="shared" si="59"/>
        <v>0</v>
      </c>
      <c r="H234" s="157"/>
      <c r="I234" s="165">
        <f t="shared" si="57"/>
        <v>0</v>
      </c>
      <c r="J234" s="74"/>
      <c r="K234" s="1"/>
      <c r="L234" s="1"/>
      <c r="M234" s="1"/>
      <c r="N234" s="1"/>
      <c r="O234" s="80"/>
      <c r="P234" s="1"/>
      <c r="Q234" s="403"/>
      <c r="R234" s="430"/>
      <c r="S234" s="80"/>
      <c r="T234" s="80"/>
      <c r="U234" s="44"/>
      <c r="V234" s="324"/>
    </row>
    <row r="235" spans="1:22" ht="25.5" hidden="1" customHeight="1" x14ac:dyDescent="0.3">
      <c r="B235" s="55"/>
      <c r="C235" s="2"/>
      <c r="D235" s="551" t="s">
        <v>540</v>
      </c>
      <c r="E235" s="551"/>
      <c r="F235" s="165">
        <v>0</v>
      </c>
      <c r="G235" s="251">
        <f t="shared" si="59"/>
        <v>0</v>
      </c>
      <c r="H235" s="157"/>
      <c r="I235" s="165">
        <f t="shared" si="57"/>
        <v>0</v>
      </c>
      <c r="J235" s="74"/>
      <c r="K235" s="1"/>
      <c r="L235" s="1"/>
      <c r="M235" s="1"/>
      <c r="N235" s="1"/>
      <c r="O235" s="80"/>
      <c r="P235" s="1"/>
      <c r="Q235" s="403"/>
      <c r="R235" s="430"/>
      <c r="S235" s="80"/>
      <c r="T235" s="80"/>
      <c r="U235" s="44"/>
      <c r="V235" s="324"/>
    </row>
    <row r="236" spans="1:22" ht="15.75" hidden="1" thickBot="1" x14ac:dyDescent="0.3">
      <c r="B236" s="55"/>
      <c r="C236" s="2"/>
      <c r="D236" s="550" t="s">
        <v>822</v>
      </c>
      <c r="E236" s="550"/>
      <c r="F236" s="165">
        <v>0</v>
      </c>
      <c r="G236" s="241">
        <f t="shared" si="59"/>
        <v>0</v>
      </c>
      <c r="H236" s="147"/>
      <c r="I236" s="165">
        <f t="shared" si="57"/>
        <v>0</v>
      </c>
      <c r="J236" s="74"/>
      <c r="K236" s="1"/>
      <c r="L236" s="1"/>
      <c r="M236" s="1"/>
      <c r="N236" s="1"/>
      <c r="O236" s="80"/>
      <c r="P236" s="1"/>
      <c r="Q236" s="403"/>
      <c r="R236" s="430"/>
      <c r="S236" s="80"/>
      <c r="T236" s="80"/>
      <c r="U236" s="44"/>
      <c r="V236" s="324"/>
    </row>
    <row r="237" spans="1:22" ht="15.75" hidden="1" thickBot="1" x14ac:dyDescent="0.3">
      <c r="B237" s="55"/>
      <c r="C237" s="2"/>
      <c r="D237" s="550" t="s">
        <v>374</v>
      </c>
      <c r="E237" s="550"/>
      <c r="F237" s="165">
        <v>0</v>
      </c>
      <c r="G237" s="241">
        <f t="shared" si="59"/>
        <v>0</v>
      </c>
      <c r="H237" s="147"/>
      <c r="I237" s="165">
        <f t="shared" si="57"/>
        <v>0</v>
      </c>
      <c r="J237" s="74"/>
      <c r="K237" s="1"/>
      <c r="L237" s="1"/>
      <c r="M237" s="1"/>
      <c r="N237" s="1"/>
      <c r="O237" s="80"/>
      <c r="P237" s="1"/>
      <c r="Q237" s="403"/>
      <c r="R237" s="430"/>
      <c r="S237" s="80"/>
      <c r="T237" s="80"/>
      <c r="U237" s="44"/>
      <c r="V237" s="324"/>
    </row>
    <row r="238" spans="1:22" ht="15.75" hidden="1" thickBot="1" x14ac:dyDescent="0.3">
      <c r="B238" s="55"/>
      <c r="C238" s="2"/>
      <c r="D238" s="550" t="s">
        <v>823</v>
      </c>
      <c r="E238" s="550"/>
      <c r="F238" s="165">
        <v>0</v>
      </c>
      <c r="G238" s="241">
        <f t="shared" si="59"/>
        <v>0</v>
      </c>
      <c r="H238" s="147"/>
      <c r="I238" s="165">
        <f t="shared" si="57"/>
        <v>0</v>
      </c>
      <c r="J238" s="74"/>
      <c r="K238" s="1"/>
      <c r="L238" s="1"/>
      <c r="M238" s="1"/>
      <c r="N238" s="1"/>
      <c r="O238" s="80"/>
      <c r="P238" s="1"/>
      <c r="Q238" s="403"/>
      <c r="R238" s="430"/>
      <c r="S238" s="80"/>
      <c r="T238" s="80"/>
      <c r="U238" s="44"/>
      <c r="V238" s="324"/>
    </row>
    <row r="239" spans="1:22" ht="15.75" hidden="1" thickBot="1" x14ac:dyDescent="0.3">
      <c r="B239" s="55"/>
      <c r="C239" s="2"/>
      <c r="D239" s="550" t="s">
        <v>566</v>
      </c>
      <c r="E239" s="550"/>
      <c r="F239" s="165">
        <v>0</v>
      </c>
      <c r="G239" s="241">
        <f t="shared" si="59"/>
        <v>0</v>
      </c>
      <c r="H239" s="147"/>
      <c r="I239" s="165">
        <f t="shared" si="57"/>
        <v>0</v>
      </c>
      <c r="J239" s="74"/>
      <c r="K239" s="1"/>
      <c r="L239" s="1"/>
      <c r="M239" s="1"/>
      <c r="N239" s="1"/>
      <c r="O239" s="80"/>
      <c r="P239" s="1"/>
      <c r="Q239" s="403"/>
      <c r="R239" s="430"/>
      <c r="S239" s="80"/>
      <c r="T239" s="80"/>
      <c r="U239" s="44"/>
      <c r="V239" s="324"/>
    </row>
    <row r="240" spans="1:22" s="18" customFormat="1" ht="15.75" hidden="1" thickBot="1" x14ac:dyDescent="0.3">
      <c r="A240" s="124" t="s">
        <v>278</v>
      </c>
      <c r="B240" s="91" t="s">
        <v>688</v>
      </c>
      <c r="C240" s="587" t="s">
        <v>279</v>
      </c>
      <c r="D240" s="588"/>
      <c r="E240" s="588"/>
      <c r="F240" s="164">
        <v>0</v>
      </c>
      <c r="G240" s="242">
        <f t="shared" si="59"/>
        <v>0</v>
      </c>
      <c r="H240" s="148"/>
      <c r="I240" s="164">
        <f t="shared" si="57"/>
        <v>0</v>
      </c>
      <c r="J240" s="93"/>
      <c r="K240" s="94"/>
      <c r="L240" s="94"/>
      <c r="M240" s="94"/>
      <c r="N240" s="94"/>
      <c r="O240" s="97"/>
      <c r="P240" s="94"/>
      <c r="Q240" s="402"/>
      <c r="R240" s="429"/>
      <c r="S240" s="97"/>
      <c r="T240" s="97"/>
      <c r="U240" s="98"/>
      <c r="V240" s="322"/>
    </row>
    <row r="241" spans="1:22" s="18" customFormat="1" ht="15.75" hidden="1" thickBot="1" x14ac:dyDescent="0.3">
      <c r="A241" s="124" t="s">
        <v>280</v>
      </c>
      <c r="B241" s="91" t="s">
        <v>689</v>
      </c>
      <c r="C241" s="587" t="s">
        <v>281</v>
      </c>
      <c r="D241" s="588"/>
      <c r="E241" s="588"/>
      <c r="F241" s="164">
        <v>0</v>
      </c>
      <c r="G241" s="242">
        <f t="shared" si="59"/>
        <v>0</v>
      </c>
      <c r="H241" s="148"/>
      <c r="I241" s="164">
        <f t="shared" si="57"/>
        <v>0</v>
      </c>
      <c r="J241" s="93"/>
      <c r="K241" s="94"/>
      <c r="L241" s="94"/>
      <c r="M241" s="94"/>
      <c r="N241" s="94"/>
      <c r="O241" s="97"/>
      <c r="P241" s="94"/>
      <c r="Q241" s="402"/>
      <c r="R241" s="429"/>
      <c r="S241" s="97"/>
      <c r="T241" s="97"/>
      <c r="U241" s="98"/>
      <c r="V241" s="322"/>
    </row>
    <row r="242" spans="1:22" s="18" customFormat="1" ht="15.75" hidden="1" thickBot="1" x14ac:dyDescent="0.3">
      <c r="A242" s="124" t="s">
        <v>282</v>
      </c>
      <c r="B242" s="91" t="s">
        <v>690</v>
      </c>
      <c r="C242" s="587" t="s">
        <v>283</v>
      </c>
      <c r="D242" s="588"/>
      <c r="E242" s="588"/>
      <c r="F242" s="164">
        <v>0</v>
      </c>
      <c r="G242" s="242">
        <f>G243+G244+G245+G246+G247+G248+G249+G250+G251+G252</f>
        <v>0</v>
      </c>
      <c r="H242" s="148">
        <f t="shared" ref="H242:U242" si="60">H243+H244+H245+H246+H247+H248+H249+H250+H251+H252</f>
        <v>0</v>
      </c>
      <c r="I242" s="164">
        <f t="shared" si="57"/>
        <v>0</v>
      </c>
      <c r="J242" s="93">
        <f t="shared" si="60"/>
        <v>0</v>
      </c>
      <c r="K242" s="94">
        <f t="shared" si="60"/>
        <v>0</v>
      </c>
      <c r="L242" s="94">
        <f t="shared" si="60"/>
        <v>0</v>
      </c>
      <c r="M242" s="94">
        <f t="shared" si="60"/>
        <v>0</v>
      </c>
      <c r="N242" s="94">
        <f t="shared" si="60"/>
        <v>0</v>
      </c>
      <c r="O242" s="97">
        <f t="shared" si="60"/>
        <v>0</v>
      </c>
      <c r="P242" s="94">
        <f t="shared" si="60"/>
        <v>0</v>
      </c>
      <c r="Q242" s="402">
        <f t="shared" si="60"/>
        <v>0</v>
      </c>
      <c r="R242" s="429">
        <f t="shared" si="60"/>
        <v>0</v>
      </c>
      <c r="S242" s="97">
        <f t="shared" si="60"/>
        <v>0</v>
      </c>
      <c r="T242" s="97">
        <f t="shared" si="60"/>
        <v>0</v>
      </c>
      <c r="U242" s="98">
        <f t="shared" si="60"/>
        <v>0</v>
      </c>
      <c r="V242" s="322">
        <f>V243+V244+V245+V246+V247+V248+V249+V250+V251+V252</f>
        <v>0</v>
      </c>
    </row>
    <row r="243" spans="1:22" ht="15.75" hidden="1" thickBot="1" x14ac:dyDescent="0.3">
      <c r="B243" s="55"/>
      <c r="C243" s="2"/>
      <c r="D243" s="550" t="s">
        <v>376</v>
      </c>
      <c r="E243" s="550"/>
      <c r="F243" s="165">
        <v>0</v>
      </c>
      <c r="G243" s="241">
        <f t="shared" ref="G243:G252" si="61">SUM(J243:U243)</f>
        <v>0</v>
      </c>
      <c r="H243" s="147"/>
      <c r="I243" s="165">
        <f t="shared" si="57"/>
        <v>0</v>
      </c>
      <c r="J243" s="74"/>
      <c r="K243" s="1"/>
      <c r="L243" s="1"/>
      <c r="M243" s="1"/>
      <c r="N243" s="1"/>
      <c r="O243" s="80"/>
      <c r="P243" s="1"/>
      <c r="Q243" s="403"/>
      <c r="R243" s="430"/>
      <c r="S243" s="80"/>
      <c r="T243" s="80"/>
      <c r="U243" s="44"/>
      <c r="V243" s="324"/>
    </row>
    <row r="244" spans="1:22" ht="15.75" hidden="1" thickBot="1" x14ac:dyDescent="0.3">
      <c r="B244" s="55"/>
      <c r="C244" s="2"/>
      <c r="D244" s="550" t="s">
        <v>377</v>
      </c>
      <c r="E244" s="550"/>
      <c r="F244" s="165">
        <v>0</v>
      </c>
      <c r="G244" s="241">
        <f t="shared" si="61"/>
        <v>0</v>
      </c>
      <c r="H244" s="147"/>
      <c r="I244" s="165">
        <f t="shared" si="57"/>
        <v>0</v>
      </c>
      <c r="J244" s="74"/>
      <c r="K244" s="1"/>
      <c r="L244" s="1"/>
      <c r="M244" s="1"/>
      <c r="N244" s="1"/>
      <c r="O244" s="80"/>
      <c r="P244" s="1"/>
      <c r="Q244" s="403"/>
      <c r="R244" s="430"/>
      <c r="S244" s="80"/>
      <c r="T244" s="80"/>
      <c r="U244" s="44"/>
      <c r="V244" s="324"/>
    </row>
    <row r="245" spans="1:22" ht="15.75" hidden="1" thickBot="1" x14ac:dyDescent="0.3">
      <c r="B245" s="55"/>
      <c r="C245" s="2"/>
      <c r="D245" s="550" t="s">
        <v>378</v>
      </c>
      <c r="E245" s="550"/>
      <c r="F245" s="165">
        <v>0</v>
      </c>
      <c r="G245" s="241">
        <f t="shared" si="61"/>
        <v>0</v>
      </c>
      <c r="H245" s="147"/>
      <c r="I245" s="165">
        <f t="shared" si="57"/>
        <v>0</v>
      </c>
      <c r="J245" s="74"/>
      <c r="K245" s="1"/>
      <c r="L245" s="1"/>
      <c r="M245" s="1"/>
      <c r="N245" s="1"/>
      <c r="O245" s="80"/>
      <c r="P245" s="1"/>
      <c r="Q245" s="403"/>
      <c r="R245" s="430"/>
      <c r="S245" s="80"/>
      <c r="T245" s="80"/>
      <c r="U245" s="44"/>
      <c r="V245" s="324"/>
    </row>
    <row r="246" spans="1:22" ht="15.75" hidden="1" thickBot="1" x14ac:dyDescent="0.3">
      <c r="B246" s="55"/>
      <c r="C246" s="2"/>
      <c r="D246" s="550" t="s">
        <v>379</v>
      </c>
      <c r="E246" s="550"/>
      <c r="F246" s="165">
        <v>0</v>
      </c>
      <c r="G246" s="241">
        <f t="shared" si="61"/>
        <v>0</v>
      </c>
      <c r="H246" s="147"/>
      <c r="I246" s="165">
        <f t="shared" si="57"/>
        <v>0</v>
      </c>
      <c r="J246" s="74"/>
      <c r="K246" s="1"/>
      <c r="L246" s="1"/>
      <c r="M246" s="1"/>
      <c r="N246" s="1"/>
      <c r="O246" s="80"/>
      <c r="P246" s="1"/>
      <c r="Q246" s="403"/>
      <c r="R246" s="430"/>
      <c r="S246" s="80"/>
      <c r="T246" s="80"/>
      <c r="U246" s="44"/>
      <c r="V246" s="324"/>
    </row>
    <row r="247" spans="1:22" ht="15.75" hidden="1" thickBot="1" x14ac:dyDescent="0.3">
      <c r="B247" s="55"/>
      <c r="C247" s="2"/>
      <c r="D247" s="550" t="s">
        <v>380</v>
      </c>
      <c r="E247" s="550"/>
      <c r="F247" s="165">
        <v>0</v>
      </c>
      <c r="G247" s="241">
        <f t="shared" si="61"/>
        <v>0</v>
      </c>
      <c r="H247" s="147"/>
      <c r="I247" s="165">
        <f t="shared" si="57"/>
        <v>0</v>
      </c>
      <c r="J247" s="74"/>
      <c r="K247" s="1"/>
      <c r="L247" s="1"/>
      <c r="M247" s="1"/>
      <c r="N247" s="1"/>
      <c r="O247" s="80"/>
      <c r="P247" s="1"/>
      <c r="Q247" s="403"/>
      <c r="R247" s="430"/>
      <c r="S247" s="80"/>
      <c r="T247" s="80"/>
      <c r="U247" s="44"/>
      <c r="V247" s="324"/>
    </row>
    <row r="248" spans="1:22" ht="25.5" hidden="1" customHeight="1" x14ac:dyDescent="0.3">
      <c r="B248" s="55"/>
      <c r="C248" s="2"/>
      <c r="D248" s="551" t="s">
        <v>538</v>
      </c>
      <c r="E248" s="551"/>
      <c r="F248" s="165">
        <v>0</v>
      </c>
      <c r="G248" s="251">
        <f t="shared" si="61"/>
        <v>0</v>
      </c>
      <c r="H248" s="157"/>
      <c r="I248" s="165">
        <f t="shared" si="57"/>
        <v>0</v>
      </c>
      <c r="J248" s="74"/>
      <c r="K248" s="1"/>
      <c r="L248" s="1"/>
      <c r="M248" s="1"/>
      <c r="N248" s="1"/>
      <c r="O248" s="80"/>
      <c r="P248" s="1"/>
      <c r="Q248" s="403"/>
      <c r="R248" s="430"/>
      <c r="S248" s="80"/>
      <c r="T248" s="80"/>
      <c r="U248" s="44"/>
      <c r="V248" s="324"/>
    </row>
    <row r="249" spans="1:22" ht="25.5" hidden="1" customHeight="1" x14ac:dyDescent="0.3">
      <c r="B249" s="55"/>
      <c r="C249" s="2"/>
      <c r="D249" s="551" t="s">
        <v>541</v>
      </c>
      <c r="E249" s="551"/>
      <c r="F249" s="165">
        <v>0</v>
      </c>
      <c r="G249" s="251">
        <f t="shared" si="61"/>
        <v>0</v>
      </c>
      <c r="H249" s="157"/>
      <c r="I249" s="165">
        <f t="shared" si="57"/>
        <v>0</v>
      </c>
      <c r="J249" s="74"/>
      <c r="K249" s="1"/>
      <c r="L249" s="1"/>
      <c r="M249" s="1"/>
      <c r="N249" s="1"/>
      <c r="O249" s="80"/>
      <c r="P249" s="1"/>
      <c r="Q249" s="403"/>
      <c r="R249" s="430"/>
      <c r="S249" s="80"/>
      <c r="T249" s="80"/>
      <c r="U249" s="44"/>
      <c r="V249" s="324"/>
    </row>
    <row r="250" spans="1:22" ht="15.75" hidden="1" thickBot="1" x14ac:dyDescent="0.3">
      <c r="B250" s="55"/>
      <c r="C250" s="2"/>
      <c r="D250" s="550" t="s">
        <v>381</v>
      </c>
      <c r="E250" s="550"/>
      <c r="F250" s="165">
        <v>0</v>
      </c>
      <c r="G250" s="241">
        <f t="shared" si="61"/>
        <v>0</v>
      </c>
      <c r="H250" s="147"/>
      <c r="I250" s="165">
        <f t="shared" si="57"/>
        <v>0</v>
      </c>
      <c r="J250" s="74"/>
      <c r="K250" s="1"/>
      <c r="L250" s="1"/>
      <c r="M250" s="1"/>
      <c r="N250" s="1"/>
      <c r="O250" s="80"/>
      <c r="P250" s="1"/>
      <c r="Q250" s="403"/>
      <c r="R250" s="430"/>
      <c r="S250" s="80"/>
      <c r="T250" s="80"/>
      <c r="U250" s="44"/>
      <c r="V250" s="324"/>
    </row>
    <row r="251" spans="1:22" ht="15.75" hidden="1" thickBot="1" x14ac:dyDescent="0.3">
      <c r="B251" s="55"/>
      <c r="C251" s="2"/>
      <c r="D251" s="550" t="s">
        <v>382</v>
      </c>
      <c r="E251" s="550"/>
      <c r="F251" s="165">
        <v>0</v>
      </c>
      <c r="G251" s="241">
        <f t="shared" si="61"/>
        <v>0</v>
      </c>
      <c r="H251" s="147"/>
      <c r="I251" s="165">
        <f t="shared" si="57"/>
        <v>0</v>
      </c>
      <c r="J251" s="74"/>
      <c r="K251" s="1"/>
      <c r="L251" s="1"/>
      <c r="M251" s="1"/>
      <c r="N251" s="1"/>
      <c r="O251" s="80"/>
      <c r="P251" s="1"/>
      <c r="Q251" s="403"/>
      <c r="R251" s="430"/>
      <c r="S251" s="80"/>
      <c r="T251" s="80"/>
      <c r="U251" s="44"/>
      <c r="V251" s="324"/>
    </row>
    <row r="252" spans="1:22" ht="15.75" hidden="1" thickBot="1" x14ac:dyDescent="0.3">
      <c r="B252" s="57"/>
      <c r="C252" s="20"/>
      <c r="D252" s="590" t="s">
        <v>567</v>
      </c>
      <c r="E252" s="590"/>
      <c r="F252" s="165">
        <v>0</v>
      </c>
      <c r="G252" s="243">
        <f t="shared" si="61"/>
        <v>0</v>
      </c>
      <c r="H252" s="149"/>
      <c r="I252" s="165">
        <f t="shared" si="57"/>
        <v>0</v>
      </c>
      <c r="J252" s="74"/>
      <c r="K252" s="1"/>
      <c r="L252" s="1"/>
      <c r="M252" s="1"/>
      <c r="N252" s="1"/>
      <c r="O252" s="80"/>
      <c r="P252" s="1"/>
      <c r="Q252" s="403"/>
      <c r="R252" s="430"/>
      <c r="S252" s="80"/>
      <c r="T252" s="80"/>
      <c r="U252" s="44"/>
      <c r="V252" s="324"/>
    </row>
    <row r="253" spans="1:22" ht="15.75" thickBot="1" x14ac:dyDescent="0.3">
      <c r="B253" s="99" t="s">
        <v>284</v>
      </c>
      <c r="C253" s="591" t="s">
        <v>285</v>
      </c>
      <c r="D253" s="592"/>
      <c r="E253" s="592"/>
      <c r="F253" s="162">
        <v>0</v>
      </c>
      <c r="G253" s="244">
        <f>G254+G275+G281+G282</f>
        <v>0</v>
      </c>
      <c r="H253" s="150">
        <f t="shared" ref="H253:U253" si="62">H254+H275+H281+H282</f>
        <v>0</v>
      </c>
      <c r="I253" s="162">
        <f t="shared" si="57"/>
        <v>0</v>
      </c>
      <c r="J253" s="85">
        <f t="shared" si="62"/>
        <v>0</v>
      </c>
      <c r="K253" s="86">
        <f t="shared" si="62"/>
        <v>0</v>
      </c>
      <c r="L253" s="86">
        <f t="shared" si="62"/>
        <v>0</v>
      </c>
      <c r="M253" s="86">
        <f t="shared" si="62"/>
        <v>0</v>
      </c>
      <c r="N253" s="86">
        <f t="shared" si="62"/>
        <v>0</v>
      </c>
      <c r="O253" s="89">
        <f t="shared" si="62"/>
        <v>0</v>
      </c>
      <c r="P253" s="86">
        <f t="shared" si="62"/>
        <v>0</v>
      </c>
      <c r="Q253" s="88">
        <f t="shared" si="62"/>
        <v>0</v>
      </c>
      <c r="R253" s="89">
        <f t="shared" si="62"/>
        <v>0</v>
      </c>
      <c r="S253" s="89">
        <f t="shared" si="62"/>
        <v>0</v>
      </c>
      <c r="T253" s="89">
        <f t="shared" si="62"/>
        <v>0</v>
      </c>
      <c r="U253" s="90">
        <f t="shared" si="62"/>
        <v>0</v>
      </c>
      <c r="V253" s="319">
        <f>V254+V275+V281+V282</f>
        <v>0</v>
      </c>
    </row>
    <row r="254" spans="1:22" ht="15.75" hidden="1" thickBot="1" x14ac:dyDescent="0.3">
      <c r="B254" s="113" t="s">
        <v>691</v>
      </c>
      <c r="C254" s="611" t="s">
        <v>286</v>
      </c>
      <c r="D254" s="612"/>
      <c r="E254" s="612"/>
      <c r="F254" s="163">
        <v>0</v>
      </c>
      <c r="G254" s="240">
        <f>G255+G259+G266+G267+G268+G269+G270+G271+G272</f>
        <v>0</v>
      </c>
      <c r="H254" s="146">
        <f t="shared" ref="H254:U254" si="63">H255+H259+H266+H267+H268+H269+H270+H271+H272</f>
        <v>0</v>
      </c>
      <c r="I254" s="163">
        <f t="shared" si="57"/>
        <v>0</v>
      </c>
      <c r="J254" s="115">
        <f t="shared" si="63"/>
        <v>0</v>
      </c>
      <c r="K254" s="116">
        <f t="shared" si="63"/>
        <v>0</v>
      </c>
      <c r="L254" s="116">
        <f t="shared" si="63"/>
        <v>0</v>
      </c>
      <c r="M254" s="116">
        <f t="shared" si="63"/>
        <v>0</v>
      </c>
      <c r="N254" s="116">
        <f t="shared" si="63"/>
        <v>0</v>
      </c>
      <c r="O254" s="119">
        <f t="shared" si="63"/>
        <v>0</v>
      </c>
      <c r="P254" s="116">
        <f t="shared" si="63"/>
        <v>0</v>
      </c>
      <c r="Q254" s="400">
        <f t="shared" si="63"/>
        <v>0</v>
      </c>
      <c r="R254" s="428">
        <f t="shared" si="63"/>
        <v>0</v>
      </c>
      <c r="S254" s="119">
        <f t="shared" si="63"/>
        <v>0</v>
      </c>
      <c r="T254" s="119">
        <f t="shared" si="63"/>
        <v>0</v>
      </c>
      <c r="U254" s="120">
        <f t="shared" si="63"/>
        <v>0</v>
      </c>
      <c r="V254" s="320">
        <f>V255+V259+V266+V267+V268+V269+V270+V271+V272</f>
        <v>0</v>
      </c>
    </row>
    <row r="255" spans="1:22" s="18" customFormat="1" ht="15.75" hidden="1" thickBot="1" x14ac:dyDescent="0.3">
      <c r="A255" s="124"/>
      <c r="B255" s="53" t="s">
        <v>692</v>
      </c>
      <c r="C255" s="609" t="s">
        <v>287</v>
      </c>
      <c r="D255" s="610"/>
      <c r="E255" s="610"/>
      <c r="F255" s="166">
        <v>0</v>
      </c>
      <c r="G255" s="248">
        <f>G256+G257+G258</f>
        <v>0</v>
      </c>
      <c r="H255" s="154">
        <f t="shared" ref="H255:U255" si="64">H256+H257+H258</f>
        <v>0</v>
      </c>
      <c r="I255" s="166">
        <f t="shared" si="57"/>
        <v>0</v>
      </c>
      <c r="J255" s="76">
        <f t="shared" si="64"/>
        <v>0</v>
      </c>
      <c r="K255" s="13">
        <f t="shared" si="64"/>
        <v>0</v>
      </c>
      <c r="L255" s="13">
        <f t="shared" si="64"/>
        <v>0</v>
      </c>
      <c r="M255" s="13">
        <f t="shared" si="64"/>
        <v>0</v>
      </c>
      <c r="N255" s="13">
        <f t="shared" si="64"/>
        <v>0</v>
      </c>
      <c r="O255" s="81">
        <f t="shared" si="64"/>
        <v>0</v>
      </c>
      <c r="P255" s="13">
        <f t="shared" si="64"/>
        <v>0</v>
      </c>
      <c r="Q255" s="43">
        <f t="shared" si="64"/>
        <v>0</v>
      </c>
      <c r="R255" s="81">
        <f t="shared" si="64"/>
        <v>0</v>
      </c>
      <c r="S255" s="81">
        <f t="shared" si="64"/>
        <v>0</v>
      </c>
      <c r="T255" s="81">
        <f t="shared" si="64"/>
        <v>0</v>
      </c>
      <c r="U255" s="45">
        <f t="shared" si="64"/>
        <v>0</v>
      </c>
      <c r="V255" s="323">
        <f>V256+V257+V258</f>
        <v>0</v>
      </c>
    </row>
    <row r="256" spans="1:22" s="206" customFormat="1" ht="15.75" hidden="1" thickBot="1" x14ac:dyDescent="0.3">
      <c r="A256" s="124" t="s">
        <v>288</v>
      </c>
      <c r="B256" s="187" t="s">
        <v>693</v>
      </c>
      <c r="C256" s="237"/>
      <c r="D256" s="613" t="s">
        <v>705</v>
      </c>
      <c r="E256" s="613"/>
      <c r="F256" s="189">
        <v>0</v>
      </c>
      <c r="G256" s="278">
        <f>SUM(J256:U256)</f>
        <v>0</v>
      </c>
      <c r="H256" s="279"/>
      <c r="I256" s="189">
        <f t="shared" si="57"/>
        <v>0</v>
      </c>
      <c r="J256" s="197"/>
      <c r="K256" s="191"/>
      <c r="L256" s="191"/>
      <c r="M256" s="191"/>
      <c r="N256" s="191"/>
      <c r="O256" s="192"/>
      <c r="P256" s="191"/>
      <c r="Q256" s="190"/>
      <c r="R256" s="192"/>
      <c r="S256" s="192"/>
      <c r="T256" s="192"/>
      <c r="U256" s="193"/>
      <c r="V256" s="321"/>
    </row>
    <row r="257" spans="1:22" s="206" customFormat="1" ht="15.75" hidden="1" thickBot="1" x14ac:dyDescent="0.3">
      <c r="A257" s="124" t="s">
        <v>289</v>
      </c>
      <c r="B257" s="187" t="s">
        <v>694</v>
      </c>
      <c r="C257" s="196"/>
      <c r="D257" s="597" t="s">
        <v>706</v>
      </c>
      <c r="E257" s="597"/>
      <c r="F257" s="189">
        <v>0</v>
      </c>
      <c r="G257" s="261">
        <f>SUM(J257:U257)</f>
        <v>0</v>
      </c>
      <c r="H257" s="188"/>
      <c r="I257" s="189">
        <f t="shared" si="57"/>
        <v>0</v>
      </c>
      <c r="J257" s="197"/>
      <c r="K257" s="191"/>
      <c r="L257" s="191"/>
      <c r="M257" s="191"/>
      <c r="N257" s="191"/>
      <c r="O257" s="192"/>
      <c r="P257" s="191"/>
      <c r="Q257" s="190"/>
      <c r="R257" s="192"/>
      <c r="S257" s="192"/>
      <c r="T257" s="192"/>
      <c r="U257" s="193"/>
      <c r="V257" s="321"/>
    </row>
    <row r="258" spans="1:22" s="206" customFormat="1" ht="15.75" hidden="1" thickBot="1" x14ac:dyDescent="0.3">
      <c r="A258" s="124" t="s">
        <v>290</v>
      </c>
      <c r="B258" s="187" t="s">
        <v>695</v>
      </c>
      <c r="C258" s="196"/>
      <c r="D258" s="597" t="s">
        <v>707</v>
      </c>
      <c r="E258" s="597"/>
      <c r="F258" s="189">
        <v>0</v>
      </c>
      <c r="G258" s="261">
        <f>SUM(J258:U258)</f>
        <v>0</v>
      </c>
      <c r="H258" s="188"/>
      <c r="I258" s="189">
        <f t="shared" si="57"/>
        <v>0</v>
      </c>
      <c r="J258" s="197"/>
      <c r="K258" s="191"/>
      <c r="L258" s="191"/>
      <c r="M258" s="191"/>
      <c r="N258" s="191"/>
      <c r="O258" s="192"/>
      <c r="P258" s="191"/>
      <c r="Q258" s="190"/>
      <c r="R258" s="192"/>
      <c r="S258" s="192"/>
      <c r="T258" s="192"/>
      <c r="U258" s="193"/>
      <c r="V258" s="321"/>
    </row>
    <row r="259" spans="1:22" s="18" customFormat="1" ht="15.75" hidden="1" thickBot="1" x14ac:dyDescent="0.3">
      <c r="A259" s="124"/>
      <c r="B259" s="53" t="s">
        <v>696</v>
      </c>
      <c r="C259" s="609" t="s">
        <v>291</v>
      </c>
      <c r="D259" s="610"/>
      <c r="E259" s="610"/>
      <c r="F259" s="166">
        <v>0</v>
      </c>
      <c r="G259" s="248">
        <f>G260+G261+G262+G263+G264+G265</f>
        <v>0</v>
      </c>
      <c r="H259" s="154">
        <f t="shared" ref="H259:U259" si="65">H260+H261+H262+H263+H264+H265</f>
        <v>0</v>
      </c>
      <c r="I259" s="166">
        <f t="shared" si="57"/>
        <v>0</v>
      </c>
      <c r="J259" s="76">
        <f t="shared" si="65"/>
        <v>0</v>
      </c>
      <c r="K259" s="13">
        <f t="shared" si="65"/>
        <v>0</v>
      </c>
      <c r="L259" s="13">
        <f t="shared" si="65"/>
        <v>0</v>
      </c>
      <c r="M259" s="13">
        <f t="shared" si="65"/>
        <v>0</v>
      </c>
      <c r="N259" s="13">
        <f t="shared" si="65"/>
        <v>0</v>
      </c>
      <c r="O259" s="81">
        <f t="shared" si="65"/>
        <v>0</v>
      </c>
      <c r="P259" s="13">
        <f t="shared" si="65"/>
        <v>0</v>
      </c>
      <c r="Q259" s="43">
        <f t="shared" si="65"/>
        <v>0</v>
      </c>
      <c r="R259" s="81">
        <f t="shared" si="65"/>
        <v>0</v>
      </c>
      <c r="S259" s="81">
        <f t="shared" si="65"/>
        <v>0</v>
      </c>
      <c r="T259" s="81">
        <f t="shared" si="65"/>
        <v>0</v>
      </c>
      <c r="U259" s="45">
        <f t="shared" si="65"/>
        <v>0</v>
      </c>
      <c r="V259" s="323">
        <f>V260+V261+V262+V263+V264+V265</f>
        <v>0</v>
      </c>
    </row>
    <row r="260" spans="1:22" s="206" customFormat="1" ht="15.75" hidden="1" thickBot="1" x14ac:dyDescent="0.3">
      <c r="A260" s="124" t="s">
        <v>292</v>
      </c>
      <c r="B260" s="187" t="s">
        <v>697</v>
      </c>
      <c r="C260" s="196"/>
      <c r="D260" s="597" t="s">
        <v>383</v>
      </c>
      <c r="E260" s="597"/>
      <c r="F260" s="189">
        <v>0</v>
      </c>
      <c r="G260" s="261">
        <f t="shared" ref="G260:G271" si="66">SUM(J260:U260)</f>
        <v>0</v>
      </c>
      <c r="H260" s="188"/>
      <c r="I260" s="189">
        <f t="shared" si="57"/>
        <v>0</v>
      </c>
      <c r="J260" s="197"/>
      <c r="K260" s="191"/>
      <c r="L260" s="191"/>
      <c r="M260" s="191"/>
      <c r="N260" s="191"/>
      <c r="O260" s="192"/>
      <c r="P260" s="191"/>
      <c r="Q260" s="190"/>
      <c r="R260" s="192"/>
      <c r="S260" s="192"/>
      <c r="T260" s="192"/>
      <c r="U260" s="193"/>
      <c r="V260" s="321"/>
    </row>
    <row r="261" spans="1:22" s="206" customFormat="1" ht="15.75" hidden="1" thickBot="1" x14ac:dyDescent="0.3">
      <c r="A261" s="124" t="s">
        <v>293</v>
      </c>
      <c r="B261" s="187" t="s">
        <v>698</v>
      </c>
      <c r="C261" s="196"/>
      <c r="D261" s="597" t="s">
        <v>384</v>
      </c>
      <c r="E261" s="597"/>
      <c r="F261" s="189">
        <v>0</v>
      </c>
      <c r="G261" s="261">
        <f t="shared" si="66"/>
        <v>0</v>
      </c>
      <c r="H261" s="188"/>
      <c r="I261" s="189">
        <f t="shared" si="57"/>
        <v>0</v>
      </c>
      <c r="J261" s="197"/>
      <c r="K261" s="191"/>
      <c r="L261" s="191"/>
      <c r="M261" s="191"/>
      <c r="N261" s="191"/>
      <c r="O261" s="192"/>
      <c r="P261" s="191"/>
      <c r="Q261" s="190"/>
      <c r="R261" s="192"/>
      <c r="S261" s="192"/>
      <c r="T261" s="192"/>
      <c r="U261" s="193"/>
      <c r="V261" s="321"/>
    </row>
    <row r="262" spans="1:22" s="206" customFormat="1" ht="15.75" hidden="1" thickBot="1" x14ac:dyDescent="0.3">
      <c r="A262" s="124" t="s">
        <v>885</v>
      </c>
      <c r="B262" s="187" t="s">
        <v>886</v>
      </c>
      <c r="C262" s="196"/>
      <c r="D262" s="597" t="s">
        <v>887</v>
      </c>
      <c r="E262" s="597"/>
      <c r="F262" s="189">
        <v>0</v>
      </c>
      <c r="G262" s="261">
        <f t="shared" si="66"/>
        <v>0</v>
      </c>
      <c r="H262" s="188"/>
      <c r="I262" s="189">
        <f t="shared" si="57"/>
        <v>0</v>
      </c>
      <c r="J262" s="197"/>
      <c r="K262" s="191"/>
      <c r="L262" s="191"/>
      <c r="M262" s="191"/>
      <c r="N262" s="191"/>
      <c r="O262" s="192"/>
      <c r="P262" s="191"/>
      <c r="Q262" s="190"/>
      <c r="R262" s="192"/>
      <c r="S262" s="192"/>
      <c r="T262" s="192"/>
      <c r="U262" s="193"/>
      <c r="V262" s="321"/>
    </row>
    <row r="263" spans="1:22" s="206" customFormat="1" ht="15.75" hidden="1" thickBot="1" x14ac:dyDescent="0.3">
      <c r="A263" s="124" t="s">
        <v>294</v>
      </c>
      <c r="B263" s="187" t="s">
        <v>699</v>
      </c>
      <c r="C263" s="196"/>
      <c r="D263" s="597" t="s">
        <v>295</v>
      </c>
      <c r="E263" s="597"/>
      <c r="F263" s="189">
        <v>0</v>
      </c>
      <c r="G263" s="261">
        <f t="shared" si="66"/>
        <v>0</v>
      </c>
      <c r="H263" s="188"/>
      <c r="I263" s="189">
        <f t="shared" si="57"/>
        <v>0</v>
      </c>
      <c r="J263" s="197"/>
      <c r="K263" s="191"/>
      <c r="L263" s="191"/>
      <c r="M263" s="191"/>
      <c r="N263" s="191"/>
      <c r="O263" s="192"/>
      <c r="P263" s="191"/>
      <c r="Q263" s="190"/>
      <c r="R263" s="192"/>
      <c r="S263" s="192"/>
      <c r="T263" s="192"/>
      <c r="U263" s="193"/>
      <c r="V263" s="321"/>
    </row>
    <row r="264" spans="1:22" s="206" customFormat="1" ht="15.75" hidden="1" thickBot="1" x14ac:dyDescent="0.3">
      <c r="A264" s="124" t="s">
        <v>296</v>
      </c>
      <c r="B264" s="187" t="s">
        <v>700</v>
      </c>
      <c r="C264" s="196"/>
      <c r="D264" s="597" t="s">
        <v>297</v>
      </c>
      <c r="E264" s="597"/>
      <c r="F264" s="189">
        <v>0</v>
      </c>
      <c r="G264" s="261">
        <f t="shared" si="66"/>
        <v>0</v>
      </c>
      <c r="H264" s="188"/>
      <c r="I264" s="189">
        <f t="shared" si="57"/>
        <v>0</v>
      </c>
      <c r="J264" s="197"/>
      <c r="K264" s="191"/>
      <c r="L264" s="191"/>
      <c r="M264" s="191"/>
      <c r="N264" s="191"/>
      <c r="O264" s="192"/>
      <c r="P264" s="191"/>
      <c r="Q264" s="190"/>
      <c r="R264" s="192"/>
      <c r="S264" s="192"/>
      <c r="T264" s="192"/>
      <c r="U264" s="193"/>
      <c r="V264" s="321"/>
    </row>
    <row r="265" spans="1:22" s="206" customFormat="1" ht="15.75" hidden="1" thickBot="1" x14ac:dyDescent="0.3">
      <c r="A265" s="124" t="s">
        <v>888</v>
      </c>
      <c r="B265" s="187" t="s">
        <v>889</v>
      </c>
      <c r="C265" s="196"/>
      <c r="D265" s="597" t="s">
        <v>890</v>
      </c>
      <c r="E265" s="597"/>
      <c r="F265" s="189">
        <v>0</v>
      </c>
      <c r="G265" s="261">
        <f t="shared" si="66"/>
        <v>0</v>
      </c>
      <c r="H265" s="188"/>
      <c r="I265" s="189">
        <f t="shared" si="57"/>
        <v>0</v>
      </c>
      <c r="J265" s="197"/>
      <c r="K265" s="191"/>
      <c r="L265" s="191"/>
      <c r="M265" s="191"/>
      <c r="N265" s="191"/>
      <c r="O265" s="192"/>
      <c r="P265" s="191"/>
      <c r="Q265" s="190"/>
      <c r="R265" s="192"/>
      <c r="S265" s="192"/>
      <c r="T265" s="192"/>
      <c r="U265" s="193"/>
      <c r="V265" s="321"/>
    </row>
    <row r="266" spans="1:22" s="41" customFormat="1" ht="15.75" hidden="1" thickBot="1" x14ac:dyDescent="0.3">
      <c r="A266" s="124" t="s">
        <v>891</v>
      </c>
      <c r="B266" s="53" t="s">
        <v>892</v>
      </c>
      <c r="C266" s="609" t="s">
        <v>893</v>
      </c>
      <c r="D266" s="610"/>
      <c r="E266" s="610"/>
      <c r="F266" s="166">
        <v>0</v>
      </c>
      <c r="G266" s="248">
        <f t="shared" si="66"/>
        <v>0</v>
      </c>
      <c r="H266" s="154"/>
      <c r="I266" s="166">
        <f t="shared" si="57"/>
        <v>0</v>
      </c>
      <c r="J266" s="76"/>
      <c r="K266" s="13"/>
      <c r="L266" s="13"/>
      <c r="M266" s="13"/>
      <c r="N266" s="13"/>
      <c r="O266" s="81"/>
      <c r="P266" s="13"/>
      <c r="Q266" s="43"/>
      <c r="R266" s="81"/>
      <c r="S266" s="81"/>
      <c r="T266" s="81"/>
      <c r="U266" s="45"/>
      <c r="V266" s="323"/>
    </row>
    <row r="267" spans="1:22" s="41" customFormat="1" ht="15.75" hidden="1" thickBot="1" x14ac:dyDescent="0.3">
      <c r="A267" s="124" t="s">
        <v>298</v>
      </c>
      <c r="B267" s="53" t="s">
        <v>701</v>
      </c>
      <c r="C267" s="609" t="s">
        <v>299</v>
      </c>
      <c r="D267" s="610"/>
      <c r="E267" s="610"/>
      <c r="F267" s="166">
        <v>0</v>
      </c>
      <c r="G267" s="248">
        <f t="shared" si="66"/>
        <v>0</v>
      </c>
      <c r="H267" s="154"/>
      <c r="I267" s="166">
        <f t="shared" si="57"/>
        <v>0</v>
      </c>
      <c r="J267" s="76"/>
      <c r="K267" s="13"/>
      <c r="L267" s="13"/>
      <c r="M267" s="13"/>
      <c r="N267" s="13"/>
      <c r="O267" s="81"/>
      <c r="P267" s="13"/>
      <c r="Q267" s="43"/>
      <c r="R267" s="81"/>
      <c r="S267" s="81"/>
      <c r="T267" s="81"/>
      <c r="U267" s="45"/>
      <c r="V267" s="323"/>
    </row>
    <row r="268" spans="1:22" s="41" customFormat="1" ht="15.75" hidden="1" thickBot="1" x14ac:dyDescent="0.3">
      <c r="A268" s="124" t="s">
        <v>300</v>
      </c>
      <c r="B268" s="53" t="s">
        <v>702</v>
      </c>
      <c r="C268" s="609" t="s">
        <v>894</v>
      </c>
      <c r="D268" s="610"/>
      <c r="E268" s="610"/>
      <c r="F268" s="166">
        <v>0</v>
      </c>
      <c r="G268" s="248">
        <f t="shared" si="66"/>
        <v>0</v>
      </c>
      <c r="H268" s="154"/>
      <c r="I268" s="166">
        <f t="shared" si="57"/>
        <v>0</v>
      </c>
      <c r="J268" s="76"/>
      <c r="K268" s="13"/>
      <c r="L268" s="13"/>
      <c r="M268" s="13"/>
      <c r="N268" s="13"/>
      <c r="O268" s="81"/>
      <c r="P268" s="13"/>
      <c r="Q268" s="43"/>
      <c r="R268" s="81"/>
      <c r="S268" s="81"/>
      <c r="T268" s="81"/>
      <c r="U268" s="45"/>
      <c r="V268" s="323"/>
    </row>
    <row r="269" spans="1:22" s="41" customFormat="1" ht="15.75" hidden="1" thickBot="1" x14ac:dyDescent="0.3">
      <c r="A269" s="124" t="s">
        <v>301</v>
      </c>
      <c r="B269" s="53" t="s">
        <v>703</v>
      </c>
      <c r="C269" s="609" t="s">
        <v>895</v>
      </c>
      <c r="D269" s="610"/>
      <c r="E269" s="610"/>
      <c r="F269" s="166">
        <v>0</v>
      </c>
      <c r="G269" s="248">
        <f t="shared" si="66"/>
        <v>0</v>
      </c>
      <c r="H269" s="154"/>
      <c r="I269" s="166">
        <f t="shared" si="57"/>
        <v>0</v>
      </c>
      <c r="J269" s="76"/>
      <c r="K269" s="13"/>
      <c r="L269" s="13"/>
      <c r="M269" s="13"/>
      <c r="N269" s="13"/>
      <c r="O269" s="81"/>
      <c r="P269" s="13"/>
      <c r="Q269" s="43"/>
      <c r="R269" s="81"/>
      <c r="S269" s="81"/>
      <c r="T269" s="81"/>
      <c r="U269" s="45"/>
      <c r="V269" s="323"/>
    </row>
    <row r="270" spans="1:22" s="41" customFormat="1" ht="15.75" hidden="1" thickBot="1" x14ac:dyDescent="0.3">
      <c r="A270" s="124" t="s">
        <v>302</v>
      </c>
      <c r="B270" s="53" t="s">
        <v>704</v>
      </c>
      <c r="C270" s="609" t="s">
        <v>303</v>
      </c>
      <c r="D270" s="610"/>
      <c r="E270" s="610"/>
      <c r="F270" s="166">
        <v>0</v>
      </c>
      <c r="G270" s="248">
        <f t="shared" si="66"/>
        <v>0</v>
      </c>
      <c r="H270" s="154"/>
      <c r="I270" s="166">
        <f t="shared" si="57"/>
        <v>0</v>
      </c>
      <c r="J270" s="76"/>
      <c r="K270" s="13"/>
      <c r="L270" s="13"/>
      <c r="M270" s="13"/>
      <c r="N270" s="13"/>
      <c r="O270" s="81"/>
      <c r="P270" s="13"/>
      <c r="Q270" s="43"/>
      <c r="R270" s="81"/>
      <c r="S270" s="81"/>
      <c r="T270" s="81"/>
      <c r="U270" s="45"/>
      <c r="V270" s="323"/>
    </row>
    <row r="271" spans="1:22" s="41" customFormat="1" ht="15.75" hidden="1" thickBot="1" x14ac:dyDescent="0.3">
      <c r="A271" s="124" t="s">
        <v>896</v>
      </c>
      <c r="B271" s="53" t="s">
        <v>897</v>
      </c>
      <c r="C271" s="609" t="s">
        <v>899</v>
      </c>
      <c r="D271" s="610"/>
      <c r="E271" s="610"/>
      <c r="F271" s="166">
        <v>0</v>
      </c>
      <c r="G271" s="248">
        <f t="shared" si="66"/>
        <v>0</v>
      </c>
      <c r="H271" s="154"/>
      <c r="I271" s="166">
        <f t="shared" si="57"/>
        <v>0</v>
      </c>
      <c r="J271" s="76"/>
      <c r="K271" s="13"/>
      <c r="L271" s="13"/>
      <c r="M271" s="13"/>
      <c r="N271" s="13"/>
      <c r="O271" s="81"/>
      <c r="P271" s="13"/>
      <c r="Q271" s="43"/>
      <c r="R271" s="81"/>
      <c r="S271" s="81"/>
      <c r="T271" s="81"/>
      <c r="U271" s="45"/>
      <c r="V271" s="323"/>
    </row>
    <row r="272" spans="1:22" s="41" customFormat="1" ht="15.75" hidden="1" thickBot="1" x14ac:dyDescent="0.3">
      <c r="A272" s="124"/>
      <c r="B272" s="53" t="s">
        <v>898</v>
      </c>
      <c r="C272" s="609" t="s">
        <v>900</v>
      </c>
      <c r="D272" s="610"/>
      <c r="E272" s="610"/>
      <c r="F272" s="166">
        <v>0</v>
      </c>
      <c r="G272" s="248">
        <f>G273+G274</f>
        <v>0</v>
      </c>
      <c r="H272" s="154">
        <f t="shared" ref="H272:U272" si="67">H273+H274</f>
        <v>0</v>
      </c>
      <c r="I272" s="166">
        <f t="shared" si="57"/>
        <v>0</v>
      </c>
      <c r="J272" s="76">
        <f t="shared" si="67"/>
        <v>0</v>
      </c>
      <c r="K272" s="13">
        <f t="shared" si="67"/>
        <v>0</v>
      </c>
      <c r="L272" s="13">
        <f t="shared" si="67"/>
        <v>0</v>
      </c>
      <c r="M272" s="13">
        <f t="shared" si="67"/>
        <v>0</v>
      </c>
      <c r="N272" s="13">
        <f t="shared" si="67"/>
        <v>0</v>
      </c>
      <c r="O272" s="81">
        <f t="shared" si="67"/>
        <v>0</v>
      </c>
      <c r="P272" s="13">
        <f t="shared" si="67"/>
        <v>0</v>
      </c>
      <c r="Q272" s="43">
        <f t="shared" si="67"/>
        <v>0</v>
      </c>
      <c r="R272" s="81">
        <f t="shared" si="67"/>
        <v>0</v>
      </c>
      <c r="S272" s="81">
        <f t="shared" si="67"/>
        <v>0</v>
      </c>
      <c r="T272" s="81">
        <f t="shared" si="67"/>
        <v>0</v>
      </c>
      <c r="U272" s="45">
        <f t="shared" si="67"/>
        <v>0</v>
      </c>
      <c r="V272" s="323">
        <f>V273+V274</f>
        <v>0</v>
      </c>
    </row>
    <row r="273" spans="1:22" s="206" customFormat="1" ht="15.75" hidden="1" thickBot="1" x14ac:dyDescent="0.3">
      <c r="A273" s="124" t="s">
        <v>902</v>
      </c>
      <c r="B273" s="187" t="s">
        <v>901</v>
      </c>
      <c r="C273" s="196"/>
      <c r="D273" s="597" t="s">
        <v>905</v>
      </c>
      <c r="E273" s="597"/>
      <c r="F273" s="189">
        <v>0</v>
      </c>
      <c r="G273" s="261">
        <f>SUM(J273:U273)</f>
        <v>0</v>
      </c>
      <c r="H273" s="188"/>
      <c r="I273" s="189">
        <f t="shared" si="57"/>
        <v>0</v>
      </c>
      <c r="J273" s="197"/>
      <c r="K273" s="191"/>
      <c r="L273" s="191"/>
      <c r="M273" s="191"/>
      <c r="N273" s="191"/>
      <c r="O273" s="192"/>
      <c r="P273" s="191"/>
      <c r="Q273" s="190"/>
      <c r="R273" s="192"/>
      <c r="S273" s="192"/>
      <c r="T273" s="192"/>
      <c r="U273" s="193"/>
      <c r="V273" s="321"/>
    </row>
    <row r="274" spans="1:22" s="206" customFormat="1" ht="15.75" hidden="1" thickBot="1" x14ac:dyDescent="0.3">
      <c r="A274" s="124" t="s">
        <v>903</v>
      </c>
      <c r="B274" s="187" t="s">
        <v>904</v>
      </c>
      <c r="C274" s="196"/>
      <c r="D274" s="597" t="s">
        <v>906</v>
      </c>
      <c r="E274" s="597"/>
      <c r="F274" s="189">
        <v>0</v>
      </c>
      <c r="G274" s="261">
        <f>SUM(J274:U274)</f>
        <v>0</v>
      </c>
      <c r="H274" s="188"/>
      <c r="I274" s="189">
        <f t="shared" si="57"/>
        <v>0</v>
      </c>
      <c r="J274" s="197"/>
      <c r="K274" s="191"/>
      <c r="L274" s="191"/>
      <c r="M274" s="191"/>
      <c r="N274" s="191"/>
      <c r="O274" s="192"/>
      <c r="P274" s="191"/>
      <c r="Q274" s="190"/>
      <c r="R274" s="192"/>
      <c r="S274" s="192"/>
      <c r="T274" s="192"/>
      <c r="U274" s="193"/>
      <c r="V274" s="321"/>
    </row>
    <row r="275" spans="1:22" ht="15.75" hidden="1" thickBot="1" x14ac:dyDescent="0.3">
      <c r="B275" s="91" t="s">
        <v>708</v>
      </c>
      <c r="C275" s="587" t="s">
        <v>304</v>
      </c>
      <c r="D275" s="588"/>
      <c r="E275" s="588"/>
      <c r="F275" s="164">
        <v>0</v>
      </c>
      <c r="G275" s="242">
        <f>G276+G277+G278+G279+G280</f>
        <v>0</v>
      </c>
      <c r="H275" s="148">
        <f t="shared" ref="H275:U275" si="68">H276+H277+H278+H279+H280</f>
        <v>0</v>
      </c>
      <c r="I275" s="164">
        <f t="shared" si="57"/>
        <v>0</v>
      </c>
      <c r="J275" s="93">
        <f t="shared" si="68"/>
        <v>0</v>
      </c>
      <c r="K275" s="94">
        <f t="shared" si="68"/>
        <v>0</v>
      </c>
      <c r="L275" s="94">
        <f t="shared" si="68"/>
        <v>0</v>
      </c>
      <c r="M275" s="94">
        <f t="shared" si="68"/>
        <v>0</v>
      </c>
      <c r="N275" s="94">
        <f t="shared" si="68"/>
        <v>0</v>
      </c>
      <c r="O275" s="97">
        <f t="shared" si="68"/>
        <v>0</v>
      </c>
      <c r="P275" s="94">
        <f t="shared" si="68"/>
        <v>0</v>
      </c>
      <c r="Q275" s="270">
        <f t="shared" si="68"/>
        <v>0</v>
      </c>
      <c r="R275" s="269">
        <f t="shared" si="68"/>
        <v>0</v>
      </c>
      <c r="S275" s="97">
        <f t="shared" si="68"/>
        <v>0</v>
      </c>
      <c r="T275" s="97">
        <f t="shared" si="68"/>
        <v>0</v>
      </c>
      <c r="U275" s="98">
        <f t="shared" si="68"/>
        <v>0</v>
      </c>
      <c r="V275" s="322">
        <f>V276+V277+V278+V279+V280</f>
        <v>0</v>
      </c>
    </row>
    <row r="276" spans="1:22" s="41" customFormat="1" ht="15.75" hidden="1" thickBot="1" x14ac:dyDescent="0.3">
      <c r="A276" s="124" t="s">
        <v>305</v>
      </c>
      <c r="B276" s="194" t="s">
        <v>709</v>
      </c>
      <c r="C276" s="614" t="s">
        <v>385</v>
      </c>
      <c r="D276" s="615"/>
      <c r="E276" s="615"/>
      <c r="F276" s="208">
        <v>0</v>
      </c>
      <c r="G276" s="262">
        <f t="shared" ref="G276:G282" si="69">SUM(J276:U276)</f>
        <v>0</v>
      </c>
      <c r="H276" s="195"/>
      <c r="I276" s="208">
        <f t="shared" si="57"/>
        <v>0</v>
      </c>
      <c r="J276" s="209"/>
      <c r="K276" s="210"/>
      <c r="L276" s="210"/>
      <c r="M276" s="210"/>
      <c r="N276" s="210"/>
      <c r="O276" s="213"/>
      <c r="P276" s="210"/>
      <c r="Q276" s="212"/>
      <c r="R276" s="213"/>
      <c r="S276" s="213"/>
      <c r="T276" s="213"/>
      <c r="U276" s="211"/>
      <c r="V276" s="330"/>
    </row>
    <row r="277" spans="1:22" s="41" customFormat="1" ht="15.75" hidden="1" thickBot="1" x14ac:dyDescent="0.3">
      <c r="A277" s="124" t="s">
        <v>306</v>
      </c>
      <c r="B277" s="194" t="s">
        <v>710</v>
      </c>
      <c r="C277" s="614" t="s">
        <v>386</v>
      </c>
      <c r="D277" s="615"/>
      <c r="E277" s="615"/>
      <c r="F277" s="208">
        <v>0</v>
      </c>
      <c r="G277" s="262">
        <f t="shared" si="69"/>
        <v>0</v>
      </c>
      <c r="H277" s="195"/>
      <c r="I277" s="208">
        <f t="shared" si="57"/>
        <v>0</v>
      </c>
      <c r="J277" s="209"/>
      <c r="K277" s="210"/>
      <c r="L277" s="210"/>
      <c r="M277" s="210"/>
      <c r="N277" s="210"/>
      <c r="O277" s="213"/>
      <c r="P277" s="210"/>
      <c r="Q277" s="212"/>
      <c r="R277" s="213"/>
      <c r="S277" s="213"/>
      <c r="T277" s="213"/>
      <c r="U277" s="211"/>
      <c r="V277" s="330"/>
    </row>
    <row r="278" spans="1:22" s="41" customFormat="1" ht="15.75" hidden="1" thickBot="1" x14ac:dyDescent="0.3">
      <c r="A278" s="124" t="s">
        <v>307</v>
      </c>
      <c r="B278" s="194" t="s">
        <v>711</v>
      </c>
      <c r="C278" s="614" t="s">
        <v>308</v>
      </c>
      <c r="D278" s="615"/>
      <c r="E278" s="615"/>
      <c r="F278" s="208">
        <v>0</v>
      </c>
      <c r="G278" s="262">
        <f t="shared" si="69"/>
        <v>0</v>
      </c>
      <c r="H278" s="195"/>
      <c r="I278" s="208">
        <f t="shared" si="57"/>
        <v>0</v>
      </c>
      <c r="J278" s="209"/>
      <c r="K278" s="210"/>
      <c r="L278" s="210"/>
      <c r="M278" s="210"/>
      <c r="N278" s="210"/>
      <c r="O278" s="213"/>
      <c r="P278" s="210"/>
      <c r="Q278" s="212"/>
      <c r="R278" s="213"/>
      <c r="S278" s="213"/>
      <c r="T278" s="213"/>
      <c r="U278" s="211"/>
      <c r="V278" s="330"/>
    </row>
    <row r="279" spans="1:22" s="41" customFormat="1" ht="15.75" hidden="1" thickBot="1" x14ac:dyDescent="0.3">
      <c r="A279" s="124" t="s">
        <v>309</v>
      </c>
      <c r="B279" s="194" t="s">
        <v>712</v>
      </c>
      <c r="C279" s="614" t="s">
        <v>310</v>
      </c>
      <c r="D279" s="615"/>
      <c r="E279" s="615"/>
      <c r="F279" s="208">
        <v>0</v>
      </c>
      <c r="G279" s="262">
        <f t="shared" si="69"/>
        <v>0</v>
      </c>
      <c r="H279" s="195"/>
      <c r="I279" s="208">
        <f t="shared" si="57"/>
        <v>0</v>
      </c>
      <c r="J279" s="209"/>
      <c r="K279" s="210"/>
      <c r="L279" s="210"/>
      <c r="M279" s="210"/>
      <c r="N279" s="210"/>
      <c r="O279" s="213"/>
      <c r="P279" s="210"/>
      <c r="Q279" s="212"/>
      <c r="R279" s="213"/>
      <c r="S279" s="213"/>
      <c r="T279" s="213"/>
      <c r="U279" s="211"/>
      <c r="V279" s="330"/>
    </row>
    <row r="280" spans="1:22" s="41" customFormat="1" ht="15.75" hidden="1" thickBot="1" x14ac:dyDescent="0.3">
      <c r="A280" s="124" t="s">
        <v>311</v>
      </c>
      <c r="B280" s="194" t="s">
        <v>713</v>
      </c>
      <c r="C280" s="614" t="s">
        <v>387</v>
      </c>
      <c r="D280" s="615"/>
      <c r="E280" s="615"/>
      <c r="F280" s="208">
        <v>0</v>
      </c>
      <c r="G280" s="262">
        <f t="shared" si="69"/>
        <v>0</v>
      </c>
      <c r="H280" s="195"/>
      <c r="I280" s="208">
        <f t="shared" si="57"/>
        <v>0</v>
      </c>
      <c r="J280" s="209"/>
      <c r="K280" s="210"/>
      <c r="L280" s="210"/>
      <c r="M280" s="210"/>
      <c r="N280" s="210"/>
      <c r="O280" s="213"/>
      <c r="P280" s="210"/>
      <c r="Q280" s="212"/>
      <c r="R280" s="213"/>
      <c r="S280" s="213"/>
      <c r="T280" s="213"/>
      <c r="U280" s="211"/>
      <c r="V280" s="330"/>
    </row>
    <row r="281" spans="1:22" ht="15.75" hidden="1" thickBot="1" x14ac:dyDescent="0.3">
      <c r="A281" s="124" t="s">
        <v>313</v>
      </c>
      <c r="B281" s="91" t="s">
        <v>714</v>
      </c>
      <c r="C281" s="587" t="s">
        <v>312</v>
      </c>
      <c r="D281" s="588"/>
      <c r="E281" s="588"/>
      <c r="F281" s="164">
        <v>0</v>
      </c>
      <c r="G281" s="242">
        <f t="shared" si="69"/>
        <v>0</v>
      </c>
      <c r="H281" s="148"/>
      <c r="I281" s="164">
        <f t="shared" si="57"/>
        <v>0</v>
      </c>
      <c r="J281" s="93"/>
      <c r="K281" s="94"/>
      <c r="L281" s="94"/>
      <c r="M281" s="94"/>
      <c r="N281" s="94"/>
      <c r="O281" s="97"/>
      <c r="P281" s="94"/>
      <c r="Q281" s="270"/>
      <c r="R281" s="269"/>
      <c r="S281" s="97"/>
      <c r="T281" s="97"/>
      <c r="U281" s="98"/>
      <c r="V281" s="322"/>
    </row>
    <row r="282" spans="1:22" ht="15.75" hidden="1" thickBot="1" x14ac:dyDescent="0.3">
      <c r="A282" s="124" t="s">
        <v>907</v>
      </c>
      <c r="B282" s="91" t="s">
        <v>908</v>
      </c>
      <c r="C282" s="587" t="s">
        <v>909</v>
      </c>
      <c r="D282" s="588"/>
      <c r="E282" s="588"/>
      <c r="F282" s="164">
        <v>0</v>
      </c>
      <c r="G282" s="242">
        <f t="shared" si="69"/>
        <v>0</v>
      </c>
      <c r="H282" s="148"/>
      <c r="I282" s="164">
        <f t="shared" si="57"/>
        <v>0</v>
      </c>
      <c r="J282" s="93"/>
      <c r="K282" s="94"/>
      <c r="L282" s="94"/>
      <c r="M282" s="94"/>
      <c r="N282" s="94"/>
      <c r="O282" s="97"/>
      <c r="P282" s="94"/>
      <c r="Q282" s="270"/>
      <c r="R282" s="269"/>
      <c r="S282" s="97"/>
      <c r="T282" s="97"/>
      <c r="U282" s="98"/>
      <c r="V282" s="322"/>
    </row>
    <row r="283" spans="1:22" ht="15.75" thickBot="1" x14ac:dyDescent="0.3">
      <c r="B283" s="616" t="s">
        <v>314</v>
      </c>
      <c r="C283" s="617"/>
      <c r="D283" s="617"/>
      <c r="E283" s="617"/>
      <c r="F283" s="162">
        <v>18047762</v>
      </c>
      <c r="G283" s="239">
        <f>G5+G24+G32+G83+G99+G174+G185+G190+G253</f>
        <v>16441422.855</v>
      </c>
      <c r="H283" s="145">
        <f>H5+H24+H32+H83+H99+H174+H185+H190+H253</f>
        <v>535760</v>
      </c>
      <c r="I283" s="162">
        <f t="shared" si="57"/>
        <v>16977182.855</v>
      </c>
      <c r="J283" s="85">
        <f t="shared" ref="J283:V283" si="70">J5+J24+J32+J83+J99+J174+J185+J190+J253</f>
        <v>599015.08000000007</v>
      </c>
      <c r="K283" s="86">
        <f t="shared" si="70"/>
        <v>607153.53500000003</v>
      </c>
      <c r="L283" s="86">
        <f t="shared" si="70"/>
        <v>844039.89</v>
      </c>
      <c r="M283" s="86">
        <f t="shared" si="70"/>
        <v>799357.16</v>
      </c>
      <c r="N283" s="86">
        <f t="shared" si="70"/>
        <v>2537934.5</v>
      </c>
      <c r="O283" s="89">
        <f t="shared" si="70"/>
        <v>760967.99</v>
      </c>
      <c r="P283" s="86">
        <f t="shared" si="70"/>
        <v>759137.53500000003</v>
      </c>
      <c r="Q283" s="88">
        <f t="shared" si="70"/>
        <v>753380.52500000002</v>
      </c>
      <c r="R283" s="89">
        <f t="shared" si="70"/>
        <v>784715.36499999999</v>
      </c>
      <c r="S283" s="89">
        <f t="shared" si="70"/>
        <v>607018.89</v>
      </c>
      <c r="T283" s="89">
        <f t="shared" si="70"/>
        <v>1469916.35</v>
      </c>
      <c r="U283" s="90">
        <f t="shared" si="70"/>
        <v>6454546.0350000001</v>
      </c>
      <c r="V283" s="319">
        <f t="shared" si="70"/>
        <v>0</v>
      </c>
    </row>
    <row r="284" spans="1:22" x14ac:dyDescent="0.25">
      <c r="B284" s="22"/>
      <c r="C284" s="23"/>
      <c r="D284" s="23"/>
      <c r="E284" s="24"/>
      <c r="F284" s="24"/>
      <c r="G284" s="24"/>
      <c r="H284" s="24"/>
      <c r="I284" s="60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</row>
    <row r="285" spans="1:22" x14ac:dyDescent="0.25">
      <c r="B285" s="25"/>
      <c r="C285" s="26"/>
      <c r="D285" s="26"/>
      <c r="E285" s="24"/>
      <c r="F285" s="24"/>
      <c r="G285" s="24"/>
      <c r="H285" s="24"/>
      <c r="I285" s="60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334"/>
    </row>
    <row r="286" spans="1:22" x14ac:dyDescent="0.25">
      <c r="B286" s="27"/>
      <c r="C286" s="24"/>
      <c r="D286" s="24"/>
      <c r="E286" s="28"/>
      <c r="F286" s="28"/>
      <c r="G286" s="28"/>
      <c r="H286" s="28"/>
      <c r="I286" s="60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</row>
    <row r="287" spans="1:22" x14ac:dyDescent="0.25">
      <c r="B287" s="27"/>
      <c r="C287" s="24"/>
      <c r="D287" s="24"/>
      <c r="E287" s="28"/>
      <c r="F287" s="28"/>
      <c r="G287" s="28"/>
      <c r="H287" s="28"/>
      <c r="I287" s="60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</row>
    <row r="288" spans="1:22" x14ac:dyDescent="0.25">
      <c r="B288" s="27"/>
      <c r="C288" s="24"/>
      <c r="D288" s="24"/>
      <c r="E288" s="28"/>
      <c r="F288" s="28"/>
      <c r="G288" s="28"/>
      <c r="H288" s="28"/>
      <c r="I288" s="60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</row>
    <row r="289" spans="1:22" x14ac:dyDescent="0.25">
      <c r="B289" s="27"/>
      <c r="C289" s="24"/>
      <c r="D289" s="24"/>
      <c r="E289" s="28"/>
      <c r="F289" s="28"/>
      <c r="G289" s="28"/>
      <c r="H289" s="347"/>
      <c r="I289" s="60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</row>
    <row r="290" spans="1:22" x14ac:dyDescent="0.25">
      <c r="B290" s="27"/>
      <c r="C290" s="24"/>
      <c r="D290" s="24"/>
      <c r="E290" s="28"/>
      <c r="F290" s="28"/>
      <c r="G290" s="28"/>
      <c r="H290" s="28"/>
      <c r="I290" s="60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</row>
    <row r="291" spans="1:22" x14ac:dyDescent="0.25">
      <c r="B291" s="27"/>
      <c r="C291" s="24"/>
      <c r="D291" s="24"/>
      <c r="E291" s="28"/>
      <c r="F291" s="28"/>
      <c r="G291" s="28"/>
      <c r="H291" s="28"/>
      <c r="I291" s="60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</row>
    <row r="292" spans="1:22" x14ac:dyDescent="0.25">
      <c r="B292" s="27"/>
      <c r="C292" s="28"/>
      <c r="D292" s="28"/>
      <c r="E292" s="24"/>
      <c r="F292" s="24"/>
      <c r="G292" s="24"/>
      <c r="H292" s="24"/>
      <c r="I292" s="60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</row>
    <row r="293" spans="1:22" x14ac:dyDescent="0.25">
      <c r="B293" s="27"/>
      <c r="C293" s="28"/>
      <c r="D293" s="28"/>
      <c r="E293" s="24"/>
      <c r="F293" s="24"/>
      <c r="G293" s="24"/>
      <c r="H293" s="24"/>
      <c r="I293" s="60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</row>
    <row r="294" spans="1:22" x14ac:dyDescent="0.25">
      <c r="B294" s="27"/>
      <c r="C294" s="28"/>
      <c r="D294" s="28"/>
      <c r="E294" s="24"/>
      <c r="F294" s="24"/>
      <c r="G294" s="24"/>
      <c r="H294" s="24"/>
      <c r="I294" s="60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</row>
    <row r="295" spans="1:22" x14ac:dyDescent="0.25">
      <c r="B295" s="27"/>
      <c r="C295" s="24"/>
      <c r="D295" s="24"/>
      <c r="E295" s="28"/>
      <c r="F295" s="28"/>
      <c r="G295" s="28"/>
      <c r="H295" s="28"/>
      <c r="I295" s="60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</row>
    <row r="296" spans="1:22" x14ac:dyDescent="0.25">
      <c r="B296" s="27"/>
      <c r="C296" s="24"/>
      <c r="D296" s="24"/>
      <c r="E296" s="28"/>
      <c r="F296" s="28"/>
      <c r="G296" s="28"/>
      <c r="H296" s="28"/>
      <c r="I296" s="60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</row>
    <row r="297" spans="1:22" x14ac:dyDescent="0.25">
      <c r="B297" s="27"/>
      <c r="C297" s="24"/>
      <c r="D297" s="24"/>
      <c r="E297" s="28"/>
      <c r="F297" s="28"/>
      <c r="G297" s="28"/>
      <c r="H297" s="28"/>
      <c r="I297" s="60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</row>
    <row r="298" spans="1:22" x14ac:dyDescent="0.25">
      <c r="A298" s="126"/>
      <c r="B298" s="27"/>
      <c r="C298" s="24"/>
      <c r="D298" s="24"/>
      <c r="E298" s="28"/>
      <c r="F298" s="28"/>
      <c r="G298" s="28"/>
      <c r="H298" s="28"/>
      <c r="I298" s="60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</row>
    <row r="299" spans="1:22" x14ac:dyDescent="0.25">
      <c r="A299" s="126"/>
      <c r="B299" s="27"/>
      <c r="C299" s="24"/>
      <c r="D299" s="24"/>
      <c r="E299" s="28"/>
      <c r="F299" s="28"/>
      <c r="G299" s="28"/>
      <c r="H299" s="28"/>
      <c r="I299" s="60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</row>
    <row r="300" spans="1:22" x14ac:dyDescent="0.25">
      <c r="A300" s="126"/>
      <c r="B300" s="27"/>
      <c r="C300" s="24"/>
      <c r="D300" s="24"/>
      <c r="E300" s="28"/>
      <c r="F300" s="28"/>
      <c r="G300" s="28"/>
      <c r="H300" s="28"/>
      <c r="I300" s="60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</row>
    <row r="301" spans="1:22" x14ac:dyDescent="0.25">
      <c r="A301" s="126"/>
      <c r="B301" s="27"/>
      <c r="C301" s="24"/>
      <c r="D301" s="24"/>
      <c r="E301" s="28"/>
      <c r="F301" s="28"/>
      <c r="G301" s="28"/>
      <c r="H301" s="28"/>
      <c r="I301" s="60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</row>
    <row r="302" spans="1:22" x14ac:dyDescent="0.25">
      <c r="A302" s="126"/>
      <c r="B302" s="27"/>
      <c r="C302" s="24"/>
      <c r="D302" s="24"/>
      <c r="E302" s="28"/>
      <c r="F302" s="28"/>
      <c r="G302" s="28"/>
      <c r="H302" s="28"/>
      <c r="I302" s="60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</row>
    <row r="303" spans="1:22" x14ac:dyDescent="0.25">
      <c r="A303" s="126"/>
      <c r="B303" s="27"/>
      <c r="C303" s="24"/>
      <c r="D303" s="24"/>
      <c r="E303" s="28"/>
      <c r="F303" s="28"/>
      <c r="G303" s="28"/>
      <c r="H303" s="28"/>
      <c r="I303" s="60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</row>
    <row r="304" spans="1:22" x14ac:dyDescent="0.25">
      <c r="A304" s="126"/>
      <c r="B304" s="27"/>
      <c r="C304" s="24"/>
      <c r="D304" s="24"/>
      <c r="E304" s="28"/>
      <c r="F304" s="28"/>
      <c r="G304" s="28"/>
      <c r="H304" s="28"/>
      <c r="I304" s="60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</row>
    <row r="305" spans="1:22" x14ac:dyDescent="0.25">
      <c r="A305" s="126"/>
      <c r="B305" s="27"/>
      <c r="C305" s="28"/>
      <c r="D305" s="28"/>
      <c r="E305" s="24"/>
      <c r="F305" s="24"/>
      <c r="G305" s="24"/>
      <c r="H305" s="24"/>
      <c r="I305" s="60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</row>
    <row r="306" spans="1:22" x14ac:dyDescent="0.25">
      <c r="A306" s="126"/>
      <c r="B306" s="27"/>
      <c r="C306" s="24"/>
      <c r="D306" s="24"/>
      <c r="E306" s="28"/>
      <c r="F306" s="28"/>
      <c r="G306" s="28"/>
      <c r="H306" s="28"/>
      <c r="I306" s="60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</row>
    <row r="307" spans="1:22" x14ac:dyDescent="0.25">
      <c r="A307" s="126"/>
      <c r="B307" s="27"/>
      <c r="C307" s="24"/>
      <c r="D307" s="24"/>
      <c r="E307" s="28"/>
      <c r="F307" s="28"/>
      <c r="G307" s="28"/>
      <c r="H307" s="28"/>
      <c r="I307" s="60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</row>
    <row r="308" spans="1:22" x14ac:dyDescent="0.25">
      <c r="A308" s="126"/>
      <c r="B308" s="27"/>
      <c r="C308" s="24"/>
      <c r="D308" s="24"/>
      <c r="E308" s="28"/>
      <c r="F308" s="28"/>
      <c r="G308" s="28"/>
      <c r="H308" s="28"/>
      <c r="I308" s="60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</row>
    <row r="309" spans="1:22" x14ac:dyDescent="0.25">
      <c r="A309" s="126"/>
      <c r="B309" s="27"/>
      <c r="C309" s="24"/>
      <c r="D309" s="24"/>
      <c r="E309" s="28"/>
      <c r="F309" s="28"/>
      <c r="G309" s="28"/>
      <c r="H309" s="28"/>
      <c r="I309" s="60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</row>
    <row r="310" spans="1:22" x14ac:dyDescent="0.25">
      <c r="A310" s="126"/>
      <c r="B310" s="27"/>
      <c r="C310" s="24"/>
      <c r="D310" s="24"/>
      <c r="E310" s="28"/>
      <c r="F310" s="28"/>
      <c r="G310" s="28"/>
      <c r="H310" s="28"/>
      <c r="I310" s="60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</row>
    <row r="311" spans="1:22" x14ac:dyDescent="0.25">
      <c r="A311" s="126"/>
      <c r="B311" s="27"/>
      <c r="C311" s="24"/>
      <c r="D311" s="24"/>
      <c r="E311" s="28"/>
      <c r="F311" s="28"/>
      <c r="G311" s="28"/>
      <c r="H311" s="28"/>
      <c r="I311" s="60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</row>
    <row r="312" spans="1:22" x14ac:dyDescent="0.25">
      <c r="A312" s="126"/>
      <c r="B312" s="27"/>
      <c r="C312" s="24"/>
      <c r="D312" s="24"/>
      <c r="E312" s="28"/>
      <c r="F312" s="28"/>
      <c r="G312" s="28"/>
      <c r="H312" s="28"/>
      <c r="I312" s="60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</row>
    <row r="313" spans="1:22" x14ac:dyDescent="0.25">
      <c r="A313" s="126"/>
      <c r="B313" s="27"/>
      <c r="C313" s="24"/>
      <c r="D313" s="24"/>
      <c r="E313" s="28"/>
      <c r="F313" s="28"/>
      <c r="G313" s="28"/>
      <c r="H313" s="28"/>
      <c r="I313" s="60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</row>
    <row r="314" spans="1:22" x14ac:dyDescent="0.25">
      <c r="A314" s="126"/>
      <c r="B314" s="27"/>
      <c r="C314" s="24"/>
      <c r="D314" s="24"/>
      <c r="E314" s="28"/>
      <c r="F314" s="28"/>
      <c r="G314" s="28"/>
      <c r="H314" s="28"/>
      <c r="I314" s="60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</row>
    <row r="315" spans="1:22" x14ac:dyDescent="0.25">
      <c r="A315" s="126"/>
      <c r="B315" s="27"/>
      <c r="C315" s="24"/>
      <c r="D315" s="24"/>
      <c r="E315" s="28"/>
      <c r="F315" s="28"/>
      <c r="G315" s="28"/>
      <c r="H315" s="28"/>
      <c r="I315" s="60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</row>
    <row r="316" spans="1:22" x14ac:dyDescent="0.25">
      <c r="A316" s="126"/>
      <c r="B316" s="27"/>
      <c r="C316" s="28"/>
      <c r="D316" s="28"/>
      <c r="E316" s="24"/>
      <c r="F316" s="24"/>
      <c r="G316" s="24"/>
      <c r="H316" s="24"/>
      <c r="I316" s="60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</row>
    <row r="317" spans="1:22" x14ac:dyDescent="0.25">
      <c r="A317" s="126"/>
      <c r="B317" s="27"/>
      <c r="C317" s="24"/>
      <c r="D317" s="24"/>
      <c r="E317" s="28"/>
      <c r="F317" s="28"/>
      <c r="G317" s="28"/>
      <c r="H317" s="28"/>
      <c r="I317" s="60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</row>
    <row r="318" spans="1:22" x14ac:dyDescent="0.25">
      <c r="A318" s="126"/>
      <c r="B318" s="27"/>
      <c r="C318" s="24"/>
      <c r="D318" s="24"/>
      <c r="E318" s="28"/>
      <c r="F318" s="28"/>
      <c r="G318" s="28"/>
      <c r="H318" s="28"/>
      <c r="I318" s="60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</row>
    <row r="319" spans="1:22" x14ac:dyDescent="0.25">
      <c r="A319" s="126"/>
      <c r="B319" s="27"/>
      <c r="C319" s="24"/>
      <c r="D319" s="24"/>
      <c r="E319" s="28"/>
      <c r="F319" s="28"/>
      <c r="G319" s="28"/>
      <c r="H319" s="28"/>
      <c r="I319" s="60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</row>
    <row r="320" spans="1:22" x14ac:dyDescent="0.25">
      <c r="A320" s="126"/>
      <c r="B320" s="27"/>
      <c r="C320" s="24"/>
      <c r="D320" s="24"/>
      <c r="E320" s="28"/>
      <c r="F320" s="28"/>
      <c r="G320" s="28"/>
      <c r="H320" s="28"/>
      <c r="I320" s="60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</row>
    <row r="321" spans="1:22" x14ac:dyDescent="0.25">
      <c r="A321" s="126"/>
      <c r="B321" s="27"/>
      <c r="C321" s="24"/>
      <c r="D321" s="24"/>
      <c r="E321" s="28"/>
      <c r="F321" s="28"/>
      <c r="G321" s="28"/>
      <c r="H321" s="28"/>
      <c r="I321" s="60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</row>
    <row r="322" spans="1:22" x14ac:dyDescent="0.25">
      <c r="A322" s="126"/>
      <c r="B322" s="27"/>
      <c r="C322" s="24"/>
      <c r="D322" s="24"/>
      <c r="E322" s="28"/>
      <c r="F322" s="28"/>
      <c r="G322" s="28"/>
      <c r="H322" s="28"/>
      <c r="I322" s="60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</row>
    <row r="323" spans="1:22" x14ac:dyDescent="0.25">
      <c r="A323" s="126"/>
      <c r="B323" s="27"/>
      <c r="C323" s="24"/>
      <c r="D323" s="24"/>
      <c r="E323" s="28"/>
      <c r="F323" s="28"/>
      <c r="G323" s="28"/>
      <c r="H323" s="28"/>
      <c r="I323" s="60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</row>
    <row r="324" spans="1:22" x14ac:dyDescent="0.25">
      <c r="A324" s="126"/>
      <c r="B324" s="27"/>
      <c r="C324" s="24"/>
      <c r="D324" s="24"/>
      <c r="E324" s="28"/>
      <c r="F324" s="28"/>
      <c r="G324" s="28"/>
      <c r="H324" s="28"/>
      <c r="I324" s="60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</row>
    <row r="325" spans="1:22" x14ac:dyDescent="0.25">
      <c r="A325" s="126"/>
      <c r="B325" s="27"/>
      <c r="C325" s="24"/>
      <c r="D325" s="24"/>
      <c r="E325" s="28"/>
      <c r="F325" s="28"/>
      <c r="G325" s="28"/>
      <c r="H325" s="28"/>
      <c r="I325" s="60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</row>
    <row r="326" spans="1:22" x14ac:dyDescent="0.25">
      <c r="A326" s="126"/>
      <c r="B326" s="27"/>
      <c r="C326" s="24"/>
      <c r="D326" s="24"/>
      <c r="E326" s="28"/>
      <c r="F326" s="28"/>
      <c r="G326" s="28"/>
      <c r="H326" s="28"/>
      <c r="I326" s="60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</row>
    <row r="327" spans="1:22" x14ac:dyDescent="0.25">
      <c r="A327" s="126"/>
      <c r="B327" s="29"/>
      <c r="C327" s="23"/>
      <c r="D327" s="23"/>
      <c r="E327" s="24"/>
      <c r="F327" s="24"/>
      <c r="G327" s="24"/>
      <c r="H327" s="24"/>
      <c r="I327" s="60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</row>
    <row r="328" spans="1:22" x14ac:dyDescent="0.25">
      <c r="A328" s="126"/>
      <c r="B328" s="27"/>
      <c r="C328" s="28"/>
      <c r="D328" s="28"/>
      <c r="E328" s="24"/>
      <c r="F328" s="24"/>
      <c r="G328" s="24"/>
      <c r="H328" s="24"/>
      <c r="I328" s="60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</row>
    <row r="329" spans="1:22" x14ac:dyDescent="0.25">
      <c r="A329" s="126"/>
      <c r="B329" s="27"/>
      <c r="C329" s="28"/>
      <c r="D329" s="28"/>
      <c r="E329" s="24"/>
      <c r="F329" s="24"/>
      <c r="G329" s="24"/>
      <c r="H329" s="24"/>
      <c r="I329" s="60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</row>
    <row r="330" spans="1:22" x14ac:dyDescent="0.25">
      <c r="A330" s="126"/>
      <c r="B330" s="27"/>
      <c r="C330" s="28"/>
      <c r="D330" s="28"/>
      <c r="E330" s="24"/>
      <c r="F330" s="24"/>
      <c r="G330" s="24"/>
      <c r="H330" s="24"/>
      <c r="I330" s="60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</row>
    <row r="331" spans="1:22" x14ac:dyDescent="0.25">
      <c r="A331" s="126"/>
      <c r="B331" s="27"/>
      <c r="C331" s="24"/>
      <c r="D331" s="24"/>
      <c r="E331" s="28"/>
      <c r="F331" s="28"/>
      <c r="G331" s="28"/>
      <c r="H331" s="28"/>
      <c r="I331" s="60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</row>
    <row r="332" spans="1:22" x14ac:dyDescent="0.25">
      <c r="A332" s="126"/>
      <c r="B332" s="27"/>
      <c r="C332" s="24"/>
      <c r="D332" s="24"/>
      <c r="E332" s="28"/>
      <c r="F332" s="28"/>
      <c r="G332" s="28"/>
      <c r="H332" s="28"/>
      <c r="I332" s="60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</row>
    <row r="333" spans="1:22" x14ac:dyDescent="0.25">
      <c r="A333" s="126"/>
      <c r="B333" s="27"/>
      <c r="C333" s="24"/>
      <c r="D333" s="24"/>
      <c r="E333" s="28"/>
      <c r="F333" s="28"/>
      <c r="G333" s="28"/>
      <c r="H333" s="28"/>
      <c r="I333" s="60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</row>
    <row r="334" spans="1:22" x14ac:dyDescent="0.25">
      <c r="A334" s="126"/>
      <c r="B334" s="27"/>
      <c r="C334" s="24"/>
      <c r="D334" s="24"/>
      <c r="E334" s="28"/>
      <c r="F334" s="28"/>
      <c r="G334" s="28"/>
      <c r="H334" s="28"/>
      <c r="I334" s="60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</row>
    <row r="335" spans="1:22" x14ac:dyDescent="0.25">
      <c r="A335" s="126"/>
      <c r="B335" s="27"/>
      <c r="C335" s="24"/>
      <c r="D335" s="24"/>
      <c r="E335" s="28"/>
      <c r="F335" s="28"/>
      <c r="G335" s="28"/>
      <c r="H335" s="28"/>
      <c r="I335" s="60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</row>
    <row r="336" spans="1:22" x14ac:dyDescent="0.25">
      <c r="A336" s="126"/>
      <c r="B336" s="27"/>
      <c r="C336" s="24"/>
      <c r="D336" s="24"/>
      <c r="E336" s="28"/>
      <c r="F336" s="28"/>
      <c r="G336" s="28"/>
      <c r="H336" s="28"/>
      <c r="I336" s="60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</row>
    <row r="337" spans="1:22" x14ac:dyDescent="0.25">
      <c r="A337" s="126"/>
      <c r="B337" s="27"/>
      <c r="C337" s="24"/>
      <c r="D337" s="24"/>
      <c r="E337" s="28"/>
      <c r="F337" s="28"/>
      <c r="G337" s="28"/>
      <c r="H337" s="28"/>
      <c r="I337" s="60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</row>
    <row r="338" spans="1:22" x14ac:dyDescent="0.25">
      <c r="A338" s="126"/>
      <c r="B338" s="27"/>
      <c r="C338" s="24"/>
      <c r="D338" s="24"/>
      <c r="E338" s="28"/>
      <c r="F338" s="28"/>
      <c r="G338" s="28"/>
      <c r="H338" s="28"/>
      <c r="I338" s="60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</row>
    <row r="339" spans="1:22" x14ac:dyDescent="0.25">
      <c r="A339" s="126"/>
      <c r="B339" s="27"/>
      <c r="C339" s="24"/>
      <c r="D339" s="24"/>
      <c r="E339" s="28"/>
      <c r="F339" s="28"/>
      <c r="G339" s="28"/>
      <c r="H339" s="28"/>
      <c r="I339" s="60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</row>
    <row r="340" spans="1:22" x14ac:dyDescent="0.25">
      <c r="A340" s="126"/>
      <c r="B340" s="27"/>
      <c r="C340" s="24"/>
      <c r="D340" s="24"/>
      <c r="E340" s="28"/>
      <c r="F340" s="28"/>
      <c r="G340" s="28"/>
      <c r="H340" s="28"/>
      <c r="I340" s="60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</row>
    <row r="341" spans="1:22" x14ac:dyDescent="0.25">
      <c r="A341" s="126"/>
      <c r="B341" s="27"/>
      <c r="C341" s="28"/>
      <c r="D341" s="28"/>
      <c r="E341" s="24"/>
      <c r="F341" s="24"/>
      <c r="G341" s="24"/>
      <c r="H341" s="24"/>
      <c r="I341" s="60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</row>
    <row r="342" spans="1:22" x14ac:dyDescent="0.25">
      <c r="A342" s="126"/>
      <c r="B342" s="27"/>
      <c r="C342" s="24"/>
      <c r="D342" s="24"/>
      <c r="E342" s="28"/>
      <c r="F342" s="28"/>
      <c r="G342" s="28"/>
      <c r="H342" s="28"/>
      <c r="I342" s="60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</row>
    <row r="343" spans="1:22" x14ac:dyDescent="0.25">
      <c r="A343" s="126"/>
      <c r="B343" s="27"/>
      <c r="C343" s="24"/>
      <c r="D343" s="24"/>
      <c r="E343" s="28"/>
      <c r="F343" s="28"/>
      <c r="G343" s="28"/>
      <c r="H343" s="28"/>
      <c r="I343" s="60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</row>
    <row r="344" spans="1:22" x14ac:dyDescent="0.25">
      <c r="A344" s="126"/>
      <c r="B344" s="27"/>
      <c r="C344" s="24"/>
      <c r="D344" s="24"/>
      <c r="E344" s="28"/>
      <c r="F344" s="28"/>
      <c r="G344" s="28"/>
      <c r="H344" s="28"/>
      <c r="I344" s="60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</row>
    <row r="345" spans="1:22" x14ac:dyDescent="0.25">
      <c r="A345" s="126"/>
      <c r="B345" s="27"/>
      <c r="C345" s="24"/>
      <c r="D345" s="24"/>
      <c r="E345" s="28"/>
      <c r="F345" s="28"/>
      <c r="G345" s="28"/>
      <c r="H345" s="28"/>
    </row>
    <row r="346" spans="1:22" x14ac:dyDescent="0.25">
      <c r="B346" s="27"/>
      <c r="C346" s="24"/>
      <c r="D346" s="24"/>
      <c r="E346" s="28"/>
      <c r="F346" s="28"/>
      <c r="G346" s="28"/>
      <c r="H346" s="28"/>
      <c r="I346" s="18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</row>
    <row r="347" spans="1:22" s="12" customFormat="1" x14ac:dyDescent="0.25">
      <c r="A347" s="127"/>
      <c r="B347" s="27"/>
      <c r="C347" s="24"/>
      <c r="D347" s="24"/>
      <c r="E347" s="28"/>
      <c r="F347" s="28"/>
      <c r="G347" s="28"/>
      <c r="H347" s="28"/>
      <c r="I347" s="49"/>
    </row>
    <row r="348" spans="1:22" s="12" customFormat="1" x14ac:dyDescent="0.25">
      <c r="A348" s="127"/>
      <c r="B348" s="27"/>
      <c r="C348" s="24"/>
      <c r="D348" s="24"/>
      <c r="E348" s="28"/>
      <c r="F348" s="28"/>
      <c r="G348" s="28"/>
      <c r="H348" s="28"/>
      <c r="I348" s="49"/>
    </row>
    <row r="349" spans="1:22" s="12" customFormat="1" x14ac:dyDescent="0.25">
      <c r="A349" s="127"/>
      <c r="B349" s="27"/>
      <c r="C349" s="24"/>
      <c r="D349" s="24"/>
      <c r="E349" s="28"/>
      <c r="F349" s="28"/>
      <c r="G349" s="28"/>
      <c r="H349" s="28"/>
      <c r="I349" s="49"/>
    </row>
    <row r="350" spans="1:22" s="12" customFormat="1" x14ac:dyDescent="0.25">
      <c r="A350" s="127"/>
      <c r="B350" s="27"/>
      <c r="C350" s="24"/>
      <c r="D350" s="24"/>
      <c r="E350" s="28"/>
      <c r="F350" s="28"/>
      <c r="G350" s="28"/>
      <c r="H350" s="28"/>
      <c r="I350" s="49"/>
    </row>
    <row r="351" spans="1:22" s="12" customFormat="1" x14ac:dyDescent="0.25">
      <c r="A351" s="127"/>
      <c r="B351" s="27"/>
      <c r="C351" s="24"/>
      <c r="D351" s="24"/>
      <c r="E351" s="28"/>
      <c r="F351" s="28"/>
      <c r="G351" s="28"/>
      <c r="H351" s="28"/>
      <c r="I351" s="49"/>
    </row>
    <row r="352" spans="1:22" s="12" customFormat="1" x14ac:dyDescent="0.25">
      <c r="A352" s="127"/>
      <c r="B352" s="27"/>
      <c r="C352" s="28"/>
      <c r="D352" s="28"/>
      <c r="E352" s="24"/>
      <c r="F352" s="24"/>
      <c r="G352" s="24"/>
      <c r="H352" s="24"/>
      <c r="I352" s="49"/>
    </row>
    <row r="353" spans="1:22" s="12" customFormat="1" x14ac:dyDescent="0.25">
      <c r="A353" s="127"/>
      <c r="B353" s="27"/>
      <c r="C353" s="24"/>
      <c r="D353" s="24"/>
      <c r="E353" s="28"/>
      <c r="F353" s="28"/>
      <c r="G353" s="28"/>
      <c r="H353" s="28"/>
      <c r="I353" s="49"/>
    </row>
    <row r="354" spans="1:22" s="12" customFormat="1" x14ac:dyDescent="0.25">
      <c r="A354" s="127"/>
      <c r="B354" s="27"/>
      <c r="C354" s="24"/>
      <c r="D354" s="24"/>
      <c r="E354" s="28"/>
      <c r="F354" s="28"/>
      <c r="G354" s="28"/>
      <c r="H354" s="28"/>
      <c r="I354" s="49"/>
    </row>
    <row r="355" spans="1:22" s="12" customFormat="1" x14ac:dyDescent="0.25">
      <c r="A355" s="127"/>
      <c r="B355" s="27"/>
      <c r="C355" s="24"/>
      <c r="D355" s="24"/>
      <c r="E355" s="28"/>
      <c r="F355" s="28"/>
      <c r="G355" s="28"/>
      <c r="H355" s="28"/>
      <c r="I355" s="49"/>
    </row>
    <row r="356" spans="1:22" s="12" customFormat="1" x14ac:dyDescent="0.25">
      <c r="A356" s="127"/>
      <c r="B356" s="27"/>
      <c r="C356" s="24"/>
      <c r="D356" s="24"/>
      <c r="E356" s="28"/>
      <c r="F356" s="28"/>
      <c r="G356" s="28"/>
      <c r="H356" s="28"/>
      <c r="I356" s="49"/>
    </row>
    <row r="357" spans="1:22" s="12" customFormat="1" x14ac:dyDescent="0.25">
      <c r="A357" s="127"/>
      <c r="B357" s="27"/>
      <c r="C357" s="24"/>
      <c r="D357" s="24"/>
      <c r="E357" s="28"/>
      <c r="F357" s="28"/>
      <c r="G357" s="28"/>
      <c r="H357" s="28"/>
      <c r="I357" s="49"/>
    </row>
    <row r="358" spans="1:22" s="12" customFormat="1" x14ac:dyDescent="0.25">
      <c r="A358" s="127"/>
      <c r="B358" s="27"/>
      <c r="C358" s="24"/>
      <c r="D358" s="24"/>
      <c r="E358" s="28"/>
      <c r="F358" s="28"/>
      <c r="G358" s="28"/>
      <c r="H358" s="28"/>
      <c r="I358" s="49"/>
    </row>
    <row r="359" spans="1:22" s="12" customFormat="1" x14ac:dyDescent="0.25">
      <c r="A359" s="127"/>
      <c r="B359" s="27"/>
      <c r="C359" s="24"/>
      <c r="D359" s="24"/>
      <c r="E359" s="28"/>
      <c r="F359" s="28"/>
      <c r="G359" s="28"/>
      <c r="H359" s="28"/>
      <c r="I359" s="49"/>
    </row>
    <row r="360" spans="1:22" s="12" customFormat="1" x14ac:dyDescent="0.25">
      <c r="A360" s="127"/>
      <c r="B360" s="27"/>
      <c r="C360" s="24"/>
      <c r="D360" s="24"/>
      <c r="E360" s="28"/>
      <c r="F360" s="28"/>
      <c r="G360" s="28"/>
      <c r="H360" s="28"/>
      <c r="I360" s="49"/>
    </row>
    <row r="361" spans="1:22" s="12" customFormat="1" x14ac:dyDescent="0.25">
      <c r="A361" s="127"/>
      <c r="B361" s="27"/>
      <c r="C361" s="24"/>
      <c r="D361" s="24"/>
      <c r="E361" s="28"/>
      <c r="F361" s="28"/>
      <c r="G361" s="28"/>
      <c r="H361" s="28"/>
      <c r="I361" s="49"/>
    </row>
    <row r="362" spans="1:22" s="12" customFormat="1" x14ac:dyDescent="0.25">
      <c r="A362" s="127"/>
      <c r="B362" s="27"/>
      <c r="C362" s="24"/>
      <c r="D362" s="24"/>
      <c r="E362" s="28"/>
      <c r="F362" s="28"/>
      <c r="G362" s="28"/>
      <c r="H362" s="28"/>
      <c r="I362" s="49"/>
    </row>
    <row r="363" spans="1:22" x14ac:dyDescent="0.25">
      <c r="B363" s="29"/>
      <c r="C363" s="23"/>
      <c r="D363" s="23"/>
      <c r="E363" s="28"/>
      <c r="F363" s="28"/>
      <c r="G363" s="28"/>
      <c r="H363" s="28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</row>
    <row r="364" spans="1:22" x14ac:dyDescent="0.25">
      <c r="B364" s="30"/>
      <c r="C364" s="26"/>
      <c r="D364" s="26"/>
      <c r="E364" s="24"/>
      <c r="F364" s="24"/>
      <c r="G364" s="24"/>
      <c r="H364" s="24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</row>
    <row r="365" spans="1:22" x14ac:dyDescent="0.25">
      <c r="B365" s="27"/>
      <c r="C365" s="24"/>
      <c r="D365" s="24"/>
      <c r="E365" s="28"/>
      <c r="F365" s="28"/>
      <c r="G365" s="28"/>
      <c r="H365" s="28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</row>
    <row r="366" spans="1:22" x14ac:dyDescent="0.25">
      <c r="B366" s="27"/>
      <c r="C366" s="28"/>
      <c r="D366" s="28"/>
      <c r="E366" s="24"/>
      <c r="F366" s="24"/>
      <c r="G366" s="24"/>
      <c r="H366" s="24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</row>
    <row r="367" spans="1:22" x14ac:dyDescent="0.25">
      <c r="B367" s="27"/>
      <c r="C367" s="24"/>
      <c r="D367" s="24"/>
      <c r="E367" s="28"/>
      <c r="F367" s="28"/>
      <c r="G367" s="28"/>
      <c r="H367" s="28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</row>
    <row r="368" spans="1:22" x14ac:dyDescent="0.25">
      <c r="B368" s="27"/>
      <c r="C368" s="24"/>
      <c r="D368" s="24"/>
      <c r="E368" s="28"/>
      <c r="F368" s="28"/>
      <c r="G368" s="28"/>
      <c r="H368" s="28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</row>
    <row r="369" spans="1:22" x14ac:dyDescent="0.25">
      <c r="B369" s="27"/>
      <c r="C369" s="24"/>
      <c r="D369" s="24"/>
      <c r="E369" s="28"/>
      <c r="F369" s="28"/>
      <c r="G369" s="28"/>
      <c r="H369" s="28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</row>
    <row r="370" spans="1:22" x14ac:dyDescent="0.25">
      <c r="B370" s="27"/>
      <c r="C370" s="24"/>
      <c r="D370" s="24"/>
      <c r="E370" s="28"/>
      <c r="F370" s="28"/>
      <c r="G370" s="28"/>
      <c r="H370" s="28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</row>
    <row r="371" spans="1:22" x14ac:dyDescent="0.25">
      <c r="B371" s="27"/>
      <c r="C371" s="28"/>
      <c r="D371" s="28"/>
      <c r="E371" s="24"/>
      <c r="F371" s="24"/>
      <c r="G371" s="24"/>
      <c r="H371" s="24"/>
      <c r="I371" s="60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</row>
    <row r="372" spans="1:22" x14ac:dyDescent="0.25">
      <c r="B372" s="27"/>
      <c r="C372" s="24"/>
      <c r="D372" s="24"/>
      <c r="E372" s="28"/>
      <c r="F372" s="28"/>
      <c r="G372" s="28"/>
      <c r="H372" s="28"/>
      <c r="I372" s="60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</row>
    <row r="373" spans="1:22" x14ac:dyDescent="0.25">
      <c r="B373" s="27"/>
      <c r="C373" s="24"/>
      <c r="D373" s="24"/>
      <c r="E373" s="28"/>
      <c r="F373" s="28"/>
      <c r="G373" s="28"/>
      <c r="H373" s="28"/>
      <c r="I373" s="60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</row>
    <row r="374" spans="1:22" x14ac:dyDescent="0.25">
      <c r="B374" s="27"/>
      <c r="C374" s="28"/>
      <c r="D374" s="28"/>
      <c r="E374" s="24"/>
      <c r="F374" s="24"/>
      <c r="G374" s="24"/>
      <c r="H374" s="24"/>
      <c r="I374" s="60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</row>
    <row r="375" spans="1:22" x14ac:dyDescent="0.25">
      <c r="B375" s="27"/>
      <c r="C375" s="28"/>
      <c r="D375" s="28"/>
      <c r="E375" s="24"/>
      <c r="F375" s="24"/>
      <c r="G375" s="24"/>
      <c r="H375" s="24"/>
      <c r="I375" s="60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</row>
    <row r="376" spans="1:22" x14ac:dyDescent="0.25">
      <c r="B376" s="27"/>
      <c r="C376" s="24"/>
      <c r="D376" s="24"/>
      <c r="E376" s="28"/>
      <c r="F376" s="28"/>
      <c r="G376" s="28"/>
      <c r="H376" s="28"/>
      <c r="I376" s="60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</row>
    <row r="377" spans="1:22" x14ac:dyDescent="0.25">
      <c r="B377" s="27"/>
      <c r="C377" s="24"/>
      <c r="D377" s="24"/>
      <c r="E377" s="28"/>
      <c r="F377" s="28"/>
      <c r="G377" s="28"/>
      <c r="H377" s="28"/>
      <c r="I377" s="60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</row>
    <row r="378" spans="1:22" x14ac:dyDescent="0.25">
      <c r="A378" s="126"/>
      <c r="B378" s="27"/>
      <c r="C378" s="24"/>
      <c r="D378" s="24"/>
      <c r="E378" s="28"/>
      <c r="F378" s="28"/>
      <c r="G378" s="28"/>
      <c r="H378" s="28"/>
      <c r="I378" s="60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</row>
    <row r="379" spans="1:22" x14ac:dyDescent="0.25">
      <c r="A379" s="126"/>
      <c r="B379" s="27"/>
      <c r="C379" s="28"/>
      <c r="D379" s="28"/>
      <c r="E379" s="24"/>
      <c r="F379" s="24"/>
      <c r="G379" s="24"/>
      <c r="H379" s="24"/>
      <c r="I379" s="60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</row>
    <row r="380" spans="1:22" x14ac:dyDescent="0.25">
      <c r="A380" s="126"/>
      <c r="B380" s="27"/>
      <c r="C380" s="24"/>
      <c r="D380" s="24"/>
      <c r="E380" s="28"/>
      <c r="F380" s="28"/>
      <c r="G380" s="28"/>
      <c r="H380" s="28"/>
      <c r="I380" s="60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</row>
    <row r="381" spans="1:22" x14ac:dyDescent="0.25">
      <c r="A381" s="126"/>
      <c r="B381" s="27"/>
      <c r="C381" s="24"/>
      <c r="D381" s="24"/>
      <c r="E381" s="28"/>
      <c r="F381" s="28"/>
      <c r="G381" s="28"/>
      <c r="H381" s="28"/>
      <c r="I381" s="60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</row>
    <row r="382" spans="1:22" x14ac:dyDescent="0.25">
      <c r="A382" s="126"/>
      <c r="B382" s="27"/>
      <c r="C382" s="24"/>
      <c r="D382" s="24"/>
      <c r="E382" s="28"/>
      <c r="F382" s="28"/>
      <c r="G382" s="28"/>
      <c r="H382" s="28"/>
      <c r="I382" s="60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</row>
    <row r="383" spans="1:22" x14ac:dyDescent="0.25">
      <c r="A383" s="126"/>
      <c r="B383" s="27"/>
      <c r="C383" s="24"/>
      <c r="D383" s="24"/>
      <c r="E383" s="28"/>
      <c r="F383" s="28"/>
      <c r="G383" s="28"/>
      <c r="H383" s="28"/>
      <c r="I383" s="60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</row>
    <row r="384" spans="1:22" x14ac:dyDescent="0.25">
      <c r="A384" s="126"/>
      <c r="B384" s="27"/>
      <c r="C384" s="24"/>
      <c r="D384" s="24"/>
      <c r="E384" s="28"/>
      <c r="F384" s="28"/>
      <c r="G384" s="28"/>
      <c r="H384" s="28"/>
      <c r="I384" s="60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</row>
    <row r="385" spans="1:22" x14ac:dyDescent="0.25">
      <c r="A385" s="126"/>
      <c r="B385" s="27"/>
      <c r="C385" s="24"/>
      <c r="D385" s="24"/>
      <c r="E385" s="28"/>
      <c r="F385" s="28"/>
      <c r="G385" s="28"/>
      <c r="H385" s="28"/>
      <c r="I385" s="60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</row>
    <row r="386" spans="1:22" x14ac:dyDescent="0.25">
      <c r="A386" s="126"/>
      <c r="B386" s="27"/>
      <c r="C386" s="24"/>
      <c r="D386" s="24"/>
      <c r="E386" s="28"/>
      <c r="F386" s="28"/>
      <c r="G386" s="28"/>
      <c r="H386" s="28"/>
      <c r="I386" s="60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</row>
    <row r="387" spans="1:22" x14ac:dyDescent="0.25">
      <c r="A387" s="126"/>
      <c r="B387" s="27"/>
      <c r="C387" s="24"/>
      <c r="D387" s="24"/>
      <c r="E387" s="28"/>
      <c r="F387" s="28"/>
      <c r="G387" s="28"/>
      <c r="H387" s="28"/>
      <c r="I387" s="60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</row>
    <row r="388" spans="1:22" x14ac:dyDescent="0.25">
      <c r="A388" s="126"/>
      <c r="B388" s="27"/>
      <c r="C388" s="24"/>
      <c r="D388" s="24"/>
      <c r="E388" s="28"/>
      <c r="F388" s="28"/>
      <c r="G388" s="28"/>
      <c r="H388" s="28"/>
      <c r="I388" s="60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</row>
    <row r="389" spans="1:22" x14ac:dyDescent="0.25">
      <c r="A389" s="126"/>
      <c r="B389" s="27"/>
      <c r="C389" s="24"/>
      <c r="D389" s="24"/>
      <c r="E389" s="28"/>
      <c r="F389" s="28"/>
      <c r="G389" s="28"/>
      <c r="H389" s="28"/>
      <c r="I389" s="60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</row>
    <row r="390" spans="1:22" x14ac:dyDescent="0.25">
      <c r="A390" s="126"/>
      <c r="B390" s="29"/>
      <c r="C390" s="23"/>
      <c r="D390" s="23"/>
      <c r="E390" s="24"/>
      <c r="F390" s="24"/>
      <c r="G390" s="24"/>
      <c r="H390" s="24"/>
      <c r="I390" s="60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</row>
    <row r="391" spans="1:22" x14ac:dyDescent="0.25">
      <c r="A391" s="126"/>
      <c r="B391" s="27"/>
      <c r="C391" s="28"/>
      <c r="D391" s="28"/>
      <c r="E391" s="24"/>
      <c r="F391" s="24"/>
      <c r="G391" s="24"/>
      <c r="H391" s="24"/>
      <c r="I391" s="60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</row>
    <row r="392" spans="1:22" x14ac:dyDescent="0.25">
      <c r="A392" s="126"/>
      <c r="B392" s="27"/>
      <c r="C392" s="28"/>
      <c r="D392" s="28"/>
      <c r="E392" s="24"/>
      <c r="F392" s="24"/>
      <c r="G392" s="24"/>
      <c r="H392" s="24"/>
      <c r="I392" s="60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</row>
    <row r="393" spans="1:22" x14ac:dyDescent="0.25">
      <c r="A393" s="126"/>
      <c r="B393" s="27"/>
      <c r="C393" s="24"/>
      <c r="D393" s="24"/>
      <c r="E393" s="28"/>
      <c r="F393" s="28"/>
      <c r="G393" s="28"/>
      <c r="H393" s="28"/>
      <c r="I393" s="60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</row>
    <row r="394" spans="1:22" x14ac:dyDescent="0.25">
      <c r="A394" s="126"/>
      <c r="B394" s="27"/>
      <c r="C394" s="24"/>
      <c r="D394" s="24"/>
      <c r="E394" s="28"/>
      <c r="F394" s="28"/>
      <c r="G394" s="28"/>
      <c r="H394" s="28"/>
      <c r="I394" s="60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</row>
    <row r="395" spans="1:22" x14ac:dyDescent="0.25">
      <c r="A395" s="126"/>
      <c r="B395" s="27"/>
      <c r="C395" s="24"/>
      <c r="D395" s="24"/>
      <c r="E395" s="28"/>
      <c r="F395" s="28"/>
      <c r="G395" s="28"/>
      <c r="H395" s="28"/>
      <c r="I395" s="60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</row>
    <row r="396" spans="1:22" x14ac:dyDescent="0.25">
      <c r="A396" s="126"/>
      <c r="B396" s="27"/>
      <c r="C396" s="28"/>
      <c r="D396" s="28"/>
      <c r="E396" s="24"/>
      <c r="F396" s="24"/>
      <c r="G396" s="24"/>
      <c r="H396" s="24"/>
      <c r="I396" s="60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</row>
    <row r="397" spans="1:22" x14ac:dyDescent="0.25">
      <c r="A397" s="126"/>
      <c r="B397" s="27"/>
      <c r="C397" s="24"/>
      <c r="D397" s="24"/>
      <c r="E397" s="28"/>
      <c r="F397" s="28"/>
      <c r="G397" s="28"/>
      <c r="H397" s="28"/>
      <c r="I397" s="60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</row>
    <row r="398" spans="1:22" x14ac:dyDescent="0.25">
      <c r="A398" s="126"/>
      <c r="B398" s="27"/>
      <c r="C398" s="24"/>
      <c r="D398" s="24"/>
      <c r="E398" s="28"/>
      <c r="F398" s="28"/>
      <c r="G398" s="28"/>
      <c r="H398" s="28"/>
      <c r="I398" s="60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</row>
    <row r="399" spans="1:22" x14ac:dyDescent="0.25">
      <c r="A399" s="126"/>
      <c r="B399" s="27"/>
      <c r="C399" s="28"/>
      <c r="D399" s="28"/>
      <c r="E399" s="24"/>
      <c r="F399" s="24"/>
      <c r="G399" s="24"/>
      <c r="H399" s="24"/>
      <c r="I399" s="60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</row>
    <row r="400" spans="1:22" x14ac:dyDescent="0.25">
      <c r="A400" s="126"/>
      <c r="B400" s="27"/>
      <c r="C400" s="24"/>
      <c r="D400" s="24"/>
      <c r="E400" s="28"/>
      <c r="F400" s="28"/>
      <c r="G400" s="28"/>
      <c r="H400" s="28"/>
      <c r="I400" s="60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</row>
    <row r="401" spans="1:22" x14ac:dyDescent="0.25">
      <c r="A401" s="126"/>
      <c r="B401" s="27"/>
      <c r="C401" s="24"/>
      <c r="D401" s="24"/>
      <c r="E401" s="28"/>
      <c r="F401" s="28"/>
      <c r="G401" s="28"/>
      <c r="H401" s="28"/>
      <c r="I401" s="60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</row>
    <row r="402" spans="1:22" x14ac:dyDescent="0.25">
      <c r="A402" s="126"/>
      <c r="B402" s="27"/>
      <c r="C402" s="24"/>
      <c r="D402" s="24"/>
      <c r="E402" s="28"/>
      <c r="F402" s="28"/>
      <c r="G402" s="28"/>
      <c r="H402" s="28"/>
      <c r="I402" s="60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</row>
    <row r="403" spans="1:22" x14ac:dyDescent="0.25">
      <c r="A403" s="126"/>
      <c r="B403" s="27"/>
      <c r="C403" s="24"/>
      <c r="D403" s="24"/>
      <c r="E403" s="28"/>
      <c r="F403" s="28"/>
      <c r="G403" s="28"/>
      <c r="H403" s="28"/>
      <c r="I403" s="60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</row>
    <row r="404" spans="1:22" x14ac:dyDescent="0.25">
      <c r="A404" s="126"/>
      <c r="B404" s="27"/>
      <c r="C404" s="24"/>
      <c r="D404" s="24"/>
      <c r="E404" s="28"/>
      <c r="F404" s="28"/>
      <c r="G404" s="28"/>
      <c r="H404" s="28"/>
      <c r="I404" s="60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</row>
    <row r="405" spans="1:22" x14ac:dyDescent="0.25">
      <c r="A405" s="126"/>
      <c r="B405" s="27"/>
      <c r="C405" s="24"/>
      <c r="D405" s="24"/>
      <c r="E405" s="28"/>
      <c r="F405" s="28"/>
      <c r="G405" s="28"/>
      <c r="H405" s="28"/>
      <c r="I405" s="60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</row>
    <row r="406" spans="1:22" x14ac:dyDescent="0.25">
      <c r="A406" s="126"/>
      <c r="B406" s="27"/>
      <c r="C406" s="24"/>
      <c r="D406" s="24"/>
      <c r="E406" s="28"/>
      <c r="F406" s="28"/>
      <c r="G406" s="28"/>
      <c r="H406" s="28"/>
      <c r="I406" s="60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</row>
    <row r="407" spans="1:22" x14ac:dyDescent="0.25">
      <c r="A407" s="126"/>
      <c r="B407" s="27"/>
      <c r="C407" s="28"/>
      <c r="D407" s="28"/>
      <c r="E407" s="24"/>
      <c r="F407" s="24"/>
      <c r="G407" s="24"/>
      <c r="H407" s="24"/>
      <c r="I407" s="60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</row>
    <row r="408" spans="1:22" x14ac:dyDescent="0.25">
      <c r="A408" s="126"/>
      <c r="B408" s="27"/>
      <c r="C408" s="28"/>
      <c r="D408" s="28"/>
      <c r="E408" s="24"/>
      <c r="F408" s="24"/>
      <c r="G408" s="24"/>
      <c r="H408" s="24"/>
      <c r="I408" s="60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</row>
    <row r="409" spans="1:22" x14ac:dyDescent="0.25">
      <c r="A409" s="126"/>
      <c r="B409" s="27"/>
      <c r="C409" s="28"/>
      <c r="D409" s="28"/>
      <c r="E409" s="24"/>
      <c r="F409" s="24"/>
      <c r="G409" s="24"/>
      <c r="H409" s="24"/>
      <c r="I409" s="60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</row>
    <row r="410" spans="1:22" x14ac:dyDescent="0.25">
      <c r="A410" s="126"/>
      <c r="B410" s="27"/>
      <c r="C410" s="28"/>
      <c r="D410" s="28"/>
      <c r="E410" s="24"/>
      <c r="F410" s="24"/>
      <c r="G410" s="24"/>
      <c r="H410" s="24"/>
      <c r="I410" s="60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</row>
    <row r="411" spans="1:22" x14ac:dyDescent="0.25">
      <c r="A411" s="126"/>
      <c r="B411" s="27"/>
      <c r="C411" s="24"/>
      <c r="D411" s="24"/>
      <c r="E411" s="28"/>
      <c r="F411" s="28"/>
      <c r="G411" s="28"/>
      <c r="H411" s="28"/>
      <c r="I411" s="60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</row>
    <row r="412" spans="1:22" x14ac:dyDescent="0.25">
      <c r="A412" s="126"/>
      <c r="B412" s="27"/>
      <c r="C412" s="24"/>
      <c r="D412" s="24"/>
      <c r="E412" s="28"/>
      <c r="F412" s="28"/>
      <c r="G412" s="28"/>
      <c r="H412" s="28"/>
      <c r="I412" s="60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</row>
    <row r="413" spans="1:22" x14ac:dyDescent="0.25">
      <c r="A413" s="126"/>
      <c r="B413" s="27"/>
      <c r="C413" s="24"/>
      <c r="D413" s="24"/>
      <c r="E413" s="28"/>
      <c r="F413" s="28"/>
      <c r="G413" s="28"/>
      <c r="H413" s="28"/>
      <c r="I413" s="60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</row>
    <row r="414" spans="1:22" x14ac:dyDescent="0.25">
      <c r="A414" s="126"/>
      <c r="B414" s="27"/>
      <c r="C414" s="24"/>
      <c r="D414" s="24"/>
      <c r="E414" s="28"/>
      <c r="F414" s="28"/>
      <c r="G414" s="28"/>
      <c r="H414" s="28"/>
      <c r="I414" s="60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</row>
    <row r="415" spans="1:22" x14ac:dyDescent="0.25">
      <c r="A415" s="126"/>
      <c r="B415" s="27"/>
      <c r="C415" s="28"/>
      <c r="D415" s="28"/>
      <c r="E415" s="24"/>
      <c r="F415" s="24"/>
      <c r="G415" s="24"/>
      <c r="H415" s="24"/>
      <c r="I415" s="60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</row>
    <row r="416" spans="1:22" x14ac:dyDescent="0.25">
      <c r="A416" s="126"/>
      <c r="B416" s="27"/>
      <c r="C416" s="24"/>
      <c r="D416" s="24"/>
      <c r="E416" s="28"/>
      <c r="F416" s="28"/>
      <c r="G416" s="28"/>
      <c r="H416" s="28"/>
      <c r="I416" s="60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</row>
    <row r="417" spans="1:22" x14ac:dyDescent="0.25">
      <c r="A417" s="126"/>
      <c r="B417" s="27"/>
      <c r="C417" s="24"/>
      <c r="D417" s="24"/>
      <c r="E417" s="28"/>
      <c r="F417" s="28"/>
      <c r="G417" s="28"/>
      <c r="H417" s="28"/>
      <c r="I417" s="60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</row>
    <row r="418" spans="1:22" x14ac:dyDescent="0.25">
      <c r="A418" s="126"/>
      <c r="B418" s="27"/>
      <c r="C418" s="24"/>
      <c r="D418" s="24"/>
      <c r="E418" s="28"/>
      <c r="F418" s="28"/>
      <c r="G418" s="28"/>
      <c r="H418" s="28"/>
      <c r="I418" s="60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</row>
    <row r="419" spans="1:22" x14ac:dyDescent="0.25">
      <c r="A419" s="126"/>
      <c r="B419" s="27"/>
      <c r="C419" s="24"/>
      <c r="D419" s="24"/>
      <c r="E419" s="28"/>
      <c r="F419" s="28"/>
      <c r="G419" s="28"/>
      <c r="H419" s="28"/>
      <c r="I419" s="60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</row>
    <row r="420" spans="1:22" x14ac:dyDescent="0.25">
      <c r="A420" s="126"/>
      <c r="B420" s="27"/>
      <c r="C420" s="24"/>
      <c r="D420" s="24"/>
      <c r="E420" s="28"/>
      <c r="F420" s="28"/>
      <c r="G420" s="28"/>
      <c r="H420" s="28"/>
      <c r="I420" s="60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</row>
    <row r="421" spans="1:22" x14ac:dyDescent="0.25">
      <c r="A421" s="126"/>
      <c r="B421" s="27"/>
      <c r="C421" s="28"/>
      <c r="D421" s="28"/>
      <c r="E421" s="24"/>
      <c r="F421" s="24"/>
      <c r="G421" s="24"/>
      <c r="H421" s="24"/>
      <c r="I421" s="60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</row>
    <row r="422" spans="1:22" x14ac:dyDescent="0.25">
      <c r="A422" s="126"/>
      <c r="B422" s="27"/>
      <c r="C422" s="28"/>
      <c r="D422" s="28"/>
      <c r="E422" s="24"/>
      <c r="F422" s="24"/>
      <c r="G422" s="24"/>
      <c r="H422" s="24"/>
      <c r="I422" s="60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</row>
    <row r="423" spans="1:22" x14ac:dyDescent="0.25">
      <c r="A423" s="126"/>
      <c r="B423" s="27"/>
      <c r="C423" s="24"/>
      <c r="D423" s="24"/>
      <c r="E423" s="28"/>
      <c r="F423" s="28"/>
      <c r="G423" s="28"/>
      <c r="H423" s="28"/>
      <c r="I423" s="60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</row>
    <row r="424" spans="1:22" x14ac:dyDescent="0.25">
      <c r="A424" s="126"/>
      <c r="B424" s="27"/>
      <c r="C424" s="24"/>
      <c r="D424" s="24"/>
      <c r="E424" s="28"/>
      <c r="F424" s="28"/>
      <c r="G424" s="28"/>
      <c r="H424" s="28"/>
      <c r="I424" s="60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</row>
    <row r="425" spans="1:22" x14ac:dyDescent="0.25">
      <c r="A425" s="126"/>
      <c r="B425" s="27"/>
      <c r="C425" s="24"/>
      <c r="D425" s="24"/>
      <c r="E425" s="28"/>
      <c r="F425" s="28"/>
      <c r="G425" s="28"/>
      <c r="H425" s="28"/>
      <c r="I425" s="60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</row>
    <row r="426" spans="1:22" x14ac:dyDescent="0.25">
      <c r="A426" s="126"/>
      <c r="B426" s="29"/>
      <c r="C426" s="23"/>
      <c r="D426" s="23"/>
      <c r="E426" s="24"/>
      <c r="F426" s="24"/>
      <c r="G426" s="24"/>
      <c r="H426" s="24"/>
      <c r="I426" s="60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</row>
    <row r="427" spans="1:22" x14ac:dyDescent="0.25">
      <c r="A427" s="126"/>
      <c r="B427" s="27"/>
      <c r="C427" s="28"/>
      <c r="D427" s="28"/>
      <c r="E427" s="24"/>
      <c r="F427" s="24"/>
      <c r="G427" s="24"/>
      <c r="H427" s="24"/>
      <c r="I427" s="60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</row>
    <row r="428" spans="1:22" x14ac:dyDescent="0.25">
      <c r="A428" s="126"/>
      <c r="B428" s="27"/>
      <c r="C428" s="28"/>
      <c r="D428" s="28"/>
      <c r="E428" s="24"/>
      <c r="F428" s="24"/>
      <c r="G428" s="24"/>
      <c r="H428" s="24"/>
      <c r="I428" s="60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</row>
    <row r="429" spans="1:22" x14ac:dyDescent="0.25">
      <c r="A429" s="126"/>
      <c r="B429" s="27"/>
      <c r="C429" s="24"/>
      <c r="D429" s="24"/>
      <c r="E429" s="28"/>
      <c r="F429" s="28"/>
      <c r="G429" s="28"/>
      <c r="H429" s="28"/>
      <c r="I429" s="60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</row>
    <row r="430" spans="1:22" x14ac:dyDescent="0.25">
      <c r="A430" s="126"/>
      <c r="B430" s="27"/>
      <c r="C430" s="24"/>
      <c r="D430" s="24"/>
      <c r="E430" s="28"/>
      <c r="F430" s="28"/>
      <c r="G430" s="28"/>
      <c r="H430" s="28"/>
      <c r="I430" s="60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</row>
    <row r="431" spans="1:22" x14ac:dyDescent="0.25">
      <c r="A431" s="126"/>
      <c r="B431" s="27"/>
      <c r="C431" s="28"/>
      <c r="D431" s="28"/>
      <c r="E431" s="24"/>
      <c r="F431" s="24"/>
      <c r="G431" s="24"/>
      <c r="H431" s="24"/>
      <c r="I431" s="60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</row>
    <row r="432" spans="1:22" x14ac:dyDescent="0.25">
      <c r="A432" s="126"/>
      <c r="B432" s="27"/>
      <c r="C432" s="28"/>
      <c r="D432" s="28"/>
      <c r="E432" s="24"/>
      <c r="F432" s="24"/>
      <c r="G432" s="24"/>
      <c r="H432" s="24"/>
      <c r="I432" s="60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</row>
    <row r="433" spans="1:22" x14ac:dyDescent="0.25">
      <c r="A433" s="126"/>
      <c r="B433" s="27"/>
      <c r="C433" s="24"/>
      <c r="D433" s="24"/>
      <c r="E433" s="28"/>
      <c r="F433" s="28"/>
      <c r="G433" s="28"/>
      <c r="H433" s="28"/>
      <c r="I433" s="60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</row>
    <row r="434" spans="1:22" x14ac:dyDescent="0.25">
      <c r="A434" s="126"/>
      <c r="B434" s="27"/>
      <c r="C434" s="24"/>
      <c r="D434" s="24"/>
      <c r="E434" s="28"/>
      <c r="F434" s="28"/>
      <c r="G434" s="28"/>
      <c r="H434" s="28"/>
      <c r="I434" s="60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</row>
    <row r="435" spans="1:22" x14ac:dyDescent="0.25">
      <c r="A435" s="126"/>
      <c r="B435" s="27"/>
      <c r="C435" s="28"/>
      <c r="D435" s="28"/>
      <c r="E435" s="24"/>
      <c r="F435" s="24"/>
      <c r="G435" s="24"/>
      <c r="H435" s="24"/>
      <c r="I435" s="60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</row>
    <row r="436" spans="1:22" x14ac:dyDescent="0.25">
      <c r="A436" s="126"/>
      <c r="B436" s="29"/>
      <c r="C436" s="23"/>
      <c r="D436" s="23"/>
      <c r="E436" s="24"/>
      <c r="F436" s="24"/>
      <c r="G436" s="24"/>
      <c r="H436" s="24"/>
      <c r="I436" s="60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</row>
    <row r="437" spans="1:22" x14ac:dyDescent="0.25">
      <c r="A437" s="126"/>
      <c r="B437" s="27"/>
      <c r="C437" s="28"/>
      <c r="D437" s="28"/>
      <c r="E437" s="24"/>
      <c r="F437" s="24"/>
      <c r="G437" s="24"/>
      <c r="H437" s="24"/>
      <c r="I437" s="60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</row>
    <row r="438" spans="1:22" x14ac:dyDescent="0.25">
      <c r="A438" s="126"/>
      <c r="B438" s="27"/>
      <c r="C438" s="28"/>
      <c r="D438" s="28"/>
      <c r="E438" s="24"/>
      <c r="F438" s="24"/>
      <c r="G438" s="24"/>
      <c r="H438" s="24"/>
      <c r="I438" s="60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</row>
    <row r="439" spans="1:22" x14ac:dyDescent="0.25">
      <c r="A439" s="126"/>
      <c r="B439" s="27"/>
      <c r="C439" s="28"/>
      <c r="D439" s="28"/>
      <c r="E439" s="24"/>
      <c r="F439" s="24"/>
      <c r="G439" s="24"/>
      <c r="H439" s="24"/>
      <c r="I439" s="60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</row>
    <row r="440" spans="1:22" x14ac:dyDescent="0.25">
      <c r="A440" s="126"/>
      <c r="B440" s="27"/>
      <c r="C440" s="28"/>
      <c r="D440" s="28"/>
      <c r="E440" s="24"/>
      <c r="F440" s="24"/>
      <c r="G440" s="24"/>
      <c r="H440" s="24"/>
      <c r="I440" s="60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</row>
    <row r="441" spans="1:22" x14ac:dyDescent="0.25">
      <c r="A441" s="126"/>
      <c r="B441" s="27"/>
      <c r="C441" s="24"/>
      <c r="D441" s="24"/>
      <c r="E441" s="28"/>
      <c r="F441" s="28"/>
      <c r="G441" s="28"/>
      <c r="H441" s="28"/>
      <c r="I441" s="60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</row>
    <row r="442" spans="1:22" x14ac:dyDescent="0.25">
      <c r="A442" s="126"/>
      <c r="B442" s="27"/>
      <c r="C442" s="24"/>
      <c r="D442" s="24"/>
      <c r="E442" s="28"/>
      <c r="F442" s="28"/>
      <c r="G442" s="28"/>
      <c r="H442" s="28"/>
      <c r="I442" s="60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</row>
    <row r="443" spans="1:22" x14ac:dyDescent="0.25">
      <c r="A443" s="126"/>
      <c r="B443" s="27"/>
      <c r="C443" s="24"/>
      <c r="D443" s="24"/>
      <c r="E443" s="28"/>
      <c r="F443" s="28"/>
      <c r="G443" s="28"/>
      <c r="H443" s="28"/>
      <c r="I443" s="60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</row>
    <row r="444" spans="1:22" x14ac:dyDescent="0.25">
      <c r="A444" s="126"/>
      <c r="B444" s="27"/>
      <c r="C444" s="24"/>
      <c r="D444" s="24"/>
      <c r="E444" s="28"/>
      <c r="F444" s="28"/>
      <c r="G444" s="28"/>
      <c r="H444" s="28"/>
      <c r="I444" s="60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</row>
    <row r="445" spans="1:22" x14ac:dyDescent="0.25">
      <c r="A445" s="126"/>
      <c r="B445" s="27"/>
      <c r="C445" s="24"/>
      <c r="D445" s="24"/>
      <c r="E445" s="28"/>
      <c r="F445" s="28"/>
      <c r="G445" s="28"/>
      <c r="H445" s="28"/>
      <c r="I445" s="60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</row>
    <row r="446" spans="1:22" x14ac:dyDescent="0.25">
      <c r="A446" s="126"/>
      <c r="B446" s="27"/>
      <c r="C446" s="24"/>
      <c r="D446" s="24"/>
      <c r="E446" s="28"/>
      <c r="F446" s="28"/>
      <c r="G446" s="28"/>
      <c r="H446" s="28"/>
      <c r="I446" s="60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</row>
    <row r="447" spans="1:22" x14ac:dyDescent="0.25">
      <c r="A447" s="126"/>
      <c r="B447" s="27"/>
      <c r="C447" s="24"/>
      <c r="D447" s="24"/>
      <c r="E447" s="28"/>
      <c r="F447" s="28"/>
      <c r="G447" s="28"/>
      <c r="H447" s="28"/>
      <c r="I447" s="60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</row>
    <row r="448" spans="1:22" x14ac:dyDescent="0.25">
      <c r="A448" s="126"/>
      <c r="B448" s="27"/>
      <c r="C448" s="24"/>
      <c r="D448" s="24"/>
      <c r="E448" s="28"/>
      <c r="F448" s="28"/>
      <c r="G448" s="28"/>
      <c r="H448" s="28"/>
      <c r="I448" s="60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</row>
    <row r="449" spans="1:22" x14ac:dyDescent="0.25">
      <c r="A449" s="126"/>
      <c r="B449" s="27"/>
      <c r="C449" s="24"/>
      <c r="D449" s="24"/>
      <c r="E449" s="28"/>
      <c r="F449" s="28"/>
      <c r="G449" s="28"/>
      <c r="H449" s="28"/>
      <c r="I449" s="60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</row>
    <row r="450" spans="1:22" x14ac:dyDescent="0.25">
      <c r="A450" s="126"/>
      <c r="B450" s="27"/>
      <c r="C450" s="28"/>
      <c r="D450" s="28"/>
      <c r="E450" s="24"/>
      <c r="F450" s="24"/>
      <c r="G450" s="24"/>
      <c r="H450" s="24"/>
      <c r="I450" s="60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</row>
    <row r="451" spans="1:22" x14ac:dyDescent="0.25">
      <c r="A451" s="126"/>
      <c r="B451" s="27"/>
      <c r="C451" s="24"/>
      <c r="D451" s="24"/>
      <c r="E451" s="28"/>
      <c r="F451" s="28"/>
      <c r="G451" s="28"/>
      <c r="H451" s="28"/>
      <c r="I451" s="60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</row>
    <row r="452" spans="1:22" x14ac:dyDescent="0.25">
      <c r="A452" s="126"/>
      <c r="B452" s="27"/>
      <c r="C452" s="24"/>
      <c r="D452" s="24"/>
      <c r="E452" s="28"/>
      <c r="F452" s="28"/>
      <c r="G452" s="28"/>
      <c r="H452" s="28"/>
      <c r="I452" s="60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</row>
    <row r="453" spans="1:22" x14ac:dyDescent="0.25">
      <c r="A453" s="126"/>
      <c r="B453" s="27"/>
      <c r="C453" s="24"/>
      <c r="D453" s="24"/>
      <c r="E453" s="28"/>
      <c r="F453" s="28"/>
      <c r="G453" s="28"/>
      <c r="H453" s="28"/>
      <c r="I453" s="60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</row>
    <row r="454" spans="1:22" x14ac:dyDescent="0.25">
      <c r="A454" s="126"/>
      <c r="B454" s="27"/>
      <c r="C454" s="24"/>
      <c r="D454" s="24"/>
      <c r="E454" s="28"/>
      <c r="F454" s="28"/>
      <c r="G454" s="28"/>
      <c r="H454" s="28"/>
      <c r="I454" s="60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</row>
    <row r="455" spans="1:22" x14ac:dyDescent="0.25">
      <c r="A455" s="126"/>
      <c r="B455" s="27"/>
      <c r="C455" s="24"/>
      <c r="D455" s="24"/>
      <c r="E455" s="28"/>
      <c r="F455" s="28"/>
      <c r="G455" s="28"/>
      <c r="H455" s="28"/>
      <c r="I455" s="60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</row>
    <row r="456" spans="1:22" x14ac:dyDescent="0.25">
      <c r="A456" s="126"/>
      <c r="B456" s="27"/>
      <c r="C456" s="24"/>
      <c r="D456" s="24"/>
      <c r="E456" s="28"/>
      <c r="F456" s="28"/>
      <c r="G456" s="28"/>
      <c r="H456" s="28"/>
      <c r="I456" s="60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</row>
    <row r="457" spans="1:22" x14ac:dyDescent="0.25">
      <c r="A457" s="126"/>
      <c r="B457" s="27"/>
      <c r="C457" s="24"/>
      <c r="D457" s="24"/>
      <c r="E457" s="28"/>
      <c r="F457" s="28"/>
      <c r="G457" s="28"/>
      <c r="H457" s="28"/>
      <c r="I457" s="60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</row>
    <row r="458" spans="1:22" x14ac:dyDescent="0.25">
      <c r="A458" s="126"/>
      <c r="B458" s="27"/>
      <c r="C458" s="24"/>
      <c r="D458" s="24"/>
      <c r="E458" s="28"/>
      <c r="F458" s="28"/>
      <c r="G458" s="28"/>
      <c r="H458" s="28"/>
      <c r="I458" s="60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</row>
    <row r="459" spans="1:22" x14ac:dyDescent="0.25">
      <c r="A459" s="126"/>
      <c r="B459" s="27"/>
      <c r="C459" s="24"/>
      <c r="D459" s="24"/>
      <c r="E459" s="28"/>
      <c r="F459" s="28"/>
      <c r="G459" s="28"/>
      <c r="H459" s="28"/>
      <c r="I459" s="60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</row>
    <row r="460" spans="1:22" x14ac:dyDescent="0.25">
      <c r="A460" s="126"/>
      <c r="B460" s="27"/>
      <c r="C460" s="24"/>
      <c r="D460" s="24"/>
      <c r="E460" s="28"/>
      <c r="F460" s="28"/>
      <c r="G460" s="28"/>
      <c r="H460" s="28"/>
      <c r="I460" s="60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</row>
    <row r="461" spans="1:22" x14ac:dyDescent="0.25">
      <c r="A461" s="126"/>
      <c r="B461" s="27"/>
      <c r="C461" s="24"/>
      <c r="D461" s="24"/>
      <c r="E461" s="28"/>
      <c r="F461" s="28"/>
      <c r="G461" s="28"/>
      <c r="H461" s="28"/>
      <c r="I461" s="60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</row>
    <row r="462" spans="1:22" x14ac:dyDescent="0.25">
      <c r="A462" s="126"/>
      <c r="B462" s="29"/>
      <c r="C462" s="23"/>
      <c r="D462" s="23"/>
      <c r="E462" s="24"/>
      <c r="F462" s="24"/>
      <c r="G462" s="24"/>
      <c r="H462" s="24"/>
      <c r="I462" s="60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</row>
    <row r="463" spans="1:22" x14ac:dyDescent="0.25">
      <c r="A463" s="126"/>
      <c r="B463" s="27"/>
      <c r="C463" s="28"/>
      <c r="D463" s="28"/>
      <c r="E463" s="24"/>
      <c r="F463" s="24"/>
      <c r="G463" s="24"/>
      <c r="H463" s="24"/>
      <c r="I463" s="60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</row>
    <row r="464" spans="1:22" x14ac:dyDescent="0.25">
      <c r="A464" s="126"/>
      <c r="B464" s="27"/>
      <c r="C464" s="28"/>
      <c r="D464" s="28"/>
      <c r="E464" s="24"/>
      <c r="F464" s="24"/>
      <c r="G464" s="24"/>
      <c r="H464" s="24"/>
      <c r="I464" s="60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</row>
    <row r="465" spans="1:22" x14ac:dyDescent="0.25">
      <c r="A465" s="126"/>
      <c r="B465" s="27"/>
      <c r="C465" s="28"/>
      <c r="D465" s="28"/>
      <c r="E465" s="24"/>
      <c r="F465" s="24"/>
      <c r="G465" s="24"/>
      <c r="H465" s="24"/>
      <c r="I465" s="60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</row>
    <row r="466" spans="1:22" x14ac:dyDescent="0.25">
      <c r="A466" s="126"/>
      <c r="B466" s="27"/>
      <c r="C466" s="28"/>
      <c r="D466" s="28"/>
      <c r="E466" s="24"/>
      <c r="F466" s="24"/>
      <c r="G466" s="24"/>
      <c r="H466" s="24"/>
      <c r="I466" s="60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</row>
    <row r="467" spans="1:22" x14ac:dyDescent="0.25">
      <c r="A467" s="126"/>
      <c r="B467" s="27"/>
      <c r="C467" s="24"/>
      <c r="D467" s="24"/>
      <c r="E467" s="28"/>
      <c r="F467" s="28"/>
      <c r="G467" s="28"/>
      <c r="H467" s="28"/>
      <c r="I467" s="60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</row>
    <row r="468" spans="1:22" x14ac:dyDescent="0.25">
      <c r="A468" s="126"/>
      <c r="B468" s="27"/>
      <c r="C468" s="24"/>
      <c r="D468" s="24"/>
      <c r="E468" s="28"/>
      <c r="F468" s="28"/>
      <c r="G468" s="28"/>
      <c r="H468" s="28"/>
      <c r="I468" s="60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</row>
    <row r="469" spans="1:22" x14ac:dyDescent="0.25">
      <c r="A469" s="126"/>
      <c r="B469" s="27"/>
      <c r="C469" s="24"/>
      <c r="D469" s="24"/>
      <c r="E469" s="28"/>
      <c r="F469" s="28"/>
      <c r="G469" s="28"/>
      <c r="H469" s="28"/>
      <c r="I469" s="60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</row>
    <row r="470" spans="1:22" x14ac:dyDescent="0.25">
      <c r="A470" s="126"/>
      <c r="B470" s="27"/>
      <c r="C470" s="24"/>
      <c r="D470" s="24"/>
      <c r="E470" s="28"/>
      <c r="F470" s="28"/>
      <c r="G470" s="28"/>
      <c r="H470" s="28"/>
      <c r="I470" s="60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</row>
    <row r="471" spans="1:22" x14ac:dyDescent="0.25">
      <c r="A471" s="126"/>
      <c r="B471" s="27"/>
      <c r="C471" s="24"/>
      <c r="D471" s="24"/>
      <c r="E471" s="28"/>
      <c r="F471" s="28"/>
      <c r="G471" s="28"/>
      <c r="H471" s="28"/>
      <c r="I471" s="60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</row>
    <row r="472" spans="1:22" x14ac:dyDescent="0.25">
      <c r="A472" s="126"/>
      <c r="B472" s="27"/>
      <c r="C472" s="24"/>
      <c r="D472" s="24"/>
      <c r="E472" s="28"/>
      <c r="F472" s="28"/>
      <c r="G472" s="28"/>
      <c r="H472" s="28"/>
      <c r="I472" s="60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</row>
    <row r="473" spans="1:22" x14ac:dyDescent="0.25">
      <c r="A473" s="126"/>
      <c r="B473" s="27"/>
      <c r="C473" s="24"/>
      <c r="D473" s="24"/>
      <c r="E473" s="28"/>
      <c r="F473" s="28"/>
      <c r="G473" s="28"/>
      <c r="H473" s="28"/>
      <c r="I473" s="60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</row>
    <row r="474" spans="1:22" x14ac:dyDescent="0.25">
      <c r="A474" s="126"/>
      <c r="B474" s="27"/>
      <c r="C474" s="24"/>
      <c r="D474" s="24"/>
      <c r="E474" s="28"/>
      <c r="F474" s="28"/>
      <c r="G474" s="28"/>
      <c r="H474" s="28"/>
      <c r="I474" s="60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</row>
    <row r="475" spans="1:22" x14ac:dyDescent="0.25">
      <c r="A475" s="126"/>
      <c r="B475" s="27"/>
      <c r="C475" s="24"/>
      <c r="D475" s="24"/>
      <c r="E475" s="28"/>
      <c r="F475" s="28"/>
      <c r="G475" s="28"/>
      <c r="H475" s="28"/>
      <c r="I475" s="60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</row>
    <row r="476" spans="1:22" x14ac:dyDescent="0.25">
      <c r="A476" s="126"/>
      <c r="B476" s="27"/>
      <c r="C476" s="28"/>
      <c r="D476" s="28"/>
      <c r="E476" s="24"/>
      <c r="F476" s="24"/>
      <c r="G476" s="24"/>
      <c r="H476" s="24"/>
      <c r="I476" s="60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</row>
    <row r="477" spans="1:22" x14ac:dyDescent="0.25">
      <c r="A477" s="126"/>
      <c r="B477" s="27"/>
      <c r="C477" s="24"/>
      <c r="D477" s="24"/>
      <c r="E477" s="28"/>
      <c r="F477" s="28"/>
      <c r="G477" s="28"/>
      <c r="H477" s="28"/>
      <c r="I477" s="60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</row>
    <row r="478" spans="1:22" x14ac:dyDescent="0.25">
      <c r="A478" s="126"/>
      <c r="B478" s="27"/>
      <c r="C478" s="24"/>
      <c r="D478" s="24"/>
      <c r="E478" s="28"/>
      <c r="F478" s="28"/>
      <c r="G478" s="28"/>
      <c r="H478" s="28"/>
      <c r="I478" s="60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</row>
    <row r="479" spans="1:22" x14ac:dyDescent="0.25">
      <c r="A479" s="126"/>
      <c r="B479" s="27"/>
      <c r="C479" s="24"/>
      <c r="D479" s="24"/>
      <c r="E479" s="28"/>
      <c r="F479" s="28"/>
      <c r="G479" s="28"/>
      <c r="H479" s="28"/>
      <c r="I479" s="60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</row>
    <row r="480" spans="1:22" x14ac:dyDescent="0.25">
      <c r="A480" s="126"/>
      <c r="B480" s="27"/>
      <c r="C480" s="24"/>
      <c r="D480" s="24"/>
      <c r="E480" s="28"/>
      <c r="F480" s="28"/>
      <c r="G480" s="28"/>
      <c r="H480" s="28"/>
      <c r="I480" s="60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</row>
    <row r="481" spans="1:22" x14ac:dyDescent="0.25">
      <c r="A481" s="126"/>
      <c r="B481" s="27"/>
      <c r="C481" s="24"/>
      <c r="D481" s="24"/>
      <c r="E481" s="28"/>
      <c r="F481" s="28"/>
      <c r="G481" s="28"/>
      <c r="H481" s="28"/>
      <c r="I481" s="60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</row>
    <row r="482" spans="1:22" x14ac:dyDescent="0.25">
      <c r="A482" s="126"/>
      <c r="B482" s="27"/>
      <c r="C482" s="24"/>
      <c r="D482" s="24"/>
      <c r="E482" s="28"/>
      <c r="F482" s="28"/>
      <c r="G482" s="28"/>
      <c r="H482" s="28"/>
      <c r="I482" s="60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</row>
    <row r="483" spans="1:22" x14ac:dyDescent="0.25">
      <c r="A483" s="126"/>
      <c r="B483" s="27"/>
      <c r="C483" s="24"/>
      <c r="D483" s="24"/>
      <c r="E483" s="28"/>
      <c r="F483" s="28"/>
      <c r="G483" s="28"/>
      <c r="H483" s="28"/>
      <c r="I483" s="60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</row>
    <row r="484" spans="1:22" x14ac:dyDescent="0.25">
      <c r="A484" s="126"/>
      <c r="B484" s="27"/>
      <c r="C484" s="24"/>
      <c r="D484" s="24"/>
      <c r="E484" s="28"/>
      <c r="F484" s="28"/>
      <c r="G484" s="28"/>
      <c r="H484" s="28"/>
      <c r="I484" s="60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</row>
    <row r="485" spans="1:22" x14ac:dyDescent="0.25">
      <c r="A485" s="126"/>
      <c r="B485" s="27"/>
      <c r="C485" s="24"/>
      <c r="D485" s="24"/>
      <c r="E485" s="28"/>
      <c r="F485" s="28"/>
      <c r="G485" s="28"/>
      <c r="H485" s="28"/>
      <c r="I485" s="60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</row>
    <row r="486" spans="1:22" x14ac:dyDescent="0.25">
      <c r="A486" s="126"/>
      <c r="B486" s="27"/>
      <c r="C486" s="24"/>
      <c r="D486" s="24"/>
      <c r="E486" s="28"/>
      <c r="F486" s="28"/>
      <c r="G486" s="28"/>
      <c r="H486" s="28"/>
      <c r="I486" s="60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</row>
    <row r="487" spans="1:22" x14ac:dyDescent="0.25">
      <c r="A487" s="126"/>
      <c r="B487" s="27"/>
      <c r="C487" s="24"/>
      <c r="D487" s="24"/>
      <c r="E487" s="28"/>
      <c r="F487" s="28"/>
      <c r="G487" s="28"/>
      <c r="H487" s="28"/>
      <c r="I487" s="60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</row>
    <row r="488" spans="1:22" x14ac:dyDescent="0.25">
      <c r="A488" s="126"/>
      <c r="B488" s="29"/>
      <c r="C488" s="23"/>
      <c r="D488" s="23"/>
      <c r="E488" s="24"/>
      <c r="F488" s="24"/>
      <c r="G488" s="24"/>
      <c r="H488" s="24"/>
      <c r="I488" s="60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</row>
    <row r="489" spans="1:22" x14ac:dyDescent="0.25">
      <c r="A489" s="126"/>
      <c r="B489" s="32"/>
      <c r="C489" s="33"/>
      <c r="D489" s="33"/>
      <c r="E489" s="24"/>
      <c r="F489" s="24"/>
      <c r="G489" s="24"/>
      <c r="H489" s="24"/>
      <c r="I489" s="60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</row>
    <row r="490" spans="1:22" x14ac:dyDescent="0.25">
      <c r="A490" s="126"/>
      <c r="B490" s="34"/>
      <c r="C490" s="35"/>
      <c r="D490" s="35"/>
      <c r="E490" s="36"/>
      <c r="F490" s="36"/>
      <c r="G490" s="36"/>
      <c r="H490" s="36"/>
      <c r="I490" s="60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</row>
    <row r="491" spans="1:22" x14ac:dyDescent="0.25">
      <c r="A491" s="126"/>
      <c r="B491" s="19"/>
      <c r="C491" s="37"/>
      <c r="D491" s="37"/>
      <c r="E491" s="24"/>
      <c r="F491" s="24"/>
      <c r="G491" s="24"/>
      <c r="H491" s="24"/>
      <c r="I491" s="60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</row>
    <row r="492" spans="1:22" x14ac:dyDescent="0.25">
      <c r="A492" s="126"/>
      <c r="B492" s="19"/>
      <c r="C492" s="37"/>
      <c r="D492" s="37"/>
      <c r="E492" s="24"/>
      <c r="F492" s="24"/>
      <c r="G492" s="24"/>
      <c r="H492" s="24"/>
      <c r="I492" s="60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</row>
    <row r="493" spans="1:22" x14ac:dyDescent="0.25">
      <c r="A493" s="126"/>
      <c r="B493" s="19"/>
      <c r="C493" s="37"/>
      <c r="D493" s="37"/>
      <c r="E493" s="24"/>
      <c r="F493" s="24"/>
      <c r="G493" s="24"/>
      <c r="H493" s="24"/>
      <c r="I493" s="60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</row>
    <row r="494" spans="1:22" x14ac:dyDescent="0.25">
      <c r="A494" s="126"/>
      <c r="B494" s="34"/>
      <c r="C494" s="35"/>
      <c r="D494" s="35"/>
      <c r="E494" s="36"/>
      <c r="F494" s="36"/>
      <c r="G494" s="36"/>
      <c r="H494" s="36"/>
      <c r="I494" s="60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</row>
    <row r="495" spans="1:22" x14ac:dyDescent="0.25">
      <c r="A495" s="126"/>
      <c r="B495" s="19"/>
      <c r="C495" s="37"/>
      <c r="D495" s="37"/>
      <c r="E495" s="24"/>
      <c r="F495" s="24"/>
      <c r="G495" s="24"/>
      <c r="H495" s="24"/>
      <c r="I495" s="60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</row>
    <row r="496" spans="1:22" x14ac:dyDescent="0.25">
      <c r="A496" s="126"/>
      <c r="B496" s="19"/>
      <c r="C496" s="24"/>
      <c r="D496" s="24"/>
      <c r="E496" s="37"/>
      <c r="F496" s="37"/>
      <c r="G496" s="37"/>
      <c r="H496" s="37"/>
    </row>
    <row r="497" spans="1:22" x14ac:dyDescent="0.25">
      <c r="A497" s="126"/>
      <c r="B497" s="19"/>
      <c r="C497" s="24"/>
      <c r="D497" s="24"/>
      <c r="E497" s="37"/>
      <c r="F497" s="37"/>
      <c r="G497" s="37"/>
      <c r="H497" s="37"/>
    </row>
    <row r="498" spans="1:22" x14ac:dyDescent="0.25">
      <c r="A498" s="126"/>
      <c r="B498" s="19"/>
      <c r="C498" s="24"/>
      <c r="D498" s="24"/>
      <c r="E498" s="37"/>
      <c r="F498" s="37"/>
      <c r="G498" s="37"/>
      <c r="H498" s="37"/>
    </row>
    <row r="499" spans="1:22" x14ac:dyDescent="0.25">
      <c r="A499" s="126"/>
      <c r="B499" s="19"/>
      <c r="C499" s="24"/>
      <c r="D499" s="24"/>
      <c r="E499" s="37"/>
      <c r="F499" s="37"/>
      <c r="G499" s="37"/>
      <c r="H499" s="37"/>
    </row>
    <row r="500" spans="1:22" x14ac:dyDescent="0.25">
      <c r="A500" s="126"/>
      <c r="B500" s="19"/>
      <c r="C500" s="24"/>
      <c r="D500" s="24"/>
      <c r="E500" s="37"/>
      <c r="F500" s="37"/>
      <c r="G500" s="37"/>
      <c r="H500" s="37"/>
    </row>
    <row r="501" spans="1:22" x14ac:dyDescent="0.25">
      <c r="A501" s="126"/>
      <c r="B501" s="19"/>
      <c r="C501" s="24"/>
      <c r="D501" s="24"/>
      <c r="E501" s="37"/>
      <c r="F501" s="37"/>
      <c r="G501" s="37"/>
      <c r="H501" s="37"/>
    </row>
    <row r="502" spans="1:22" x14ac:dyDescent="0.25">
      <c r="A502" s="126"/>
      <c r="B502" s="34"/>
      <c r="C502" s="35"/>
      <c r="D502" s="35"/>
      <c r="E502" s="36"/>
      <c r="F502" s="36"/>
      <c r="G502" s="36"/>
      <c r="H502" s="36"/>
    </row>
    <row r="503" spans="1:22" x14ac:dyDescent="0.25">
      <c r="A503" s="126"/>
      <c r="B503" s="19"/>
      <c r="C503" s="37"/>
      <c r="D503" s="37"/>
      <c r="E503" s="24"/>
      <c r="F503" s="24"/>
      <c r="G503" s="24"/>
      <c r="H503" s="24"/>
    </row>
    <row r="504" spans="1:22" x14ac:dyDescent="0.25">
      <c r="A504" s="126"/>
      <c r="B504" s="19"/>
      <c r="C504" s="37"/>
      <c r="D504" s="37"/>
      <c r="E504" s="24"/>
      <c r="F504" s="24"/>
      <c r="G504" s="24"/>
      <c r="H504" s="24"/>
    </row>
    <row r="505" spans="1:22" x14ac:dyDescent="0.25">
      <c r="A505" s="126"/>
      <c r="B505" s="19"/>
      <c r="C505" s="37"/>
      <c r="D505" s="37"/>
      <c r="E505" s="24"/>
      <c r="F505" s="24"/>
      <c r="G505" s="24"/>
      <c r="H505" s="24"/>
    </row>
    <row r="506" spans="1:22" x14ac:dyDescent="0.25">
      <c r="B506" s="19"/>
      <c r="C506" s="37"/>
      <c r="D506" s="37"/>
      <c r="E506" s="24"/>
      <c r="F506" s="24"/>
      <c r="G506" s="24"/>
      <c r="H506" s="24"/>
      <c r="I506" s="18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</row>
    <row r="507" spans="1:22" s="12" customFormat="1" x14ac:dyDescent="0.25">
      <c r="A507" s="127"/>
      <c r="B507" s="19"/>
      <c r="C507" s="37"/>
      <c r="D507" s="37"/>
      <c r="E507" s="24"/>
      <c r="F507" s="24"/>
      <c r="G507" s="24"/>
      <c r="H507" s="24"/>
      <c r="I507" s="49"/>
    </row>
    <row r="508" spans="1:22" s="12" customFormat="1" x14ac:dyDescent="0.25">
      <c r="A508" s="127"/>
      <c r="B508" s="32"/>
      <c r="C508" s="33"/>
      <c r="D508" s="33"/>
      <c r="E508" s="24"/>
      <c r="F508" s="24"/>
      <c r="G508" s="24"/>
      <c r="H508" s="24"/>
      <c r="I508" s="49"/>
    </row>
    <row r="509" spans="1:22" s="12" customFormat="1" x14ac:dyDescent="0.25">
      <c r="A509" s="127"/>
      <c r="B509" s="19"/>
      <c r="C509" s="37"/>
      <c r="D509" s="37"/>
      <c r="E509" s="24"/>
      <c r="F509" s="24"/>
      <c r="G509" s="24"/>
      <c r="H509" s="24"/>
      <c r="I509" s="49"/>
    </row>
    <row r="510" spans="1:22" s="12" customFormat="1" x14ac:dyDescent="0.25">
      <c r="A510" s="127"/>
      <c r="B510" s="19"/>
      <c r="C510" s="37"/>
      <c r="D510" s="37"/>
      <c r="E510" s="24"/>
      <c r="F510" s="24"/>
      <c r="G510" s="24"/>
      <c r="H510" s="24"/>
      <c r="I510" s="49"/>
    </row>
    <row r="511" spans="1:22" s="12" customFormat="1" x14ac:dyDescent="0.25">
      <c r="A511" s="127"/>
      <c r="B511" s="19"/>
      <c r="C511" s="37"/>
      <c r="D511" s="37"/>
      <c r="E511" s="24"/>
      <c r="F511" s="24"/>
      <c r="G511" s="24"/>
      <c r="H511" s="24"/>
      <c r="I511" s="49"/>
    </row>
    <row r="512" spans="1:22" s="12" customFormat="1" x14ac:dyDescent="0.25">
      <c r="A512" s="127"/>
      <c r="B512" s="19"/>
      <c r="C512" s="37"/>
      <c r="D512" s="37"/>
      <c r="E512" s="24"/>
      <c r="F512" s="24"/>
      <c r="G512" s="24"/>
      <c r="H512" s="24"/>
      <c r="I512" s="49"/>
    </row>
    <row r="513" spans="1:22" s="12" customFormat="1" x14ac:dyDescent="0.25">
      <c r="A513" s="127"/>
      <c r="B513" s="19"/>
      <c r="C513" s="37"/>
      <c r="D513" s="37"/>
      <c r="E513" s="24"/>
      <c r="F513" s="24"/>
      <c r="G513" s="24"/>
      <c r="H513" s="24"/>
      <c r="I513" s="49"/>
    </row>
    <row r="514" spans="1:22" s="12" customFormat="1" x14ac:dyDescent="0.25">
      <c r="A514" s="127"/>
      <c r="B514" s="19"/>
      <c r="C514" s="37"/>
      <c r="D514" s="37"/>
      <c r="E514" s="24"/>
      <c r="F514" s="24"/>
      <c r="G514" s="24"/>
      <c r="H514" s="24"/>
      <c r="I514" s="49"/>
    </row>
    <row r="515" spans="1:22" x14ac:dyDescent="0.25">
      <c r="A515" s="126"/>
      <c r="B515" s="17"/>
      <c r="C515" s="17"/>
      <c r="D515" s="17"/>
      <c r="E515" s="17"/>
      <c r="F515" s="17"/>
      <c r="G515" s="17"/>
      <c r="H515" s="17"/>
      <c r="I515" s="18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</row>
    <row r="516" spans="1:22" x14ac:dyDescent="0.25">
      <c r="A516" s="126"/>
      <c r="B516" s="17"/>
      <c r="C516" s="17"/>
      <c r="D516" s="17"/>
      <c r="E516" s="17"/>
      <c r="F516" s="17"/>
      <c r="G516" s="17"/>
      <c r="H516" s="17"/>
      <c r="I516" s="18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</row>
    <row r="517" spans="1:22" x14ac:dyDescent="0.25">
      <c r="A517" s="126"/>
      <c r="B517" s="17"/>
      <c r="C517" s="17"/>
      <c r="D517" s="17"/>
      <c r="E517" s="17"/>
      <c r="F517" s="17"/>
      <c r="G517" s="17"/>
      <c r="H517" s="17"/>
      <c r="I517" s="18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</row>
    <row r="518" spans="1:22" x14ac:dyDescent="0.25">
      <c r="A518" s="126"/>
      <c r="B518" s="17"/>
      <c r="C518" s="17"/>
      <c r="D518" s="17"/>
      <c r="E518" s="17"/>
      <c r="F518" s="17"/>
      <c r="G518" s="17"/>
      <c r="H518" s="17"/>
      <c r="I518" s="18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</row>
    <row r="519" spans="1:22" x14ac:dyDescent="0.25">
      <c r="A519" s="126"/>
      <c r="B519" s="17"/>
      <c r="C519" s="17"/>
      <c r="D519" s="17"/>
      <c r="E519" s="17"/>
      <c r="F519" s="17"/>
      <c r="G519" s="17"/>
      <c r="H519" s="17"/>
      <c r="I519" s="18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</row>
    <row r="520" spans="1:22" x14ac:dyDescent="0.25">
      <c r="A520" s="126"/>
      <c r="B520" s="17"/>
      <c r="C520" s="17"/>
      <c r="D520" s="17"/>
      <c r="E520" s="17"/>
      <c r="F520" s="17"/>
      <c r="G520" s="17"/>
      <c r="H520" s="17"/>
      <c r="I520" s="18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</row>
    <row r="521" spans="1:22" x14ac:dyDescent="0.25">
      <c r="A521" s="126"/>
      <c r="B521" s="17"/>
      <c r="C521" s="17"/>
      <c r="D521" s="17"/>
      <c r="E521" s="17"/>
      <c r="F521" s="17"/>
      <c r="G521" s="17"/>
      <c r="H521" s="17"/>
      <c r="I521" s="18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</row>
    <row r="522" spans="1:22" x14ac:dyDescent="0.25">
      <c r="A522" s="126"/>
      <c r="B522" s="17"/>
      <c r="C522" s="17"/>
      <c r="D522" s="17"/>
      <c r="E522" s="17"/>
      <c r="F522" s="17"/>
      <c r="G522" s="17"/>
      <c r="H522" s="17"/>
      <c r="I522" s="18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</row>
    <row r="523" spans="1:22" x14ac:dyDescent="0.25">
      <c r="A523" s="126"/>
      <c r="B523" s="17"/>
      <c r="C523" s="17"/>
      <c r="D523" s="17"/>
      <c r="E523" s="17"/>
      <c r="F523" s="17"/>
      <c r="G523" s="17"/>
      <c r="H523" s="17"/>
      <c r="I523" s="18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</row>
    <row r="524" spans="1:22" x14ac:dyDescent="0.25">
      <c r="A524" s="126"/>
      <c r="B524" s="17"/>
      <c r="C524" s="17"/>
      <c r="D524" s="17"/>
      <c r="E524" s="17"/>
      <c r="F524" s="17"/>
      <c r="G524" s="17"/>
      <c r="H524" s="17"/>
      <c r="I524" s="18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</row>
    <row r="525" spans="1:22" x14ac:dyDescent="0.25">
      <c r="A525" s="126"/>
      <c r="B525" s="17"/>
      <c r="C525" s="17"/>
      <c r="D525" s="17"/>
      <c r="E525" s="17"/>
      <c r="F525" s="17"/>
      <c r="G525" s="17"/>
      <c r="H525" s="17"/>
      <c r="I525" s="18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</row>
    <row r="526" spans="1:22" x14ac:dyDescent="0.25">
      <c r="A526" s="126"/>
      <c r="B526" s="17"/>
      <c r="C526" s="17"/>
      <c r="D526" s="17"/>
      <c r="E526" s="17"/>
      <c r="F526" s="17"/>
      <c r="G526" s="17"/>
      <c r="H526" s="17"/>
      <c r="I526" s="18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</row>
    <row r="527" spans="1:22" x14ac:dyDescent="0.25">
      <c r="A527" s="126"/>
      <c r="B527" s="17"/>
      <c r="C527" s="17"/>
      <c r="D527" s="17"/>
      <c r="E527" s="17"/>
      <c r="F527" s="17"/>
      <c r="G527" s="17"/>
      <c r="H527" s="17"/>
      <c r="I527" s="18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</row>
    <row r="528" spans="1:22" x14ac:dyDescent="0.25">
      <c r="A528" s="126"/>
      <c r="B528" s="17"/>
      <c r="C528" s="17"/>
      <c r="D528" s="17"/>
      <c r="E528" s="17"/>
      <c r="F528" s="17"/>
      <c r="G528" s="17"/>
      <c r="H528" s="17"/>
      <c r="I528" s="18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</row>
    <row r="529" spans="1:22" x14ac:dyDescent="0.25">
      <c r="A529" s="126"/>
      <c r="B529" s="17"/>
      <c r="C529" s="17"/>
      <c r="D529" s="17"/>
      <c r="E529" s="17"/>
      <c r="F529" s="17"/>
      <c r="G529" s="17"/>
      <c r="H529" s="17"/>
      <c r="I529" s="18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</row>
    <row r="530" spans="1:22" x14ac:dyDescent="0.25">
      <c r="A530" s="126"/>
      <c r="B530" s="17"/>
      <c r="C530" s="17"/>
      <c r="D530" s="17"/>
      <c r="E530" s="17"/>
      <c r="F530" s="17"/>
      <c r="G530" s="17"/>
      <c r="H530" s="17"/>
      <c r="I530" s="18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</row>
    <row r="531" spans="1:22" x14ac:dyDescent="0.25">
      <c r="A531" s="126"/>
      <c r="B531" s="17"/>
      <c r="C531" s="17"/>
      <c r="D531" s="17"/>
      <c r="E531" s="17"/>
      <c r="F531" s="17"/>
      <c r="G531" s="17"/>
      <c r="H531" s="17"/>
      <c r="I531" s="18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</row>
    <row r="532" spans="1:22" x14ac:dyDescent="0.25">
      <c r="A532" s="126"/>
      <c r="B532" s="17"/>
      <c r="C532" s="17"/>
      <c r="D532" s="17"/>
      <c r="E532" s="17"/>
      <c r="F532" s="17"/>
      <c r="G532" s="17"/>
      <c r="H532" s="17"/>
      <c r="I532" s="18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</row>
    <row r="533" spans="1:22" x14ac:dyDescent="0.25">
      <c r="A533" s="126"/>
      <c r="B533" s="17"/>
      <c r="C533" s="17"/>
      <c r="D533" s="17"/>
      <c r="E533" s="17"/>
      <c r="F533" s="17"/>
      <c r="G533" s="17"/>
      <c r="H533" s="17"/>
      <c r="I533" s="18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</row>
    <row r="534" spans="1:22" x14ac:dyDescent="0.25">
      <c r="A534" s="126"/>
      <c r="B534" s="17"/>
      <c r="C534" s="17"/>
      <c r="D534" s="17"/>
      <c r="E534" s="17"/>
      <c r="F534" s="17"/>
      <c r="G534" s="17"/>
      <c r="H534" s="17"/>
      <c r="I534" s="18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</row>
    <row r="535" spans="1:22" x14ac:dyDescent="0.25">
      <c r="A535" s="126"/>
      <c r="B535" s="17"/>
      <c r="C535" s="17"/>
      <c r="D535" s="17"/>
      <c r="E535" s="17"/>
      <c r="F535" s="17"/>
      <c r="G535" s="17"/>
      <c r="H535" s="17"/>
      <c r="I535" s="18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</row>
    <row r="536" spans="1:22" x14ac:dyDescent="0.25">
      <c r="A536" s="126"/>
      <c r="B536" s="17"/>
      <c r="C536" s="17"/>
      <c r="D536" s="17"/>
      <c r="E536" s="17"/>
      <c r="F536" s="17"/>
      <c r="G536" s="17"/>
      <c r="H536" s="17"/>
      <c r="I536" s="18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</row>
    <row r="537" spans="1:22" x14ac:dyDescent="0.25">
      <c r="A537" s="126"/>
      <c r="B537" s="17"/>
      <c r="C537" s="17"/>
      <c r="D537" s="17"/>
      <c r="E537" s="17"/>
      <c r="F537" s="17"/>
      <c r="G537" s="17"/>
      <c r="H537" s="17"/>
      <c r="I537" s="18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</row>
    <row r="538" spans="1:22" x14ac:dyDescent="0.25">
      <c r="A538" s="126"/>
      <c r="B538" s="17"/>
      <c r="C538" s="17"/>
      <c r="D538" s="17"/>
      <c r="E538" s="17"/>
      <c r="F538" s="17"/>
      <c r="G538" s="17"/>
      <c r="H538" s="17"/>
      <c r="I538" s="18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</row>
    <row r="539" spans="1:22" x14ac:dyDescent="0.25">
      <c r="A539" s="126"/>
      <c r="B539" s="17"/>
      <c r="C539" s="17"/>
      <c r="D539" s="17"/>
      <c r="E539" s="17"/>
      <c r="F539" s="17"/>
      <c r="G539" s="17"/>
      <c r="H539" s="17"/>
      <c r="I539" s="18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</row>
    <row r="540" spans="1:22" x14ac:dyDescent="0.25">
      <c r="A540" s="126"/>
      <c r="B540" s="17"/>
      <c r="C540" s="17"/>
      <c r="D540" s="17"/>
      <c r="E540" s="17"/>
      <c r="F540" s="17"/>
      <c r="G540" s="17"/>
      <c r="H540" s="17"/>
      <c r="I540" s="18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</row>
    <row r="541" spans="1:22" x14ac:dyDescent="0.25">
      <c r="A541" s="126"/>
      <c r="B541" s="17"/>
      <c r="C541" s="17"/>
      <c r="D541" s="17"/>
      <c r="E541" s="17"/>
      <c r="F541" s="17"/>
      <c r="G541" s="17"/>
      <c r="H541" s="17"/>
      <c r="I541" s="18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</row>
    <row r="542" spans="1:22" x14ac:dyDescent="0.25">
      <c r="A542" s="126"/>
      <c r="B542" s="17"/>
      <c r="C542" s="17"/>
      <c r="D542" s="17"/>
      <c r="E542" s="17"/>
      <c r="F542" s="17"/>
      <c r="G542" s="17"/>
      <c r="H542" s="17"/>
      <c r="I542" s="18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</row>
    <row r="543" spans="1:22" x14ac:dyDescent="0.25">
      <c r="A543" s="126"/>
      <c r="B543" s="17"/>
      <c r="C543" s="17"/>
      <c r="D543" s="17"/>
      <c r="E543" s="17"/>
      <c r="F543" s="17"/>
      <c r="G543" s="17"/>
      <c r="H543" s="17"/>
      <c r="I543" s="18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</row>
    <row r="544" spans="1:22" x14ac:dyDescent="0.25">
      <c r="A544" s="126"/>
      <c r="B544" s="17"/>
      <c r="C544" s="17"/>
      <c r="D544" s="17"/>
      <c r="E544" s="17"/>
      <c r="F544" s="17"/>
      <c r="G544" s="17"/>
      <c r="H544" s="17"/>
      <c r="I544" s="18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</row>
    <row r="545" spans="1:22" x14ac:dyDescent="0.25">
      <c r="A545" s="126"/>
      <c r="B545" s="17"/>
      <c r="C545" s="17"/>
      <c r="D545" s="17"/>
      <c r="E545" s="17"/>
      <c r="F545" s="17"/>
      <c r="G545" s="17"/>
      <c r="H545" s="17"/>
      <c r="I545" s="18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</row>
    <row r="546" spans="1:22" x14ac:dyDescent="0.25">
      <c r="A546" s="126"/>
      <c r="B546" s="17"/>
      <c r="C546" s="17"/>
      <c r="D546" s="17"/>
      <c r="E546" s="17"/>
      <c r="F546" s="17"/>
      <c r="G546" s="17"/>
      <c r="H546" s="17"/>
      <c r="I546" s="18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</row>
    <row r="547" spans="1:22" x14ac:dyDescent="0.25">
      <c r="A547" s="126"/>
      <c r="B547" s="17"/>
      <c r="C547" s="17"/>
      <c r="D547" s="17"/>
      <c r="E547" s="17"/>
      <c r="F547" s="17"/>
      <c r="G547" s="17"/>
      <c r="H547" s="17"/>
      <c r="I547" s="18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</row>
    <row r="548" spans="1:22" x14ac:dyDescent="0.25">
      <c r="A548" s="126"/>
      <c r="B548" s="17"/>
      <c r="C548" s="17"/>
      <c r="D548" s="17"/>
      <c r="E548" s="17"/>
      <c r="F548" s="17"/>
      <c r="G548" s="17"/>
      <c r="H548" s="17"/>
      <c r="I548" s="18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</row>
    <row r="549" spans="1:22" x14ac:dyDescent="0.25">
      <c r="A549" s="126"/>
      <c r="B549" s="17"/>
      <c r="C549" s="17"/>
      <c r="D549" s="17"/>
      <c r="E549" s="17"/>
      <c r="F549" s="17"/>
      <c r="G549" s="17"/>
      <c r="H549" s="17"/>
      <c r="I549" s="18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</row>
    <row r="550" spans="1:22" x14ac:dyDescent="0.25">
      <c r="A550" s="126"/>
      <c r="B550" s="17"/>
      <c r="C550" s="17"/>
      <c r="D550" s="17"/>
      <c r="E550" s="17"/>
      <c r="F550" s="17"/>
      <c r="G550" s="17"/>
      <c r="H550" s="17"/>
      <c r="I550" s="18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</row>
    <row r="551" spans="1:22" x14ac:dyDescent="0.25">
      <c r="A551" s="126"/>
      <c r="B551" s="17"/>
      <c r="C551" s="17"/>
      <c r="D551" s="17"/>
      <c r="E551" s="17"/>
      <c r="F551" s="17"/>
      <c r="G551" s="17"/>
      <c r="H551" s="17"/>
      <c r="I551" s="18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</row>
    <row r="552" spans="1:22" x14ac:dyDescent="0.25">
      <c r="A552" s="126"/>
      <c r="B552" s="17"/>
      <c r="C552" s="17"/>
      <c r="D552" s="17"/>
      <c r="E552" s="17"/>
      <c r="F552" s="17"/>
      <c r="G552" s="17"/>
      <c r="H552" s="17"/>
      <c r="I552" s="18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</row>
    <row r="553" spans="1:22" x14ac:dyDescent="0.25">
      <c r="A553" s="126"/>
      <c r="B553" s="17"/>
      <c r="C553" s="17"/>
      <c r="D553" s="17"/>
      <c r="E553" s="17"/>
      <c r="F553" s="17"/>
      <c r="G553" s="17"/>
      <c r="H553" s="17"/>
      <c r="I553" s="18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</row>
    <row r="554" spans="1:22" x14ac:dyDescent="0.25">
      <c r="A554" s="126"/>
      <c r="B554" s="17"/>
      <c r="C554" s="17"/>
      <c r="D554" s="17"/>
      <c r="E554" s="17"/>
      <c r="F554" s="17"/>
      <c r="G554" s="17"/>
      <c r="H554" s="17"/>
      <c r="I554" s="18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</row>
    <row r="555" spans="1:22" x14ac:dyDescent="0.25">
      <c r="A555" s="126"/>
      <c r="B555" s="17"/>
      <c r="C555" s="17"/>
      <c r="D555" s="17"/>
      <c r="E555" s="17"/>
      <c r="F555" s="17"/>
      <c r="G555" s="17"/>
      <c r="H555" s="17"/>
      <c r="I555" s="18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</row>
    <row r="556" spans="1:22" x14ac:dyDescent="0.25">
      <c r="A556" s="126"/>
      <c r="B556" s="17"/>
      <c r="C556" s="17"/>
      <c r="D556" s="17"/>
      <c r="E556" s="17"/>
      <c r="F556" s="17"/>
      <c r="G556" s="17"/>
      <c r="H556" s="17"/>
      <c r="I556" s="18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</row>
    <row r="557" spans="1:22" x14ac:dyDescent="0.25">
      <c r="A557" s="126"/>
      <c r="B557" s="17"/>
      <c r="C557" s="17"/>
      <c r="D557" s="17"/>
      <c r="E557" s="17"/>
      <c r="F557" s="17"/>
      <c r="G557" s="17"/>
      <c r="H557" s="17"/>
      <c r="I557" s="18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</row>
    <row r="558" spans="1:22" x14ac:dyDescent="0.25">
      <c r="A558" s="126"/>
      <c r="B558" s="17"/>
      <c r="C558" s="17"/>
      <c r="D558" s="17"/>
      <c r="E558" s="17"/>
      <c r="F558" s="17"/>
      <c r="G558" s="17"/>
      <c r="H558" s="17"/>
      <c r="I558" s="18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</row>
    <row r="559" spans="1:22" x14ac:dyDescent="0.25">
      <c r="A559" s="126"/>
      <c r="B559" s="17"/>
      <c r="C559" s="17"/>
      <c r="D559" s="17"/>
      <c r="E559" s="17"/>
      <c r="F559" s="17"/>
      <c r="G559" s="17"/>
      <c r="H559" s="17"/>
      <c r="I559" s="18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</row>
    <row r="560" spans="1:22" x14ac:dyDescent="0.25">
      <c r="A560" s="126"/>
      <c r="B560" s="17"/>
      <c r="C560" s="17"/>
      <c r="D560" s="17"/>
      <c r="E560" s="17"/>
      <c r="F560" s="17"/>
      <c r="G560" s="17"/>
      <c r="H560" s="17"/>
      <c r="I560" s="18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</row>
    <row r="561" spans="1:22" x14ac:dyDescent="0.25">
      <c r="A561" s="126"/>
      <c r="B561" s="17"/>
      <c r="C561" s="17"/>
      <c r="D561" s="17"/>
      <c r="E561" s="17"/>
      <c r="F561" s="17"/>
      <c r="G561" s="17"/>
      <c r="H561" s="17"/>
      <c r="I561" s="18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</row>
    <row r="562" spans="1:22" x14ac:dyDescent="0.25">
      <c r="A562" s="126"/>
      <c r="B562" s="17"/>
      <c r="C562" s="17"/>
      <c r="D562" s="17"/>
      <c r="E562" s="17"/>
      <c r="F562" s="17"/>
      <c r="G562" s="17"/>
      <c r="H562" s="17"/>
      <c r="I562" s="18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</row>
    <row r="563" spans="1:22" x14ac:dyDescent="0.25">
      <c r="A563" s="126"/>
      <c r="B563" s="17"/>
      <c r="C563" s="17"/>
      <c r="D563" s="17"/>
      <c r="E563" s="17"/>
      <c r="F563" s="17"/>
      <c r="G563" s="17"/>
      <c r="H563" s="17"/>
      <c r="I563" s="18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</row>
    <row r="564" spans="1:22" x14ac:dyDescent="0.25">
      <c r="A564" s="126"/>
      <c r="B564" s="17"/>
      <c r="C564" s="17"/>
      <c r="D564" s="17"/>
      <c r="E564" s="17"/>
      <c r="F564" s="17"/>
      <c r="G564" s="17"/>
      <c r="H564" s="17"/>
      <c r="I564" s="18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</row>
    <row r="565" spans="1:22" x14ac:dyDescent="0.25">
      <c r="A565" s="126"/>
      <c r="B565" s="17"/>
      <c r="C565" s="17"/>
      <c r="D565" s="17"/>
      <c r="E565" s="17"/>
      <c r="F565" s="17"/>
      <c r="G565" s="17"/>
      <c r="H565" s="17"/>
      <c r="I565" s="18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</row>
    <row r="566" spans="1:22" x14ac:dyDescent="0.25">
      <c r="A566" s="126"/>
      <c r="B566" s="17"/>
      <c r="C566" s="17"/>
      <c r="D566" s="17"/>
      <c r="E566" s="17"/>
      <c r="F566" s="17"/>
      <c r="G566" s="17"/>
      <c r="H566" s="17"/>
      <c r="I566" s="18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</row>
    <row r="567" spans="1:22" x14ac:dyDescent="0.25">
      <c r="A567" s="126"/>
      <c r="B567" s="17"/>
      <c r="C567" s="17"/>
      <c r="D567" s="17"/>
      <c r="E567" s="17"/>
      <c r="F567" s="17"/>
      <c r="G567" s="17"/>
      <c r="H567" s="17"/>
      <c r="I567" s="18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</row>
    <row r="568" spans="1:22" x14ac:dyDescent="0.25">
      <c r="A568" s="126"/>
      <c r="B568" s="17"/>
      <c r="C568" s="17"/>
      <c r="D568" s="17"/>
      <c r="E568" s="17"/>
      <c r="F568" s="17"/>
      <c r="G568" s="17"/>
      <c r="H568" s="17"/>
      <c r="I568" s="18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</row>
    <row r="569" spans="1:22" x14ac:dyDescent="0.25">
      <c r="A569" s="126"/>
      <c r="B569" s="17"/>
      <c r="C569" s="17"/>
      <c r="D569" s="17"/>
      <c r="E569" s="17"/>
      <c r="F569" s="17"/>
      <c r="G569" s="17"/>
      <c r="H569" s="17"/>
      <c r="I569" s="18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</row>
    <row r="570" spans="1:22" x14ac:dyDescent="0.25">
      <c r="A570" s="126"/>
      <c r="B570" s="17"/>
      <c r="C570" s="17"/>
      <c r="D570" s="17"/>
      <c r="E570" s="17"/>
      <c r="F570" s="17"/>
      <c r="G570" s="17"/>
      <c r="H570" s="17"/>
      <c r="I570" s="18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</row>
    <row r="571" spans="1:22" x14ac:dyDescent="0.25">
      <c r="A571" s="126"/>
      <c r="B571" s="17"/>
      <c r="C571" s="17"/>
      <c r="D571" s="17"/>
      <c r="E571" s="17"/>
      <c r="F571" s="17"/>
      <c r="G571" s="17"/>
      <c r="H571" s="17"/>
      <c r="I571" s="18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</row>
    <row r="572" spans="1:22" x14ac:dyDescent="0.25">
      <c r="A572" s="126"/>
      <c r="B572" s="17"/>
      <c r="C572" s="17"/>
      <c r="D572" s="17"/>
      <c r="E572" s="17"/>
      <c r="F572" s="17"/>
      <c r="G572" s="17"/>
      <c r="H572" s="17"/>
      <c r="I572" s="18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</row>
    <row r="573" spans="1:22" x14ac:dyDescent="0.25">
      <c r="A573" s="126"/>
      <c r="B573" s="17"/>
      <c r="C573" s="17"/>
      <c r="D573" s="17"/>
      <c r="E573" s="17"/>
      <c r="F573" s="17"/>
      <c r="G573" s="17"/>
      <c r="H573" s="17"/>
      <c r="I573" s="18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</row>
    <row r="574" spans="1:22" x14ac:dyDescent="0.25">
      <c r="A574" s="126"/>
      <c r="B574" s="17"/>
      <c r="C574" s="17"/>
      <c r="D574" s="17"/>
      <c r="E574" s="17"/>
      <c r="F574" s="17"/>
      <c r="G574" s="17"/>
      <c r="H574" s="17"/>
      <c r="I574" s="18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</row>
    <row r="575" spans="1:22" x14ac:dyDescent="0.25">
      <c r="A575" s="126"/>
      <c r="B575" s="17"/>
      <c r="C575" s="17"/>
      <c r="D575" s="17"/>
      <c r="E575" s="17"/>
      <c r="F575" s="17"/>
      <c r="G575" s="17"/>
      <c r="H575" s="17"/>
      <c r="I575" s="18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</row>
    <row r="576" spans="1:22" x14ac:dyDescent="0.25">
      <c r="A576" s="126"/>
      <c r="B576" s="17"/>
      <c r="C576" s="17"/>
      <c r="D576" s="17"/>
      <c r="E576" s="17"/>
      <c r="F576" s="17"/>
      <c r="G576" s="17"/>
      <c r="H576" s="17"/>
      <c r="I576" s="18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</row>
    <row r="577" spans="1:22" x14ac:dyDescent="0.25">
      <c r="A577" s="126"/>
      <c r="B577" s="17"/>
      <c r="C577" s="17"/>
      <c r="D577" s="17"/>
      <c r="E577" s="17"/>
      <c r="F577" s="17"/>
      <c r="G577" s="17"/>
      <c r="H577" s="17"/>
      <c r="I577" s="18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</row>
    <row r="578" spans="1:22" x14ac:dyDescent="0.25">
      <c r="A578" s="126"/>
      <c r="B578" s="17"/>
      <c r="C578" s="17"/>
      <c r="D578" s="17"/>
      <c r="E578" s="17"/>
      <c r="F578" s="17"/>
      <c r="G578" s="17"/>
      <c r="H578" s="17"/>
      <c r="I578" s="18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</row>
    <row r="579" spans="1:22" x14ac:dyDescent="0.25">
      <c r="A579" s="126"/>
      <c r="B579" s="17"/>
      <c r="C579" s="17"/>
      <c r="D579" s="17"/>
      <c r="E579" s="17"/>
      <c r="F579" s="17"/>
      <c r="G579" s="17"/>
      <c r="H579" s="17"/>
      <c r="I579" s="18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</row>
    <row r="580" spans="1:22" x14ac:dyDescent="0.25">
      <c r="A580" s="126"/>
      <c r="B580" s="17"/>
      <c r="C580" s="17"/>
      <c r="D580" s="17"/>
      <c r="E580" s="17"/>
      <c r="F580" s="17"/>
      <c r="G580" s="17"/>
      <c r="H580" s="17"/>
      <c r="I580" s="18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</row>
    <row r="581" spans="1:22" x14ac:dyDescent="0.25">
      <c r="A581" s="126"/>
      <c r="B581" s="17"/>
      <c r="C581" s="17"/>
      <c r="D581" s="17"/>
      <c r="E581" s="17"/>
      <c r="F581" s="17"/>
      <c r="G581" s="17"/>
      <c r="H581" s="17"/>
      <c r="I581" s="18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</row>
    <row r="582" spans="1:22" x14ac:dyDescent="0.25">
      <c r="A582" s="126"/>
      <c r="B582" s="17"/>
      <c r="C582" s="17"/>
      <c r="D582" s="17"/>
      <c r="E582" s="17"/>
      <c r="F582" s="17"/>
      <c r="G582" s="17"/>
      <c r="H582" s="17"/>
      <c r="I582" s="18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</row>
    <row r="583" spans="1:22" x14ac:dyDescent="0.25">
      <c r="A583" s="126"/>
      <c r="B583" s="17"/>
      <c r="C583" s="17"/>
      <c r="D583" s="17"/>
      <c r="E583" s="17"/>
      <c r="F583" s="17"/>
      <c r="G583" s="17"/>
      <c r="H583" s="17"/>
      <c r="I583" s="18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</row>
    <row r="584" spans="1:22" x14ac:dyDescent="0.25">
      <c r="A584" s="126"/>
      <c r="B584" s="17"/>
      <c r="C584" s="17"/>
      <c r="D584" s="17"/>
      <c r="E584" s="17"/>
      <c r="F584" s="17"/>
      <c r="G584" s="17"/>
      <c r="H584" s="17"/>
      <c r="I584" s="18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</row>
    <row r="585" spans="1:22" x14ac:dyDescent="0.25">
      <c r="A585" s="126"/>
      <c r="B585" s="17"/>
      <c r="C585" s="17"/>
      <c r="D585" s="17"/>
      <c r="E585" s="17"/>
      <c r="F585" s="17"/>
      <c r="G585" s="17"/>
      <c r="H585" s="17"/>
      <c r="I585" s="18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</row>
    <row r="586" spans="1:22" x14ac:dyDescent="0.25">
      <c r="A586" s="126"/>
      <c r="B586" s="17"/>
      <c r="C586" s="17"/>
      <c r="D586" s="17"/>
      <c r="E586" s="17"/>
      <c r="F586" s="17"/>
      <c r="G586" s="17"/>
      <c r="H586" s="17"/>
      <c r="I586" s="18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</row>
    <row r="587" spans="1:22" x14ac:dyDescent="0.25">
      <c r="A587" s="126"/>
      <c r="B587" s="17"/>
      <c r="C587" s="17"/>
      <c r="D587" s="17"/>
      <c r="E587" s="17"/>
      <c r="F587" s="17"/>
      <c r="G587" s="17"/>
      <c r="H587" s="17"/>
      <c r="I587" s="18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</row>
    <row r="588" spans="1:22" x14ac:dyDescent="0.25">
      <c r="A588" s="126"/>
      <c r="B588" s="17"/>
      <c r="C588" s="17"/>
      <c r="D588" s="17"/>
      <c r="E588" s="17"/>
      <c r="F588" s="17"/>
      <c r="G588" s="17"/>
      <c r="H588" s="17"/>
      <c r="I588" s="18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</row>
    <row r="589" spans="1:22" x14ac:dyDescent="0.25">
      <c r="A589" s="126"/>
      <c r="B589" s="17"/>
      <c r="C589" s="17"/>
      <c r="D589" s="17"/>
      <c r="E589" s="17"/>
      <c r="F589" s="17"/>
      <c r="G589" s="17"/>
      <c r="H589" s="17"/>
      <c r="I589" s="18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</row>
    <row r="590" spans="1:22" x14ac:dyDescent="0.25">
      <c r="A590" s="126"/>
      <c r="B590" s="17"/>
      <c r="C590" s="17"/>
      <c r="D590" s="17"/>
      <c r="E590" s="17"/>
      <c r="F590" s="17"/>
      <c r="G590" s="17"/>
      <c r="H590" s="17"/>
      <c r="I590" s="18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</row>
    <row r="591" spans="1:22" x14ac:dyDescent="0.25">
      <c r="A591" s="126"/>
      <c r="B591" s="17"/>
      <c r="C591" s="17"/>
      <c r="D591" s="17"/>
      <c r="E591" s="17"/>
      <c r="F591" s="17"/>
      <c r="G591" s="17"/>
      <c r="H591" s="17"/>
      <c r="I591" s="18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</row>
    <row r="592" spans="1:22" x14ac:dyDescent="0.25">
      <c r="A592" s="126"/>
      <c r="B592" s="17"/>
      <c r="C592" s="17"/>
      <c r="D592" s="17"/>
      <c r="E592" s="17"/>
      <c r="F592" s="17"/>
      <c r="G592" s="17"/>
      <c r="H592" s="17"/>
      <c r="I592" s="18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</row>
    <row r="593" spans="1:22" x14ac:dyDescent="0.25">
      <c r="A593" s="126"/>
      <c r="B593" s="17"/>
      <c r="C593" s="17"/>
      <c r="D593" s="17"/>
      <c r="E593" s="17"/>
      <c r="F593" s="17"/>
      <c r="G593" s="17"/>
      <c r="H593" s="17"/>
      <c r="I593" s="18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</row>
    <row r="594" spans="1:22" x14ac:dyDescent="0.25">
      <c r="A594" s="126"/>
      <c r="B594" s="17"/>
      <c r="C594" s="17"/>
      <c r="D594" s="17"/>
      <c r="E594" s="17"/>
      <c r="F594" s="17"/>
      <c r="G594" s="17"/>
      <c r="H594" s="17"/>
      <c r="I594" s="18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</row>
    <row r="595" spans="1:22" x14ac:dyDescent="0.25">
      <c r="A595" s="126"/>
      <c r="B595" s="17"/>
      <c r="C595" s="17"/>
      <c r="D595" s="17"/>
      <c r="E595" s="17"/>
      <c r="F595" s="17"/>
      <c r="G595" s="17"/>
      <c r="H595" s="17"/>
      <c r="I595" s="18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</row>
    <row r="596" spans="1:22" x14ac:dyDescent="0.25">
      <c r="A596" s="126"/>
      <c r="B596" s="17"/>
      <c r="C596" s="17"/>
      <c r="D596" s="17"/>
      <c r="E596" s="17"/>
      <c r="F596" s="17"/>
      <c r="G596" s="17"/>
      <c r="H596" s="17"/>
      <c r="I596" s="18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</row>
    <row r="597" spans="1:22" x14ac:dyDescent="0.25">
      <c r="A597" s="126"/>
      <c r="B597" s="17"/>
      <c r="C597" s="17"/>
      <c r="D597" s="17"/>
      <c r="E597" s="17"/>
      <c r="F597" s="17"/>
      <c r="G597" s="17"/>
      <c r="H597" s="17"/>
      <c r="I597" s="18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</row>
    <row r="598" spans="1:22" x14ac:dyDescent="0.25">
      <c r="A598" s="126"/>
      <c r="B598" s="17"/>
      <c r="C598" s="17"/>
      <c r="D598" s="17"/>
      <c r="E598" s="17"/>
      <c r="F598" s="17"/>
      <c r="G598" s="17"/>
      <c r="H598" s="17"/>
      <c r="I598" s="18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</row>
    <row r="599" spans="1:22" x14ac:dyDescent="0.25">
      <c r="A599" s="126"/>
      <c r="B599" s="17"/>
      <c r="C599" s="17"/>
      <c r="D599" s="17"/>
      <c r="E599" s="17"/>
      <c r="F599" s="17"/>
      <c r="G599" s="17"/>
      <c r="H599" s="17"/>
      <c r="I599" s="18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</row>
    <row r="600" spans="1:22" x14ac:dyDescent="0.25">
      <c r="A600" s="126"/>
      <c r="B600" s="17"/>
      <c r="C600" s="17"/>
      <c r="D600" s="17"/>
      <c r="E600" s="17"/>
      <c r="F600" s="17"/>
      <c r="G600" s="17"/>
      <c r="H600" s="17"/>
      <c r="I600" s="18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</row>
    <row r="601" spans="1:22" x14ac:dyDescent="0.25">
      <c r="A601" s="126"/>
      <c r="B601" s="17"/>
      <c r="C601" s="17"/>
      <c r="D601" s="17"/>
      <c r="E601" s="17"/>
      <c r="F601" s="17"/>
      <c r="G601" s="17"/>
      <c r="H601" s="17"/>
      <c r="I601" s="18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</row>
    <row r="602" spans="1:22" x14ac:dyDescent="0.25">
      <c r="A602" s="126"/>
      <c r="B602" s="17"/>
      <c r="C602" s="17"/>
      <c r="D602" s="17"/>
      <c r="E602" s="17"/>
      <c r="F602" s="17"/>
      <c r="G602" s="17"/>
      <c r="H602" s="17"/>
      <c r="I602" s="18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</row>
    <row r="603" spans="1:22" x14ac:dyDescent="0.25">
      <c r="A603" s="126"/>
      <c r="B603" s="17"/>
      <c r="C603" s="17"/>
      <c r="D603" s="17"/>
      <c r="E603" s="17"/>
      <c r="F603" s="17"/>
      <c r="G603" s="17"/>
      <c r="H603" s="17"/>
      <c r="I603" s="18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</row>
    <row r="604" spans="1:22" x14ac:dyDescent="0.25">
      <c r="A604" s="126"/>
      <c r="B604" s="17"/>
      <c r="C604" s="17"/>
      <c r="D604" s="17"/>
      <c r="E604" s="17"/>
      <c r="F604" s="17"/>
      <c r="G604" s="17"/>
      <c r="H604" s="17"/>
      <c r="I604" s="18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</row>
    <row r="605" spans="1:22" x14ac:dyDescent="0.25">
      <c r="A605" s="126"/>
      <c r="B605" s="17"/>
      <c r="C605" s="17"/>
      <c r="D605" s="17"/>
      <c r="E605" s="17"/>
      <c r="F605" s="17"/>
      <c r="G605" s="17"/>
      <c r="H605" s="17"/>
      <c r="I605" s="18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</row>
    <row r="606" spans="1:22" x14ac:dyDescent="0.25">
      <c r="A606" s="126"/>
      <c r="B606" s="17"/>
      <c r="C606" s="17"/>
      <c r="D606" s="17"/>
      <c r="E606" s="17"/>
      <c r="F606" s="17"/>
      <c r="G606" s="17"/>
      <c r="H606" s="17"/>
      <c r="I606" s="18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</row>
    <row r="607" spans="1:22" x14ac:dyDescent="0.25">
      <c r="A607" s="126"/>
      <c r="B607" s="17"/>
      <c r="C607" s="17"/>
      <c r="D607" s="17"/>
      <c r="E607" s="17"/>
      <c r="F607" s="17"/>
      <c r="G607" s="17"/>
      <c r="H607" s="17"/>
      <c r="I607" s="18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</row>
    <row r="608" spans="1:22" x14ac:dyDescent="0.25">
      <c r="A608" s="126"/>
      <c r="B608" s="17"/>
      <c r="C608" s="17"/>
      <c r="D608" s="17"/>
      <c r="E608" s="17"/>
      <c r="F608" s="17"/>
      <c r="G608" s="17"/>
      <c r="H608" s="17"/>
      <c r="I608" s="18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</row>
    <row r="609" spans="1:22" x14ac:dyDescent="0.25">
      <c r="A609" s="126"/>
      <c r="B609" s="17"/>
      <c r="C609" s="17"/>
      <c r="D609" s="17"/>
      <c r="E609" s="17"/>
      <c r="F609" s="17"/>
      <c r="G609" s="17"/>
      <c r="H609" s="17"/>
      <c r="I609" s="18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</row>
    <row r="610" spans="1:22" x14ac:dyDescent="0.25">
      <c r="A610" s="126"/>
      <c r="B610" s="17"/>
      <c r="C610" s="17"/>
      <c r="D610" s="17"/>
      <c r="E610" s="17"/>
      <c r="F610" s="17"/>
      <c r="G610" s="17"/>
      <c r="H610" s="17"/>
      <c r="I610" s="18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</row>
    <row r="611" spans="1:22" x14ac:dyDescent="0.25">
      <c r="A611" s="126"/>
      <c r="B611" s="17"/>
      <c r="C611" s="17"/>
      <c r="D611" s="17"/>
      <c r="E611" s="17"/>
      <c r="F611" s="17"/>
      <c r="G611" s="17"/>
      <c r="H611" s="17"/>
      <c r="I611" s="18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</row>
    <row r="612" spans="1:22" x14ac:dyDescent="0.25">
      <c r="A612" s="126"/>
      <c r="B612" s="17"/>
      <c r="C612" s="17"/>
      <c r="D612" s="17"/>
      <c r="E612" s="17"/>
      <c r="F612" s="17"/>
      <c r="G612" s="17"/>
      <c r="H612" s="17"/>
      <c r="I612" s="18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</row>
    <row r="613" spans="1:22" x14ac:dyDescent="0.25">
      <c r="A613" s="126"/>
      <c r="B613" s="17"/>
      <c r="C613" s="17"/>
      <c r="D613" s="17"/>
      <c r="E613" s="17"/>
      <c r="F613" s="17"/>
      <c r="G613" s="17"/>
      <c r="H613" s="17"/>
      <c r="I613" s="18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</row>
    <row r="614" spans="1:22" x14ac:dyDescent="0.25">
      <c r="A614" s="126"/>
      <c r="B614" s="17"/>
      <c r="C614" s="17"/>
      <c r="D614" s="17"/>
      <c r="E614" s="17"/>
      <c r="F614" s="17"/>
      <c r="G614" s="17"/>
      <c r="H614" s="17"/>
      <c r="I614" s="18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</row>
    <row r="615" spans="1:22" x14ac:dyDescent="0.25">
      <c r="A615" s="126"/>
      <c r="B615" s="17"/>
      <c r="C615" s="17"/>
      <c r="D615" s="17"/>
      <c r="E615" s="17"/>
      <c r="F615" s="17"/>
      <c r="G615" s="17"/>
      <c r="H615" s="17"/>
      <c r="I615" s="18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</row>
    <row r="616" spans="1:22" x14ac:dyDescent="0.25">
      <c r="A616" s="126"/>
      <c r="B616" s="17"/>
      <c r="C616" s="17"/>
      <c r="D616" s="17"/>
      <c r="E616" s="17"/>
      <c r="F616" s="17"/>
      <c r="G616" s="17"/>
      <c r="H616" s="17"/>
      <c r="I616" s="18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</row>
    <row r="617" spans="1:22" x14ac:dyDescent="0.25">
      <c r="A617" s="126"/>
      <c r="B617" s="17"/>
      <c r="C617" s="17"/>
      <c r="D617" s="17"/>
      <c r="E617" s="17"/>
      <c r="F617" s="17"/>
      <c r="G617" s="17"/>
      <c r="H617" s="17"/>
      <c r="I617" s="18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</row>
    <row r="618" spans="1:22" x14ac:dyDescent="0.25">
      <c r="A618" s="126"/>
      <c r="B618" s="17"/>
      <c r="C618" s="17"/>
      <c r="D618" s="17"/>
      <c r="E618" s="17"/>
      <c r="F618" s="17"/>
      <c r="G618" s="17"/>
      <c r="H618" s="17"/>
      <c r="I618" s="18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</row>
    <row r="619" spans="1:22" x14ac:dyDescent="0.25">
      <c r="A619" s="126"/>
      <c r="B619" s="17"/>
      <c r="C619" s="17"/>
      <c r="D619" s="17"/>
      <c r="E619" s="17"/>
      <c r="F619" s="17"/>
      <c r="G619" s="17"/>
      <c r="H619" s="17"/>
      <c r="I619" s="18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</row>
    <row r="620" spans="1:22" x14ac:dyDescent="0.25">
      <c r="A620" s="126"/>
      <c r="B620" s="17"/>
      <c r="C620" s="17"/>
      <c r="D620" s="17"/>
      <c r="E620" s="17"/>
      <c r="F620" s="17"/>
      <c r="G620" s="17"/>
      <c r="H620" s="17"/>
      <c r="I620" s="18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</row>
    <row r="621" spans="1:22" x14ac:dyDescent="0.25">
      <c r="A621" s="126"/>
      <c r="B621" s="17"/>
      <c r="C621" s="17"/>
      <c r="D621" s="17"/>
      <c r="E621" s="17"/>
      <c r="F621" s="17"/>
      <c r="G621" s="17"/>
      <c r="H621" s="17"/>
      <c r="I621" s="18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</row>
    <row r="622" spans="1:22" x14ac:dyDescent="0.25">
      <c r="A622" s="126"/>
      <c r="B622" s="17"/>
      <c r="C622" s="17"/>
      <c r="D622" s="17"/>
      <c r="E622" s="17"/>
      <c r="F622" s="17"/>
      <c r="G622" s="17"/>
      <c r="H622" s="17"/>
      <c r="I622" s="18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</row>
    <row r="623" spans="1:22" x14ac:dyDescent="0.25">
      <c r="A623" s="126"/>
      <c r="B623" s="17"/>
      <c r="C623" s="17"/>
      <c r="D623" s="17"/>
      <c r="E623" s="17"/>
      <c r="F623" s="17"/>
      <c r="G623" s="17"/>
      <c r="H623" s="17"/>
      <c r="I623" s="18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</row>
    <row r="624" spans="1:22" x14ac:dyDescent="0.25">
      <c r="A624" s="126"/>
      <c r="B624" s="17"/>
      <c r="C624" s="17"/>
      <c r="D624" s="17"/>
      <c r="E624" s="17"/>
      <c r="F624" s="17"/>
      <c r="G624" s="17"/>
      <c r="H624" s="17"/>
      <c r="I624" s="18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</row>
    <row r="625" spans="1:22" x14ac:dyDescent="0.25">
      <c r="A625" s="126"/>
      <c r="B625" s="17"/>
      <c r="C625" s="17"/>
      <c r="D625" s="17"/>
      <c r="E625" s="17"/>
      <c r="F625" s="17"/>
      <c r="G625" s="17"/>
      <c r="H625" s="17"/>
      <c r="I625" s="18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</row>
    <row r="626" spans="1:22" x14ac:dyDescent="0.25">
      <c r="A626" s="126"/>
      <c r="B626" s="17"/>
      <c r="C626" s="17"/>
      <c r="D626" s="17"/>
      <c r="E626" s="17"/>
      <c r="F626" s="17"/>
      <c r="G626" s="17"/>
      <c r="H626" s="17"/>
      <c r="I626" s="18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</row>
    <row r="627" spans="1:22" x14ac:dyDescent="0.25">
      <c r="A627" s="126"/>
      <c r="B627" s="17"/>
      <c r="C627" s="17"/>
      <c r="D627" s="17"/>
      <c r="E627" s="17"/>
      <c r="F627" s="17"/>
      <c r="G627" s="17"/>
      <c r="H627" s="17"/>
      <c r="I627" s="18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</row>
    <row r="628" spans="1:22" x14ac:dyDescent="0.25">
      <c r="A628" s="126"/>
      <c r="B628" s="17"/>
      <c r="C628" s="17"/>
      <c r="D628" s="17"/>
      <c r="E628" s="17"/>
      <c r="F628" s="17"/>
      <c r="G628" s="17"/>
      <c r="H628" s="17"/>
      <c r="I628" s="18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</row>
    <row r="629" spans="1:22" x14ac:dyDescent="0.25">
      <c r="A629" s="126"/>
      <c r="B629" s="17"/>
      <c r="C629" s="17"/>
      <c r="D629" s="17"/>
      <c r="E629" s="17"/>
      <c r="F629" s="17"/>
      <c r="G629" s="17"/>
      <c r="H629" s="17"/>
      <c r="I629" s="18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</row>
    <row r="630" spans="1:22" x14ac:dyDescent="0.25">
      <c r="A630" s="126"/>
      <c r="B630" s="17"/>
      <c r="C630" s="17"/>
      <c r="D630" s="17"/>
      <c r="E630" s="17"/>
      <c r="F630" s="17"/>
      <c r="G630" s="17"/>
      <c r="H630" s="17"/>
      <c r="I630" s="18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</row>
    <row r="631" spans="1:22" x14ac:dyDescent="0.25">
      <c r="A631" s="126"/>
      <c r="B631" s="17"/>
      <c r="C631" s="17"/>
      <c r="D631" s="17"/>
      <c r="E631" s="17"/>
      <c r="F631" s="17"/>
      <c r="G631" s="17"/>
      <c r="H631" s="17"/>
      <c r="I631" s="18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</row>
    <row r="632" spans="1:22" x14ac:dyDescent="0.25">
      <c r="A632" s="126"/>
      <c r="B632" s="17"/>
      <c r="C632" s="17"/>
      <c r="D632" s="17"/>
      <c r="E632" s="17"/>
      <c r="F632" s="17"/>
      <c r="G632" s="17"/>
      <c r="H632" s="17"/>
      <c r="I632" s="18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</row>
    <row r="633" spans="1:22" x14ac:dyDescent="0.25">
      <c r="A633" s="126"/>
      <c r="B633" s="17"/>
      <c r="C633" s="17"/>
      <c r="D633" s="17"/>
      <c r="E633" s="17"/>
      <c r="F633" s="17"/>
      <c r="G633" s="17"/>
      <c r="H633" s="17"/>
      <c r="I633" s="18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</row>
    <row r="634" spans="1:22" x14ac:dyDescent="0.25">
      <c r="A634" s="126"/>
      <c r="B634" s="17"/>
      <c r="C634" s="17"/>
      <c r="D634" s="17"/>
      <c r="E634" s="17"/>
      <c r="F634" s="17"/>
      <c r="G634" s="17"/>
      <c r="H634" s="17"/>
      <c r="I634" s="18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</row>
    <row r="635" spans="1:22" x14ac:dyDescent="0.25">
      <c r="A635" s="126"/>
      <c r="B635" s="17"/>
      <c r="C635" s="17"/>
      <c r="D635" s="17"/>
      <c r="E635" s="17"/>
      <c r="F635" s="17"/>
      <c r="G635" s="17"/>
      <c r="H635" s="17"/>
      <c r="I635" s="18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</row>
    <row r="636" spans="1:22" x14ac:dyDescent="0.25">
      <c r="A636" s="126"/>
      <c r="B636" s="17"/>
      <c r="C636" s="17"/>
      <c r="D636" s="17"/>
      <c r="E636" s="17"/>
      <c r="F636" s="17"/>
      <c r="G636" s="17"/>
      <c r="H636" s="17"/>
      <c r="I636" s="18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</row>
    <row r="637" spans="1:22" x14ac:dyDescent="0.25">
      <c r="A637" s="126"/>
      <c r="B637" s="17"/>
      <c r="C637" s="17"/>
      <c r="D637" s="17"/>
      <c r="E637" s="17"/>
      <c r="F637" s="17"/>
      <c r="G637" s="17"/>
      <c r="H637" s="17"/>
      <c r="I637" s="18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</row>
    <row r="638" spans="1:22" x14ac:dyDescent="0.25">
      <c r="A638" s="126"/>
      <c r="B638" s="17"/>
      <c r="C638" s="17"/>
      <c r="D638" s="17"/>
      <c r="E638" s="17"/>
      <c r="F638" s="17"/>
      <c r="G638" s="17"/>
      <c r="H638" s="17"/>
      <c r="I638" s="18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</row>
    <row r="639" spans="1:22" x14ac:dyDescent="0.25">
      <c r="A639" s="126"/>
      <c r="B639" s="17"/>
      <c r="C639" s="17"/>
      <c r="D639" s="17"/>
      <c r="E639" s="17"/>
      <c r="F639" s="17"/>
      <c r="G639" s="17"/>
      <c r="H639" s="17"/>
      <c r="I639" s="18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</row>
    <row r="640" spans="1:22" x14ac:dyDescent="0.25">
      <c r="A640" s="126"/>
      <c r="B640" s="17"/>
      <c r="C640" s="17"/>
      <c r="D640" s="17"/>
      <c r="E640" s="17"/>
      <c r="F640" s="17"/>
      <c r="G640" s="17"/>
      <c r="H640" s="17"/>
      <c r="I640" s="18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</row>
    <row r="641" spans="1:22" x14ac:dyDescent="0.25">
      <c r="A641" s="126"/>
      <c r="B641" s="17"/>
      <c r="C641" s="17"/>
      <c r="D641" s="17"/>
      <c r="E641" s="17"/>
      <c r="F641" s="17"/>
      <c r="G641" s="17"/>
      <c r="H641" s="17"/>
      <c r="I641" s="18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</row>
    <row r="642" spans="1:22" x14ac:dyDescent="0.25">
      <c r="A642" s="126"/>
      <c r="B642" s="17"/>
      <c r="C642" s="17"/>
      <c r="D642" s="17"/>
      <c r="E642" s="17"/>
      <c r="F642" s="17"/>
      <c r="G642" s="17"/>
      <c r="H642" s="17"/>
      <c r="I642" s="18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</row>
    <row r="643" spans="1:22" x14ac:dyDescent="0.25">
      <c r="A643" s="126"/>
      <c r="B643" s="17"/>
      <c r="C643" s="17"/>
      <c r="D643" s="17"/>
      <c r="E643" s="17"/>
      <c r="F643" s="17"/>
      <c r="G643" s="17"/>
      <c r="H643" s="17"/>
      <c r="I643" s="18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</row>
    <row r="644" spans="1:22" x14ac:dyDescent="0.25">
      <c r="A644" s="126"/>
      <c r="B644" s="17"/>
      <c r="C644" s="17"/>
      <c r="D644" s="17"/>
      <c r="E644" s="17"/>
      <c r="F644" s="17"/>
      <c r="G644" s="17"/>
      <c r="H644" s="17"/>
      <c r="I644" s="18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</row>
    <row r="645" spans="1:22" x14ac:dyDescent="0.25">
      <c r="A645" s="126"/>
      <c r="B645" s="17"/>
      <c r="C645" s="17"/>
      <c r="D645" s="17"/>
      <c r="E645" s="17"/>
      <c r="F645" s="17"/>
      <c r="G645" s="17"/>
      <c r="H645" s="17"/>
      <c r="I645" s="18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</row>
    <row r="646" spans="1:22" x14ac:dyDescent="0.25">
      <c r="A646" s="126"/>
      <c r="B646" s="17"/>
      <c r="C646" s="17"/>
      <c r="D646" s="17"/>
      <c r="E646" s="17"/>
      <c r="F646" s="17"/>
      <c r="G646" s="17"/>
      <c r="H646" s="17"/>
      <c r="I646" s="18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</row>
    <row r="647" spans="1:22" x14ac:dyDescent="0.25">
      <c r="A647" s="126"/>
      <c r="B647" s="17"/>
      <c r="C647" s="17"/>
      <c r="D647" s="17"/>
      <c r="E647" s="17"/>
      <c r="F647" s="17"/>
      <c r="G647" s="17"/>
      <c r="H647" s="17"/>
      <c r="I647" s="18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</row>
    <row r="648" spans="1:22" x14ac:dyDescent="0.25">
      <c r="A648" s="126"/>
      <c r="B648" s="17"/>
      <c r="C648" s="17"/>
      <c r="D648" s="17"/>
      <c r="E648" s="17"/>
      <c r="F648" s="17"/>
      <c r="G648" s="17"/>
      <c r="H648" s="17"/>
      <c r="I648" s="18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</row>
    <row r="649" spans="1:22" x14ac:dyDescent="0.25">
      <c r="A649" s="126"/>
      <c r="B649" s="17"/>
      <c r="C649" s="17"/>
      <c r="D649" s="17"/>
      <c r="E649" s="17"/>
      <c r="F649" s="17"/>
      <c r="G649" s="17"/>
      <c r="H649" s="17"/>
      <c r="I649" s="18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</row>
    <row r="650" spans="1:22" x14ac:dyDescent="0.25">
      <c r="A650" s="126"/>
      <c r="B650" s="17"/>
      <c r="C650" s="17"/>
      <c r="D650" s="17"/>
      <c r="E650" s="17"/>
      <c r="F650" s="17"/>
      <c r="G650" s="17"/>
      <c r="H650" s="17"/>
      <c r="I650" s="18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</row>
    <row r="651" spans="1:22" x14ac:dyDescent="0.25">
      <c r="A651" s="126"/>
      <c r="B651" s="17"/>
      <c r="C651" s="17"/>
      <c r="D651" s="17"/>
      <c r="E651" s="17"/>
      <c r="F651" s="17"/>
      <c r="G651" s="17"/>
      <c r="H651" s="17"/>
      <c r="I651" s="18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</row>
    <row r="652" spans="1:22" x14ac:dyDescent="0.25">
      <c r="A652" s="126"/>
      <c r="B652" s="17"/>
      <c r="C652" s="17"/>
      <c r="D652" s="17"/>
      <c r="E652" s="17"/>
      <c r="F652" s="17"/>
      <c r="G652" s="17"/>
      <c r="H652" s="17"/>
      <c r="I652" s="18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</row>
    <row r="653" spans="1:22" x14ac:dyDescent="0.25">
      <c r="A653" s="126"/>
      <c r="B653" s="17"/>
      <c r="C653" s="17"/>
      <c r="D653" s="17"/>
      <c r="E653" s="17"/>
      <c r="F653" s="17"/>
      <c r="G653" s="17"/>
      <c r="H653" s="17"/>
      <c r="I653" s="18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</row>
    <row r="654" spans="1:22" x14ac:dyDescent="0.25">
      <c r="A654" s="126"/>
      <c r="B654" s="17"/>
      <c r="C654" s="17"/>
      <c r="D654" s="17"/>
      <c r="E654" s="17"/>
      <c r="F654" s="17"/>
      <c r="G654" s="17"/>
      <c r="H654" s="17"/>
      <c r="I654" s="18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</row>
    <row r="655" spans="1:22" x14ac:dyDescent="0.25">
      <c r="A655" s="126"/>
      <c r="B655" s="17"/>
      <c r="C655" s="17"/>
      <c r="D655" s="17"/>
      <c r="E655" s="17"/>
      <c r="F655" s="17"/>
      <c r="G655" s="17"/>
      <c r="H655" s="17"/>
      <c r="I655" s="18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</row>
    <row r="656" spans="1:22" x14ac:dyDescent="0.25">
      <c r="A656" s="126"/>
      <c r="B656" s="17"/>
      <c r="C656" s="17"/>
      <c r="D656" s="17"/>
      <c r="E656" s="17"/>
      <c r="F656" s="17"/>
      <c r="G656" s="17"/>
      <c r="H656" s="17"/>
      <c r="I656" s="18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</row>
    <row r="657" spans="1:22" x14ac:dyDescent="0.25">
      <c r="A657" s="126"/>
      <c r="B657" s="17"/>
      <c r="C657" s="17"/>
      <c r="D657" s="17"/>
      <c r="E657" s="17"/>
      <c r="F657" s="17"/>
      <c r="G657" s="17"/>
      <c r="H657" s="17"/>
      <c r="I657" s="18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</row>
    <row r="658" spans="1:22" x14ac:dyDescent="0.25">
      <c r="A658" s="126"/>
      <c r="B658" s="17"/>
      <c r="C658" s="17"/>
      <c r="D658" s="17"/>
      <c r="E658" s="17"/>
      <c r="F658" s="17"/>
      <c r="G658" s="17"/>
      <c r="H658" s="17"/>
      <c r="I658" s="18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</row>
    <row r="659" spans="1:22" x14ac:dyDescent="0.25">
      <c r="A659" s="126"/>
      <c r="B659" s="17"/>
      <c r="C659" s="17"/>
      <c r="D659" s="17"/>
      <c r="E659" s="17"/>
      <c r="F659" s="17"/>
      <c r="G659" s="17"/>
      <c r="H659" s="17"/>
      <c r="I659" s="18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</row>
    <row r="660" spans="1:22" x14ac:dyDescent="0.25">
      <c r="A660" s="126"/>
      <c r="B660" s="17"/>
      <c r="C660" s="17"/>
      <c r="D660" s="17"/>
      <c r="E660" s="17"/>
      <c r="F660" s="17"/>
      <c r="G660" s="17"/>
      <c r="H660" s="17"/>
      <c r="I660" s="18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</row>
    <row r="661" spans="1:22" x14ac:dyDescent="0.25">
      <c r="A661" s="126"/>
      <c r="B661" s="17"/>
      <c r="C661" s="17"/>
      <c r="D661" s="17"/>
      <c r="E661" s="17"/>
      <c r="F661" s="17"/>
      <c r="G661" s="17"/>
      <c r="H661" s="17"/>
      <c r="I661" s="18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</row>
    <row r="662" spans="1:22" x14ac:dyDescent="0.25">
      <c r="A662" s="126"/>
      <c r="B662" s="17"/>
      <c r="C662" s="17"/>
      <c r="D662" s="17"/>
      <c r="E662" s="17"/>
      <c r="F662" s="17"/>
      <c r="G662" s="17"/>
      <c r="H662" s="17"/>
      <c r="I662" s="18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</row>
    <row r="663" spans="1:22" x14ac:dyDescent="0.25">
      <c r="A663" s="126"/>
      <c r="B663" s="17"/>
      <c r="C663" s="17"/>
      <c r="D663" s="17"/>
      <c r="E663" s="17"/>
      <c r="F663" s="17"/>
      <c r="G663" s="17"/>
      <c r="H663" s="17"/>
      <c r="I663" s="18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</row>
    <row r="664" spans="1:22" x14ac:dyDescent="0.25">
      <c r="A664" s="126"/>
      <c r="B664" s="17"/>
      <c r="C664" s="17"/>
      <c r="D664" s="17"/>
      <c r="E664" s="17"/>
      <c r="F664" s="17"/>
      <c r="G664" s="17"/>
      <c r="H664" s="17"/>
      <c r="I664" s="18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</row>
    <row r="665" spans="1:22" x14ac:dyDescent="0.25">
      <c r="A665" s="126"/>
      <c r="B665" s="17"/>
      <c r="C665" s="17"/>
      <c r="D665" s="17"/>
      <c r="E665" s="17"/>
      <c r="F665" s="17"/>
      <c r="G665" s="17"/>
      <c r="H665" s="17"/>
      <c r="I665" s="18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</row>
    <row r="666" spans="1:22" x14ac:dyDescent="0.25">
      <c r="A666" s="126"/>
      <c r="B666" s="17"/>
      <c r="C666" s="17"/>
      <c r="D666" s="17"/>
      <c r="E666" s="17"/>
      <c r="F666" s="17"/>
      <c r="G666" s="17"/>
      <c r="H666" s="17"/>
      <c r="I666" s="18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</row>
    <row r="667" spans="1:22" x14ac:dyDescent="0.25">
      <c r="A667" s="126"/>
      <c r="B667" s="17"/>
      <c r="C667" s="17"/>
      <c r="D667" s="17"/>
      <c r="E667" s="17"/>
      <c r="F667" s="17"/>
      <c r="G667" s="17"/>
      <c r="H667" s="17"/>
      <c r="I667" s="18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</row>
    <row r="668" spans="1:22" x14ac:dyDescent="0.25">
      <c r="A668" s="126"/>
      <c r="B668" s="17"/>
      <c r="C668" s="17"/>
      <c r="D668" s="17"/>
      <c r="E668" s="17"/>
      <c r="F668" s="17"/>
      <c r="G668" s="17"/>
      <c r="H668" s="17"/>
      <c r="I668" s="18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</row>
    <row r="669" spans="1:22" x14ac:dyDescent="0.25">
      <c r="A669" s="126"/>
      <c r="B669" s="17"/>
      <c r="C669" s="17"/>
      <c r="D669" s="17"/>
      <c r="E669" s="17"/>
      <c r="F669" s="17"/>
      <c r="G669" s="17"/>
      <c r="H669" s="17"/>
      <c r="I669" s="18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</row>
    <row r="670" spans="1:22" x14ac:dyDescent="0.25">
      <c r="A670" s="126"/>
      <c r="B670" s="17"/>
      <c r="C670" s="17"/>
      <c r="D670" s="17"/>
      <c r="E670" s="17"/>
      <c r="F670" s="17"/>
      <c r="G670" s="17"/>
      <c r="H670" s="17"/>
      <c r="I670" s="18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</row>
    <row r="671" spans="1:22" x14ac:dyDescent="0.25">
      <c r="A671" s="126"/>
      <c r="B671" s="17"/>
      <c r="C671" s="17"/>
      <c r="D671" s="17"/>
      <c r="E671" s="17"/>
      <c r="F671" s="17"/>
      <c r="G671" s="17"/>
      <c r="H671" s="17"/>
      <c r="I671" s="18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</row>
    <row r="672" spans="1:22" x14ac:dyDescent="0.25">
      <c r="A672" s="126"/>
      <c r="B672" s="17"/>
      <c r="C672" s="17"/>
      <c r="D672" s="17"/>
      <c r="E672" s="17"/>
      <c r="F672" s="17"/>
      <c r="G672" s="17"/>
      <c r="H672" s="17"/>
      <c r="I672" s="18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</row>
    <row r="673" spans="1:22" x14ac:dyDescent="0.25">
      <c r="A673" s="126"/>
      <c r="B673" s="17"/>
      <c r="C673" s="17"/>
      <c r="D673" s="17"/>
      <c r="E673" s="17"/>
      <c r="F673" s="17"/>
      <c r="G673" s="17"/>
      <c r="H673" s="17"/>
      <c r="I673" s="18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</row>
    <row r="674" spans="1:22" x14ac:dyDescent="0.25">
      <c r="A674" s="126"/>
      <c r="B674" s="17"/>
      <c r="C674" s="17"/>
      <c r="D674" s="17"/>
      <c r="E674" s="17"/>
      <c r="F674" s="17"/>
      <c r="G674" s="17"/>
      <c r="H674" s="17"/>
      <c r="I674" s="18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</row>
    <row r="675" spans="1:22" x14ac:dyDescent="0.25">
      <c r="A675" s="126"/>
      <c r="B675" s="17"/>
      <c r="C675" s="17"/>
      <c r="D675" s="17"/>
      <c r="E675" s="17"/>
      <c r="F675" s="17"/>
      <c r="G675" s="17"/>
      <c r="H675" s="17"/>
      <c r="I675" s="18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</row>
    <row r="676" spans="1:22" x14ac:dyDescent="0.25">
      <c r="A676" s="126"/>
      <c r="B676" s="17"/>
      <c r="C676" s="17"/>
      <c r="D676" s="17"/>
      <c r="E676" s="17"/>
      <c r="F676" s="17"/>
      <c r="G676" s="17"/>
      <c r="H676" s="17"/>
      <c r="I676" s="18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</row>
    <row r="677" spans="1:22" x14ac:dyDescent="0.25">
      <c r="A677" s="126"/>
      <c r="B677" s="17"/>
      <c r="C677" s="17"/>
      <c r="D677" s="17"/>
      <c r="E677" s="17"/>
      <c r="F677" s="17"/>
      <c r="G677" s="17"/>
      <c r="H677" s="17"/>
      <c r="I677" s="18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</row>
    <row r="678" spans="1:22" x14ac:dyDescent="0.25">
      <c r="A678" s="126"/>
      <c r="B678" s="17"/>
      <c r="C678" s="17"/>
      <c r="D678" s="17"/>
      <c r="E678" s="17"/>
      <c r="F678" s="17"/>
      <c r="G678" s="17"/>
      <c r="H678" s="17"/>
      <c r="I678" s="18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</row>
    <row r="679" spans="1:22" x14ac:dyDescent="0.25">
      <c r="A679" s="126"/>
      <c r="B679" s="17"/>
      <c r="C679" s="17"/>
      <c r="D679" s="17"/>
      <c r="E679" s="17"/>
      <c r="F679" s="17"/>
      <c r="G679" s="17"/>
      <c r="H679" s="17"/>
      <c r="I679" s="18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</row>
    <row r="680" spans="1:22" x14ac:dyDescent="0.25">
      <c r="A680" s="126"/>
      <c r="B680" s="17"/>
      <c r="C680" s="17"/>
      <c r="D680" s="17"/>
      <c r="E680" s="17"/>
      <c r="F680" s="17"/>
      <c r="G680" s="17"/>
      <c r="H680" s="17"/>
      <c r="I680" s="18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</row>
    <row r="681" spans="1:22" x14ac:dyDescent="0.25">
      <c r="A681" s="126"/>
      <c r="B681" s="17"/>
      <c r="C681" s="17"/>
      <c r="D681" s="17"/>
      <c r="E681" s="17"/>
      <c r="F681" s="17"/>
      <c r="G681" s="17"/>
      <c r="H681" s="17"/>
      <c r="I681" s="18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</row>
    <row r="682" spans="1:22" x14ac:dyDescent="0.25">
      <c r="A682" s="126"/>
      <c r="B682" s="17"/>
      <c r="C682" s="17"/>
      <c r="D682" s="17"/>
      <c r="E682" s="17"/>
      <c r="F682" s="17"/>
      <c r="G682" s="17"/>
      <c r="H682" s="17"/>
      <c r="I682" s="18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</row>
    <row r="683" spans="1:22" x14ac:dyDescent="0.25">
      <c r="A683" s="126"/>
      <c r="B683" s="17"/>
      <c r="C683" s="17"/>
      <c r="D683" s="17"/>
      <c r="E683" s="17"/>
      <c r="F683" s="17"/>
      <c r="G683" s="17"/>
      <c r="H683" s="17"/>
      <c r="I683" s="18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</row>
    <row r="684" spans="1:22" x14ac:dyDescent="0.25">
      <c r="A684" s="126"/>
      <c r="B684" s="17"/>
      <c r="C684" s="17"/>
      <c r="D684" s="17"/>
      <c r="E684" s="17"/>
      <c r="F684" s="17"/>
      <c r="G684" s="17"/>
      <c r="H684" s="17"/>
      <c r="I684" s="18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</row>
    <row r="685" spans="1:22" x14ac:dyDescent="0.25">
      <c r="A685" s="126"/>
      <c r="B685" s="17"/>
      <c r="C685" s="17"/>
      <c r="D685" s="17"/>
      <c r="E685" s="17"/>
      <c r="F685" s="17"/>
      <c r="G685" s="17"/>
      <c r="H685" s="17"/>
      <c r="I685" s="18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</row>
    <row r="686" spans="1:22" x14ac:dyDescent="0.25">
      <c r="A686" s="126"/>
      <c r="B686" s="17"/>
      <c r="C686" s="17"/>
      <c r="D686" s="17"/>
      <c r="E686" s="17"/>
      <c r="F686" s="17"/>
      <c r="G686" s="17"/>
      <c r="H686" s="17"/>
      <c r="I686" s="18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</row>
    <row r="687" spans="1:22" x14ac:dyDescent="0.25">
      <c r="A687" s="126"/>
      <c r="B687" s="17"/>
      <c r="C687" s="17"/>
      <c r="D687" s="17"/>
      <c r="E687" s="17"/>
      <c r="F687" s="17"/>
      <c r="G687" s="17"/>
      <c r="H687" s="17"/>
      <c r="I687" s="18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</row>
    <row r="688" spans="1:22" x14ac:dyDescent="0.25">
      <c r="A688" s="126"/>
      <c r="B688" s="17"/>
      <c r="C688" s="17"/>
      <c r="D688" s="17"/>
      <c r="E688" s="17"/>
      <c r="F688" s="17"/>
      <c r="G688" s="17"/>
      <c r="H688" s="17"/>
      <c r="I688" s="18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</row>
    <row r="689" spans="1:22" x14ac:dyDescent="0.25">
      <c r="A689" s="126"/>
      <c r="B689" s="17"/>
      <c r="C689" s="17"/>
      <c r="D689" s="17"/>
      <c r="E689" s="17"/>
      <c r="F689" s="17"/>
      <c r="G689" s="17"/>
      <c r="H689" s="17"/>
      <c r="I689" s="18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</row>
    <row r="690" spans="1:22" x14ac:dyDescent="0.25">
      <c r="A690" s="126"/>
      <c r="B690" s="17"/>
      <c r="C690" s="17"/>
      <c r="D690" s="17"/>
      <c r="E690" s="17"/>
      <c r="F690" s="17"/>
      <c r="G690" s="17"/>
      <c r="H690" s="17"/>
      <c r="I690" s="18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</row>
    <row r="691" spans="1:22" x14ac:dyDescent="0.25">
      <c r="A691" s="126"/>
      <c r="B691" s="17"/>
      <c r="C691" s="17"/>
      <c r="D691" s="17"/>
      <c r="E691" s="17"/>
      <c r="F691" s="17"/>
      <c r="G691" s="17"/>
      <c r="H691" s="17"/>
      <c r="I691" s="18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</row>
    <row r="692" spans="1:22" x14ac:dyDescent="0.25">
      <c r="A692" s="126"/>
      <c r="B692" s="17"/>
      <c r="C692" s="17"/>
      <c r="D692" s="17"/>
      <c r="E692" s="17"/>
      <c r="F692" s="17"/>
      <c r="G692" s="17"/>
      <c r="H692" s="17"/>
      <c r="I692" s="18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</row>
    <row r="693" spans="1:22" x14ac:dyDescent="0.25">
      <c r="A693" s="126"/>
      <c r="B693" s="17"/>
      <c r="C693" s="17"/>
      <c r="D693" s="17"/>
      <c r="E693" s="17"/>
      <c r="F693" s="17"/>
      <c r="G693" s="17"/>
      <c r="H693" s="17"/>
      <c r="I693" s="18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</row>
    <row r="694" spans="1:22" x14ac:dyDescent="0.25">
      <c r="A694" s="126"/>
      <c r="B694" s="17"/>
      <c r="C694" s="17"/>
      <c r="D694" s="17"/>
      <c r="E694" s="17"/>
      <c r="F694" s="17"/>
      <c r="G694" s="17"/>
      <c r="H694" s="17"/>
      <c r="I694" s="18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</row>
    <row r="695" spans="1:22" x14ac:dyDescent="0.25">
      <c r="A695" s="126"/>
      <c r="B695" s="17"/>
      <c r="C695" s="17"/>
      <c r="D695" s="17"/>
      <c r="E695" s="17"/>
      <c r="F695" s="17"/>
      <c r="G695" s="17"/>
      <c r="H695" s="17"/>
      <c r="I695" s="18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</row>
    <row r="696" spans="1:22" x14ac:dyDescent="0.25">
      <c r="A696" s="126"/>
      <c r="B696" s="17"/>
      <c r="C696" s="17"/>
      <c r="D696" s="17"/>
      <c r="E696" s="17"/>
      <c r="F696" s="17"/>
      <c r="G696" s="17"/>
      <c r="H696" s="17"/>
      <c r="I696" s="18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</row>
    <row r="697" spans="1:22" x14ac:dyDescent="0.25">
      <c r="A697" s="126"/>
      <c r="B697" s="17"/>
      <c r="C697" s="17"/>
      <c r="D697" s="17"/>
      <c r="E697" s="17"/>
      <c r="F697" s="17"/>
      <c r="G697" s="17"/>
      <c r="H697" s="17"/>
      <c r="I697" s="18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</row>
    <row r="698" spans="1:22" x14ac:dyDescent="0.25">
      <c r="A698" s="126"/>
      <c r="B698" s="17"/>
      <c r="C698" s="17"/>
      <c r="D698" s="17"/>
      <c r="E698" s="17"/>
      <c r="F698" s="17"/>
      <c r="G698" s="17"/>
      <c r="H698" s="17"/>
      <c r="I698" s="18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</row>
    <row r="699" spans="1:22" x14ac:dyDescent="0.25">
      <c r="A699" s="126"/>
      <c r="B699" s="17"/>
      <c r="C699" s="17"/>
      <c r="D699" s="17"/>
      <c r="E699" s="17"/>
      <c r="F699" s="17"/>
      <c r="G699" s="17"/>
      <c r="H699" s="17"/>
      <c r="I699" s="18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</row>
    <row r="700" spans="1:22" x14ac:dyDescent="0.25">
      <c r="A700" s="126"/>
      <c r="B700" s="17"/>
      <c r="C700" s="17"/>
      <c r="D700" s="17"/>
      <c r="E700" s="17"/>
      <c r="F700" s="17"/>
      <c r="G700" s="17"/>
      <c r="H700" s="17"/>
      <c r="I700" s="18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</row>
    <row r="701" spans="1:22" x14ac:dyDescent="0.25">
      <c r="A701" s="126"/>
      <c r="B701" s="17"/>
      <c r="C701" s="17"/>
      <c r="D701" s="17"/>
      <c r="E701" s="17"/>
      <c r="F701" s="17"/>
      <c r="G701" s="17"/>
      <c r="H701" s="17"/>
      <c r="I701" s="18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</row>
    <row r="702" spans="1:22" x14ac:dyDescent="0.25">
      <c r="A702" s="126"/>
      <c r="B702" s="17"/>
      <c r="C702" s="17"/>
      <c r="D702" s="17"/>
      <c r="E702" s="17"/>
      <c r="F702" s="17"/>
      <c r="G702" s="17"/>
      <c r="H702" s="17"/>
      <c r="I702" s="18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</row>
    <row r="703" spans="1:22" x14ac:dyDescent="0.25">
      <c r="A703" s="126"/>
      <c r="B703" s="17"/>
      <c r="C703" s="17"/>
      <c r="D703" s="17"/>
      <c r="E703" s="17"/>
      <c r="F703" s="17"/>
      <c r="G703" s="17"/>
      <c r="H703" s="17"/>
      <c r="I703" s="18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</row>
    <row r="704" spans="1:22" x14ac:dyDescent="0.25">
      <c r="A704" s="126"/>
      <c r="B704" s="17"/>
      <c r="C704" s="17"/>
      <c r="D704" s="17"/>
      <c r="E704" s="17"/>
      <c r="F704" s="17"/>
      <c r="G704" s="17"/>
      <c r="H704" s="17"/>
      <c r="I704" s="18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</row>
    <row r="705" spans="1:22" x14ac:dyDescent="0.25">
      <c r="A705" s="126"/>
      <c r="B705" s="17"/>
      <c r="C705" s="17"/>
      <c r="D705" s="17"/>
      <c r="E705" s="17"/>
      <c r="F705" s="17"/>
      <c r="G705" s="17"/>
      <c r="H705" s="17"/>
      <c r="I705" s="18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</row>
    <row r="706" spans="1:22" x14ac:dyDescent="0.25">
      <c r="A706" s="126"/>
      <c r="B706" s="17"/>
      <c r="C706" s="17"/>
      <c r="D706" s="17"/>
      <c r="E706" s="17"/>
      <c r="F706" s="17"/>
      <c r="G706" s="17"/>
      <c r="H706" s="17"/>
      <c r="I706" s="18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</row>
    <row r="707" spans="1:22" x14ac:dyDescent="0.25">
      <c r="A707" s="126"/>
      <c r="B707" s="17"/>
      <c r="C707" s="17"/>
      <c r="D707" s="17"/>
      <c r="E707" s="17"/>
      <c r="F707" s="17"/>
      <c r="G707" s="17"/>
      <c r="H707" s="17"/>
      <c r="I707" s="18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</row>
    <row r="708" spans="1:22" x14ac:dyDescent="0.25">
      <c r="A708" s="126"/>
      <c r="B708" s="17"/>
      <c r="C708" s="17"/>
      <c r="D708" s="17"/>
      <c r="E708" s="17"/>
      <c r="F708" s="17"/>
      <c r="G708" s="17"/>
      <c r="H708" s="17"/>
      <c r="I708" s="18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</row>
    <row r="709" spans="1:22" x14ac:dyDescent="0.25">
      <c r="A709" s="126"/>
      <c r="B709" s="17"/>
      <c r="C709" s="17"/>
      <c r="D709" s="17"/>
      <c r="E709" s="17"/>
      <c r="F709" s="17"/>
      <c r="G709" s="17"/>
      <c r="H709" s="17"/>
      <c r="I709" s="18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</row>
    <row r="710" spans="1:22" x14ac:dyDescent="0.25">
      <c r="A710" s="126"/>
      <c r="B710" s="17"/>
      <c r="C710" s="17"/>
      <c r="D710" s="17"/>
      <c r="E710" s="17"/>
      <c r="F710" s="17"/>
      <c r="G710" s="17"/>
      <c r="H710" s="17"/>
      <c r="I710" s="18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</row>
    <row r="711" spans="1:22" x14ac:dyDescent="0.25">
      <c r="A711" s="126"/>
      <c r="B711" s="17"/>
      <c r="C711" s="17"/>
      <c r="D711" s="17"/>
      <c r="E711" s="17"/>
      <c r="F711" s="17"/>
      <c r="G711" s="17"/>
      <c r="H711" s="17"/>
      <c r="I711" s="18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</row>
    <row r="712" spans="1:22" x14ac:dyDescent="0.25">
      <c r="A712" s="126"/>
      <c r="B712" s="17"/>
      <c r="C712" s="17"/>
      <c r="D712" s="17"/>
      <c r="E712" s="17"/>
      <c r="F712" s="17"/>
      <c r="G712" s="17"/>
      <c r="H712" s="17"/>
      <c r="I712" s="18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</row>
    <row r="713" spans="1:22" x14ac:dyDescent="0.25">
      <c r="A713" s="126"/>
      <c r="B713" s="17"/>
      <c r="C713" s="17"/>
      <c r="D713" s="17"/>
      <c r="E713" s="17"/>
      <c r="F713" s="17"/>
      <c r="G713" s="17"/>
      <c r="H713" s="17"/>
      <c r="I713" s="18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</row>
    <row r="714" spans="1:22" x14ac:dyDescent="0.25">
      <c r="A714" s="126"/>
      <c r="B714" s="17"/>
      <c r="C714" s="17"/>
      <c r="D714" s="17"/>
      <c r="E714" s="17"/>
      <c r="F714" s="17"/>
      <c r="G714" s="17"/>
      <c r="H714" s="17"/>
      <c r="I714" s="18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</row>
    <row r="715" spans="1:22" x14ac:dyDescent="0.25">
      <c r="A715" s="126"/>
      <c r="B715" s="17"/>
      <c r="C715" s="17"/>
      <c r="D715" s="17"/>
      <c r="E715" s="17"/>
      <c r="F715" s="17"/>
      <c r="G715" s="17"/>
      <c r="H715" s="17"/>
      <c r="I715" s="18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</row>
    <row r="716" spans="1:22" x14ac:dyDescent="0.25">
      <c r="A716" s="126"/>
      <c r="B716" s="17"/>
      <c r="C716" s="17"/>
      <c r="D716" s="17"/>
      <c r="E716" s="17"/>
      <c r="F716" s="17"/>
      <c r="G716" s="17"/>
      <c r="H716" s="17"/>
      <c r="I716" s="18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</row>
    <row r="717" spans="1:22" x14ac:dyDescent="0.25">
      <c r="A717" s="126"/>
      <c r="B717" s="17"/>
      <c r="C717" s="17"/>
      <c r="D717" s="17"/>
      <c r="E717" s="17"/>
      <c r="F717" s="17"/>
      <c r="G717" s="17"/>
      <c r="H717" s="17"/>
      <c r="I717" s="18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</row>
    <row r="718" spans="1:22" x14ac:dyDescent="0.25">
      <c r="A718" s="126"/>
      <c r="B718" s="17"/>
      <c r="C718" s="17"/>
      <c r="D718" s="17"/>
      <c r="E718" s="17"/>
      <c r="F718" s="17"/>
      <c r="G718" s="17"/>
      <c r="H718" s="17"/>
      <c r="I718" s="18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</row>
    <row r="719" spans="1:22" x14ac:dyDescent="0.25">
      <c r="A719" s="126"/>
      <c r="B719" s="17"/>
      <c r="C719" s="17"/>
      <c r="D719" s="17"/>
      <c r="E719" s="17"/>
      <c r="F719" s="17"/>
      <c r="G719" s="17"/>
      <c r="H719" s="17"/>
      <c r="I719" s="18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</row>
    <row r="720" spans="1:22" x14ac:dyDescent="0.25">
      <c r="A720" s="126"/>
      <c r="B720" s="17"/>
      <c r="C720" s="17"/>
      <c r="D720" s="17"/>
      <c r="E720" s="17"/>
      <c r="F720" s="17"/>
      <c r="G720" s="17"/>
      <c r="H720" s="17"/>
      <c r="I720" s="18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</row>
    <row r="721" spans="1:22" x14ac:dyDescent="0.25">
      <c r="A721" s="126"/>
      <c r="B721" s="17"/>
      <c r="C721" s="17"/>
      <c r="D721" s="17"/>
      <c r="E721" s="17"/>
      <c r="F721" s="17"/>
      <c r="G721" s="17"/>
      <c r="H721" s="17"/>
      <c r="I721" s="18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</row>
    <row r="722" spans="1:22" x14ac:dyDescent="0.25">
      <c r="A722" s="126"/>
      <c r="B722" s="17"/>
      <c r="C722" s="17"/>
      <c r="D722" s="17"/>
      <c r="E722" s="17"/>
      <c r="F722" s="17"/>
      <c r="G722" s="17"/>
      <c r="H722" s="17"/>
      <c r="I722" s="18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</row>
    <row r="723" spans="1:22" x14ac:dyDescent="0.25">
      <c r="A723" s="126"/>
      <c r="B723" s="17"/>
      <c r="C723" s="17"/>
      <c r="D723" s="17"/>
      <c r="E723" s="17"/>
      <c r="F723" s="17"/>
      <c r="G723" s="17"/>
      <c r="H723" s="17"/>
      <c r="I723" s="18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</row>
    <row r="724" spans="1:22" x14ac:dyDescent="0.25">
      <c r="A724" s="126"/>
      <c r="B724" s="17"/>
      <c r="C724" s="17"/>
      <c r="D724" s="17"/>
      <c r="E724" s="17"/>
      <c r="F724" s="17"/>
      <c r="G724" s="17"/>
      <c r="H724" s="17"/>
      <c r="I724" s="18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</row>
    <row r="725" spans="1:22" x14ac:dyDescent="0.25">
      <c r="A725" s="126"/>
      <c r="B725" s="17"/>
      <c r="C725" s="17"/>
      <c r="D725" s="17"/>
      <c r="E725" s="17"/>
      <c r="F725" s="17"/>
      <c r="G725" s="17"/>
      <c r="H725" s="17"/>
      <c r="I725" s="18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</row>
    <row r="726" spans="1:22" x14ac:dyDescent="0.25">
      <c r="A726" s="126"/>
      <c r="B726" s="17"/>
      <c r="C726" s="17"/>
      <c r="D726" s="17"/>
      <c r="E726" s="17"/>
      <c r="F726" s="17"/>
      <c r="G726" s="17"/>
      <c r="H726" s="17"/>
      <c r="I726" s="18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</row>
    <row r="727" spans="1:22" x14ac:dyDescent="0.25">
      <c r="A727" s="126"/>
      <c r="B727" s="17"/>
      <c r="C727" s="17"/>
      <c r="D727" s="17"/>
      <c r="E727" s="17"/>
      <c r="F727" s="17"/>
      <c r="G727" s="17"/>
      <c r="H727" s="17"/>
      <c r="I727" s="18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</row>
    <row r="728" spans="1:22" x14ac:dyDescent="0.25">
      <c r="A728" s="126"/>
      <c r="B728" s="17"/>
      <c r="C728" s="17"/>
      <c r="D728" s="17"/>
      <c r="E728" s="17"/>
      <c r="F728" s="17"/>
      <c r="G728" s="17"/>
      <c r="H728" s="17"/>
      <c r="I728" s="18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</row>
    <row r="729" spans="1:22" x14ac:dyDescent="0.25">
      <c r="A729" s="126"/>
      <c r="B729" s="17"/>
      <c r="C729" s="17"/>
      <c r="D729" s="17"/>
      <c r="E729" s="17"/>
      <c r="F729" s="17"/>
      <c r="G729" s="17"/>
      <c r="H729" s="17"/>
      <c r="I729" s="18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</row>
    <row r="730" spans="1:22" x14ac:dyDescent="0.25">
      <c r="A730" s="126"/>
      <c r="B730" s="17"/>
      <c r="C730" s="17"/>
      <c r="D730" s="17"/>
      <c r="E730" s="17"/>
      <c r="F730" s="17"/>
      <c r="G730" s="17"/>
      <c r="H730" s="17"/>
      <c r="I730" s="18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</row>
    <row r="731" spans="1:22" x14ac:dyDescent="0.25">
      <c r="A731" s="126"/>
      <c r="B731" s="17"/>
      <c r="C731" s="17"/>
      <c r="D731" s="17"/>
      <c r="E731" s="17"/>
      <c r="F731" s="17"/>
      <c r="G731" s="17"/>
      <c r="H731" s="17"/>
      <c r="I731" s="18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</row>
    <row r="732" spans="1:22" x14ac:dyDescent="0.25">
      <c r="A732" s="126"/>
      <c r="B732" s="17"/>
      <c r="C732" s="17"/>
      <c r="D732" s="17"/>
      <c r="E732" s="17"/>
      <c r="F732" s="17"/>
      <c r="G732" s="17"/>
      <c r="H732" s="17"/>
      <c r="I732" s="18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</row>
    <row r="733" spans="1:22" x14ac:dyDescent="0.25">
      <c r="A733" s="126"/>
      <c r="B733" s="17"/>
      <c r="C733" s="17"/>
      <c r="D733" s="17"/>
      <c r="E733" s="17"/>
      <c r="F733" s="17"/>
      <c r="G733" s="17"/>
      <c r="H733" s="17"/>
      <c r="I733" s="18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</row>
    <row r="734" spans="1:22" x14ac:dyDescent="0.25">
      <c r="A734" s="126"/>
      <c r="B734" s="17"/>
      <c r="C734" s="17"/>
      <c r="D734" s="17"/>
      <c r="E734" s="17"/>
      <c r="F734" s="17"/>
      <c r="G734" s="17"/>
      <c r="H734" s="17"/>
      <c r="I734" s="18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</row>
    <row r="735" spans="1:22" x14ac:dyDescent="0.25">
      <c r="A735" s="126"/>
      <c r="B735" s="17"/>
      <c r="C735" s="17"/>
      <c r="D735" s="17"/>
      <c r="E735" s="17"/>
      <c r="F735" s="17"/>
      <c r="G735" s="17"/>
      <c r="H735" s="17"/>
      <c r="I735" s="18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</row>
    <row r="736" spans="1:22" x14ac:dyDescent="0.25">
      <c r="A736" s="126"/>
      <c r="B736" s="17"/>
      <c r="C736" s="17"/>
      <c r="D736" s="17"/>
      <c r="E736" s="17"/>
      <c r="F736" s="17"/>
      <c r="G736" s="17"/>
      <c r="H736" s="17"/>
      <c r="I736" s="18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</row>
    <row r="737" spans="1:22" x14ac:dyDescent="0.25">
      <c r="A737" s="126"/>
      <c r="B737" s="17"/>
      <c r="C737" s="17"/>
      <c r="D737" s="17"/>
      <c r="E737" s="17"/>
      <c r="F737" s="17"/>
      <c r="G737" s="17"/>
      <c r="H737" s="17"/>
      <c r="I737" s="18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</row>
    <row r="738" spans="1:22" x14ac:dyDescent="0.25">
      <c r="A738" s="126"/>
      <c r="B738" s="17"/>
      <c r="C738" s="17"/>
      <c r="D738" s="17"/>
      <c r="E738" s="17"/>
      <c r="F738" s="17"/>
      <c r="G738" s="17"/>
      <c r="H738" s="17"/>
      <c r="I738" s="18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</row>
    <row r="739" spans="1:22" x14ac:dyDescent="0.25">
      <c r="A739" s="126"/>
      <c r="B739" s="17"/>
      <c r="C739" s="17"/>
      <c r="D739" s="17"/>
      <c r="E739" s="17"/>
      <c r="F739" s="17"/>
      <c r="G739" s="17"/>
      <c r="H739" s="17"/>
      <c r="I739" s="18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</row>
    <row r="740" spans="1:22" x14ac:dyDescent="0.25">
      <c r="A740" s="126"/>
      <c r="B740" s="17"/>
      <c r="C740" s="17"/>
      <c r="D740" s="17"/>
      <c r="E740" s="17"/>
      <c r="F740" s="17"/>
      <c r="G740" s="17"/>
      <c r="H740" s="17"/>
      <c r="I740" s="18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</row>
    <row r="741" spans="1:22" x14ac:dyDescent="0.25">
      <c r="A741" s="126"/>
      <c r="B741" s="17"/>
      <c r="C741" s="17"/>
      <c r="D741" s="17"/>
      <c r="E741" s="17"/>
      <c r="F741" s="17"/>
      <c r="G741" s="17"/>
      <c r="H741" s="17"/>
      <c r="I741" s="18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</row>
    <row r="742" spans="1:22" x14ac:dyDescent="0.25">
      <c r="A742" s="126"/>
      <c r="B742" s="17"/>
      <c r="C742" s="17"/>
      <c r="D742" s="17"/>
      <c r="E742" s="17"/>
      <c r="F742" s="17"/>
      <c r="G742" s="17"/>
      <c r="H742" s="17"/>
      <c r="I742" s="18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</row>
    <row r="743" spans="1:22" x14ac:dyDescent="0.25">
      <c r="A743" s="126"/>
      <c r="B743" s="17"/>
      <c r="C743" s="17"/>
      <c r="D743" s="17"/>
      <c r="E743" s="17"/>
      <c r="F743" s="17"/>
      <c r="G743" s="17"/>
      <c r="H743" s="17"/>
      <c r="I743" s="18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</row>
    <row r="744" spans="1:22" x14ac:dyDescent="0.25">
      <c r="A744" s="126"/>
      <c r="B744" s="17"/>
      <c r="C744" s="17"/>
      <c r="D744" s="17"/>
      <c r="E744" s="17"/>
      <c r="F744" s="17"/>
      <c r="G744" s="17"/>
      <c r="H744" s="17"/>
      <c r="I744" s="18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</row>
    <row r="745" spans="1:22" x14ac:dyDescent="0.25">
      <c r="A745" s="126"/>
      <c r="B745" s="17"/>
      <c r="C745" s="17"/>
      <c r="D745" s="17"/>
      <c r="E745" s="17"/>
      <c r="F745" s="17"/>
      <c r="G745" s="17"/>
      <c r="H745" s="17"/>
      <c r="I745" s="18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</row>
    <row r="746" spans="1:22" x14ac:dyDescent="0.25">
      <c r="A746" s="126"/>
      <c r="B746" s="17"/>
      <c r="C746" s="17"/>
      <c r="D746" s="17"/>
      <c r="E746" s="17"/>
      <c r="F746" s="17"/>
      <c r="G746" s="17"/>
      <c r="H746" s="17"/>
      <c r="I746" s="18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</row>
    <row r="747" spans="1:22" x14ac:dyDescent="0.25">
      <c r="A747" s="126"/>
      <c r="B747" s="17"/>
      <c r="C747" s="17"/>
      <c r="D747" s="17"/>
      <c r="E747" s="17"/>
      <c r="F747" s="17"/>
      <c r="G747" s="17"/>
      <c r="H747" s="17"/>
      <c r="I747" s="18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</row>
  </sheetData>
  <mergeCells count="243">
    <mergeCell ref="D265:E265"/>
    <mergeCell ref="C266:E266"/>
    <mergeCell ref="C267:E267"/>
    <mergeCell ref="C268:E268"/>
    <mergeCell ref="C269:E269"/>
    <mergeCell ref="C270:E270"/>
    <mergeCell ref="C259:E259"/>
    <mergeCell ref="D260:E260"/>
    <mergeCell ref="D261:E261"/>
    <mergeCell ref="D262:E262"/>
    <mergeCell ref="D263:E263"/>
    <mergeCell ref="D264:E264"/>
    <mergeCell ref="B283:E283"/>
    <mergeCell ref="C277:E277"/>
    <mergeCell ref="C278:E278"/>
    <mergeCell ref="C279:E279"/>
    <mergeCell ref="C280:E280"/>
    <mergeCell ref="C281:E281"/>
    <mergeCell ref="C282:E282"/>
    <mergeCell ref="C271:E271"/>
    <mergeCell ref="C272:E272"/>
    <mergeCell ref="D273:E273"/>
    <mergeCell ref="D274:E274"/>
    <mergeCell ref="C275:E275"/>
    <mergeCell ref="C276:E276"/>
    <mergeCell ref="C253:E253"/>
    <mergeCell ref="C254:E254"/>
    <mergeCell ref="C255:E255"/>
    <mergeCell ref="D256:E256"/>
    <mergeCell ref="D257:E257"/>
    <mergeCell ref="D258:E258"/>
    <mergeCell ref="D247:E247"/>
    <mergeCell ref="D248:E248"/>
    <mergeCell ref="D249:E249"/>
    <mergeCell ref="D250:E250"/>
    <mergeCell ref="D251:E251"/>
    <mergeCell ref="D252:E252"/>
    <mergeCell ref="C241:E241"/>
    <mergeCell ref="C242:E242"/>
    <mergeCell ref="D243:E243"/>
    <mergeCell ref="D244:E244"/>
    <mergeCell ref="D245:E245"/>
    <mergeCell ref="D246:E246"/>
    <mergeCell ref="D235:E235"/>
    <mergeCell ref="D236:E236"/>
    <mergeCell ref="D237:E237"/>
    <mergeCell ref="D238:E238"/>
    <mergeCell ref="D239:E239"/>
    <mergeCell ref="C240:E240"/>
    <mergeCell ref="D229:E229"/>
    <mergeCell ref="D230:E230"/>
    <mergeCell ref="D231:E231"/>
    <mergeCell ref="D232:E232"/>
    <mergeCell ref="D233:E233"/>
    <mergeCell ref="D234:E234"/>
    <mergeCell ref="D223:E223"/>
    <mergeCell ref="D224:E224"/>
    <mergeCell ref="C225:E225"/>
    <mergeCell ref="D226:E226"/>
    <mergeCell ref="D227:E227"/>
    <mergeCell ref="C228:E228"/>
    <mergeCell ref="D217:E217"/>
    <mergeCell ref="D218:E218"/>
    <mergeCell ref="D219:E219"/>
    <mergeCell ref="D220:E220"/>
    <mergeCell ref="D221:E221"/>
    <mergeCell ref="D222:E222"/>
    <mergeCell ref="D211:E211"/>
    <mergeCell ref="D212:E212"/>
    <mergeCell ref="D213:E213"/>
    <mergeCell ref="C214:E214"/>
    <mergeCell ref="D215:E215"/>
    <mergeCell ref="D216:E216"/>
    <mergeCell ref="D205:E205"/>
    <mergeCell ref="D206:E206"/>
    <mergeCell ref="D207:E207"/>
    <mergeCell ref="D208:E208"/>
    <mergeCell ref="D209:E209"/>
    <mergeCell ref="D210:E210"/>
    <mergeCell ref="D199:E199"/>
    <mergeCell ref="D200:E200"/>
    <mergeCell ref="D201:E201"/>
    <mergeCell ref="D202:E202"/>
    <mergeCell ref="C203:E203"/>
    <mergeCell ref="D204:E204"/>
    <mergeCell ref="D193:E193"/>
    <mergeCell ref="D194:E194"/>
    <mergeCell ref="D195:E195"/>
    <mergeCell ref="D196:E196"/>
    <mergeCell ref="D197:E197"/>
    <mergeCell ref="D198:E198"/>
    <mergeCell ref="C187:E187"/>
    <mergeCell ref="C188:E188"/>
    <mergeCell ref="C189:E189"/>
    <mergeCell ref="C190:E190"/>
    <mergeCell ref="C191:E191"/>
    <mergeCell ref="C192:E192"/>
    <mergeCell ref="C180:E180"/>
    <mergeCell ref="C182:E182"/>
    <mergeCell ref="C183:E183"/>
    <mergeCell ref="C184:E184"/>
    <mergeCell ref="C185:E185"/>
    <mergeCell ref="C186:E186"/>
    <mergeCell ref="C174:E174"/>
    <mergeCell ref="C175:E175"/>
    <mergeCell ref="C176:E176"/>
    <mergeCell ref="D177:E177"/>
    <mergeCell ref="D178:E178"/>
    <mergeCell ref="C179:E179"/>
    <mergeCell ref="D165:E165"/>
    <mergeCell ref="D166:E166"/>
    <mergeCell ref="D167:E167"/>
    <mergeCell ref="D168:E168"/>
    <mergeCell ref="D169:E169"/>
    <mergeCell ref="C170:E170"/>
    <mergeCell ref="C159:E159"/>
    <mergeCell ref="D160:E160"/>
    <mergeCell ref="D161:E161"/>
    <mergeCell ref="D162:E162"/>
    <mergeCell ref="D163:E163"/>
    <mergeCell ref="D164:E164"/>
    <mergeCell ref="D153:E153"/>
    <mergeCell ref="D154:E154"/>
    <mergeCell ref="D155:E155"/>
    <mergeCell ref="C156:E156"/>
    <mergeCell ref="C157:E157"/>
    <mergeCell ref="C158:E158"/>
    <mergeCell ref="D147:E147"/>
    <mergeCell ref="D148:E148"/>
    <mergeCell ref="D149:E149"/>
    <mergeCell ref="D150:E150"/>
    <mergeCell ref="D151:E151"/>
    <mergeCell ref="D152:E152"/>
    <mergeCell ref="C141:E141"/>
    <mergeCell ref="D142:E142"/>
    <mergeCell ref="D143:E143"/>
    <mergeCell ref="C144:E144"/>
    <mergeCell ref="D145:E145"/>
    <mergeCell ref="D146:E146"/>
    <mergeCell ref="D135:E135"/>
    <mergeCell ref="D136:E136"/>
    <mergeCell ref="D137:E137"/>
    <mergeCell ref="D138:E138"/>
    <mergeCell ref="D139:E139"/>
    <mergeCell ref="D140:E140"/>
    <mergeCell ref="D129:E129"/>
    <mergeCell ref="C130:E130"/>
    <mergeCell ref="D131:E131"/>
    <mergeCell ref="D132:E132"/>
    <mergeCell ref="D133:E133"/>
    <mergeCell ref="D134:E134"/>
    <mergeCell ref="D123:E123"/>
    <mergeCell ref="D124:E124"/>
    <mergeCell ref="D125:E125"/>
    <mergeCell ref="D126:E126"/>
    <mergeCell ref="D127:E127"/>
    <mergeCell ref="D128:E128"/>
    <mergeCell ref="D117:E117"/>
    <mergeCell ref="D118:E118"/>
    <mergeCell ref="C119:E119"/>
    <mergeCell ref="D120:E120"/>
    <mergeCell ref="D121:E121"/>
    <mergeCell ref="D122:E122"/>
    <mergeCell ref="D111:E111"/>
    <mergeCell ref="D112:E112"/>
    <mergeCell ref="D113:E113"/>
    <mergeCell ref="D114:E114"/>
    <mergeCell ref="D115:E115"/>
    <mergeCell ref="D116:E116"/>
    <mergeCell ref="D102:E102"/>
    <mergeCell ref="C103:E103"/>
    <mergeCell ref="C107:E107"/>
    <mergeCell ref="C108:E108"/>
    <mergeCell ref="D109:E109"/>
    <mergeCell ref="D110:E110"/>
    <mergeCell ref="D96:E96"/>
    <mergeCell ref="D97:E97"/>
    <mergeCell ref="D98:E98"/>
    <mergeCell ref="C99:E99"/>
    <mergeCell ref="C100:E100"/>
    <mergeCell ref="D101:E101"/>
    <mergeCell ref="C90:E90"/>
    <mergeCell ref="D91:E91"/>
    <mergeCell ref="D92:E92"/>
    <mergeCell ref="D93:E93"/>
    <mergeCell ref="C94:E94"/>
    <mergeCell ref="D95:E95"/>
    <mergeCell ref="C84:E84"/>
    <mergeCell ref="C85:E85"/>
    <mergeCell ref="C86:E86"/>
    <mergeCell ref="C87:E87"/>
    <mergeCell ref="C88:E88"/>
    <mergeCell ref="C89:E89"/>
    <mergeCell ref="C76:E76"/>
    <mergeCell ref="C79:E79"/>
    <mergeCell ref="C80:E80"/>
    <mergeCell ref="C81:E81"/>
    <mergeCell ref="C82:E82"/>
    <mergeCell ref="C83:E83"/>
    <mergeCell ref="C56:E56"/>
    <mergeCell ref="C64:E64"/>
    <mergeCell ref="C70:E70"/>
    <mergeCell ref="C71:E71"/>
    <mergeCell ref="C72:E72"/>
    <mergeCell ref="C75:E75"/>
    <mergeCell ref="C50:E50"/>
    <mergeCell ref="C51:E51"/>
    <mergeCell ref="C52:E52"/>
    <mergeCell ref="C53:E53"/>
    <mergeCell ref="D54:E54"/>
    <mergeCell ref="D55:E55"/>
    <mergeCell ref="C38:E38"/>
    <mergeCell ref="C39:E39"/>
    <mergeCell ref="C40:E40"/>
    <mergeCell ref="C44:E44"/>
    <mergeCell ref="C45:E45"/>
    <mergeCell ref="C46:E46"/>
    <mergeCell ref="C30:E30"/>
    <mergeCell ref="C31:E31"/>
    <mergeCell ref="C32:E32"/>
    <mergeCell ref="C33:E33"/>
    <mergeCell ref="C34:E34"/>
    <mergeCell ref="C35:E35"/>
    <mergeCell ref="C24:E24"/>
    <mergeCell ref="C25:E25"/>
    <mergeCell ref="C26:E26"/>
    <mergeCell ref="C27:E27"/>
    <mergeCell ref="C28:E28"/>
    <mergeCell ref="C29:E29"/>
    <mergeCell ref="V2:V4"/>
    <mergeCell ref="C5:E5"/>
    <mergeCell ref="C6:E6"/>
    <mergeCell ref="C20:E20"/>
    <mergeCell ref="C21:E21"/>
    <mergeCell ref="C22:E22"/>
    <mergeCell ref="C23:E23"/>
    <mergeCell ref="B2:E4"/>
    <mergeCell ref="G2:I2"/>
    <mergeCell ref="G3:G4"/>
    <mergeCell ref="H3:H4"/>
    <mergeCell ref="I3:I4"/>
    <mergeCell ref="J2:U3"/>
    <mergeCell ref="F2:F4"/>
  </mergeCells>
  <pageMargins left="0.25" right="0.25" top="0.75" bottom="0.75" header="0.3" footer="0.3"/>
  <pageSetup paperSize="9" scale="40" orientation="landscape" horizontalDpi="4294967293" r:id="rId1"/>
  <headerFooter>
    <oddHeader>&amp;C&amp;"Times New Roman,Félkövér"&amp;12 011130 Önkormányzatok és önkormányzati hivatalok jogalkotó és általános igazgatási tevékenysége Kiadások - 2018. év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732"/>
  <sheetViews>
    <sheetView view="pageLayout" zoomScaleNormal="76" zoomScaleSheetLayoutView="80" workbookViewId="0">
      <selection activeCell="M45" sqref="M45"/>
    </sheetView>
  </sheetViews>
  <sheetFormatPr defaultColWidth="9.140625" defaultRowHeight="15" x14ac:dyDescent="0.25"/>
  <cols>
    <col min="1" max="1" width="7.85546875" style="124" bestFit="1" customWidth="1"/>
    <col min="2" max="2" width="6.85546875" style="16" bestFit="1" customWidth="1"/>
    <col min="3" max="4" width="3.28515625" style="12" customWidth="1"/>
    <col min="5" max="5" width="48.85546875" style="12" customWidth="1"/>
    <col min="6" max="6" width="13.140625" style="12" customWidth="1"/>
    <col min="7" max="7" width="11" style="12" customWidth="1"/>
    <col min="8" max="8" width="8.85546875" style="12" customWidth="1"/>
    <col min="9" max="9" width="11.7109375" style="49" customWidth="1"/>
    <col min="10" max="10" width="10.140625" style="12" bestFit="1" customWidth="1"/>
    <col min="11" max="11" width="11" style="12" customWidth="1"/>
    <col min="12" max="12" width="13" style="12" customWidth="1"/>
    <col min="13" max="23" width="10.140625" style="12" bestFit="1" customWidth="1"/>
    <col min="24" max="24" width="11.28515625" style="12" bestFit="1" customWidth="1"/>
    <col min="25" max="16384" width="9.140625" style="17"/>
  </cols>
  <sheetData>
    <row r="1" spans="1:24" ht="15.75" thickBot="1" x14ac:dyDescent="0.3">
      <c r="X1" s="11" t="s">
        <v>827</v>
      </c>
    </row>
    <row r="2" spans="1:24" ht="29.25" customHeight="1" x14ac:dyDescent="0.25">
      <c r="B2" s="568" t="s">
        <v>0</v>
      </c>
      <c r="C2" s="553"/>
      <c r="D2" s="553"/>
      <c r="E2" s="553"/>
      <c r="F2" s="554" t="s">
        <v>1053</v>
      </c>
      <c r="G2" s="638" t="s">
        <v>1047</v>
      </c>
      <c r="H2" s="574"/>
      <c r="I2" s="575"/>
      <c r="J2" s="573" t="s">
        <v>1048</v>
      </c>
      <c r="K2" s="574"/>
      <c r="L2" s="575"/>
      <c r="M2" s="552" t="s">
        <v>1046</v>
      </c>
      <c r="N2" s="553"/>
      <c r="O2" s="553"/>
      <c r="P2" s="553"/>
      <c r="Q2" s="553"/>
      <c r="R2" s="553"/>
      <c r="S2" s="553"/>
      <c r="T2" s="553"/>
      <c r="U2" s="553"/>
      <c r="V2" s="553"/>
      <c r="W2" s="553"/>
      <c r="X2" s="554"/>
    </row>
    <row r="3" spans="1:24" ht="22.5" customHeight="1" x14ac:dyDescent="0.25">
      <c r="B3" s="569"/>
      <c r="C3" s="570"/>
      <c r="D3" s="570"/>
      <c r="E3" s="570"/>
      <c r="F3" s="649"/>
      <c r="G3" s="639" t="s">
        <v>853</v>
      </c>
      <c r="H3" s="641" t="s">
        <v>854</v>
      </c>
      <c r="I3" s="643" t="s">
        <v>571</v>
      </c>
      <c r="J3" s="654" t="s">
        <v>840</v>
      </c>
      <c r="K3" s="656" t="s">
        <v>843</v>
      </c>
      <c r="L3" s="657" t="s">
        <v>970</v>
      </c>
      <c r="M3" s="555"/>
      <c r="N3" s="556"/>
      <c r="O3" s="556"/>
      <c r="P3" s="556"/>
      <c r="Q3" s="556"/>
      <c r="R3" s="556"/>
      <c r="S3" s="556"/>
      <c r="T3" s="556"/>
      <c r="U3" s="556"/>
      <c r="V3" s="556"/>
      <c r="W3" s="556"/>
      <c r="X3" s="557"/>
    </row>
    <row r="4" spans="1:24" ht="38.25" customHeight="1" thickBot="1" x14ac:dyDescent="0.3">
      <c r="B4" s="571"/>
      <c r="C4" s="572"/>
      <c r="D4" s="572"/>
      <c r="E4" s="572"/>
      <c r="F4" s="650"/>
      <c r="G4" s="640"/>
      <c r="H4" s="642"/>
      <c r="I4" s="644"/>
      <c r="J4" s="655"/>
      <c r="K4" s="563"/>
      <c r="L4" s="658"/>
      <c r="M4" s="128" t="s">
        <v>592</v>
      </c>
      <c r="N4" s="65" t="s">
        <v>593</v>
      </c>
      <c r="O4" s="65" t="s">
        <v>594</v>
      </c>
      <c r="P4" s="65" t="s">
        <v>595</v>
      </c>
      <c r="Q4" s="65" t="s">
        <v>596</v>
      </c>
      <c r="R4" s="399" t="s">
        <v>597</v>
      </c>
      <c r="S4" s="82" t="s">
        <v>598</v>
      </c>
      <c r="T4" s="260" t="s">
        <v>599</v>
      </c>
      <c r="U4" s="415" t="s">
        <v>600</v>
      </c>
      <c r="V4" s="441" t="s">
        <v>601</v>
      </c>
      <c r="W4" s="441" t="s">
        <v>602</v>
      </c>
      <c r="X4" s="417" t="s">
        <v>603</v>
      </c>
    </row>
    <row r="5" spans="1:24" ht="15.75" thickBot="1" x14ac:dyDescent="0.3">
      <c r="B5" s="83" t="s">
        <v>118</v>
      </c>
      <c r="C5" s="645" t="s">
        <v>119</v>
      </c>
      <c r="D5" s="646"/>
      <c r="E5" s="646"/>
      <c r="F5" s="162">
        <v>1743825</v>
      </c>
      <c r="G5" s="239">
        <f>G6+G20</f>
        <v>1743825</v>
      </c>
      <c r="H5" s="145">
        <f t="shared" ref="H5:X5" si="0">H6+H20</f>
        <v>0</v>
      </c>
      <c r="I5" s="162">
        <f>SUM(G5:H5)</f>
        <v>1743825</v>
      </c>
      <c r="J5" s="85">
        <f>J6+J20</f>
        <v>0</v>
      </c>
      <c r="K5" s="86">
        <f>K6+K20</f>
        <v>0</v>
      </c>
      <c r="L5" s="86">
        <f>L6+L20</f>
        <v>1743825</v>
      </c>
      <c r="M5" s="85">
        <f t="shared" si="0"/>
        <v>112725</v>
      </c>
      <c r="N5" s="86">
        <f t="shared" si="0"/>
        <v>120100</v>
      </c>
      <c r="O5" s="86">
        <f t="shared" si="0"/>
        <v>195100</v>
      </c>
      <c r="P5" s="86">
        <f t="shared" si="0"/>
        <v>150100</v>
      </c>
      <c r="Q5" s="86">
        <f t="shared" si="0"/>
        <v>150100</v>
      </c>
      <c r="R5" s="89">
        <f t="shared" si="0"/>
        <v>150100</v>
      </c>
      <c r="S5" s="86">
        <f t="shared" si="0"/>
        <v>150100</v>
      </c>
      <c r="T5" s="88">
        <f t="shared" si="0"/>
        <v>150100</v>
      </c>
      <c r="U5" s="351">
        <f t="shared" si="0"/>
        <v>150100</v>
      </c>
      <c r="V5" s="89">
        <f t="shared" si="0"/>
        <v>175100</v>
      </c>
      <c r="W5" s="89">
        <f t="shared" si="0"/>
        <v>120100</v>
      </c>
      <c r="X5" s="90">
        <f t="shared" si="0"/>
        <v>120100</v>
      </c>
    </row>
    <row r="6" spans="1:24" x14ac:dyDescent="0.25">
      <c r="B6" s="121" t="s">
        <v>608</v>
      </c>
      <c r="C6" s="580" t="s">
        <v>120</v>
      </c>
      <c r="D6" s="581"/>
      <c r="E6" s="581"/>
      <c r="F6" s="163">
        <v>1533825</v>
      </c>
      <c r="G6" s="240">
        <f>G7+G8+G9+G10+G11+G12+G13+G14+G15+G16+G17+G18+G19</f>
        <v>1533825</v>
      </c>
      <c r="H6" s="146">
        <f t="shared" ref="H6:X6" si="1">H7+H8+H9+H10+H11+H12+H13+H14+H15+H16+H17+H18+H19</f>
        <v>0</v>
      </c>
      <c r="I6" s="163">
        <f t="shared" ref="I6:I82" si="2">SUM(G6:H6)</f>
        <v>1533825</v>
      </c>
      <c r="J6" s="115">
        <f>J7+J8+J9+J10+J11+J12+J13+J14+J15+J16+J17+J18+J19</f>
        <v>0</v>
      </c>
      <c r="K6" s="116">
        <f>K7+K8+K9+K10+K11+K12+K13+K14+K15+K16+K17+K18+K19</f>
        <v>0</v>
      </c>
      <c r="L6" s="116">
        <f>L7+L8+L9+L10+L11+L12+L13+L14+L15+L16+L17+L18+L19</f>
        <v>1533825</v>
      </c>
      <c r="M6" s="115">
        <f>M7+M8+M9+M10+M11+M12+M13+M14+M15+M16+M17+M18+M19</f>
        <v>112725</v>
      </c>
      <c r="N6" s="116">
        <f t="shared" si="1"/>
        <v>120100</v>
      </c>
      <c r="O6" s="116">
        <f t="shared" si="1"/>
        <v>195100</v>
      </c>
      <c r="P6" s="116">
        <f t="shared" si="1"/>
        <v>120100</v>
      </c>
      <c r="Q6" s="116">
        <f t="shared" si="1"/>
        <v>120100</v>
      </c>
      <c r="R6" s="119">
        <f t="shared" si="1"/>
        <v>120100</v>
      </c>
      <c r="S6" s="116">
        <f t="shared" si="1"/>
        <v>120100</v>
      </c>
      <c r="T6" s="118">
        <f t="shared" si="1"/>
        <v>120100</v>
      </c>
      <c r="U6" s="352">
        <f t="shared" si="1"/>
        <v>120100</v>
      </c>
      <c r="V6" s="119">
        <f t="shared" si="1"/>
        <v>145100</v>
      </c>
      <c r="W6" s="119">
        <f t="shared" si="1"/>
        <v>120100</v>
      </c>
      <c r="X6" s="120">
        <f t="shared" si="1"/>
        <v>120100</v>
      </c>
    </row>
    <row r="7" spans="1:24" s="206" customFormat="1" x14ac:dyDescent="0.25">
      <c r="A7" s="124" t="s">
        <v>121</v>
      </c>
      <c r="B7" s="187" t="s">
        <v>609</v>
      </c>
      <c r="C7" s="200"/>
      <c r="D7" s="256" t="s">
        <v>122</v>
      </c>
      <c r="E7" s="256"/>
      <c r="F7" s="189">
        <v>1234125</v>
      </c>
      <c r="G7" s="261">
        <f>SUM(M7:X7)</f>
        <v>1234125</v>
      </c>
      <c r="H7" s="188"/>
      <c r="I7" s="189">
        <f t="shared" si="2"/>
        <v>1234125</v>
      </c>
      <c r="J7" s="197"/>
      <c r="K7" s="191"/>
      <c r="L7" s="191">
        <f>I7</f>
        <v>1234125</v>
      </c>
      <c r="M7" s="197">
        <v>95625</v>
      </c>
      <c r="N7" s="191">
        <v>103500</v>
      </c>
      <c r="O7" s="191">
        <v>103500</v>
      </c>
      <c r="P7" s="191">
        <v>103500</v>
      </c>
      <c r="Q7" s="191">
        <v>103500</v>
      </c>
      <c r="R7" s="191">
        <v>103500</v>
      </c>
      <c r="S7" s="191">
        <v>103500</v>
      </c>
      <c r="T7" s="191">
        <v>103500</v>
      </c>
      <c r="U7" s="191">
        <v>103500</v>
      </c>
      <c r="V7" s="191">
        <v>103500</v>
      </c>
      <c r="W7" s="191">
        <v>103500</v>
      </c>
      <c r="X7" s="193">
        <v>103500</v>
      </c>
    </row>
    <row r="8" spans="1:24" s="206" customFormat="1" x14ac:dyDescent="0.25">
      <c r="A8" s="124" t="s">
        <v>123</v>
      </c>
      <c r="B8" s="187" t="s">
        <v>610</v>
      </c>
      <c r="C8" s="200"/>
      <c r="D8" s="256" t="s">
        <v>124</v>
      </c>
      <c r="E8" s="256"/>
      <c r="F8" s="189">
        <v>0</v>
      </c>
      <c r="G8" s="261">
        <f t="shared" ref="G8:G18" si="3">SUM(M8:X8)</f>
        <v>0</v>
      </c>
      <c r="H8" s="188"/>
      <c r="I8" s="189">
        <f t="shared" si="2"/>
        <v>0</v>
      </c>
      <c r="J8" s="197"/>
      <c r="K8" s="191"/>
      <c r="L8" s="191">
        <f>I8</f>
        <v>0</v>
      </c>
      <c r="M8" s="197"/>
      <c r="N8" s="191"/>
      <c r="O8" s="191"/>
      <c r="P8" s="191"/>
      <c r="Q8" s="191"/>
      <c r="R8" s="192"/>
      <c r="S8" s="191"/>
      <c r="T8" s="190"/>
      <c r="U8" s="353"/>
      <c r="V8" s="192"/>
      <c r="W8" s="192"/>
      <c r="X8" s="193"/>
    </row>
    <row r="9" spans="1:24" s="206" customFormat="1" ht="15" hidden="1" customHeight="1" x14ac:dyDescent="0.25">
      <c r="A9" s="124" t="s">
        <v>125</v>
      </c>
      <c r="B9" s="187" t="s">
        <v>611</v>
      </c>
      <c r="C9" s="200"/>
      <c r="D9" s="256" t="s">
        <v>126</v>
      </c>
      <c r="E9" s="256"/>
      <c r="F9" s="189">
        <v>0</v>
      </c>
      <c r="G9" s="261">
        <f t="shared" si="3"/>
        <v>0</v>
      </c>
      <c r="H9" s="188"/>
      <c r="I9" s="189">
        <f t="shared" si="2"/>
        <v>0</v>
      </c>
      <c r="J9" s="197"/>
      <c r="K9" s="191"/>
      <c r="L9" s="191"/>
      <c r="M9" s="197"/>
      <c r="N9" s="191"/>
      <c r="O9" s="191"/>
      <c r="P9" s="191"/>
      <c r="Q9" s="191"/>
      <c r="R9" s="192"/>
      <c r="S9" s="191"/>
      <c r="T9" s="190"/>
      <c r="U9" s="353"/>
      <c r="V9" s="192"/>
      <c r="W9" s="192"/>
      <c r="X9" s="193"/>
    </row>
    <row r="10" spans="1:24" s="206" customFormat="1" ht="15" hidden="1" customHeight="1" x14ac:dyDescent="0.25">
      <c r="A10" s="124" t="s">
        <v>127</v>
      </c>
      <c r="B10" s="187" t="s">
        <v>612</v>
      </c>
      <c r="C10" s="200"/>
      <c r="D10" s="256" t="s">
        <v>351</v>
      </c>
      <c r="E10" s="256"/>
      <c r="F10" s="189">
        <v>0</v>
      </c>
      <c r="G10" s="261">
        <f t="shared" si="3"/>
        <v>0</v>
      </c>
      <c r="H10" s="188"/>
      <c r="I10" s="189">
        <f t="shared" si="2"/>
        <v>0</v>
      </c>
      <c r="J10" s="197"/>
      <c r="K10" s="191"/>
      <c r="L10" s="191">
        <f>I10</f>
        <v>0</v>
      </c>
      <c r="M10" s="197"/>
      <c r="N10" s="191"/>
      <c r="O10" s="191"/>
      <c r="P10" s="191"/>
      <c r="Q10" s="191"/>
      <c r="R10" s="192"/>
      <c r="S10" s="191"/>
      <c r="T10" s="190"/>
      <c r="U10" s="353"/>
      <c r="V10" s="192"/>
      <c r="W10" s="192"/>
      <c r="X10" s="193"/>
    </row>
    <row r="11" spans="1:24" s="206" customFormat="1" ht="15" hidden="1" customHeight="1" x14ac:dyDescent="0.25">
      <c r="A11" s="124" t="s">
        <v>128</v>
      </c>
      <c r="B11" s="187" t="s">
        <v>613</v>
      </c>
      <c r="C11" s="200"/>
      <c r="D11" s="256" t="s">
        <v>129</v>
      </c>
      <c r="E11" s="256"/>
      <c r="F11" s="189">
        <v>0</v>
      </c>
      <c r="G11" s="261">
        <f t="shared" si="3"/>
        <v>0</v>
      </c>
      <c r="H11" s="188"/>
      <c r="I11" s="189">
        <f t="shared" si="2"/>
        <v>0</v>
      </c>
      <c r="J11" s="197"/>
      <c r="K11" s="191"/>
      <c r="L11" s="191"/>
      <c r="M11" s="197"/>
      <c r="N11" s="191"/>
      <c r="O11" s="191"/>
      <c r="P11" s="191"/>
      <c r="Q11" s="191"/>
      <c r="R11" s="192"/>
      <c r="S11" s="191"/>
      <c r="T11" s="190"/>
      <c r="U11" s="353"/>
      <c r="V11" s="192"/>
      <c r="W11" s="192"/>
      <c r="X11" s="193"/>
    </row>
    <row r="12" spans="1:24" s="206" customFormat="1" ht="15" hidden="1" customHeight="1" x14ac:dyDescent="0.25">
      <c r="A12" s="124" t="s">
        <v>130</v>
      </c>
      <c r="B12" s="187" t="s">
        <v>614</v>
      </c>
      <c r="C12" s="200"/>
      <c r="D12" s="256" t="s">
        <v>131</v>
      </c>
      <c r="E12" s="256"/>
      <c r="F12" s="189">
        <v>0</v>
      </c>
      <c r="G12" s="261">
        <f t="shared" si="3"/>
        <v>0</v>
      </c>
      <c r="H12" s="188"/>
      <c r="I12" s="189">
        <f t="shared" si="2"/>
        <v>0</v>
      </c>
      <c r="J12" s="197"/>
      <c r="K12" s="191"/>
      <c r="L12" s="191"/>
      <c r="M12" s="197"/>
      <c r="N12" s="191"/>
      <c r="O12" s="191"/>
      <c r="P12" s="191"/>
      <c r="Q12" s="191"/>
      <c r="R12" s="192"/>
      <c r="S12" s="191"/>
      <c r="T12" s="190"/>
      <c r="U12" s="353"/>
      <c r="V12" s="192"/>
      <c r="W12" s="192"/>
      <c r="X12" s="193"/>
    </row>
    <row r="13" spans="1:24" s="206" customFormat="1" x14ac:dyDescent="0.25">
      <c r="A13" s="124" t="s">
        <v>132</v>
      </c>
      <c r="B13" s="187" t="s">
        <v>615</v>
      </c>
      <c r="C13" s="200"/>
      <c r="D13" s="256" t="s">
        <v>133</v>
      </c>
      <c r="E13" s="256"/>
      <c r="F13" s="189">
        <v>75000</v>
      </c>
      <c r="G13" s="261">
        <f t="shared" si="3"/>
        <v>75000</v>
      </c>
      <c r="H13" s="188"/>
      <c r="I13" s="189">
        <f t="shared" si="2"/>
        <v>75000</v>
      </c>
      <c r="J13" s="197"/>
      <c r="K13" s="191"/>
      <c r="L13" s="191">
        <f>I13</f>
        <v>75000</v>
      </c>
      <c r="M13" s="197"/>
      <c r="N13" s="191"/>
      <c r="O13" s="191">
        <v>75000</v>
      </c>
      <c r="P13" s="191"/>
      <c r="Q13" s="191"/>
      <c r="R13" s="192"/>
      <c r="S13" s="191"/>
      <c r="T13" s="190"/>
      <c r="U13" s="353"/>
      <c r="V13" s="192"/>
      <c r="W13" s="192"/>
      <c r="X13" s="193"/>
    </row>
    <row r="14" spans="1:24" s="206" customFormat="1" x14ac:dyDescent="0.25">
      <c r="A14" s="124" t="s">
        <v>134</v>
      </c>
      <c r="B14" s="187" t="s">
        <v>616</v>
      </c>
      <c r="C14" s="200"/>
      <c r="D14" s="256" t="s">
        <v>135</v>
      </c>
      <c r="E14" s="256"/>
      <c r="F14" s="189">
        <v>25000</v>
      </c>
      <c r="G14" s="261">
        <f t="shared" si="3"/>
        <v>25000</v>
      </c>
      <c r="H14" s="188"/>
      <c r="I14" s="189">
        <f t="shared" si="2"/>
        <v>25000</v>
      </c>
      <c r="J14" s="197"/>
      <c r="K14" s="191"/>
      <c r="L14" s="191">
        <f>I14</f>
        <v>25000</v>
      </c>
      <c r="M14" s="197"/>
      <c r="N14" s="191"/>
      <c r="O14" s="191"/>
      <c r="P14" s="191"/>
      <c r="Q14" s="191"/>
      <c r="R14" s="192"/>
      <c r="S14" s="191"/>
      <c r="T14" s="190"/>
      <c r="U14" s="353"/>
      <c r="V14" s="192">
        <v>25000</v>
      </c>
      <c r="W14" s="192"/>
      <c r="X14" s="193"/>
    </row>
    <row r="15" spans="1:24" s="206" customFormat="1" ht="15" hidden="1" customHeight="1" x14ac:dyDescent="0.25">
      <c r="A15" s="124" t="s">
        <v>136</v>
      </c>
      <c r="B15" s="187" t="s">
        <v>617</v>
      </c>
      <c r="C15" s="200"/>
      <c r="D15" s="256" t="s">
        <v>137</v>
      </c>
      <c r="E15" s="256"/>
      <c r="F15" s="189">
        <v>0</v>
      </c>
      <c r="G15" s="261">
        <f t="shared" si="3"/>
        <v>0</v>
      </c>
      <c r="H15" s="188"/>
      <c r="I15" s="189">
        <f t="shared" si="2"/>
        <v>0</v>
      </c>
      <c r="J15" s="197"/>
      <c r="K15" s="191"/>
      <c r="L15" s="191"/>
      <c r="M15" s="197"/>
      <c r="N15" s="191"/>
      <c r="O15" s="191"/>
      <c r="P15" s="191"/>
      <c r="Q15" s="191"/>
      <c r="R15" s="192"/>
      <c r="S15" s="191"/>
      <c r="T15" s="190"/>
      <c r="U15" s="353"/>
      <c r="V15" s="192"/>
      <c r="W15" s="192"/>
      <c r="X15" s="193"/>
    </row>
    <row r="16" spans="1:24" s="206" customFormat="1" ht="15" hidden="1" customHeight="1" x14ac:dyDescent="0.25">
      <c r="A16" s="124" t="s">
        <v>138</v>
      </c>
      <c r="B16" s="187" t="s">
        <v>618</v>
      </c>
      <c r="C16" s="200"/>
      <c r="D16" s="256" t="s">
        <v>139</v>
      </c>
      <c r="E16" s="256"/>
      <c r="F16" s="189">
        <v>0</v>
      </c>
      <c r="G16" s="261">
        <f t="shared" si="3"/>
        <v>0</v>
      </c>
      <c r="H16" s="188"/>
      <c r="I16" s="189">
        <f t="shared" si="2"/>
        <v>0</v>
      </c>
      <c r="J16" s="197"/>
      <c r="K16" s="191"/>
      <c r="L16" s="191"/>
      <c r="M16" s="197"/>
      <c r="N16" s="191"/>
      <c r="O16" s="191"/>
      <c r="P16" s="191"/>
      <c r="Q16" s="191"/>
      <c r="R16" s="192"/>
      <c r="S16" s="191"/>
      <c r="T16" s="190"/>
      <c r="U16" s="353"/>
      <c r="V16" s="192"/>
      <c r="W16" s="192"/>
      <c r="X16" s="193"/>
    </row>
    <row r="17" spans="1:24" s="206" customFormat="1" ht="15" hidden="1" customHeight="1" x14ac:dyDescent="0.25">
      <c r="A17" s="124" t="s">
        <v>140</v>
      </c>
      <c r="B17" s="187" t="s">
        <v>619</v>
      </c>
      <c r="C17" s="200"/>
      <c r="D17" s="256" t="s">
        <v>141</v>
      </c>
      <c r="E17" s="256"/>
      <c r="F17" s="189">
        <v>0</v>
      </c>
      <c r="G17" s="261">
        <f t="shared" si="3"/>
        <v>0</v>
      </c>
      <c r="H17" s="188"/>
      <c r="I17" s="189">
        <f t="shared" si="2"/>
        <v>0</v>
      </c>
      <c r="J17" s="197"/>
      <c r="K17" s="191"/>
      <c r="L17" s="191"/>
      <c r="M17" s="197"/>
      <c r="N17" s="191"/>
      <c r="O17" s="191"/>
      <c r="P17" s="191"/>
      <c r="Q17" s="191"/>
      <c r="R17" s="192"/>
      <c r="S17" s="191"/>
      <c r="T17" s="190"/>
      <c r="U17" s="353"/>
      <c r="V17" s="192"/>
      <c r="W17" s="192"/>
      <c r="X17" s="193"/>
    </row>
    <row r="18" spans="1:24" s="206" customFormat="1" ht="15" hidden="1" customHeight="1" x14ac:dyDescent="0.25">
      <c r="A18" s="124" t="s">
        <v>142</v>
      </c>
      <c r="B18" s="187" t="s">
        <v>620</v>
      </c>
      <c r="C18" s="200"/>
      <c r="D18" s="256" t="s">
        <v>143</v>
      </c>
      <c r="E18" s="256"/>
      <c r="F18" s="189">
        <v>0</v>
      </c>
      <c r="G18" s="261">
        <f t="shared" si="3"/>
        <v>0</v>
      </c>
      <c r="H18" s="188"/>
      <c r="I18" s="189">
        <f t="shared" si="2"/>
        <v>0</v>
      </c>
      <c r="J18" s="197"/>
      <c r="K18" s="191"/>
      <c r="L18" s="191"/>
      <c r="M18" s="197"/>
      <c r="N18" s="191"/>
      <c r="O18" s="191"/>
      <c r="P18" s="191"/>
      <c r="Q18" s="191"/>
      <c r="R18" s="192"/>
      <c r="S18" s="191"/>
      <c r="T18" s="190"/>
      <c r="U18" s="353"/>
      <c r="V18" s="192"/>
      <c r="W18" s="192"/>
      <c r="X18" s="193"/>
    </row>
    <row r="19" spans="1:24" s="206" customFormat="1" x14ac:dyDescent="0.25">
      <c r="A19" s="124" t="s">
        <v>144</v>
      </c>
      <c r="B19" s="187" t="s">
        <v>621</v>
      </c>
      <c r="C19" s="200"/>
      <c r="D19" s="256" t="s">
        <v>145</v>
      </c>
      <c r="E19" s="256"/>
      <c r="F19" s="189">
        <v>199700</v>
      </c>
      <c r="G19" s="261">
        <f>SUM(M19:X19)</f>
        <v>199700</v>
      </c>
      <c r="H19" s="188"/>
      <c r="I19" s="189">
        <f t="shared" si="2"/>
        <v>199700</v>
      </c>
      <c r="J19" s="197"/>
      <c r="K19" s="191"/>
      <c r="L19" s="191">
        <f>I19</f>
        <v>199700</v>
      </c>
      <c r="M19" s="197">
        <v>17100</v>
      </c>
      <c r="N19" s="191">
        <v>16600</v>
      </c>
      <c r="O19" s="191">
        <v>16600</v>
      </c>
      <c r="P19" s="191">
        <v>16600</v>
      </c>
      <c r="Q19" s="191">
        <v>16600</v>
      </c>
      <c r="R19" s="191">
        <v>16600</v>
      </c>
      <c r="S19" s="191">
        <v>16600</v>
      </c>
      <c r="T19" s="191">
        <v>16600</v>
      </c>
      <c r="U19" s="191">
        <v>16600</v>
      </c>
      <c r="V19" s="191">
        <v>16600</v>
      </c>
      <c r="W19" s="191">
        <v>16600</v>
      </c>
      <c r="X19" s="193">
        <v>16600</v>
      </c>
    </row>
    <row r="20" spans="1:24" x14ac:dyDescent="0.25">
      <c r="B20" s="91" t="s">
        <v>622</v>
      </c>
      <c r="C20" s="582" t="s">
        <v>146</v>
      </c>
      <c r="D20" s="583"/>
      <c r="E20" s="583"/>
      <c r="F20" s="164">
        <v>210000</v>
      </c>
      <c r="G20" s="242">
        <f>G21+G22+G23</f>
        <v>210000</v>
      </c>
      <c r="H20" s="148">
        <f t="shared" ref="H20:X20" si="4">H21+H22+H23</f>
        <v>0</v>
      </c>
      <c r="I20" s="164">
        <f t="shared" si="2"/>
        <v>210000</v>
      </c>
      <c r="J20" s="93">
        <f>J21+J22+J23</f>
        <v>0</v>
      </c>
      <c r="K20" s="94">
        <f>K21+K22+K23</f>
        <v>0</v>
      </c>
      <c r="L20" s="94">
        <f>L21+L22+L23</f>
        <v>210000</v>
      </c>
      <c r="M20" s="93">
        <f t="shared" si="4"/>
        <v>0</v>
      </c>
      <c r="N20" s="94">
        <f t="shared" si="4"/>
        <v>0</v>
      </c>
      <c r="O20" s="94">
        <f t="shared" si="4"/>
        <v>0</v>
      </c>
      <c r="P20" s="94">
        <f t="shared" si="4"/>
        <v>30000</v>
      </c>
      <c r="Q20" s="94">
        <f t="shared" si="4"/>
        <v>30000</v>
      </c>
      <c r="R20" s="97">
        <f t="shared" si="4"/>
        <v>30000</v>
      </c>
      <c r="S20" s="94">
        <f t="shared" si="4"/>
        <v>30000</v>
      </c>
      <c r="T20" s="96">
        <f t="shared" si="4"/>
        <v>30000</v>
      </c>
      <c r="U20" s="354">
        <f t="shared" si="4"/>
        <v>30000</v>
      </c>
      <c r="V20" s="97">
        <f t="shared" si="4"/>
        <v>30000</v>
      </c>
      <c r="W20" s="97">
        <f t="shared" si="4"/>
        <v>0</v>
      </c>
      <c r="X20" s="98">
        <f t="shared" si="4"/>
        <v>0</v>
      </c>
    </row>
    <row r="21" spans="1:24" s="41" customFormat="1" ht="15" hidden="1" customHeight="1" x14ac:dyDescent="0.25">
      <c r="A21" s="124" t="s">
        <v>147</v>
      </c>
      <c r="B21" s="53" t="s">
        <v>623</v>
      </c>
      <c r="C21" s="605" t="s">
        <v>148</v>
      </c>
      <c r="D21" s="606"/>
      <c r="E21" s="606"/>
      <c r="F21" s="166">
        <v>0</v>
      </c>
      <c r="G21" s="248">
        <f>SUM(M21:X21)</f>
        <v>0</v>
      </c>
      <c r="H21" s="154"/>
      <c r="I21" s="166">
        <f t="shared" si="2"/>
        <v>0</v>
      </c>
      <c r="J21" s="76"/>
      <c r="K21" s="13"/>
      <c r="L21" s="13"/>
      <c r="M21" s="76"/>
      <c r="N21" s="13"/>
      <c r="O21" s="13"/>
      <c r="P21" s="13"/>
      <c r="Q21" s="13"/>
      <c r="R21" s="81"/>
      <c r="S21" s="13"/>
      <c r="T21" s="43"/>
      <c r="U21" s="355"/>
      <c r="V21" s="81"/>
      <c r="W21" s="81"/>
      <c r="X21" s="45"/>
    </row>
    <row r="22" spans="1:24" s="41" customFormat="1" ht="28.5" customHeight="1" thickBot="1" x14ac:dyDescent="0.3">
      <c r="A22" s="124" t="s">
        <v>149</v>
      </c>
      <c r="B22" s="53" t="s">
        <v>624</v>
      </c>
      <c r="C22" s="607" t="s">
        <v>875</v>
      </c>
      <c r="D22" s="608"/>
      <c r="E22" s="608"/>
      <c r="F22" s="166">
        <v>210000</v>
      </c>
      <c r="G22" s="248">
        <f>SUM(M22:X22)</f>
        <v>210000</v>
      </c>
      <c r="H22" s="154"/>
      <c r="I22" s="166">
        <f t="shared" si="2"/>
        <v>210000</v>
      </c>
      <c r="J22" s="76"/>
      <c r="K22" s="13"/>
      <c r="L22" s="13">
        <f>I22</f>
        <v>210000</v>
      </c>
      <c r="M22" s="76"/>
      <c r="N22" s="13"/>
      <c r="O22" s="13"/>
      <c r="P22" s="13">
        <v>30000</v>
      </c>
      <c r="Q22" s="13">
        <v>30000</v>
      </c>
      <c r="R22" s="13">
        <v>30000</v>
      </c>
      <c r="S22" s="13">
        <v>30000</v>
      </c>
      <c r="T22" s="13">
        <v>30000</v>
      </c>
      <c r="U22" s="13">
        <v>30000</v>
      </c>
      <c r="V22" s="13">
        <v>30000</v>
      </c>
      <c r="W22" s="81"/>
      <c r="X22" s="45"/>
    </row>
    <row r="23" spans="1:24" s="41" customFormat="1" ht="15.75" hidden="1" customHeight="1" thickBot="1" x14ac:dyDescent="0.3">
      <c r="A23" s="124" t="s">
        <v>150</v>
      </c>
      <c r="B23" s="194" t="s">
        <v>625</v>
      </c>
      <c r="C23" s="647" t="s">
        <v>151</v>
      </c>
      <c r="D23" s="648"/>
      <c r="E23" s="648"/>
      <c r="F23" s="166">
        <v>0</v>
      </c>
      <c r="G23" s="262">
        <f>SUM(M23:X23)</f>
        <v>0</v>
      </c>
      <c r="H23" s="195"/>
      <c r="I23" s="166">
        <f t="shared" si="2"/>
        <v>0</v>
      </c>
      <c r="J23" s="76"/>
      <c r="K23" s="13"/>
      <c r="L23" s="13"/>
      <c r="M23" s="76"/>
      <c r="N23" s="13"/>
      <c r="O23" s="13"/>
      <c r="P23" s="13"/>
      <c r="Q23" s="13"/>
      <c r="R23" s="81"/>
      <c r="S23" s="13"/>
      <c r="T23" s="43"/>
      <c r="U23" s="355"/>
      <c r="V23" s="81"/>
      <c r="W23" s="81"/>
      <c r="X23" s="45"/>
    </row>
    <row r="24" spans="1:24" ht="15.75" thickBot="1" x14ac:dyDescent="0.3">
      <c r="A24" s="124" t="s">
        <v>964</v>
      </c>
      <c r="B24" s="83" t="s">
        <v>152</v>
      </c>
      <c r="C24" s="578" t="s">
        <v>802</v>
      </c>
      <c r="D24" s="578"/>
      <c r="E24" s="579"/>
      <c r="F24" s="162">
        <v>332414</v>
      </c>
      <c r="G24" s="244">
        <f>G25+G26+G27+G28+G29+G30+G31</f>
        <v>332414</v>
      </c>
      <c r="H24" s="150">
        <f t="shared" ref="H24:X24" si="5">H25+H26+H27+H28+H29+H30+H31</f>
        <v>0</v>
      </c>
      <c r="I24" s="162">
        <f t="shared" si="2"/>
        <v>332414</v>
      </c>
      <c r="J24" s="85">
        <f>J25+J26+J27+J28+J29+J30+J31</f>
        <v>0</v>
      </c>
      <c r="K24" s="86">
        <f>K25+K26+K27+K28+K29+K30+K31</f>
        <v>0</v>
      </c>
      <c r="L24" s="86">
        <f>L25+L26+L27+L28+L29+L30+L31</f>
        <v>332414</v>
      </c>
      <c r="M24" s="85">
        <f t="shared" si="5"/>
        <v>29663.5</v>
      </c>
      <c r="N24" s="86">
        <f t="shared" si="5"/>
        <v>23419.5</v>
      </c>
      <c r="O24" s="86">
        <f t="shared" si="5"/>
        <v>57640.5</v>
      </c>
      <c r="P24" s="86">
        <f t="shared" si="5"/>
        <v>23419.5</v>
      </c>
      <c r="Q24" s="86">
        <f t="shared" si="5"/>
        <v>23419.5</v>
      </c>
      <c r="R24" s="89">
        <f t="shared" si="5"/>
        <v>23419.5</v>
      </c>
      <c r="S24" s="86">
        <f t="shared" si="5"/>
        <v>23419.5</v>
      </c>
      <c r="T24" s="88">
        <f t="shared" si="5"/>
        <v>23419.5</v>
      </c>
      <c r="U24" s="351">
        <f t="shared" si="5"/>
        <v>23419.5</v>
      </c>
      <c r="V24" s="89">
        <f>V25+V26+V27+V28+V29+V30+V31</f>
        <v>34334.5</v>
      </c>
      <c r="W24" s="89">
        <f t="shared" si="5"/>
        <v>23419.5</v>
      </c>
      <c r="X24" s="90">
        <f t="shared" si="5"/>
        <v>23419.5</v>
      </c>
    </row>
    <row r="25" spans="1:24" x14ac:dyDescent="0.25">
      <c r="B25" s="61"/>
      <c r="C25" s="632" t="s">
        <v>154</v>
      </c>
      <c r="D25" s="633"/>
      <c r="E25" s="633"/>
      <c r="F25" s="165">
        <v>282414</v>
      </c>
      <c r="G25" s="245">
        <f>SUM(M25:X25)</f>
        <v>282414</v>
      </c>
      <c r="H25" s="151"/>
      <c r="I25" s="165">
        <f t="shared" si="2"/>
        <v>282414</v>
      </c>
      <c r="J25" s="74"/>
      <c r="K25" s="1"/>
      <c r="L25" s="80">
        <f>I25</f>
        <v>282414</v>
      </c>
      <c r="M25" s="461">
        <f>(M7+M19)*0.22</f>
        <v>24799.5</v>
      </c>
      <c r="N25" s="1">
        <f>(N7+N19)*0.195</f>
        <v>23419.5</v>
      </c>
      <c r="O25" s="1">
        <f t="shared" ref="O25:W25" si="6">(O7+O19)*0.195</f>
        <v>23419.5</v>
      </c>
      <c r="P25" s="1">
        <f>(P7+P19)*0.195</f>
        <v>23419.5</v>
      </c>
      <c r="Q25" s="1">
        <f t="shared" si="6"/>
        <v>23419.5</v>
      </c>
      <c r="R25" s="1">
        <f t="shared" si="6"/>
        <v>23419.5</v>
      </c>
      <c r="S25" s="1">
        <f t="shared" si="6"/>
        <v>23419.5</v>
      </c>
      <c r="T25" s="1">
        <f t="shared" si="6"/>
        <v>23419.5</v>
      </c>
      <c r="U25" s="1">
        <f t="shared" si="6"/>
        <v>23419.5</v>
      </c>
      <c r="V25" s="1">
        <f t="shared" si="6"/>
        <v>23419.5</v>
      </c>
      <c r="W25" s="1">
        <f t="shared" si="6"/>
        <v>23419.5</v>
      </c>
      <c r="X25" s="1">
        <f>(X7+X19+X8)*0.195</f>
        <v>23419.5</v>
      </c>
    </row>
    <row r="26" spans="1:24" ht="15" hidden="1" customHeight="1" x14ac:dyDescent="0.25">
      <c r="B26" s="62"/>
      <c r="C26" s="634" t="s">
        <v>155</v>
      </c>
      <c r="D26" s="635"/>
      <c r="E26" s="635"/>
      <c r="F26" s="165">
        <v>0</v>
      </c>
      <c r="G26" s="246">
        <f t="shared" ref="G26:G31" si="7">SUM(M26:X26)</f>
        <v>0</v>
      </c>
      <c r="H26" s="152"/>
      <c r="I26" s="165">
        <f t="shared" si="2"/>
        <v>0</v>
      </c>
      <c r="J26" s="74"/>
      <c r="K26" s="1"/>
      <c r="L26" s="1"/>
      <c r="M26" s="74"/>
      <c r="N26" s="1"/>
      <c r="O26" s="1"/>
      <c r="P26" s="1"/>
      <c r="Q26" s="1"/>
      <c r="R26" s="80"/>
      <c r="S26" s="1"/>
      <c r="T26" s="42"/>
      <c r="U26" s="356"/>
      <c r="V26" s="80"/>
      <c r="W26" s="80"/>
      <c r="X26" s="44"/>
    </row>
    <row r="27" spans="1:24" ht="15" hidden="1" customHeight="1" x14ac:dyDescent="0.25">
      <c r="B27" s="62"/>
      <c r="C27" s="634" t="s">
        <v>156</v>
      </c>
      <c r="D27" s="635"/>
      <c r="E27" s="635"/>
      <c r="F27" s="165">
        <v>0</v>
      </c>
      <c r="G27" s="246">
        <f t="shared" si="7"/>
        <v>0</v>
      </c>
      <c r="H27" s="152"/>
      <c r="I27" s="165">
        <f t="shared" si="2"/>
        <v>0</v>
      </c>
      <c r="J27" s="74"/>
      <c r="K27" s="1"/>
      <c r="L27" s="1"/>
      <c r="M27" s="74"/>
      <c r="N27" s="1"/>
      <c r="O27" s="1"/>
      <c r="P27" s="1"/>
      <c r="Q27" s="1"/>
      <c r="R27" s="80"/>
      <c r="S27" s="1"/>
      <c r="T27" s="42"/>
      <c r="U27" s="356"/>
      <c r="V27" s="80"/>
      <c r="W27" s="80"/>
      <c r="X27" s="44"/>
    </row>
    <row r="28" spans="1:24" x14ac:dyDescent="0.25">
      <c r="B28" s="62"/>
      <c r="C28" s="634" t="s">
        <v>157</v>
      </c>
      <c r="D28" s="635"/>
      <c r="E28" s="635"/>
      <c r="F28" s="165">
        <v>25000</v>
      </c>
      <c r="G28" s="246">
        <f t="shared" si="7"/>
        <v>25000</v>
      </c>
      <c r="H28" s="152"/>
      <c r="I28" s="165">
        <f t="shared" si="2"/>
        <v>25000</v>
      </c>
      <c r="J28" s="74"/>
      <c r="K28" s="1"/>
      <c r="L28" s="1">
        <f>I28</f>
        <v>25000</v>
      </c>
      <c r="M28" s="74">
        <f>1333+656</f>
        <v>1989</v>
      </c>
      <c r="N28" s="1"/>
      <c r="O28" s="1">
        <v>16521</v>
      </c>
      <c r="P28" s="1"/>
      <c r="Q28" s="1"/>
      <c r="R28" s="80"/>
      <c r="S28" s="1"/>
      <c r="T28" s="42"/>
      <c r="U28" s="356"/>
      <c r="V28" s="80">
        <v>6490</v>
      </c>
      <c r="W28" s="80"/>
      <c r="X28" s="44"/>
    </row>
    <row r="29" spans="1:24" ht="15" hidden="1" customHeight="1" x14ac:dyDescent="0.25">
      <c r="B29" s="62"/>
      <c r="C29" s="634" t="s">
        <v>158</v>
      </c>
      <c r="D29" s="635"/>
      <c r="E29" s="635"/>
      <c r="F29" s="165">
        <v>0</v>
      </c>
      <c r="G29" s="246">
        <f t="shared" si="7"/>
        <v>0</v>
      </c>
      <c r="H29" s="152"/>
      <c r="I29" s="165">
        <f t="shared" si="2"/>
        <v>0</v>
      </c>
      <c r="J29" s="74"/>
      <c r="K29" s="1"/>
      <c r="L29" s="1"/>
      <c r="M29" s="74"/>
      <c r="N29" s="1"/>
      <c r="O29" s="1"/>
      <c r="P29" s="1"/>
      <c r="Q29" s="1"/>
      <c r="R29" s="80"/>
      <c r="S29" s="1"/>
      <c r="T29" s="42"/>
      <c r="U29" s="356"/>
      <c r="V29" s="80"/>
      <c r="W29" s="80"/>
      <c r="X29" s="44"/>
    </row>
    <row r="30" spans="1:24" ht="15" hidden="1" customHeight="1" x14ac:dyDescent="0.25">
      <c r="B30" s="62"/>
      <c r="C30" s="634" t="s">
        <v>159</v>
      </c>
      <c r="D30" s="635"/>
      <c r="E30" s="635"/>
      <c r="F30" s="165">
        <v>0</v>
      </c>
      <c r="G30" s="246">
        <f t="shared" si="7"/>
        <v>0</v>
      </c>
      <c r="H30" s="152"/>
      <c r="I30" s="165">
        <f t="shared" si="2"/>
        <v>0</v>
      </c>
      <c r="J30" s="74"/>
      <c r="K30" s="1"/>
      <c r="L30" s="1"/>
      <c r="M30" s="74"/>
      <c r="N30" s="1"/>
      <c r="O30" s="1"/>
      <c r="P30" s="1"/>
      <c r="Q30" s="1"/>
      <c r="R30" s="80"/>
      <c r="S30" s="1"/>
      <c r="T30" s="42"/>
      <c r="U30" s="356"/>
      <c r="V30" s="80"/>
      <c r="W30" s="80"/>
      <c r="X30" s="44"/>
    </row>
    <row r="31" spans="1:24" ht="15.75" thickBot="1" x14ac:dyDescent="0.3">
      <c r="B31" s="63"/>
      <c r="C31" s="636" t="s">
        <v>160</v>
      </c>
      <c r="D31" s="637"/>
      <c r="E31" s="637"/>
      <c r="F31" s="165">
        <v>25000</v>
      </c>
      <c r="G31" s="247">
        <f t="shared" si="7"/>
        <v>25000</v>
      </c>
      <c r="H31" s="153"/>
      <c r="I31" s="165">
        <f t="shared" si="2"/>
        <v>25000</v>
      </c>
      <c r="J31" s="74"/>
      <c r="K31" s="1"/>
      <c r="L31" s="1">
        <f>I31</f>
        <v>25000</v>
      </c>
      <c r="M31" s="74">
        <f>1428+1447</f>
        <v>2875</v>
      </c>
      <c r="N31" s="1"/>
      <c r="O31" s="1">
        <v>17700</v>
      </c>
      <c r="P31" s="1"/>
      <c r="Q31" s="1"/>
      <c r="R31" s="80"/>
      <c r="S31" s="1"/>
      <c r="T31" s="42"/>
      <c r="U31" s="356"/>
      <c r="V31" s="80">
        <v>4425</v>
      </c>
      <c r="W31" s="80"/>
      <c r="X31" s="44"/>
    </row>
    <row r="32" spans="1:24" ht="15.75" thickBot="1" x14ac:dyDescent="0.3">
      <c r="B32" s="83" t="s">
        <v>161</v>
      </c>
      <c r="C32" s="579" t="s">
        <v>162</v>
      </c>
      <c r="D32" s="589"/>
      <c r="E32" s="589"/>
      <c r="F32" s="162">
        <v>1652443.12</v>
      </c>
      <c r="G32" s="244">
        <f>G33+G39+G42+G60+G63</f>
        <v>1652443.12</v>
      </c>
      <c r="H32" s="150">
        <f t="shared" ref="H32:X32" si="8">H33+H39+H42+H60+H63</f>
        <v>0</v>
      </c>
      <c r="I32" s="162">
        <f t="shared" si="2"/>
        <v>1652443.12</v>
      </c>
      <c r="J32" s="85">
        <f>J33+J39+J42+J60+J63</f>
        <v>341798.12</v>
      </c>
      <c r="K32" s="86">
        <f>K33+K39+K42+K60+K63</f>
        <v>921019</v>
      </c>
      <c r="L32" s="86">
        <f>L33+L39+L42+L60+L63</f>
        <v>389626</v>
      </c>
      <c r="M32" s="85">
        <f t="shared" si="8"/>
        <v>89373</v>
      </c>
      <c r="N32" s="86">
        <f t="shared" si="8"/>
        <v>101993</v>
      </c>
      <c r="O32" s="86">
        <f t="shared" si="8"/>
        <v>100976.12</v>
      </c>
      <c r="P32" s="86">
        <f t="shared" si="8"/>
        <v>142360</v>
      </c>
      <c r="Q32" s="86">
        <f t="shared" si="8"/>
        <v>130088</v>
      </c>
      <c r="R32" s="89">
        <f t="shared" si="8"/>
        <v>311039</v>
      </c>
      <c r="S32" s="86">
        <f t="shared" si="8"/>
        <v>120328</v>
      </c>
      <c r="T32" s="88">
        <f t="shared" si="8"/>
        <v>119748</v>
      </c>
      <c r="U32" s="351">
        <f t="shared" si="8"/>
        <v>123549</v>
      </c>
      <c r="V32" s="89">
        <f t="shared" si="8"/>
        <v>221978</v>
      </c>
      <c r="W32" s="89">
        <f t="shared" si="8"/>
        <v>96930</v>
      </c>
      <c r="X32" s="90">
        <f t="shared" si="8"/>
        <v>94081</v>
      </c>
    </row>
    <row r="33" spans="1:24" x14ac:dyDescent="0.25">
      <c r="B33" s="121" t="s">
        <v>626</v>
      </c>
      <c r="C33" s="580" t="s">
        <v>163</v>
      </c>
      <c r="D33" s="581"/>
      <c r="E33" s="581"/>
      <c r="F33" s="163">
        <v>200000</v>
      </c>
      <c r="G33" s="240">
        <f>G34+G35+G38</f>
        <v>200000</v>
      </c>
      <c r="H33" s="146">
        <f t="shared" ref="H33:X33" si="9">H34+H35+H38</f>
        <v>0</v>
      </c>
      <c r="I33" s="163">
        <f t="shared" si="2"/>
        <v>200000</v>
      </c>
      <c r="J33" s="115">
        <f>J34+J35+J38</f>
        <v>0</v>
      </c>
      <c r="K33" s="116">
        <f>K34+K35+K38</f>
        <v>0</v>
      </c>
      <c r="L33" s="116">
        <f>L34+L35+L38</f>
        <v>200000</v>
      </c>
      <c r="M33" s="115">
        <f t="shared" si="9"/>
        <v>0</v>
      </c>
      <c r="N33" s="116">
        <f t="shared" si="9"/>
        <v>12590</v>
      </c>
      <c r="O33" s="116">
        <f t="shared" si="9"/>
        <v>11811</v>
      </c>
      <c r="P33" s="116">
        <f t="shared" si="9"/>
        <v>38002</v>
      </c>
      <c r="Q33" s="116">
        <f t="shared" si="9"/>
        <v>30692</v>
      </c>
      <c r="R33" s="119">
        <f t="shared" si="9"/>
        <v>15748</v>
      </c>
      <c r="S33" s="116">
        <f t="shared" si="9"/>
        <v>16929</v>
      </c>
      <c r="T33" s="118">
        <f t="shared" si="9"/>
        <v>19297</v>
      </c>
      <c r="U33" s="352">
        <f t="shared" si="9"/>
        <v>19687</v>
      </c>
      <c r="V33" s="119">
        <f t="shared" si="9"/>
        <v>21692</v>
      </c>
      <c r="W33" s="119">
        <f t="shared" si="9"/>
        <v>3937</v>
      </c>
      <c r="X33" s="120">
        <f t="shared" si="9"/>
        <v>9615</v>
      </c>
    </row>
    <row r="34" spans="1:24" s="41" customFormat="1" ht="15" hidden="1" customHeight="1" x14ac:dyDescent="0.25">
      <c r="A34" s="124" t="s">
        <v>164</v>
      </c>
      <c r="B34" s="53" t="s">
        <v>627</v>
      </c>
      <c r="C34" s="605" t="s">
        <v>165</v>
      </c>
      <c r="D34" s="606"/>
      <c r="E34" s="606"/>
      <c r="F34" s="166">
        <v>0</v>
      </c>
      <c r="G34" s="248">
        <f>SUM(M34:X34)</f>
        <v>0</v>
      </c>
      <c r="H34" s="154"/>
      <c r="I34" s="166">
        <f t="shared" si="2"/>
        <v>0</v>
      </c>
      <c r="J34" s="76"/>
      <c r="K34" s="13"/>
      <c r="L34" s="13"/>
      <c r="M34" s="76"/>
      <c r="N34" s="13"/>
      <c r="O34" s="13"/>
      <c r="P34" s="13"/>
      <c r="Q34" s="13"/>
      <c r="R34" s="81"/>
      <c r="S34" s="13"/>
      <c r="T34" s="43"/>
      <c r="U34" s="355"/>
      <c r="V34" s="81"/>
      <c r="W34" s="81"/>
      <c r="X34" s="45"/>
    </row>
    <row r="35" spans="1:24" s="41" customFormat="1" x14ac:dyDescent="0.25">
      <c r="A35" s="124" t="s">
        <v>166</v>
      </c>
      <c r="B35" s="53" t="s">
        <v>628</v>
      </c>
      <c r="C35" s="605" t="s">
        <v>167</v>
      </c>
      <c r="D35" s="606"/>
      <c r="E35" s="606"/>
      <c r="F35" s="166">
        <v>200000</v>
      </c>
      <c r="G35" s="248">
        <f>SUM(G36:G37)</f>
        <v>200000</v>
      </c>
      <c r="H35" s="154">
        <f>SUM(H36:H37)</f>
        <v>0</v>
      </c>
      <c r="I35" s="166">
        <f t="shared" si="2"/>
        <v>200000</v>
      </c>
      <c r="J35" s="76">
        <f>SUM(J36:J37)</f>
        <v>0</v>
      </c>
      <c r="K35" s="13">
        <f t="shared" ref="K35:X35" si="10">SUM(K36:K37)</f>
        <v>0</v>
      </c>
      <c r="L35" s="13">
        <f>SUM(L36:L37)</f>
        <v>200000</v>
      </c>
      <c r="M35" s="76">
        <f t="shared" si="10"/>
        <v>0</v>
      </c>
      <c r="N35" s="13">
        <f t="shared" si="10"/>
        <v>12590</v>
      </c>
      <c r="O35" s="13">
        <f t="shared" si="10"/>
        <v>11811</v>
      </c>
      <c r="P35" s="13">
        <f t="shared" si="10"/>
        <v>38002</v>
      </c>
      <c r="Q35" s="13">
        <f t="shared" si="10"/>
        <v>30692</v>
      </c>
      <c r="R35" s="81">
        <f t="shared" si="10"/>
        <v>15748</v>
      </c>
      <c r="S35" s="13">
        <f t="shared" si="10"/>
        <v>16929</v>
      </c>
      <c r="T35" s="43">
        <f t="shared" si="10"/>
        <v>19297</v>
      </c>
      <c r="U35" s="355">
        <f t="shared" si="10"/>
        <v>19687</v>
      </c>
      <c r="V35" s="81">
        <f t="shared" si="10"/>
        <v>21692</v>
      </c>
      <c r="W35" s="81">
        <f t="shared" si="10"/>
        <v>3937</v>
      </c>
      <c r="X35" s="45">
        <f t="shared" si="10"/>
        <v>9615</v>
      </c>
    </row>
    <row r="36" spans="1:24" x14ac:dyDescent="0.25">
      <c r="B36" s="55"/>
      <c r="C36" s="291"/>
      <c r="D36" s="233" t="s">
        <v>840</v>
      </c>
      <c r="E36" s="233"/>
      <c r="F36" s="165">
        <v>0</v>
      </c>
      <c r="G36" s="241">
        <f>SUM(M36:X36)</f>
        <v>0</v>
      </c>
      <c r="H36" s="147"/>
      <c r="I36" s="165">
        <f>SUM(G36:H36)</f>
        <v>0</v>
      </c>
      <c r="J36" s="74">
        <f>I36</f>
        <v>0</v>
      </c>
      <c r="K36" s="1"/>
      <c r="L36" s="1"/>
      <c r="M36" s="74"/>
      <c r="N36" s="1"/>
      <c r="O36" s="1"/>
      <c r="P36" s="1"/>
      <c r="Q36" s="1"/>
      <c r="R36" s="80"/>
      <c r="S36" s="1"/>
      <c r="T36" s="42"/>
      <c r="U36" s="356"/>
      <c r="V36" s="80"/>
      <c r="W36" s="80"/>
      <c r="X36" s="44"/>
    </row>
    <row r="37" spans="1:24" x14ac:dyDescent="0.25">
      <c r="B37" s="55"/>
      <c r="C37" s="291"/>
      <c r="D37" s="233" t="s">
        <v>990</v>
      </c>
      <c r="E37" s="233"/>
      <c r="F37" s="165">
        <v>200000</v>
      </c>
      <c r="G37" s="241">
        <f>SUM(M37:X37)</f>
        <v>200000</v>
      </c>
      <c r="H37" s="147"/>
      <c r="I37" s="165">
        <f>SUM(G37:H37)</f>
        <v>200000</v>
      </c>
      <c r="J37" s="74"/>
      <c r="K37" s="1"/>
      <c r="L37" s="1">
        <f>I37</f>
        <v>200000</v>
      </c>
      <c r="M37" s="74"/>
      <c r="N37" s="1">
        <v>12590</v>
      </c>
      <c r="O37" s="1">
        <v>11811</v>
      </c>
      <c r="P37" s="1">
        <v>38002</v>
      </c>
      <c r="Q37" s="1">
        <v>30692</v>
      </c>
      <c r="R37" s="80">
        <v>15748</v>
      </c>
      <c r="S37" s="1">
        <v>16929</v>
      </c>
      <c r="T37" s="42">
        <v>19297</v>
      </c>
      <c r="U37" s="356">
        <v>19687</v>
      </c>
      <c r="V37" s="80">
        <v>21692</v>
      </c>
      <c r="W37" s="80">
        <v>3937</v>
      </c>
      <c r="X37" s="44">
        <v>9615</v>
      </c>
    </row>
    <row r="38" spans="1:24" s="41" customFormat="1" ht="15" hidden="1" customHeight="1" x14ac:dyDescent="0.25">
      <c r="A38" s="124" t="s">
        <v>168</v>
      </c>
      <c r="B38" s="53" t="s">
        <v>629</v>
      </c>
      <c r="C38" s="605" t="s">
        <v>169</v>
      </c>
      <c r="D38" s="606"/>
      <c r="E38" s="606"/>
      <c r="F38" s="166">
        <v>0</v>
      </c>
      <c r="G38" s="248">
        <f>SUM(M38:X38)</f>
        <v>0</v>
      </c>
      <c r="H38" s="154"/>
      <c r="I38" s="166">
        <f t="shared" si="2"/>
        <v>0</v>
      </c>
      <c r="J38" s="76"/>
      <c r="K38" s="13"/>
      <c r="L38" s="13"/>
      <c r="M38" s="76"/>
      <c r="N38" s="13"/>
      <c r="O38" s="13"/>
      <c r="P38" s="13"/>
      <c r="Q38" s="13"/>
      <c r="R38" s="81"/>
      <c r="S38" s="13"/>
      <c r="T38" s="43"/>
      <c r="U38" s="355"/>
      <c r="V38" s="81"/>
      <c r="W38" s="81"/>
      <c r="X38" s="45"/>
    </row>
    <row r="39" spans="1:24" ht="15" hidden="1" customHeight="1" x14ac:dyDescent="0.25">
      <c r="B39" s="91" t="s">
        <v>630</v>
      </c>
      <c r="C39" s="582" t="s">
        <v>170</v>
      </c>
      <c r="D39" s="583"/>
      <c r="E39" s="583"/>
      <c r="F39" s="164">
        <v>0</v>
      </c>
      <c r="G39" s="242">
        <f>G40+G41</f>
        <v>0</v>
      </c>
      <c r="H39" s="148">
        <f t="shared" ref="H39:X39" si="11">H40+H41</f>
        <v>0</v>
      </c>
      <c r="I39" s="164">
        <f t="shared" si="2"/>
        <v>0</v>
      </c>
      <c r="J39" s="93">
        <f>J40+J41</f>
        <v>0</v>
      </c>
      <c r="K39" s="94">
        <f>K40+K41</f>
        <v>0</v>
      </c>
      <c r="L39" s="94">
        <f>L40+L41</f>
        <v>0</v>
      </c>
      <c r="M39" s="93">
        <f t="shared" si="11"/>
        <v>0</v>
      </c>
      <c r="N39" s="94">
        <f t="shared" si="11"/>
        <v>0</v>
      </c>
      <c r="O39" s="94">
        <f t="shared" si="11"/>
        <v>0</v>
      </c>
      <c r="P39" s="94">
        <f t="shared" si="11"/>
        <v>0</v>
      </c>
      <c r="Q39" s="94">
        <f t="shared" si="11"/>
        <v>0</v>
      </c>
      <c r="R39" s="97">
        <f t="shared" si="11"/>
        <v>0</v>
      </c>
      <c r="S39" s="94">
        <f t="shared" si="11"/>
        <v>0</v>
      </c>
      <c r="T39" s="270">
        <f t="shared" si="11"/>
        <v>0</v>
      </c>
      <c r="U39" s="359">
        <f t="shared" si="11"/>
        <v>0</v>
      </c>
      <c r="V39" s="97">
        <f t="shared" si="11"/>
        <v>0</v>
      </c>
      <c r="W39" s="97">
        <f t="shared" si="11"/>
        <v>0</v>
      </c>
      <c r="X39" s="98">
        <f t="shared" si="11"/>
        <v>0</v>
      </c>
    </row>
    <row r="40" spans="1:24" s="41" customFormat="1" ht="15" hidden="1" customHeight="1" x14ac:dyDescent="0.25">
      <c r="A40" s="124" t="s">
        <v>171</v>
      </c>
      <c r="B40" s="53" t="s">
        <v>631</v>
      </c>
      <c r="C40" s="605" t="s">
        <v>172</v>
      </c>
      <c r="D40" s="606"/>
      <c r="E40" s="606"/>
      <c r="F40" s="166">
        <v>0</v>
      </c>
      <c r="G40" s="248">
        <f>SUM(M40:X40)</f>
        <v>0</v>
      </c>
      <c r="H40" s="154"/>
      <c r="I40" s="166">
        <f t="shared" si="2"/>
        <v>0</v>
      </c>
      <c r="J40" s="76"/>
      <c r="K40" s="13"/>
      <c r="L40" s="13"/>
      <c r="M40" s="76"/>
      <c r="N40" s="13"/>
      <c r="O40" s="13"/>
      <c r="P40" s="13"/>
      <c r="Q40" s="13"/>
      <c r="R40" s="81"/>
      <c r="S40" s="13"/>
      <c r="T40" s="43"/>
      <c r="U40" s="355"/>
      <c r="V40" s="81"/>
      <c r="W40" s="81"/>
      <c r="X40" s="45"/>
    </row>
    <row r="41" spans="1:24" s="41" customFormat="1" ht="15" hidden="1" customHeight="1" x14ac:dyDescent="0.25">
      <c r="A41" s="124" t="s">
        <v>173</v>
      </c>
      <c r="B41" s="53" t="s">
        <v>632</v>
      </c>
      <c r="C41" s="605" t="s">
        <v>174</v>
      </c>
      <c r="D41" s="606"/>
      <c r="E41" s="606"/>
      <c r="F41" s="166">
        <v>0</v>
      </c>
      <c r="G41" s="248">
        <f>SUM(M41:X41)</f>
        <v>0</v>
      </c>
      <c r="H41" s="154"/>
      <c r="I41" s="166">
        <f t="shared" si="2"/>
        <v>0</v>
      </c>
      <c r="J41" s="76"/>
      <c r="K41" s="13"/>
      <c r="L41" s="13"/>
      <c r="M41" s="76"/>
      <c r="N41" s="13"/>
      <c r="O41" s="13"/>
      <c r="P41" s="13"/>
      <c r="Q41" s="13"/>
      <c r="R41" s="81"/>
      <c r="S41" s="13"/>
      <c r="T41" s="43"/>
      <c r="U41" s="355"/>
      <c r="V41" s="81"/>
      <c r="W41" s="81"/>
      <c r="X41" s="45"/>
    </row>
    <row r="42" spans="1:24" x14ac:dyDescent="0.25">
      <c r="B42" s="91" t="s">
        <v>633</v>
      </c>
      <c r="C42" s="582" t="s">
        <v>175</v>
      </c>
      <c r="D42" s="583"/>
      <c r="E42" s="583"/>
      <c r="F42" s="164">
        <v>1101443.1200000001</v>
      </c>
      <c r="G42" s="242">
        <f>G43+G48+G49+G50+G53+G56+G57</f>
        <v>1101443.1200000001</v>
      </c>
      <c r="H42" s="148">
        <f t="shared" ref="H42:X42" si="12">H43+H48+H49+H50+H53+H56+H57</f>
        <v>0</v>
      </c>
      <c r="I42" s="164">
        <f t="shared" si="2"/>
        <v>1101443.1200000001</v>
      </c>
      <c r="J42" s="93">
        <f>J43+J48+J49+J50+J53+J56+J57</f>
        <v>270585.12</v>
      </c>
      <c r="K42" s="94">
        <f>K43+K48+K49+K50+K53+K56+K57</f>
        <v>718858</v>
      </c>
      <c r="L42" s="94">
        <f>L43+L48+L49+L50+L53+L56+L57</f>
        <v>112000</v>
      </c>
      <c r="M42" s="93">
        <f t="shared" si="12"/>
        <v>72264</v>
      </c>
      <c r="N42" s="94">
        <f t="shared" si="12"/>
        <v>68373</v>
      </c>
      <c r="O42" s="94">
        <f t="shared" si="12"/>
        <v>69903.12</v>
      </c>
      <c r="P42" s="94">
        <f t="shared" si="12"/>
        <v>79804</v>
      </c>
      <c r="Q42" s="94">
        <f t="shared" si="12"/>
        <v>71046</v>
      </c>
      <c r="R42" s="97">
        <f t="shared" si="12"/>
        <v>228223</v>
      </c>
      <c r="S42" s="94">
        <f t="shared" si="12"/>
        <v>76455</v>
      </c>
      <c r="T42" s="96">
        <f t="shared" si="12"/>
        <v>76905</v>
      </c>
      <c r="U42" s="354">
        <f t="shared" si="12"/>
        <v>81061</v>
      </c>
      <c r="V42" s="97">
        <f t="shared" si="12"/>
        <v>133499</v>
      </c>
      <c r="W42" s="97">
        <f t="shared" si="12"/>
        <v>75250</v>
      </c>
      <c r="X42" s="98">
        <f t="shared" si="12"/>
        <v>68660</v>
      </c>
    </row>
    <row r="43" spans="1:24" s="41" customFormat="1" x14ac:dyDescent="0.25">
      <c r="A43" s="124" t="s">
        <v>176</v>
      </c>
      <c r="B43" s="53" t="s">
        <v>634</v>
      </c>
      <c r="C43" s="605" t="s">
        <v>177</v>
      </c>
      <c r="D43" s="606"/>
      <c r="E43" s="606"/>
      <c r="F43" s="166">
        <v>629156</v>
      </c>
      <c r="G43" s="248">
        <f>SUM(G44:G47)</f>
        <v>629156</v>
      </c>
      <c r="H43" s="154">
        <f>SUM(H44:H47)</f>
        <v>0</v>
      </c>
      <c r="I43" s="166">
        <f t="shared" si="2"/>
        <v>629156</v>
      </c>
      <c r="J43" s="76">
        <f t="shared" ref="J43:X43" si="13">SUM(J44:J47)</f>
        <v>10156</v>
      </c>
      <c r="K43" s="13">
        <f t="shared" si="13"/>
        <v>617000</v>
      </c>
      <c r="L43" s="13">
        <f t="shared" si="13"/>
        <v>2000</v>
      </c>
      <c r="M43" s="76">
        <f t="shared" si="13"/>
        <v>32477</v>
      </c>
      <c r="N43" s="13">
        <f t="shared" si="13"/>
        <v>39873</v>
      </c>
      <c r="O43" s="13">
        <f t="shared" si="13"/>
        <v>40159</v>
      </c>
      <c r="P43" s="13">
        <f t="shared" si="13"/>
        <v>41804</v>
      </c>
      <c r="Q43" s="13">
        <f t="shared" si="13"/>
        <v>40400</v>
      </c>
      <c r="R43" s="81">
        <f t="shared" si="13"/>
        <v>143164</v>
      </c>
      <c r="S43" s="13">
        <f t="shared" si="13"/>
        <v>40160</v>
      </c>
      <c r="T43" s="43">
        <f t="shared" si="13"/>
        <v>42160</v>
      </c>
      <c r="U43" s="355">
        <f t="shared" si="13"/>
        <v>40160</v>
      </c>
      <c r="V43" s="81">
        <f t="shared" si="13"/>
        <v>88479</v>
      </c>
      <c r="W43" s="81">
        <f t="shared" si="13"/>
        <v>40160</v>
      </c>
      <c r="X43" s="45">
        <f t="shared" si="13"/>
        <v>40160</v>
      </c>
    </row>
    <row r="44" spans="1:24" x14ac:dyDescent="0.25">
      <c r="B44" s="55"/>
      <c r="C44" s="291"/>
      <c r="D44" s="233" t="s">
        <v>999</v>
      </c>
      <c r="E44" s="233"/>
      <c r="F44" s="165">
        <v>2156</v>
      </c>
      <c r="G44" s="241">
        <f t="shared" ref="G44:G49" si="14">SUM(M44:X44)</f>
        <v>2156</v>
      </c>
      <c r="H44" s="147"/>
      <c r="I44" s="165">
        <f>SUM(G44:H44)</f>
        <v>2156</v>
      </c>
      <c r="J44" s="74">
        <f>I44</f>
        <v>2156</v>
      </c>
      <c r="K44" s="1"/>
      <c r="L44" s="1"/>
      <c r="M44" s="74">
        <v>159</v>
      </c>
      <c r="N44" s="1">
        <v>159</v>
      </c>
      <c r="O44" s="1">
        <v>159</v>
      </c>
      <c r="P44" s="1">
        <v>159</v>
      </c>
      <c r="Q44" s="1">
        <v>400</v>
      </c>
      <c r="R44" s="80">
        <v>160</v>
      </c>
      <c r="S44" s="80">
        <v>160</v>
      </c>
      <c r="T44" s="80">
        <v>160</v>
      </c>
      <c r="U44" s="80">
        <v>160</v>
      </c>
      <c r="V44" s="80">
        <v>160</v>
      </c>
      <c r="W44" s="80">
        <v>160</v>
      </c>
      <c r="X44" s="44">
        <v>160</v>
      </c>
    </row>
    <row r="45" spans="1:24" x14ac:dyDescent="0.25">
      <c r="B45" s="55"/>
      <c r="C45" s="291"/>
      <c r="D45" s="233" t="s">
        <v>1000</v>
      </c>
      <c r="E45" s="233"/>
      <c r="F45" s="165">
        <v>617000</v>
      </c>
      <c r="G45" s="241">
        <f t="shared" si="14"/>
        <v>617000</v>
      </c>
      <c r="H45" s="147"/>
      <c r="I45" s="165">
        <f>SUM(G45:H45)</f>
        <v>617000</v>
      </c>
      <c r="J45" s="74"/>
      <c r="K45" s="1">
        <f>I45</f>
        <v>617000</v>
      </c>
      <c r="L45" s="1"/>
      <c r="M45" s="74">
        <v>32318</v>
      </c>
      <c r="N45" s="1">
        <v>39714</v>
      </c>
      <c r="O45" s="1">
        <v>40000</v>
      </c>
      <c r="P45" s="1">
        <v>40000</v>
      </c>
      <c r="Q45" s="1">
        <v>40000</v>
      </c>
      <c r="R45" s="80">
        <v>143004</v>
      </c>
      <c r="S45" s="1">
        <v>40000</v>
      </c>
      <c r="T45" s="1">
        <v>40000</v>
      </c>
      <c r="U45" s="1">
        <v>40000</v>
      </c>
      <c r="V45" s="80">
        <f>35902+46062</f>
        <v>81964</v>
      </c>
      <c r="W45" s="80">
        <v>40000</v>
      </c>
      <c r="X45" s="44">
        <v>40000</v>
      </c>
    </row>
    <row r="46" spans="1:24" x14ac:dyDescent="0.25">
      <c r="B46" s="55"/>
      <c r="C46" s="291"/>
      <c r="D46" s="233" t="s">
        <v>1001</v>
      </c>
      <c r="E46" s="233"/>
      <c r="F46" s="165">
        <v>2000</v>
      </c>
      <c r="G46" s="241">
        <f t="shared" si="14"/>
        <v>2000</v>
      </c>
      <c r="H46" s="147"/>
      <c r="I46" s="165">
        <f>SUM(G46:H46)</f>
        <v>2000</v>
      </c>
      <c r="J46" s="74"/>
      <c r="K46" s="1"/>
      <c r="L46" s="1">
        <f>I46</f>
        <v>2000</v>
      </c>
      <c r="M46" s="74"/>
      <c r="N46" s="1"/>
      <c r="O46" s="1"/>
      <c r="P46" s="1"/>
      <c r="Q46" s="1"/>
      <c r="R46" s="80"/>
      <c r="S46" s="1"/>
      <c r="T46" s="42">
        <v>2000</v>
      </c>
      <c r="U46" s="356"/>
      <c r="V46" s="80"/>
      <c r="W46" s="80"/>
      <c r="X46" s="44"/>
    </row>
    <row r="47" spans="1:24" x14ac:dyDescent="0.25">
      <c r="B47" s="55"/>
      <c r="C47" s="291"/>
      <c r="D47" s="233" t="s">
        <v>1002</v>
      </c>
      <c r="E47" s="233"/>
      <c r="F47" s="165">
        <v>8000</v>
      </c>
      <c r="G47" s="241">
        <f t="shared" si="14"/>
        <v>8000</v>
      </c>
      <c r="H47" s="147"/>
      <c r="I47" s="165">
        <f>SUM(G47:H47)</f>
        <v>8000</v>
      </c>
      <c r="J47" s="74">
        <f>I47</f>
        <v>8000</v>
      </c>
      <c r="K47" s="1"/>
      <c r="L47" s="1"/>
      <c r="M47" s="74"/>
      <c r="N47" s="1"/>
      <c r="O47" s="1"/>
      <c r="P47" s="1">
        <f>1121+524</f>
        <v>1645</v>
      </c>
      <c r="Q47" s="1"/>
      <c r="R47" s="80"/>
      <c r="S47" s="1"/>
      <c r="T47" s="42"/>
      <c r="U47" s="356"/>
      <c r="V47" s="80">
        <v>6355</v>
      </c>
      <c r="W47" s="80"/>
      <c r="X47" s="44"/>
    </row>
    <row r="48" spans="1:24" s="41" customFormat="1" ht="15" hidden="1" customHeight="1" x14ac:dyDescent="0.25">
      <c r="A48" s="124" t="s">
        <v>178</v>
      </c>
      <c r="B48" s="53" t="s">
        <v>635</v>
      </c>
      <c r="C48" s="605" t="s">
        <v>179</v>
      </c>
      <c r="D48" s="606"/>
      <c r="E48" s="606"/>
      <c r="F48" s="166">
        <v>0</v>
      </c>
      <c r="G48" s="248">
        <f t="shared" si="14"/>
        <v>0</v>
      </c>
      <c r="H48" s="154"/>
      <c r="I48" s="166">
        <f t="shared" si="2"/>
        <v>0</v>
      </c>
      <c r="J48" s="76"/>
      <c r="K48" s="13"/>
      <c r="L48" s="13"/>
      <c r="M48" s="76"/>
      <c r="N48" s="13"/>
      <c r="O48" s="13"/>
      <c r="P48" s="13"/>
      <c r="Q48" s="13"/>
      <c r="R48" s="81"/>
      <c r="S48" s="13"/>
      <c r="T48" s="43"/>
      <c r="U48" s="355"/>
      <c r="V48" s="81"/>
      <c r="W48" s="81"/>
      <c r="X48" s="45"/>
    </row>
    <row r="49" spans="1:24" s="41" customFormat="1" x14ac:dyDescent="0.25">
      <c r="A49" s="124" t="s">
        <v>180</v>
      </c>
      <c r="B49" s="53" t="s">
        <v>636</v>
      </c>
      <c r="C49" s="605" t="s">
        <v>181</v>
      </c>
      <c r="D49" s="606"/>
      <c r="E49" s="606"/>
      <c r="F49" s="166">
        <v>251429.12</v>
      </c>
      <c r="G49" s="248">
        <f t="shared" si="14"/>
        <v>251429.12</v>
      </c>
      <c r="H49" s="154"/>
      <c r="I49" s="166">
        <f t="shared" si="2"/>
        <v>251429.12</v>
      </c>
      <c r="J49" s="76">
        <f>I49</f>
        <v>251429.12</v>
      </c>
      <c r="K49" s="13"/>
      <c r="L49" s="13"/>
      <c r="M49" s="76">
        <f>20000+11429</f>
        <v>31429</v>
      </c>
      <c r="N49" s="13">
        <v>20000</v>
      </c>
      <c r="O49" s="13">
        <f>714.29*28</f>
        <v>20000.12</v>
      </c>
      <c r="P49" s="13">
        <v>20000</v>
      </c>
      <c r="Q49" s="13">
        <v>20000</v>
      </c>
      <c r="R49" s="81">
        <v>20000</v>
      </c>
      <c r="S49" s="81">
        <v>20000</v>
      </c>
      <c r="T49" s="43">
        <v>20000</v>
      </c>
      <c r="U49" s="355">
        <v>20000</v>
      </c>
      <c r="V49" s="81">
        <v>20000</v>
      </c>
      <c r="W49" s="81">
        <v>20000</v>
      </c>
      <c r="X49" s="45">
        <v>20000</v>
      </c>
    </row>
    <row r="50" spans="1:24" s="41" customFormat="1" x14ac:dyDescent="0.25">
      <c r="A50" s="124" t="s">
        <v>182</v>
      </c>
      <c r="B50" s="53" t="s">
        <v>637</v>
      </c>
      <c r="C50" s="605" t="s">
        <v>183</v>
      </c>
      <c r="D50" s="606"/>
      <c r="E50" s="606"/>
      <c r="F50" s="166">
        <v>201858</v>
      </c>
      <c r="G50" s="248">
        <f>SUM(G51:G52)</f>
        <v>201858</v>
      </c>
      <c r="H50" s="154">
        <f>SUM(H51:H52)</f>
        <v>0</v>
      </c>
      <c r="I50" s="166">
        <f t="shared" si="2"/>
        <v>201858</v>
      </c>
      <c r="J50" s="76">
        <f t="shared" ref="J50:X50" si="15">SUM(J51:J52)</f>
        <v>0</v>
      </c>
      <c r="K50" s="13">
        <f t="shared" si="15"/>
        <v>101858</v>
      </c>
      <c r="L50" s="13">
        <f t="shared" si="15"/>
        <v>100000</v>
      </c>
      <c r="M50" s="76">
        <f t="shared" si="15"/>
        <v>8358</v>
      </c>
      <c r="N50" s="13">
        <f t="shared" si="15"/>
        <v>8500</v>
      </c>
      <c r="O50" s="13">
        <f t="shared" si="15"/>
        <v>9744</v>
      </c>
      <c r="P50" s="13">
        <f t="shared" si="15"/>
        <v>8500</v>
      </c>
      <c r="Q50" s="13">
        <f t="shared" si="15"/>
        <v>10646</v>
      </c>
      <c r="R50" s="81">
        <f t="shared" si="15"/>
        <v>65059</v>
      </c>
      <c r="S50" s="13">
        <f t="shared" si="15"/>
        <v>16295</v>
      </c>
      <c r="T50" s="43">
        <f t="shared" si="15"/>
        <v>14745</v>
      </c>
      <c r="U50" s="355">
        <f t="shared" si="15"/>
        <v>11401</v>
      </c>
      <c r="V50" s="81">
        <f t="shared" si="15"/>
        <v>25020</v>
      </c>
      <c r="W50" s="81">
        <f t="shared" si="15"/>
        <v>15090</v>
      </c>
      <c r="X50" s="45">
        <f t="shared" si="15"/>
        <v>8500</v>
      </c>
    </row>
    <row r="51" spans="1:24" x14ac:dyDescent="0.25">
      <c r="B51" s="55"/>
      <c r="C51" s="291"/>
      <c r="D51" s="233" t="s">
        <v>843</v>
      </c>
      <c r="E51" s="233"/>
      <c r="F51" s="165">
        <v>101858</v>
      </c>
      <c r="G51" s="241">
        <f>SUM(M51:X51)</f>
        <v>101858</v>
      </c>
      <c r="H51" s="147"/>
      <c r="I51" s="165">
        <f>SUM(G51:H51)</f>
        <v>101858</v>
      </c>
      <c r="J51" s="74"/>
      <c r="K51" s="1">
        <f>I51</f>
        <v>101858</v>
      </c>
      <c r="L51" s="1"/>
      <c r="M51" s="74">
        <v>8358</v>
      </c>
      <c r="N51" s="1">
        <v>8500</v>
      </c>
      <c r="O51" s="1">
        <v>8500</v>
      </c>
      <c r="P51" s="1">
        <v>8500</v>
      </c>
      <c r="Q51" s="1">
        <v>8500</v>
      </c>
      <c r="R51" s="1">
        <v>8500</v>
      </c>
      <c r="S51" s="1">
        <v>8500</v>
      </c>
      <c r="T51" s="1">
        <v>8500</v>
      </c>
      <c r="U51" s="1">
        <v>8500</v>
      </c>
      <c r="V51" s="1">
        <v>8500</v>
      </c>
      <c r="W51" s="1">
        <v>8500</v>
      </c>
      <c r="X51" s="44">
        <v>8500</v>
      </c>
    </row>
    <row r="52" spans="1:24" x14ac:dyDescent="0.25">
      <c r="B52" s="55"/>
      <c r="C52" s="291"/>
      <c r="D52" s="233" t="s">
        <v>990</v>
      </c>
      <c r="E52" s="233"/>
      <c r="F52" s="165">
        <v>100000</v>
      </c>
      <c r="G52" s="241">
        <f>SUM(M52:X52)</f>
        <v>100000</v>
      </c>
      <c r="H52" s="147"/>
      <c r="I52" s="165">
        <f>SUM(G52:H52)</f>
        <v>100000</v>
      </c>
      <c r="J52" s="74"/>
      <c r="K52" s="1"/>
      <c r="L52" s="1">
        <f>I52</f>
        <v>100000</v>
      </c>
      <c r="M52" s="74"/>
      <c r="N52" s="1"/>
      <c r="O52" s="1">
        <v>1244</v>
      </c>
      <c r="P52" s="1"/>
      <c r="Q52" s="1">
        <v>2146</v>
      </c>
      <c r="R52" s="80">
        <v>56559</v>
      </c>
      <c r="S52" s="1">
        <v>7795</v>
      </c>
      <c r="T52" s="42">
        <v>6245</v>
      </c>
      <c r="U52" s="356">
        <v>2901</v>
      </c>
      <c r="V52" s="80">
        <v>16520</v>
      </c>
      <c r="W52" s="80">
        <v>6590</v>
      </c>
      <c r="X52" s="44"/>
    </row>
    <row r="53" spans="1:24" s="18" customFormat="1" ht="15" hidden="1" customHeight="1" x14ac:dyDescent="0.25">
      <c r="A53" s="124" t="s">
        <v>184</v>
      </c>
      <c r="B53" s="53" t="s">
        <v>638</v>
      </c>
      <c r="C53" s="605" t="s">
        <v>185</v>
      </c>
      <c r="D53" s="606"/>
      <c r="E53" s="606"/>
      <c r="F53" s="166">
        <v>0</v>
      </c>
      <c r="G53" s="248">
        <f>G54+G55</f>
        <v>0</v>
      </c>
      <c r="H53" s="154">
        <f t="shared" ref="H53:X53" si="16">H54+H55</f>
        <v>0</v>
      </c>
      <c r="I53" s="166">
        <f t="shared" si="2"/>
        <v>0</v>
      </c>
      <c r="J53" s="76">
        <f>J54+J55</f>
        <v>0</v>
      </c>
      <c r="K53" s="13">
        <f>K54+K55</f>
        <v>0</v>
      </c>
      <c r="L53" s="13">
        <f>L54+L55</f>
        <v>0</v>
      </c>
      <c r="M53" s="76">
        <f t="shared" si="16"/>
        <v>0</v>
      </c>
      <c r="N53" s="13">
        <f t="shared" si="16"/>
        <v>0</v>
      </c>
      <c r="O53" s="13">
        <f t="shared" si="16"/>
        <v>0</v>
      </c>
      <c r="P53" s="13">
        <f t="shared" si="16"/>
        <v>0</v>
      </c>
      <c r="Q53" s="13">
        <f t="shared" si="16"/>
        <v>0</v>
      </c>
      <c r="R53" s="81">
        <f t="shared" si="16"/>
        <v>0</v>
      </c>
      <c r="S53" s="13">
        <f t="shared" si="16"/>
        <v>0</v>
      </c>
      <c r="T53" s="43">
        <f t="shared" si="16"/>
        <v>0</v>
      </c>
      <c r="U53" s="355">
        <f t="shared" si="16"/>
        <v>0</v>
      </c>
      <c r="V53" s="81">
        <f t="shared" si="16"/>
        <v>0</v>
      </c>
      <c r="W53" s="81">
        <f t="shared" si="16"/>
        <v>0</v>
      </c>
      <c r="X53" s="45">
        <f t="shared" si="16"/>
        <v>0</v>
      </c>
    </row>
    <row r="54" spans="1:24" ht="15" hidden="1" customHeight="1" x14ac:dyDescent="0.25">
      <c r="B54" s="55"/>
      <c r="C54" s="259"/>
      <c r="D54" s="550" t="s">
        <v>186</v>
      </c>
      <c r="E54" s="550"/>
      <c r="F54" s="165">
        <v>0</v>
      </c>
      <c r="G54" s="241">
        <f>SUM(M54:X54)</f>
        <v>0</v>
      </c>
      <c r="H54" s="147"/>
      <c r="I54" s="165">
        <f t="shared" si="2"/>
        <v>0</v>
      </c>
      <c r="J54" s="74"/>
      <c r="K54" s="1"/>
      <c r="L54" s="1"/>
      <c r="M54" s="74"/>
      <c r="N54" s="1"/>
      <c r="O54" s="1"/>
      <c r="P54" s="1"/>
      <c r="Q54" s="1"/>
      <c r="R54" s="80"/>
      <c r="S54" s="1"/>
      <c r="T54" s="42"/>
      <c r="U54" s="356"/>
      <c r="V54" s="80"/>
      <c r="W54" s="80"/>
      <c r="X54" s="44"/>
    </row>
    <row r="55" spans="1:24" ht="15" hidden="1" customHeight="1" x14ac:dyDescent="0.25">
      <c r="B55" s="55"/>
      <c r="C55" s="259"/>
      <c r="D55" s="550" t="s">
        <v>187</v>
      </c>
      <c r="E55" s="550"/>
      <c r="F55" s="165">
        <v>0</v>
      </c>
      <c r="G55" s="241">
        <f>SUM(M55:X55)</f>
        <v>0</v>
      </c>
      <c r="H55" s="147"/>
      <c r="I55" s="165">
        <f t="shared" si="2"/>
        <v>0</v>
      </c>
      <c r="J55" s="74"/>
      <c r="K55" s="1"/>
      <c r="L55" s="1"/>
      <c r="M55" s="74"/>
      <c r="N55" s="1"/>
      <c r="O55" s="1"/>
      <c r="P55" s="1"/>
      <c r="Q55" s="1"/>
      <c r="R55" s="80"/>
      <c r="S55" s="1"/>
      <c r="T55" s="42"/>
      <c r="U55" s="356"/>
      <c r="V55" s="80"/>
      <c r="W55" s="80"/>
      <c r="X55" s="44"/>
    </row>
    <row r="56" spans="1:24" s="41" customFormat="1" ht="15" hidden="1" customHeight="1" x14ac:dyDescent="0.25">
      <c r="A56" s="124" t="s">
        <v>188</v>
      </c>
      <c r="B56" s="53" t="s">
        <v>639</v>
      </c>
      <c r="C56" s="609" t="s">
        <v>189</v>
      </c>
      <c r="D56" s="610"/>
      <c r="E56" s="610"/>
      <c r="F56" s="166">
        <v>0</v>
      </c>
      <c r="G56" s="248">
        <f>SUM(M56:X56)</f>
        <v>0</v>
      </c>
      <c r="H56" s="154"/>
      <c r="I56" s="166">
        <f t="shared" si="2"/>
        <v>0</v>
      </c>
      <c r="J56" s="76"/>
      <c r="K56" s="13"/>
      <c r="L56" s="13"/>
      <c r="M56" s="76"/>
      <c r="N56" s="13"/>
      <c r="O56" s="13"/>
      <c r="P56" s="13"/>
      <c r="Q56" s="13"/>
      <c r="R56" s="81"/>
      <c r="S56" s="13"/>
      <c r="T56" s="43"/>
      <c r="U56" s="355"/>
      <c r="V56" s="81"/>
      <c r="W56" s="81"/>
      <c r="X56" s="45"/>
    </row>
    <row r="57" spans="1:24" s="41" customFormat="1" x14ac:dyDescent="0.25">
      <c r="A57" s="124" t="s">
        <v>190</v>
      </c>
      <c r="B57" s="53" t="s">
        <v>640</v>
      </c>
      <c r="C57" s="609" t="s">
        <v>191</v>
      </c>
      <c r="D57" s="610"/>
      <c r="E57" s="610"/>
      <c r="F57" s="166">
        <v>19000</v>
      </c>
      <c r="G57" s="248">
        <f>SUM(G58:G59)</f>
        <v>19000</v>
      </c>
      <c r="H57" s="154">
        <f>SUM(H58:H59)</f>
        <v>0</v>
      </c>
      <c r="I57" s="166">
        <f t="shared" si="2"/>
        <v>19000</v>
      </c>
      <c r="J57" s="76">
        <f t="shared" ref="J57:X57" si="17">SUM(J58:J59)</f>
        <v>9000</v>
      </c>
      <c r="K57" s="13">
        <f t="shared" si="17"/>
        <v>0</v>
      </c>
      <c r="L57" s="13">
        <f t="shared" si="17"/>
        <v>10000</v>
      </c>
      <c r="M57" s="76">
        <f t="shared" si="17"/>
        <v>0</v>
      </c>
      <c r="N57" s="13">
        <f t="shared" si="17"/>
        <v>0</v>
      </c>
      <c r="O57" s="13">
        <f t="shared" si="17"/>
        <v>0</v>
      </c>
      <c r="P57" s="13">
        <f t="shared" si="17"/>
        <v>9500</v>
      </c>
      <c r="Q57" s="13">
        <f t="shared" si="17"/>
        <v>0</v>
      </c>
      <c r="R57" s="81">
        <f t="shared" si="17"/>
        <v>0</v>
      </c>
      <c r="S57" s="13">
        <f t="shared" si="17"/>
        <v>0</v>
      </c>
      <c r="T57" s="43">
        <f t="shared" si="17"/>
        <v>0</v>
      </c>
      <c r="U57" s="355">
        <f t="shared" si="17"/>
        <v>9500</v>
      </c>
      <c r="V57" s="81">
        <f t="shared" si="17"/>
        <v>0</v>
      </c>
      <c r="W57" s="81">
        <f t="shared" si="17"/>
        <v>0</v>
      </c>
      <c r="X57" s="45">
        <f t="shared" si="17"/>
        <v>0</v>
      </c>
    </row>
    <row r="58" spans="1:24" x14ac:dyDescent="0.25">
      <c r="B58" s="55"/>
      <c r="C58" s="259"/>
      <c r="D58" s="233" t="s">
        <v>840</v>
      </c>
      <c r="E58" s="343"/>
      <c r="F58" s="165">
        <v>9000</v>
      </c>
      <c r="G58" s="241">
        <f>SUM(M58:X58)</f>
        <v>9000</v>
      </c>
      <c r="H58" s="147"/>
      <c r="I58" s="165">
        <f>SUM(G58:H58)</f>
        <v>9000</v>
      </c>
      <c r="J58" s="74">
        <f>I58</f>
        <v>9000</v>
      </c>
      <c r="K58" s="1"/>
      <c r="L58" s="1"/>
      <c r="M58" s="74"/>
      <c r="N58" s="1"/>
      <c r="O58" s="1"/>
      <c r="P58" s="1">
        <v>4500</v>
      </c>
      <c r="Q58" s="1"/>
      <c r="R58" s="80"/>
      <c r="S58" s="1"/>
      <c r="T58" s="42"/>
      <c r="U58" s="356">
        <v>4500</v>
      </c>
      <c r="V58" s="80"/>
      <c r="W58" s="80"/>
      <c r="X58" s="44"/>
    </row>
    <row r="59" spans="1:24" x14ac:dyDescent="0.25">
      <c r="B59" s="55"/>
      <c r="C59" s="259"/>
      <c r="D59" s="233" t="s">
        <v>990</v>
      </c>
      <c r="E59" s="343"/>
      <c r="F59" s="165">
        <v>10000</v>
      </c>
      <c r="G59" s="241">
        <f>SUM(M59:X59)</f>
        <v>10000</v>
      </c>
      <c r="H59" s="147"/>
      <c r="I59" s="165">
        <f>SUM(G59:H59)</f>
        <v>10000</v>
      </c>
      <c r="J59" s="74"/>
      <c r="K59" s="1"/>
      <c r="L59" s="1">
        <f>I59</f>
        <v>10000</v>
      </c>
      <c r="M59" s="74"/>
      <c r="N59" s="1"/>
      <c r="O59" s="1"/>
      <c r="P59" s="1">
        <v>5000</v>
      </c>
      <c r="Q59" s="1"/>
      <c r="R59" s="80"/>
      <c r="S59" s="1"/>
      <c r="T59" s="42"/>
      <c r="U59" s="356">
        <v>5000</v>
      </c>
      <c r="V59" s="80"/>
      <c r="W59" s="80"/>
      <c r="X59" s="44"/>
    </row>
    <row r="60" spans="1:24" ht="15" hidden="1" customHeight="1" x14ac:dyDescent="0.25">
      <c r="B60" s="91" t="s">
        <v>641</v>
      </c>
      <c r="C60" s="587" t="s">
        <v>192</v>
      </c>
      <c r="D60" s="588"/>
      <c r="E60" s="588"/>
      <c r="F60" s="164">
        <v>0</v>
      </c>
      <c r="G60" s="242">
        <f>G61+G62</f>
        <v>0</v>
      </c>
      <c r="H60" s="148">
        <f t="shared" ref="H60:X60" si="18">H61+H62</f>
        <v>0</v>
      </c>
      <c r="I60" s="164">
        <f t="shared" si="2"/>
        <v>0</v>
      </c>
      <c r="J60" s="93">
        <f>J61+J62</f>
        <v>0</v>
      </c>
      <c r="K60" s="94">
        <f>K61+K62</f>
        <v>0</v>
      </c>
      <c r="L60" s="94">
        <f>L61+L62</f>
        <v>0</v>
      </c>
      <c r="M60" s="93">
        <f t="shared" si="18"/>
        <v>0</v>
      </c>
      <c r="N60" s="94">
        <f t="shared" si="18"/>
        <v>0</v>
      </c>
      <c r="O60" s="94">
        <f t="shared" si="18"/>
        <v>0</v>
      </c>
      <c r="P60" s="94">
        <f t="shared" si="18"/>
        <v>0</v>
      </c>
      <c r="Q60" s="94">
        <f t="shared" si="18"/>
        <v>0</v>
      </c>
      <c r="R60" s="97">
        <f t="shared" si="18"/>
        <v>0</v>
      </c>
      <c r="S60" s="94">
        <f t="shared" si="18"/>
        <v>0</v>
      </c>
      <c r="T60" s="270">
        <f t="shared" si="18"/>
        <v>0</v>
      </c>
      <c r="U60" s="359">
        <f t="shared" si="18"/>
        <v>0</v>
      </c>
      <c r="V60" s="97">
        <f t="shared" si="18"/>
        <v>0</v>
      </c>
      <c r="W60" s="97">
        <f t="shared" si="18"/>
        <v>0</v>
      </c>
      <c r="X60" s="98">
        <f t="shared" si="18"/>
        <v>0</v>
      </c>
    </row>
    <row r="61" spans="1:24" s="41" customFormat="1" ht="15" hidden="1" customHeight="1" x14ac:dyDescent="0.25">
      <c r="A61" s="124" t="s">
        <v>193</v>
      </c>
      <c r="B61" s="53" t="s">
        <v>642</v>
      </c>
      <c r="C61" s="609" t="s">
        <v>194</v>
      </c>
      <c r="D61" s="610"/>
      <c r="E61" s="610"/>
      <c r="F61" s="166">
        <v>0</v>
      </c>
      <c r="G61" s="248">
        <f>SUM(M61:X61)</f>
        <v>0</v>
      </c>
      <c r="H61" s="154"/>
      <c r="I61" s="166">
        <f t="shared" si="2"/>
        <v>0</v>
      </c>
      <c r="J61" s="76"/>
      <c r="K61" s="13"/>
      <c r="L61" s="13"/>
      <c r="M61" s="76"/>
      <c r="N61" s="13"/>
      <c r="O61" s="13"/>
      <c r="P61" s="13"/>
      <c r="Q61" s="13"/>
      <c r="R61" s="81"/>
      <c r="S61" s="13"/>
      <c r="T61" s="43"/>
      <c r="U61" s="355"/>
      <c r="V61" s="81"/>
      <c r="W61" s="81"/>
      <c r="X61" s="45"/>
    </row>
    <row r="62" spans="1:24" s="41" customFormat="1" ht="15" hidden="1" customHeight="1" x14ac:dyDescent="0.25">
      <c r="A62" s="124" t="s">
        <v>195</v>
      </c>
      <c r="B62" s="53" t="s">
        <v>643</v>
      </c>
      <c r="C62" s="609" t="s">
        <v>196</v>
      </c>
      <c r="D62" s="610"/>
      <c r="E62" s="610"/>
      <c r="F62" s="166">
        <v>0</v>
      </c>
      <c r="G62" s="248">
        <f>SUM(M62:X62)</f>
        <v>0</v>
      </c>
      <c r="H62" s="154"/>
      <c r="I62" s="166">
        <f t="shared" si="2"/>
        <v>0</v>
      </c>
      <c r="J62" s="76"/>
      <c r="K62" s="13"/>
      <c r="L62" s="13"/>
      <c r="M62" s="76"/>
      <c r="N62" s="13"/>
      <c r="O62" s="13"/>
      <c r="P62" s="13"/>
      <c r="Q62" s="13"/>
      <c r="R62" s="81"/>
      <c r="S62" s="13"/>
      <c r="T62" s="43"/>
      <c r="U62" s="355"/>
      <c r="V62" s="81"/>
      <c r="W62" s="81"/>
      <c r="X62" s="45"/>
    </row>
    <row r="63" spans="1:24" x14ac:dyDescent="0.25">
      <c r="B63" s="91" t="s">
        <v>644</v>
      </c>
      <c r="C63" s="587" t="s">
        <v>197</v>
      </c>
      <c r="D63" s="588"/>
      <c r="E63" s="588"/>
      <c r="F63" s="164">
        <v>351000</v>
      </c>
      <c r="G63" s="242">
        <f>G64+G68+G69+G70+G71</f>
        <v>351000</v>
      </c>
      <c r="H63" s="148">
        <f t="shared" ref="H63:X63" si="19">H64+H68+H69+H70+H71</f>
        <v>0</v>
      </c>
      <c r="I63" s="164">
        <f t="shared" si="2"/>
        <v>351000</v>
      </c>
      <c r="J63" s="93">
        <f>J64+J68+J69+J70+J71</f>
        <v>71213</v>
      </c>
      <c r="K63" s="94">
        <f>K64+K68+K69+K70+K71</f>
        <v>202161</v>
      </c>
      <c r="L63" s="94">
        <f>L64+L68+L69+L70+L71</f>
        <v>77626</v>
      </c>
      <c r="M63" s="93">
        <f t="shared" si="19"/>
        <v>17109</v>
      </c>
      <c r="N63" s="94">
        <f t="shared" si="19"/>
        <v>21030</v>
      </c>
      <c r="O63" s="94">
        <f t="shared" si="19"/>
        <v>19262</v>
      </c>
      <c r="P63" s="94">
        <f t="shared" si="19"/>
        <v>24554</v>
      </c>
      <c r="Q63" s="94">
        <f t="shared" si="19"/>
        <v>28350</v>
      </c>
      <c r="R63" s="97">
        <f t="shared" si="19"/>
        <v>67068</v>
      </c>
      <c r="S63" s="94">
        <f t="shared" si="19"/>
        <v>26944</v>
      </c>
      <c r="T63" s="96">
        <f t="shared" si="19"/>
        <v>23546</v>
      </c>
      <c r="U63" s="354">
        <f t="shared" si="19"/>
        <v>22801</v>
      </c>
      <c r="V63" s="97">
        <f t="shared" si="19"/>
        <v>66787</v>
      </c>
      <c r="W63" s="97">
        <f t="shared" si="19"/>
        <v>17743</v>
      </c>
      <c r="X63" s="98">
        <f t="shared" si="19"/>
        <v>15806</v>
      </c>
    </row>
    <row r="64" spans="1:24" s="41" customFormat="1" x14ac:dyDescent="0.25">
      <c r="A64" s="124" t="s">
        <v>198</v>
      </c>
      <c r="B64" s="53" t="s">
        <v>645</v>
      </c>
      <c r="C64" s="609" t="s">
        <v>876</v>
      </c>
      <c r="D64" s="610"/>
      <c r="E64" s="610"/>
      <c r="F64" s="166">
        <v>350000</v>
      </c>
      <c r="G64" s="248">
        <f>SUM(G65:G67)</f>
        <v>350000</v>
      </c>
      <c r="H64" s="154">
        <f>SUM(H65:H67)</f>
        <v>0</v>
      </c>
      <c r="I64" s="166">
        <f t="shared" si="2"/>
        <v>350000</v>
      </c>
      <c r="J64" s="76">
        <f t="shared" ref="J64:X64" si="20">SUM(J65:J67)</f>
        <v>71213</v>
      </c>
      <c r="K64" s="13">
        <f t="shared" si="20"/>
        <v>202161</v>
      </c>
      <c r="L64" s="13">
        <f t="shared" si="20"/>
        <v>76626</v>
      </c>
      <c r="M64" s="76">
        <f t="shared" si="20"/>
        <v>17109</v>
      </c>
      <c r="N64" s="13">
        <f t="shared" si="20"/>
        <v>21030</v>
      </c>
      <c r="O64" s="13">
        <f t="shared" si="20"/>
        <v>19262</v>
      </c>
      <c r="P64" s="13">
        <f t="shared" si="20"/>
        <v>24554</v>
      </c>
      <c r="Q64" s="13">
        <f t="shared" si="20"/>
        <v>28350</v>
      </c>
      <c r="R64" s="81">
        <f t="shared" si="20"/>
        <v>67068</v>
      </c>
      <c r="S64" s="13">
        <f t="shared" si="20"/>
        <v>26944</v>
      </c>
      <c r="T64" s="43">
        <f t="shared" si="20"/>
        <v>23546</v>
      </c>
      <c r="U64" s="355">
        <f t="shared" si="20"/>
        <v>22801</v>
      </c>
      <c r="V64" s="81">
        <f t="shared" si="20"/>
        <v>66787</v>
      </c>
      <c r="W64" s="81">
        <f t="shared" si="20"/>
        <v>17743</v>
      </c>
      <c r="X64" s="45">
        <f t="shared" si="20"/>
        <v>14806</v>
      </c>
    </row>
    <row r="65" spans="1:25" x14ac:dyDescent="0.25">
      <c r="B65" s="55"/>
      <c r="C65" s="259"/>
      <c r="D65" s="343" t="s">
        <v>840</v>
      </c>
      <c r="E65" s="343"/>
      <c r="F65" s="165">
        <v>71213</v>
      </c>
      <c r="G65" s="241">
        <f t="shared" ref="G65:G71" si="21">SUM(M65:X65)</f>
        <v>71213</v>
      </c>
      <c r="H65" s="147"/>
      <c r="I65" s="165">
        <f>SUM(G65:H65)</f>
        <v>71213</v>
      </c>
      <c r="J65" s="74">
        <f>I65</f>
        <v>71213</v>
      </c>
      <c r="K65" s="1"/>
      <c r="L65" s="1"/>
      <c r="M65" s="74">
        <v>7169</v>
      </c>
      <c r="N65" s="1">
        <v>5433</v>
      </c>
      <c r="O65" s="1">
        <v>5433</v>
      </c>
      <c r="P65" s="1">
        <v>5736</v>
      </c>
      <c r="Q65" s="1">
        <v>5494</v>
      </c>
      <c r="R65" s="80">
        <v>5441</v>
      </c>
      <c r="S65" s="1">
        <v>9330</v>
      </c>
      <c r="T65" s="42">
        <v>5441</v>
      </c>
      <c r="U65" s="356">
        <v>5441</v>
      </c>
      <c r="V65" s="80">
        <v>7157</v>
      </c>
      <c r="W65" s="80">
        <v>5441</v>
      </c>
      <c r="X65" s="44">
        <f>41+3656</f>
        <v>3697</v>
      </c>
    </row>
    <row r="66" spans="1:25" x14ac:dyDescent="0.25">
      <c r="B66" s="55"/>
      <c r="C66" s="259"/>
      <c r="D66" s="343" t="s">
        <v>843</v>
      </c>
      <c r="E66" s="343"/>
      <c r="F66" s="165">
        <v>202161</v>
      </c>
      <c r="G66" s="241">
        <f t="shared" si="21"/>
        <v>202161</v>
      </c>
      <c r="H66" s="147"/>
      <c r="I66" s="165">
        <f>SUM(G66:H66)</f>
        <v>202161</v>
      </c>
      <c r="J66" s="74"/>
      <c r="K66" s="1">
        <f>I66</f>
        <v>202161</v>
      </c>
      <c r="L66" s="1"/>
      <c r="M66" s="74">
        <v>9940</v>
      </c>
      <c r="N66" s="1">
        <v>12198</v>
      </c>
      <c r="O66" s="1">
        <v>10304</v>
      </c>
      <c r="P66" s="1">
        <v>8557</v>
      </c>
      <c r="Q66" s="1">
        <v>13989</v>
      </c>
      <c r="R66" s="80">
        <v>42104</v>
      </c>
      <c r="S66" s="1">
        <v>10938</v>
      </c>
      <c r="T66" s="42">
        <v>11208</v>
      </c>
      <c r="U66" s="356">
        <v>11262</v>
      </c>
      <c r="V66" s="80">
        <v>49313</v>
      </c>
      <c r="W66" s="80">
        <v>11239</v>
      </c>
      <c r="X66" s="44">
        <v>11109</v>
      </c>
    </row>
    <row r="67" spans="1:25" x14ac:dyDescent="0.25">
      <c r="B67" s="55"/>
      <c r="C67" s="259"/>
      <c r="D67" s="343" t="s">
        <v>990</v>
      </c>
      <c r="E67" s="343"/>
      <c r="F67" s="165">
        <v>76626</v>
      </c>
      <c r="G67" s="241">
        <f t="shared" si="21"/>
        <v>76626</v>
      </c>
      <c r="H67" s="147"/>
      <c r="I67" s="165">
        <f>SUM(G67:H67)</f>
        <v>76626</v>
      </c>
      <c r="J67" s="74"/>
      <c r="K67" s="1"/>
      <c r="L67" s="1">
        <f>I67</f>
        <v>76626</v>
      </c>
      <c r="M67" s="74"/>
      <c r="N67" s="1">
        <v>3399</v>
      </c>
      <c r="O67" s="1">
        <v>3525</v>
      </c>
      <c r="P67" s="1">
        <v>10261</v>
      </c>
      <c r="Q67" s="1">
        <v>8867</v>
      </c>
      <c r="R67" s="80">
        <v>19523</v>
      </c>
      <c r="S67" s="1">
        <v>6676</v>
      </c>
      <c r="T67" s="42">
        <v>6897</v>
      </c>
      <c r="U67" s="356">
        <v>6098</v>
      </c>
      <c r="V67" s="80">
        <v>10317</v>
      </c>
      <c r="W67" s="80">
        <v>1063</v>
      </c>
      <c r="X67" s="44"/>
    </row>
    <row r="68" spans="1:25" s="41" customFormat="1" ht="15" hidden="1" customHeight="1" x14ac:dyDescent="0.25">
      <c r="A68" s="124" t="s">
        <v>199</v>
      </c>
      <c r="B68" s="53" t="s">
        <v>646</v>
      </c>
      <c r="C68" s="609" t="s">
        <v>200</v>
      </c>
      <c r="D68" s="610"/>
      <c r="E68" s="610"/>
      <c r="F68" s="166">
        <v>0</v>
      </c>
      <c r="G68" s="248">
        <f t="shared" si="21"/>
        <v>0</v>
      </c>
      <c r="H68" s="154"/>
      <c r="I68" s="166">
        <f t="shared" si="2"/>
        <v>0</v>
      </c>
      <c r="J68" s="76"/>
      <c r="K68" s="13"/>
      <c r="L68" s="13"/>
      <c r="M68" s="76"/>
      <c r="N68" s="13"/>
      <c r="O68" s="13"/>
      <c r="P68" s="13"/>
      <c r="Q68" s="13"/>
      <c r="R68" s="81"/>
      <c r="S68" s="13"/>
      <c r="T68" s="43"/>
      <c r="U68" s="355"/>
      <c r="V68" s="81"/>
      <c r="W68" s="81"/>
      <c r="X68" s="45"/>
    </row>
    <row r="69" spans="1:25" s="41" customFormat="1" ht="15" hidden="1" customHeight="1" x14ac:dyDescent="0.25">
      <c r="A69" s="124" t="s">
        <v>201</v>
      </c>
      <c r="B69" s="53" t="s">
        <v>647</v>
      </c>
      <c r="C69" s="609" t="s">
        <v>202</v>
      </c>
      <c r="D69" s="610"/>
      <c r="E69" s="610"/>
      <c r="F69" s="166">
        <v>0</v>
      </c>
      <c r="G69" s="248">
        <f t="shared" si="21"/>
        <v>0</v>
      </c>
      <c r="H69" s="154"/>
      <c r="I69" s="166">
        <f t="shared" si="2"/>
        <v>0</v>
      </c>
      <c r="J69" s="76"/>
      <c r="K69" s="13"/>
      <c r="L69" s="13"/>
      <c r="M69" s="76"/>
      <c r="N69" s="13"/>
      <c r="O69" s="13"/>
      <c r="P69" s="13"/>
      <c r="Q69" s="13"/>
      <c r="R69" s="81"/>
      <c r="S69" s="13"/>
      <c r="T69" s="43"/>
      <c r="U69" s="355"/>
      <c r="V69" s="81"/>
      <c r="W69" s="81"/>
      <c r="X69" s="45"/>
    </row>
    <row r="70" spans="1:25" s="41" customFormat="1" ht="15" hidden="1" customHeight="1" x14ac:dyDescent="0.25">
      <c r="A70" s="124" t="s">
        <v>203</v>
      </c>
      <c r="B70" s="53" t="s">
        <v>648</v>
      </c>
      <c r="C70" s="609" t="s">
        <v>204</v>
      </c>
      <c r="D70" s="610"/>
      <c r="E70" s="610"/>
      <c r="F70" s="166">
        <v>0</v>
      </c>
      <c r="G70" s="248">
        <f t="shared" si="21"/>
        <v>0</v>
      </c>
      <c r="H70" s="154"/>
      <c r="I70" s="166">
        <f t="shared" si="2"/>
        <v>0</v>
      </c>
      <c r="J70" s="76"/>
      <c r="K70" s="13"/>
      <c r="L70" s="13"/>
      <c r="M70" s="76"/>
      <c r="N70" s="13"/>
      <c r="O70" s="13"/>
      <c r="P70" s="13"/>
      <c r="Q70" s="13"/>
      <c r="R70" s="81"/>
      <c r="S70" s="13"/>
      <c r="T70" s="43"/>
      <c r="U70" s="355"/>
      <c r="V70" s="81"/>
      <c r="W70" s="81"/>
      <c r="X70" s="45"/>
    </row>
    <row r="71" spans="1:25" s="41" customFormat="1" ht="15.75" thickBot="1" x14ac:dyDescent="0.3">
      <c r="A71" s="124" t="s">
        <v>205</v>
      </c>
      <c r="B71" s="194" t="s">
        <v>649</v>
      </c>
      <c r="C71" s="614" t="s">
        <v>206</v>
      </c>
      <c r="D71" s="615"/>
      <c r="E71" s="615"/>
      <c r="F71" s="166">
        <v>1000</v>
      </c>
      <c r="G71" s="262">
        <f t="shared" si="21"/>
        <v>1000</v>
      </c>
      <c r="H71" s="195"/>
      <c r="I71" s="166">
        <f t="shared" si="2"/>
        <v>1000</v>
      </c>
      <c r="J71" s="76"/>
      <c r="K71" s="13"/>
      <c r="L71" s="13">
        <f>I71</f>
        <v>1000</v>
      </c>
      <c r="M71" s="76"/>
      <c r="N71" s="13"/>
      <c r="O71" s="13"/>
      <c r="P71" s="13"/>
      <c r="Q71" s="13"/>
      <c r="R71" s="81"/>
      <c r="S71" s="13"/>
      <c r="T71" s="43"/>
      <c r="U71" s="355"/>
      <c r="V71" s="81"/>
      <c r="W71" s="81"/>
      <c r="X71" s="456">
        <v>1000</v>
      </c>
    </row>
    <row r="72" spans="1:25" ht="15.75" thickBot="1" x14ac:dyDescent="0.3">
      <c r="B72" s="83" t="s">
        <v>207</v>
      </c>
      <c r="C72" s="591" t="s">
        <v>208</v>
      </c>
      <c r="D72" s="592"/>
      <c r="E72" s="592"/>
      <c r="F72" s="162">
        <v>0</v>
      </c>
      <c r="G72" s="244">
        <f>G73+G74+G75+G76+G77+G78+G79+G83</f>
        <v>0</v>
      </c>
      <c r="H72" s="150">
        <f t="shared" ref="H72:X72" si="22">H73+H74+H75+H76+H77+H78+H79+H83</f>
        <v>0</v>
      </c>
      <c r="I72" s="162">
        <f t="shared" si="2"/>
        <v>0</v>
      </c>
      <c r="J72" s="85">
        <f>J73+J74+J75+J76+J77+J78+J79+J83</f>
        <v>0</v>
      </c>
      <c r="K72" s="86">
        <f>K73+K74+K75+K76+K77+K78+K79+K83</f>
        <v>0</v>
      </c>
      <c r="L72" s="86">
        <f>L73+L74+L75+L76+L77+L78+L79+L83</f>
        <v>0</v>
      </c>
      <c r="M72" s="85">
        <f t="shared" si="22"/>
        <v>0</v>
      </c>
      <c r="N72" s="86">
        <f t="shared" si="22"/>
        <v>0</v>
      </c>
      <c r="O72" s="86">
        <f t="shared" si="22"/>
        <v>0</v>
      </c>
      <c r="P72" s="86">
        <f t="shared" si="22"/>
        <v>0</v>
      </c>
      <c r="Q72" s="86">
        <f t="shared" si="22"/>
        <v>0</v>
      </c>
      <c r="R72" s="89">
        <f t="shared" si="22"/>
        <v>0</v>
      </c>
      <c r="S72" s="86">
        <f t="shared" si="22"/>
        <v>0</v>
      </c>
      <c r="T72" s="88">
        <f t="shared" si="22"/>
        <v>0</v>
      </c>
      <c r="U72" s="351">
        <f t="shared" si="22"/>
        <v>0</v>
      </c>
      <c r="V72" s="89">
        <f t="shared" si="22"/>
        <v>0</v>
      </c>
      <c r="W72" s="89">
        <f t="shared" si="22"/>
        <v>0</v>
      </c>
      <c r="X72" s="90">
        <f t="shared" si="22"/>
        <v>0</v>
      </c>
    </row>
    <row r="73" spans="1:25" s="18" customFormat="1" ht="15" hidden="1" customHeight="1" x14ac:dyDescent="0.25">
      <c r="A73" s="124" t="s">
        <v>877</v>
      </c>
      <c r="B73" s="113" t="s">
        <v>878</v>
      </c>
      <c r="C73" s="611" t="s">
        <v>879</v>
      </c>
      <c r="D73" s="612"/>
      <c r="E73" s="612"/>
      <c r="F73" s="164">
        <v>0</v>
      </c>
      <c r="G73" s="240">
        <f t="shared" ref="G73:G78" si="23">SUM(M73:X73)</f>
        <v>0</v>
      </c>
      <c r="H73" s="146"/>
      <c r="I73" s="164">
        <f t="shared" si="2"/>
        <v>0</v>
      </c>
      <c r="J73" s="93"/>
      <c r="K73" s="94"/>
      <c r="L73" s="94"/>
      <c r="M73" s="93"/>
      <c r="N73" s="94"/>
      <c r="O73" s="94"/>
      <c r="P73" s="94"/>
      <c r="Q73" s="94"/>
      <c r="R73" s="97"/>
      <c r="S73" s="94"/>
      <c r="T73" s="402"/>
      <c r="U73" s="420"/>
      <c r="V73" s="97"/>
      <c r="W73" s="97"/>
      <c r="X73" s="98"/>
    </row>
    <row r="74" spans="1:25" s="18" customFormat="1" ht="15" hidden="1" customHeight="1" x14ac:dyDescent="0.25">
      <c r="A74" s="124" t="s">
        <v>209</v>
      </c>
      <c r="B74" s="113" t="s">
        <v>650</v>
      </c>
      <c r="C74" s="611" t="s">
        <v>210</v>
      </c>
      <c r="D74" s="612"/>
      <c r="E74" s="612"/>
      <c r="F74" s="164">
        <v>0</v>
      </c>
      <c r="G74" s="240">
        <f t="shared" si="23"/>
        <v>0</v>
      </c>
      <c r="H74" s="146"/>
      <c r="I74" s="164">
        <f t="shared" si="2"/>
        <v>0</v>
      </c>
      <c r="J74" s="93"/>
      <c r="K74" s="94"/>
      <c r="L74" s="94"/>
      <c r="M74" s="93"/>
      <c r="N74" s="94"/>
      <c r="O74" s="94"/>
      <c r="P74" s="94"/>
      <c r="Q74" s="94"/>
      <c r="R74" s="97"/>
      <c r="S74" s="94"/>
      <c r="T74" s="402"/>
      <c r="U74" s="420"/>
      <c r="V74" s="97"/>
      <c r="W74" s="97"/>
      <c r="X74" s="98"/>
    </row>
    <row r="75" spans="1:25" s="18" customFormat="1" ht="15" hidden="1" customHeight="1" x14ac:dyDescent="0.25">
      <c r="A75" s="124" t="s">
        <v>211</v>
      </c>
      <c r="B75" s="91" t="s">
        <v>651</v>
      </c>
      <c r="C75" s="587" t="s">
        <v>352</v>
      </c>
      <c r="D75" s="588"/>
      <c r="E75" s="588"/>
      <c r="F75" s="164">
        <v>0</v>
      </c>
      <c r="G75" s="242">
        <f t="shared" si="23"/>
        <v>0</v>
      </c>
      <c r="H75" s="148"/>
      <c r="I75" s="164">
        <f t="shared" si="2"/>
        <v>0</v>
      </c>
      <c r="J75" s="93"/>
      <c r="K75" s="94"/>
      <c r="L75" s="94"/>
      <c r="M75" s="93"/>
      <c r="N75" s="94"/>
      <c r="O75" s="94"/>
      <c r="P75" s="94"/>
      <c r="Q75" s="94"/>
      <c r="R75" s="97"/>
      <c r="S75" s="94"/>
      <c r="T75" s="402"/>
      <c r="U75" s="420"/>
      <c r="V75" s="97"/>
      <c r="W75" s="97"/>
      <c r="X75" s="98"/>
    </row>
    <row r="76" spans="1:25" s="18" customFormat="1" ht="15" hidden="1" customHeight="1" x14ac:dyDescent="0.25">
      <c r="A76" s="124" t="s">
        <v>212</v>
      </c>
      <c r="B76" s="113" t="s">
        <v>652</v>
      </c>
      <c r="C76" s="587" t="s">
        <v>880</v>
      </c>
      <c r="D76" s="588"/>
      <c r="E76" s="588"/>
      <c r="F76" s="164">
        <v>0</v>
      </c>
      <c r="G76" s="242">
        <f t="shared" si="23"/>
        <v>0</v>
      </c>
      <c r="H76" s="148"/>
      <c r="I76" s="164">
        <f t="shared" si="2"/>
        <v>0</v>
      </c>
      <c r="J76" s="93"/>
      <c r="K76" s="94"/>
      <c r="L76" s="94"/>
      <c r="M76" s="93"/>
      <c r="N76" s="94"/>
      <c r="O76" s="94"/>
      <c r="P76" s="94"/>
      <c r="Q76" s="94"/>
      <c r="R76" s="97"/>
      <c r="S76" s="94"/>
      <c r="T76" s="402"/>
      <c r="U76" s="420"/>
      <c r="V76" s="97"/>
      <c r="W76" s="97"/>
      <c r="X76" s="98"/>
    </row>
    <row r="77" spans="1:25" s="18" customFormat="1" ht="15" hidden="1" customHeight="1" x14ac:dyDescent="0.25">
      <c r="A77" s="124" t="s">
        <v>213</v>
      </c>
      <c r="B77" s="91" t="s">
        <v>653</v>
      </c>
      <c r="C77" s="587" t="s">
        <v>881</v>
      </c>
      <c r="D77" s="588"/>
      <c r="E77" s="588"/>
      <c r="F77" s="164">
        <v>0</v>
      </c>
      <c r="G77" s="242">
        <f t="shared" si="23"/>
        <v>0</v>
      </c>
      <c r="H77" s="148"/>
      <c r="I77" s="164">
        <f t="shared" si="2"/>
        <v>0</v>
      </c>
      <c r="J77" s="93"/>
      <c r="K77" s="94"/>
      <c r="L77" s="94"/>
      <c r="M77" s="93"/>
      <c r="N77" s="94"/>
      <c r="O77" s="94"/>
      <c r="P77" s="94"/>
      <c r="Q77" s="94"/>
      <c r="R77" s="97"/>
      <c r="S77" s="94"/>
      <c r="T77" s="402"/>
      <c r="U77" s="420"/>
      <c r="V77" s="97"/>
      <c r="W77" s="97"/>
      <c r="X77" s="98"/>
    </row>
    <row r="78" spans="1:25" s="18" customFormat="1" ht="15" hidden="1" customHeight="1" x14ac:dyDescent="0.25">
      <c r="A78" s="124" t="s">
        <v>214</v>
      </c>
      <c r="B78" s="113" t="s">
        <v>654</v>
      </c>
      <c r="C78" s="587" t="s">
        <v>215</v>
      </c>
      <c r="D78" s="588"/>
      <c r="E78" s="588"/>
      <c r="F78" s="164">
        <v>0</v>
      </c>
      <c r="G78" s="242">
        <f t="shared" si="23"/>
        <v>0</v>
      </c>
      <c r="H78" s="148"/>
      <c r="I78" s="164">
        <f t="shared" si="2"/>
        <v>0</v>
      </c>
      <c r="J78" s="93"/>
      <c r="K78" s="94"/>
      <c r="L78" s="94"/>
      <c r="M78" s="93"/>
      <c r="N78" s="94"/>
      <c r="O78" s="94"/>
      <c r="P78" s="94"/>
      <c r="Q78" s="94"/>
      <c r="R78" s="97"/>
      <c r="S78" s="94"/>
      <c r="T78" s="402"/>
      <c r="U78" s="420"/>
      <c r="V78" s="97"/>
      <c r="W78" s="97"/>
      <c r="X78" s="98"/>
    </row>
    <row r="79" spans="1:25" s="18" customFormat="1" ht="15" hidden="1" customHeight="1" x14ac:dyDescent="0.25">
      <c r="A79" s="124" t="s">
        <v>216</v>
      </c>
      <c r="B79" s="91" t="s">
        <v>655</v>
      </c>
      <c r="C79" s="587" t="s">
        <v>217</v>
      </c>
      <c r="D79" s="588"/>
      <c r="E79" s="588"/>
      <c r="F79" s="164">
        <v>0</v>
      </c>
      <c r="G79" s="242">
        <f>G80+G81+G82</f>
        <v>0</v>
      </c>
      <c r="H79" s="148">
        <f t="shared" ref="H79:X79" si="24">H80+H81+H82</f>
        <v>0</v>
      </c>
      <c r="I79" s="164">
        <f t="shared" si="2"/>
        <v>0</v>
      </c>
      <c r="J79" s="93">
        <f>J80+J81+J82</f>
        <v>0</v>
      </c>
      <c r="K79" s="94">
        <f>K80+K81+K82</f>
        <v>0</v>
      </c>
      <c r="L79" s="94">
        <f>L80+L81+L82</f>
        <v>0</v>
      </c>
      <c r="M79" s="93">
        <f t="shared" si="24"/>
        <v>0</v>
      </c>
      <c r="N79" s="94">
        <f t="shared" si="24"/>
        <v>0</v>
      </c>
      <c r="O79" s="94">
        <f t="shared" si="24"/>
        <v>0</v>
      </c>
      <c r="P79" s="94">
        <f t="shared" si="24"/>
        <v>0</v>
      </c>
      <c r="Q79" s="94">
        <f t="shared" si="24"/>
        <v>0</v>
      </c>
      <c r="R79" s="97">
        <f t="shared" si="24"/>
        <v>0</v>
      </c>
      <c r="S79" s="94">
        <f t="shared" si="24"/>
        <v>0</v>
      </c>
      <c r="T79" s="402">
        <f t="shared" si="24"/>
        <v>0</v>
      </c>
      <c r="U79" s="420">
        <f t="shared" si="24"/>
        <v>0</v>
      </c>
      <c r="V79" s="97">
        <f t="shared" si="24"/>
        <v>0</v>
      </c>
      <c r="W79" s="97">
        <f t="shared" si="24"/>
        <v>0</v>
      </c>
      <c r="X79" s="98">
        <f t="shared" si="24"/>
        <v>0</v>
      </c>
    </row>
    <row r="80" spans="1:25" ht="15" hidden="1" customHeight="1" x14ac:dyDescent="0.25">
      <c r="B80" s="55"/>
      <c r="C80" s="2"/>
      <c r="D80" s="550" t="s">
        <v>343</v>
      </c>
      <c r="E80" s="550"/>
      <c r="F80" s="165">
        <v>0</v>
      </c>
      <c r="G80" s="241">
        <f>SUM(M80:X80)</f>
        <v>0</v>
      </c>
      <c r="H80" s="147"/>
      <c r="I80" s="165">
        <f t="shared" si="2"/>
        <v>0</v>
      </c>
      <c r="J80" s="74"/>
      <c r="K80" s="1"/>
      <c r="L80" s="1"/>
      <c r="M80" s="74"/>
      <c r="N80" s="1"/>
      <c r="O80" s="1"/>
      <c r="P80" s="1"/>
      <c r="Q80" s="1"/>
      <c r="R80" s="80"/>
      <c r="S80" s="1"/>
      <c r="T80" s="403"/>
      <c r="U80" s="421"/>
      <c r="V80" s="80"/>
      <c r="W80" s="80"/>
      <c r="X80" s="44"/>
      <c r="Y80" s="21"/>
    </row>
    <row r="81" spans="1:24" ht="15" hidden="1" customHeight="1" x14ac:dyDescent="0.25">
      <c r="B81" s="55"/>
      <c r="C81" s="2"/>
      <c r="D81" s="550" t="s">
        <v>344</v>
      </c>
      <c r="E81" s="550"/>
      <c r="F81" s="165">
        <v>0</v>
      </c>
      <c r="G81" s="241">
        <f>SUM(M81:X81)</f>
        <v>0</v>
      </c>
      <c r="H81" s="147"/>
      <c r="I81" s="165">
        <f t="shared" si="2"/>
        <v>0</v>
      </c>
      <c r="J81" s="74"/>
      <c r="K81" s="1"/>
      <c r="L81" s="1"/>
      <c r="M81" s="74"/>
      <c r="N81" s="1"/>
      <c r="O81" s="1"/>
      <c r="P81" s="1"/>
      <c r="Q81" s="1"/>
      <c r="R81" s="80"/>
      <c r="S81" s="1"/>
      <c r="T81" s="403"/>
      <c r="U81" s="421"/>
      <c r="V81" s="80"/>
      <c r="W81" s="80"/>
      <c r="X81" s="44"/>
    </row>
    <row r="82" spans="1:24" ht="15" hidden="1" customHeight="1" x14ac:dyDescent="0.25">
      <c r="B82" s="55"/>
      <c r="C82" s="2"/>
      <c r="D82" s="550" t="s">
        <v>345</v>
      </c>
      <c r="E82" s="550"/>
      <c r="F82" s="165">
        <v>0</v>
      </c>
      <c r="G82" s="241">
        <f>SUM(M82:X82)</f>
        <v>0</v>
      </c>
      <c r="H82" s="147"/>
      <c r="I82" s="165">
        <f t="shared" si="2"/>
        <v>0</v>
      </c>
      <c r="J82" s="74"/>
      <c r="K82" s="1"/>
      <c r="L82" s="1"/>
      <c r="M82" s="74"/>
      <c r="N82" s="1"/>
      <c r="O82" s="1"/>
      <c r="P82" s="1"/>
      <c r="Q82" s="1"/>
      <c r="R82" s="80"/>
      <c r="S82" s="1"/>
      <c r="T82" s="403"/>
      <c r="U82" s="421"/>
      <c r="V82" s="80"/>
      <c r="W82" s="80"/>
      <c r="X82" s="44"/>
    </row>
    <row r="83" spans="1:24" s="18" customFormat="1" ht="15" hidden="1" customHeight="1" x14ac:dyDescent="0.25">
      <c r="A83" s="124" t="s">
        <v>218</v>
      </c>
      <c r="B83" s="91" t="s">
        <v>656</v>
      </c>
      <c r="C83" s="587" t="s">
        <v>219</v>
      </c>
      <c r="D83" s="588"/>
      <c r="E83" s="588"/>
      <c r="F83" s="164">
        <v>0</v>
      </c>
      <c r="G83" s="242">
        <f>G84+G85+G86+G87</f>
        <v>0</v>
      </c>
      <c r="H83" s="148">
        <f t="shared" ref="H83:X83" si="25">H84+H85+H86+H87</f>
        <v>0</v>
      </c>
      <c r="I83" s="164">
        <f t="shared" ref="I83:I146" si="26">SUM(G83:H83)</f>
        <v>0</v>
      </c>
      <c r="J83" s="93">
        <f>J84+J85+J86+J87</f>
        <v>0</v>
      </c>
      <c r="K83" s="94">
        <f>K84+K85+K86+K87</f>
        <v>0</v>
      </c>
      <c r="L83" s="94">
        <f>L84+L85+L86+L87</f>
        <v>0</v>
      </c>
      <c r="M83" s="93">
        <f t="shared" si="25"/>
        <v>0</v>
      </c>
      <c r="N83" s="94">
        <f t="shared" si="25"/>
        <v>0</v>
      </c>
      <c r="O83" s="94">
        <f t="shared" si="25"/>
        <v>0</v>
      </c>
      <c r="P83" s="94">
        <f t="shared" si="25"/>
        <v>0</v>
      </c>
      <c r="Q83" s="94">
        <f t="shared" si="25"/>
        <v>0</v>
      </c>
      <c r="R83" s="97">
        <f t="shared" si="25"/>
        <v>0</v>
      </c>
      <c r="S83" s="94">
        <f t="shared" si="25"/>
        <v>0</v>
      </c>
      <c r="T83" s="402">
        <f t="shared" si="25"/>
        <v>0</v>
      </c>
      <c r="U83" s="420">
        <f t="shared" si="25"/>
        <v>0</v>
      </c>
      <c r="V83" s="97">
        <f t="shared" si="25"/>
        <v>0</v>
      </c>
      <c r="W83" s="97">
        <f t="shared" si="25"/>
        <v>0</v>
      </c>
      <c r="X83" s="98">
        <f t="shared" si="25"/>
        <v>0</v>
      </c>
    </row>
    <row r="84" spans="1:24" ht="15" hidden="1" customHeight="1" x14ac:dyDescent="0.25">
      <c r="B84" s="55"/>
      <c r="C84" s="2"/>
      <c r="D84" s="550" t="s">
        <v>835</v>
      </c>
      <c r="E84" s="550"/>
      <c r="F84" s="165">
        <v>0</v>
      </c>
      <c r="G84" s="241">
        <f>SUM(M84:X84)</f>
        <v>0</v>
      </c>
      <c r="H84" s="147"/>
      <c r="I84" s="165">
        <f t="shared" si="26"/>
        <v>0</v>
      </c>
      <c r="J84" s="74"/>
      <c r="K84" s="1"/>
      <c r="L84" s="1"/>
      <c r="M84" s="74"/>
      <c r="N84" s="1"/>
      <c r="O84" s="1"/>
      <c r="P84" s="1"/>
      <c r="Q84" s="1"/>
      <c r="R84" s="80"/>
      <c r="S84" s="1"/>
      <c r="T84" s="403"/>
      <c r="U84" s="421"/>
      <c r="V84" s="80"/>
      <c r="W84" s="80"/>
      <c r="X84" s="44"/>
    </row>
    <row r="85" spans="1:24" ht="15" hidden="1" customHeight="1" x14ac:dyDescent="0.25">
      <c r="B85" s="55"/>
      <c r="C85" s="2"/>
      <c r="D85" s="550" t="s">
        <v>346</v>
      </c>
      <c r="E85" s="550"/>
      <c r="F85" s="165">
        <v>0</v>
      </c>
      <c r="G85" s="241">
        <f>SUM(M85:X85)</f>
        <v>0</v>
      </c>
      <c r="H85" s="147"/>
      <c r="I85" s="165">
        <f t="shared" si="26"/>
        <v>0</v>
      </c>
      <c r="J85" s="74"/>
      <c r="K85" s="1"/>
      <c r="L85" s="1"/>
      <c r="M85" s="74"/>
      <c r="N85" s="1"/>
      <c r="O85" s="1"/>
      <c r="P85" s="1"/>
      <c r="Q85" s="1"/>
      <c r="R85" s="80"/>
      <c r="S85" s="1"/>
      <c r="T85" s="403"/>
      <c r="U85" s="421"/>
      <c r="V85" s="80"/>
      <c r="W85" s="80"/>
      <c r="X85" s="44"/>
    </row>
    <row r="86" spans="1:24" ht="15" hidden="1" customHeight="1" x14ac:dyDescent="0.25">
      <c r="B86" s="55"/>
      <c r="C86" s="2"/>
      <c r="D86" s="550" t="s">
        <v>836</v>
      </c>
      <c r="E86" s="550"/>
      <c r="F86" s="165">
        <v>0</v>
      </c>
      <c r="G86" s="241">
        <f>SUM(M86:X86)</f>
        <v>0</v>
      </c>
      <c r="H86" s="147"/>
      <c r="I86" s="165">
        <f t="shared" si="26"/>
        <v>0</v>
      </c>
      <c r="J86" s="74"/>
      <c r="K86" s="1"/>
      <c r="L86" s="1"/>
      <c r="M86" s="74"/>
      <c r="N86" s="1"/>
      <c r="O86" s="1"/>
      <c r="P86" s="1"/>
      <c r="Q86" s="1"/>
      <c r="R86" s="80"/>
      <c r="S86" s="1"/>
      <c r="T86" s="403"/>
      <c r="U86" s="421"/>
      <c r="V86" s="80"/>
      <c r="W86" s="80"/>
      <c r="X86" s="44"/>
    </row>
    <row r="87" spans="1:24" ht="15.75" hidden="1" customHeight="1" thickBot="1" x14ac:dyDescent="0.3">
      <c r="B87" s="55"/>
      <c r="C87" s="2"/>
      <c r="D87" s="550" t="s">
        <v>834</v>
      </c>
      <c r="E87" s="550"/>
      <c r="F87" s="165">
        <v>0</v>
      </c>
      <c r="G87" s="241">
        <f>SUM(M87:X87)</f>
        <v>0</v>
      </c>
      <c r="H87" s="147"/>
      <c r="I87" s="165">
        <f t="shared" si="26"/>
        <v>0</v>
      </c>
      <c r="J87" s="74"/>
      <c r="K87" s="1"/>
      <c r="L87" s="1"/>
      <c r="M87" s="74"/>
      <c r="N87" s="1"/>
      <c r="O87" s="1"/>
      <c r="P87" s="1"/>
      <c r="Q87" s="1"/>
      <c r="R87" s="80"/>
      <c r="S87" s="1"/>
      <c r="T87" s="403"/>
      <c r="U87" s="421"/>
      <c r="V87" s="80"/>
      <c r="W87" s="80"/>
      <c r="X87" s="44"/>
    </row>
    <row r="88" spans="1:24" ht="15.75" thickBot="1" x14ac:dyDescent="0.3">
      <c r="B88" s="99" t="s">
        <v>220</v>
      </c>
      <c r="C88" s="591" t="s">
        <v>221</v>
      </c>
      <c r="D88" s="592"/>
      <c r="E88" s="592"/>
      <c r="F88" s="162">
        <v>0</v>
      </c>
      <c r="G88" s="244">
        <f>G89+G92+G96+G97+G108+G119+G130+G133+G145+G146+G147+G148+G159</f>
        <v>0</v>
      </c>
      <c r="H88" s="150">
        <f t="shared" ref="H88:X88" si="27">H89+H92+H96+H97+H108+H119+H130+H133+H145+H146+H147+H148+H159</f>
        <v>0</v>
      </c>
      <c r="I88" s="162">
        <f t="shared" si="26"/>
        <v>0</v>
      </c>
      <c r="J88" s="85">
        <f>J89+J92+J96+J97+J108+J119+J130+J133+J145+J146+J147+J148+J159</f>
        <v>0</v>
      </c>
      <c r="K88" s="86">
        <f>K89+K92+K96+K97+K108+K119+K130+K133+K145+K146+K147+K148+K159</f>
        <v>0</v>
      </c>
      <c r="L88" s="86">
        <f>L89+L92+L96+L97+L108+L119+L130+L133+L145+L146+L147+L148+L159</f>
        <v>0</v>
      </c>
      <c r="M88" s="85">
        <f t="shared" si="27"/>
        <v>0</v>
      </c>
      <c r="N88" s="86">
        <f t="shared" si="27"/>
        <v>0</v>
      </c>
      <c r="O88" s="86">
        <f t="shared" si="27"/>
        <v>0</v>
      </c>
      <c r="P88" s="86">
        <f t="shared" si="27"/>
        <v>0</v>
      </c>
      <c r="Q88" s="86">
        <f t="shared" si="27"/>
        <v>0</v>
      </c>
      <c r="R88" s="89">
        <f t="shared" si="27"/>
        <v>0</v>
      </c>
      <c r="S88" s="86">
        <f t="shared" si="27"/>
        <v>0</v>
      </c>
      <c r="T88" s="88">
        <f t="shared" si="27"/>
        <v>0</v>
      </c>
      <c r="U88" s="351">
        <f t="shared" si="27"/>
        <v>0</v>
      </c>
      <c r="V88" s="89">
        <f t="shared" si="27"/>
        <v>0</v>
      </c>
      <c r="W88" s="89">
        <f t="shared" si="27"/>
        <v>0</v>
      </c>
      <c r="X88" s="90">
        <f t="shared" si="27"/>
        <v>0</v>
      </c>
    </row>
    <row r="89" spans="1:24" s="41" customFormat="1" ht="15" hidden="1" customHeight="1" x14ac:dyDescent="0.25">
      <c r="A89" s="124" t="s">
        <v>222</v>
      </c>
      <c r="B89" s="122" t="s">
        <v>657</v>
      </c>
      <c r="C89" s="593" t="s">
        <v>223</v>
      </c>
      <c r="D89" s="594"/>
      <c r="E89" s="594"/>
      <c r="F89" s="167">
        <v>0</v>
      </c>
      <c r="G89" s="249">
        <f>G90+G91</f>
        <v>0</v>
      </c>
      <c r="H89" s="155">
        <f t="shared" ref="H89:X89" si="28">H90+H91</f>
        <v>0</v>
      </c>
      <c r="I89" s="167">
        <f t="shared" si="26"/>
        <v>0</v>
      </c>
      <c r="J89" s="169">
        <f>J90+J91</f>
        <v>0</v>
      </c>
      <c r="K89" s="130">
        <f>K90+K91</f>
        <v>0</v>
      </c>
      <c r="L89" s="130">
        <f>L90+L91</f>
        <v>0</v>
      </c>
      <c r="M89" s="169">
        <f t="shared" si="28"/>
        <v>0</v>
      </c>
      <c r="N89" s="130">
        <f t="shared" si="28"/>
        <v>0</v>
      </c>
      <c r="O89" s="130">
        <f t="shared" si="28"/>
        <v>0</v>
      </c>
      <c r="P89" s="130">
        <f t="shared" si="28"/>
        <v>0</v>
      </c>
      <c r="Q89" s="130">
        <f t="shared" si="28"/>
        <v>0</v>
      </c>
      <c r="R89" s="131">
        <f t="shared" si="28"/>
        <v>0</v>
      </c>
      <c r="S89" s="130">
        <f t="shared" si="28"/>
        <v>0</v>
      </c>
      <c r="T89" s="404">
        <f t="shared" si="28"/>
        <v>0</v>
      </c>
      <c r="U89" s="422">
        <f t="shared" si="28"/>
        <v>0</v>
      </c>
      <c r="V89" s="131">
        <f t="shared" si="28"/>
        <v>0</v>
      </c>
      <c r="W89" s="131">
        <f t="shared" si="28"/>
        <v>0</v>
      </c>
      <c r="X89" s="132">
        <f t="shared" si="28"/>
        <v>0</v>
      </c>
    </row>
    <row r="90" spans="1:24" ht="15" hidden="1" customHeight="1" x14ac:dyDescent="0.25">
      <c r="B90" s="55"/>
      <c r="C90" s="2"/>
      <c r="D90" s="550" t="s">
        <v>347</v>
      </c>
      <c r="E90" s="550"/>
      <c r="F90" s="165">
        <v>0</v>
      </c>
      <c r="G90" s="241">
        <f>SUM(M90:X90)</f>
        <v>0</v>
      </c>
      <c r="H90" s="147"/>
      <c r="I90" s="165">
        <f t="shared" si="26"/>
        <v>0</v>
      </c>
      <c r="J90" s="74"/>
      <c r="K90" s="1"/>
      <c r="L90" s="1"/>
      <c r="M90" s="74"/>
      <c r="N90" s="1"/>
      <c r="O90" s="1"/>
      <c r="P90" s="1"/>
      <c r="Q90" s="1"/>
      <c r="R90" s="80"/>
      <c r="S90" s="1"/>
      <c r="T90" s="403"/>
      <c r="U90" s="421"/>
      <c r="V90" s="80"/>
      <c r="W90" s="80"/>
      <c r="X90" s="44"/>
    </row>
    <row r="91" spans="1:24" ht="15" hidden="1" customHeight="1" x14ac:dyDescent="0.25">
      <c r="B91" s="55"/>
      <c r="C91" s="2"/>
      <c r="D91" s="550" t="s">
        <v>348</v>
      </c>
      <c r="E91" s="550"/>
      <c r="F91" s="165">
        <v>0</v>
      </c>
      <c r="G91" s="241">
        <f>SUM(M91:X91)</f>
        <v>0</v>
      </c>
      <c r="H91" s="147"/>
      <c r="I91" s="165">
        <f t="shared" si="26"/>
        <v>0</v>
      </c>
      <c r="J91" s="74"/>
      <c r="K91" s="1"/>
      <c r="L91" s="1"/>
      <c r="M91" s="74"/>
      <c r="N91" s="1"/>
      <c r="O91" s="1"/>
      <c r="P91" s="1"/>
      <c r="Q91" s="1"/>
      <c r="R91" s="80"/>
      <c r="S91" s="1"/>
      <c r="T91" s="403"/>
      <c r="U91" s="421"/>
      <c r="V91" s="80"/>
      <c r="W91" s="80"/>
      <c r="X91" s="44"/>
    </row>
    <row r="92" spans="1:24" ht="15" hidden="1" customHeight="1" x14ac:dyDescent="0.25">
      <c r="B92" s="122" t="s">
        <v>837</v>
      </c>
      <c r="C92" s="593" t="s">
        <v>838</v>
      </c>
      <c r="D92" s="594"/>
      <c r="E92" s="594"/>
      <c r="F92" s="167">
        <v>0</v>
      </c>
      <c r="G92" s="249">
        <f>G93+G94+G95</f>
        <v>0</v>
      </c>
      <c r="H92" s="155">
        <f t="shared" ref="H92:X92" si="29">H93+H94+H95</f>
        <v>0</v>
      </c>
      <c r="I92" s="167">
        <f t="shared" si="26"/>
        <v>0</v>
      </c>
      <c r="J92" s="169">
        <f>J93+J94+J95</f>
        <v>0</v>
      </c>
      <c r="K92" s="130">
        <f>K93+K94+K95</f>
        <v>0</v>
      </c>
      <c r="L92" s="130">
        <f>L93+L94+L95</f>
        <v>0</v>
      </c>
      <c r="M92" s="169">
        <f t="shared" si="29"/>
        <v>0</v>
      </c>
      <c r="N92" s="130">
        <f t="shared" si="29"/>
        <v>0</v>
      </c>
      <c r="O92" s="130">
        <f t="shared" si="29"/>
        <v>0</v>
      </c>
      <c r="P92" s="130">
        <f t="shared" si="29"/>
        <v>0</v>
      </c>
      <c r="Q92" s="130">
        <f t="shared" si="29"/>
        <v>0</v>
      </c>
      <c r="R92" s="131">
        <f t="shared" si="29"/>
        <v>0</v>
      </c>
      <c r="S92" s="130">
        <f t="shared" si="29"/>
        <v>0</v>
      </c>
      <c r="T92" s="404">
        <f t="shared" si="29"/>
        <v>0</v>
      </c>
      <c r="U92" s="422">
        <f t="shared" si="29"/>
        <v>0</v>
      </c>
      <c r="V92" s="131">
        <f t="shared" si="29"/>
        <v>0</v>
      </c>
      <c r="W92" s="131">
        <f t="shared" si="29"/>
        <v>0</v>
      </c>
      <c r="X92" s="132">
        <f t="shared" si="29"/>
        <v>0</v>
      </c>
    </row>
    <row r="93" spans="1:24" s="206" customFormat="1" ht="15" hidden="1" customHeight="1" x14ac:dyDescent="0.25">
      <c r="A93" s="124" t="s">
        <v>882</v>
      </c>
      <c r="B93" s="187" t="s">
        <v>883</v>
      </c>
      <c r="C93" s="200"/>
      <c r="D93" s="256" t="s">
        <v>969</v>
      </c>
      <c r="E93" s="256"/>
      <c r="F93" s="189">
        <v>0</v>
      </c>
      <c r="G93" s="261">
        <f>SUM(M93:X93)</f>
        <v>0</v>
      </c>
      <c r="H93" s="188"/>
      <c r="I93" s="189">
        <f t="shared" si="26"/>
        <v>0</v>
      </c>
      <c r="J93" s="197"/>
      <c r="K93" s="191"/>
      <c r="L93" s="191"/>
      <c r="M93" s="197"/>
      <c r="N93" s="191"/>
      <c r="O93" s="191"/>
      <c r="P93" s="191"/>
      <c r="Q93" s="191"/>
      <c r="R93" s="192"/>
      <c r="S93" s="191"/>
      <c r="T93" s="405"/>
      <c r="U93" s="423"/>
      <c r="V93" s="192"/>
      <c r="W93" s="192"/>
      <c r="X93" s="193"/>
    </row>
    <row r="94" spans="1:24" s="206" customFormat="1" ht="15" hidden="1" customHeight="1" x14ac:dyDescent="0.25">
      <c r="A94" s="124" t="s">
        <v>224</v>
      </c>
      <c r="B94" s="187" t="s">
        <v>658</v>
      </c>
      <c r="C94" s="200"/>
      <c r="D94" s="256" t="s">
        <v>225</v>
      </c>
      <c r="E94" s="256"/>
      <c r="F94" s="189">
        <v>0</v>
      </c>
      <c r="G94" s="261">
        <f>SUM(M94:X94)</f>
        <v>0</v>
      </c>
      <c r="H94" s="188"/>
      <c r="I94" s="189">
        <f t="shared" si="26"/>
        <v>0</v>
      </c>
      <c r="J94" s="197"/>
      <c r="K94" s="191"/>
      <c r="L94" s="191"/>
      <c r="M94" s="197"/>
      <c r="N94" s="191"/>
      <c r="O94" s="191"/>
      <c r="P94" s="191"/>
      <c r="Q94" s="191"/>
      <c r="R94" s="192"/>
      <c r="S94" s="191"/>
      <c r="T94" s="405"/>
      <c r="U94" s="423"/>
      <c r="V94" s="192"/>
      <c r="W94" s="192"/>
      <c r="X94" s="193"/>
    </row>
    <row r="95" spans="1:24" s="206" customFormat="1" ht="15" hidden="1" customHeight="1" x14ac:dyDescent="0.25">
      <c r="A95" s="124" t="s">
        <v>226</v>
      </c>
      <c r="B95" s="187" t="s">
        <v>659</v>
      </c>
      <c r="C95" s="200"/>
      <c r="D95" s="256" t="s">
        <v>227</v>
      </c>
      <c r="E95" s="256"/>
      <c r="F95" s="189">
        <v>0</v>
      </c>
      <c r="G95" s="261">
        <f>SUM(M95:X95)</f>
        <v>0</v>
      </c>
      <c r="H95" s="188"/>
      <c r="I95" s="189">
        <f t="shared" si="26"/>
        <v>0</v>
      </c>
      <c r="J95" s="197"/>
      <c r="K95" s="191"/>
      <c r="L95" s="191"/>
      <c r="M95" s="197"/>
      <c r="N95" s="191"/>
      <c r="O95" s="191"/>
      <c r="P95" s="191"/>
      <c r="Q95" s="191"/>
      <c r="R95" s="192"/>
      <c r="S95" s="191"/>
      <c r="T95" s="405"/>
      <c r="U95" s="423"/>
      <c r="V95" s="192"/>
      <c r="W95" s="192"/>
      <c r="X95" s="193"/>
    </row>
    <row r="96" spans="1:24" s="41" customFormat="1" ht="27.75" hidden="1" customHeight="1" x14ac:dyDescent="0.25">
      <c r="A96" s="124" t="s">
        <v>228</v>
      </c>
      <c r="B96" s="105" t="s">
        <v>660</v>
      </c>
      <c r="C96" s="630" t="s">
        <v>353</v>
      </c>
      <c r="D96" s="631"/>
      <c r="E96" s="631"/>
      <c r="F96" s="168">
        <v>0</v>
      </c>
      <c r="G96" s="250">
        <f>SUM(M96:X96)</f>
        <v>0</v>
      </c>
      <c r="H96" s="156"/>
      <c r="I96" s="168">
        <f t="shared" si="26"/>
        <v>0</v>
      </c>
      <c r="J96" s="107"/>
      <c r="K96" s="108"/>
      <c r="L96" s="108"/>
      <c r="M96" s="107"/>
      <c r="N96" s="108"/>
      <c r="O96" s="108"/>
      <c r="P96" s="108"/>
      <c r="Q96" s="108"/>
      <c r="R96" s="111"/>
      <c r="S96" s="108"/>
      <c r="T96" s="406"/>
      <c r="U96" s="424"/>
      <c r="V96" s="111"/>
      <c r="W96" s="111"/>
      <c r="X96" s="112"/>
    </row>
    <row r="97" spans="1:24" s="41" customFormat="1" ht="15" hidden="1" customHeight="1" x14ac:dyDescent="0.25">
      <c r="A97" s="124" t="s">
        <v>229</v>
      </c>
      <c r="B97" s="105" t="s">
        <v>661</v>
      </c>
      <c r="C97" s="630" t="s">
        <v>803</v>
      </c>
      <c r="D97" s="631"/>
      <c r="E97" s="631"/>
      <c r="F97" s="168">
        <v>0</v>
      </c>
      <c r="G97" s="250">
        <f>G98+G99+G100+G101+G102+G103+G104+G105+G106+G107</f>
        <v>0</v>
      </c>
      <c r="H97" s="156">
        <f t="shared" ref="H97:X97" si="30">H98+H99+H100+H101+H102+H103+H104+H105+H106+H107</f>
        <v>0</v>
      </c>
      <c r="I97" s="168">
        <f t="shared" si="26"/>
        <v>0</v>
      </c>
      <c r="J97" s="107">
        <f>J98+J99+J100+J101+J102+J103+J104+J105+J106+J107</f>
        <v>0</v>
      </c>
      <c r="K97" s="108">
        <f>K98+K99+K100+K101+K102+K103+K104+K105+K106+K107</f>
        <v>0</v>
      </c>
      <c r="L97" s="108">
        <f>L98+L99+L100+L101+L102+L103+L104+L105+L106+L107</f>
        <v>0</v>
      </c>
      <c r="M97" s="107">
        <f t="shared" si="30"/>
        <v>0</v>
      </c>
      <c r="N97" s="108">
        <f t="shared" si="30"/>
        <v>0</v>
      </c>
      <c r="O97" s="108">
        <f t="shared" si="30"/>
        <v>0</v>
      </c>
      <c r="P97" s="108">
        <f t="shared" si="30"/>
        <v>0</v>
      </c>
      <c r="Q97" s="108">
        <f t="shared" si="30"/>
        <v>0</v>
      </c>
      <c r="R97" s="111">
        <f t="shared" si="30"/>
        <v>0</v>
      </c>
      <c r="S97" s="108">
        <f t="shared" si="30"/>
        <v>0</v>
      </c>
      <c r="T97" s="406">
        <f t="shared" si="30"/>
        <v>0</v>
      </c>
      <c r="U97" s="424">
        <f t="shared" si="30"/>
        <v>0</v>
      </c>
      <c r="V97" s="111">
        <f t="shared" si="30"/>
        <v>0</v>
      </c>
      <c r="W97" s="111">
        <f t="shared" si="30"/>
        <v>0</v>
      </c>
      <c r="X97" s="112">
        <f t="shared" si="30"/>
        <v>0</v>
      </c>
    </row>
    <row r="98" spans="1:24" ht="15" hidden="1" customHeight="1" x14ac:dyDescent="0.25">
      <c r="B98" s="55"/>
      <c r="C98" s="2"/>
      <c r="D98" s="550" t="s">
        <v>370</v>
      </c>
      <c r="E98" s="550"/>
      <c r="F98" s="165">
        <v>0</v>
      </c>
      <c r="G98" s="241">
        <f t="shared" ref="G98:G107" si="31">SUM(M98:X98)</f>
        <v>0</v>
      </c>
      <c r="H98" s="147"/>
      <c r="I98" s="165">
        <f t="shared" si="26"/>
        <v>0</v>
      </c>
      <c r="J98" s="74"/>
      <c r="K98" s="1"/>
      <c r="L98" s="1"/>
      <c r="M98" s="74"/>
      <c r="N98" s="1"/>
      <c r="O98" s="1"/>
      <c r="P98" s="1"/>
      <c r="Q98" s="1"/>
      <c r="R98" s="80"/>
      <c r="S98" s="1"/>
      <c r="T98" s="403"/>
      <c r="U98" s="421"/>
      <c r="V98" s="80"/>
      <c r="W98" s="80"/>
      <c r="X98" s="44"/>
    </row>
    <row r="99" spans="1:24" ht="15" hidden="1" customHeight="1" x14ac:dyDescent="0.25">
      <c r="B99" s="55"/>
      <c r="C99" s="2"/>
      <c r="D99" s="550" t="s">
        <v>506</v>
      </c>
      <c r="E99" s="550"/>
      <c r="F99" s="165">
        <v>0</v>
      </c>
      <c r="G99" s="241">
        <f t="shared" si="31"/>
        <v>0</v>
      </c>
      <c r="H99" s="147"/>
      <c r="I99" s="165">
        <f t="shared" si="26"/>
        <v>0</v>
      </c>
      <c r="J99" s="74"/>
      <c r="K99" s="1"/>
      <c r="L99" s="1"/>
      <c r="M99" s="74"/>
      <c r="N99" s="1"/>
      <c r="O99" s="1"/>
      <c r="P99" s="1"/>
      <c r="Q99" s="1"/>
      <c r="R99" s="80"/>
      <c r="S99" s="1"/>
      <c r="T99" s="403"/>
      <c r="U99" s="421"/>
      <c r="V99" s="80"/>
      <c r="W99" s="80"/>
      <c r="X99" s="44"/>
    </row>
    <row r="100" spans="1:24" ht="15" hidden="1" customHeight="1" x14ac:dyDescent="0.25">
      <c r="B100" s="55"/>
      <c r="C100" s="2"/>
      <c r="D100" s="550" t="s">
        <v>507</v>
      </c>
      <c r="E100" s="550"/>
      <c r="F100" s="165">
        <v>0</v>
      </c>
      <c r="G100" s="241">
        <f t="shared" si="31"/>
        <v>0</v>
      </c>
      <c r="H100" s="147"/>
      <c r="I100" s="165">
        <f t="shared" si="26"/>
        <v>0</v>
      </c>
      <c r="J100" s="74"/>
      <c r="K100" s="1"/>
      <c r="L100" s="1"/>
      <c r="M100" s="74"/>
      <c r="N100" s="1"/>
      <c r="O100" s="1"/>
      <c r="P100" s="1"/>
      <c r="Q100" s="1"/>
      <c r="R100" s="80"/>
      <c r="S100" s="1"/>
      <c r="T100" s="403"/>
      <c r="U100" s="421"/>
      <c r="V100" s="80"/>
      <c r="W100" s="80"/>
      <c r="X100" s="44"/>
    </row>
    <row r="101" spans="1:24" ht="15" hidden="1" customHeight="1" x14ac:dyDescent="0.25">
      <c r="B101" s="55"/>
      <c r="C101" s="2"/>
      <c r="D101" s="550" t="s">
        <v>508</v>
      </c>
      <c r="E101" s="550"/>
      <c r="F101" s="165">
        <v>0</v>
      </c>
      <c r="G101" s="241">
        <f t="shared" si="31"/>
        <v>0</v>
      </c>
      <c r="H101" s="147"/>
      <c r="I101" s="165">
        <f t="shared" si="26"/>
        <v>0</v>
      </c>
      <c r="J101" s="74"/>
      <c r="K101" s="1"/>
      <c r="L101" s="1"/>
      <c r="M101" s="74"/>
      <c r="N101" s="1"/>
      <c r="O101" s="1"/>
      <c r="P101" s="1"/>
      <c r="Q101" s="1"/>
      <c r="R101" s="80"/>
      <c r="S101" s="1"/>
      <c r="T101" s="403"/>
      <c r="U101" s="421"/>
      <c r="V101" s="80"/>
      <c r="W101" s="80"/>
      <c r="X101" s="44"/>
    </row>
    <row r="102" spans="1:24" ht="15" hidden="1" customHeight="1" x14ac:dyDescent="0.25">
      <c r="B102" s="55"/>
      <c r="C102" s="2"/>
      <c r="D102" s="550" t="s">
        <v>509</v>
      </c>
      <c r="E102" s="550"/>
      <c r="F102" s="165">
        <v>0</v>
      </c>
      <c r="G102" s="241">
        <f t="shared" si="31"/>
        <v>0</v>
      </c>
      <c r="H102" s="147"/>
      <c r="I102" s="165">
        <f t="shared" si="26"/>
        <v>0</v>
      </c>
      <c r="J102" s="74"/>
      <c r="K102" s="1"/>
      <c r="L102" s="1"/>
      <c r="M102" s="74"/>
      <c r="N102" s="1"/>
      <c r="O102" s="1"/>
      <c r="P102" s="1"/>
      <c r="Q102" s="1"/>
      <c r="R102" s="80"/>
      <c r="S102" s="1"/>
      <c r="T102" s="403"/>
      <c r="U102" s="421"/>
      <c r="V102" s="80"/>
      <c r="W102" s="80"/>
      <c r="X102" s="44"/>
    </row>
    <row r="103" spans="1:24" ht="15" hidden="1" customHeight="1" x14ac:dyDescent="0.25">
      <c r="B103" s="55"/>
      <c r="C103" s="2"/>
      <c r="D103" s="550" t="s">
        <v>510</v>
      </c>
      <c r="E103" s="550"/>
      <c r="F103" s="165">
        <v>0</v>
      </c>
      <c r="G103" s="241">
        <f t="shared" si="31"/>
        <v>0</v>
      </c>
      <c r="H103" s="147"/>
      <c r="I103" s="165">
        <f t="shared" si="26"/>
        <v>0</v>
      </c>
      <c r="J103" s="74"/>
      <c r="K103" s="1"/>
      <c r="L103" s="1"/>
      <c r="M103" s="74"/>
      <c r="N103" s="1"/>
      <c r="O103" s="1"/>
      <c r="P103" s="1"/>
      <c r="Q103" s="1"/>
      <c r="R103" s="80"/>
      <c r="S103" s="1"/>
      <c r="T103" s="403"/>
      <c r="U103" s="421"/>
      <c r="V103" s="80"/>
      <c r="W103" s="80"/>
      <c r="X103" s="44"/>
    </row>
    <row r="104" spans="1:24" ht="25.5" hidden="1" customHeight="1" x14ac:dyDescent="0.25">
      <c r="B104" s="55"/>
      <c r="C104" s="2"/>
      <c r="D104" s="551" t="s">
        <v>511</v>
      </c>
      <c r="E104" s="551"/>
      <c r="F104" s="165">
        <v>0</v>
      </c>
      <c r="G104" s="251">
        <f t="shared" si="31"/>
        <v>0</v>
      </c>
      <c r="H104" s="157"/>
      <c r="I104" s="165">
        <f t="shared" si="26"/>
        <v>0</v>
      </c>
      <c r="J104" s="74"/>
      <c r="K104" s="1"/>
      <c r="L104" s="1"/>
      <c r="M104" s="74"/>
      <c r="N104" s="1"/>
      <c r="O104" s="1"/>
      <c r="P104" s="1"/>
      <c r="Q104" s="1"/>
      <c r="R104" s="80"/>
      <c r="S104" s="1"/>
      <c r="T104" s="403"/>
      <c r="U104" s="421"/>
      <c r="V104" s="80"/>
      <c r="W104" s="80"/>
      <c r="X104" s="44"/>
    </row>
    <row r="105" spans="1:24" ht="15" hidden="1" customHeight="1" x14ac:dyDescent="0.25">
      <c r="B105" s="55"/>
      <c r="C105" s="2"/>
      <c r="D105" s="550" t="s">
        <v>804</v>
      </c>
      <c r="E105" s="550"/>
      <c r="F105" s="165">
        <v>0</v>
      </c>
      <c r="G105" s="241">
        <f t="shared" si="31"/>
        <v>0</v>
      </c>
      <c r="H105" s="147"/>
      <c r="I105" s="165">
        <f t="shared" si="26"/>
        <v>0</v>
      </c>
      <c r="J105" s="74"/>
      <c r="K105" s="1"/>
      <c r="L105" s="1"/>
      <c r="M105" s="74"/>
      <c r="N105" s="1"/>
      <c r="O105" s="1"/>
      <c r="P105" s="1"/>
      <c r="Q105" s="1"/>
      <c r="R105" s="80"/>
      <c r="S105" s="1"/>
      <c r="T105" s="403"/>
      <c r="U105" s="421"/>
      <c r="V105" s="80"/>
      <c r="W105" s="80"/>
      <c r="X105" s="44"/>
    </row>
    <row r="106" spans="1:24" ht="25.5" hidden="1" customHeight="1" x14ac:dyDescent="0.25">
      <c r="B106" s="55"/>
      <c r="C106" s="2"/>
      <c r="D106" s="551" t="s">
        <v>512</v>
      </c>
      <c r="E106" s="551"/>
      <c r="F106" s="165">
        <v>0</v>
      </c>
      <c r="G106" s="251">
        <f t="shared" si="31"/>
        <v>0</v>
      </c>
      <c r="H106" s="157"/>
      <c r="I106" s="165">
        <f t="shared" si="26"/>
        <v>0</v>
      </c>
      <c r="J106" s="74"/>
      <c r="K106" s="1"/>
      <c r="L106" s="1"/>
      <c r="M106" s="74"/>
      <c r="N106" s="1"/>
      <c r="O106" s="1"/>
      <c r="P106" s="1"/>
      <c r="Q106" s="1"/>
      <c r="R106" s="80"/>
      <c r="S106" s="1"/>
      <c r="T106" s="403"/>
      <c r="U106" s="421"/>
      <c r="V106" s="80"/>
      <c r="W106" s="80"/>
      <c r="X106" s="44"/>
    </row>
    <row r="107" spans="1:24" ht="25.5" hidden="1" customHeight="1" x14ac:dyDescent="0.25">
      <c r="B107" s="55"/>
      <c r="C107" s="2"/>
      <c r="D107" s="551" t="s">
        <v>513</v>
      </c>
      <c r="E107" s="551"/>
      <c r="F107" s="165">
        <v>0</v>
      </c>
      <c r="G107" s="251">
        <f t="shared" si="31"/>
        <v>0</v>
      </c>
      <c r="H107" s="157"/>
      <c r="I107" s="165">
        <f t="shared" si="26"/>
        <v>0</v>
      </c>
      <c r="J107" s="74"/>
      <c r="K107" s="1"/>
      <c r="L107" s="1"/>
      <c r="M107" s="74"/>
      <c r="N107" s="1"/>
      <c r="O107" s="1"/>
      <c r="P107" s="1"/>
      <c r="Q107" s="1"/>
      <c r="R107" s="80"/>
      <c r="S107" s="1"/>
      <c r="T107" s="403"/>
      <c r="U107" s="421"/>
      <c r="V107" s="80"/>
      <c r="W107" s="80"/>
      <c r="X107" s="44"/>
    </row>
    <row r="108" spans="1:24" s="41" customFormat="1" ht="15" hidden="1" customHeight="1" x14ac:dyDescent="0.25">
      <c r="A108" s="124" t="s">
        <v>230</v>
      </c>
      <c r="B108" s="105" t="s">
        <v>662</v>
      </c>
      <c r="C108" s="630" t="s">
        <v>805</v>
      </c>
      <c r="D108" s="631"/>
      <c r="E108" s="631"/>
      <c r="F108" s="168">
        <v>0</v>
      </c>
      <c r="G108" s="250">
        <f>G109+G110+G111+G112+G113+G114+G115+G116+G117+G118</f>
        <v>0</v>
      </c>
      <c r="H108" s="156">
        <f t="shared" ref="H108:X108" si="32">H109+H110+H111+H112+H113+H114+H115+H116+H117+H118</f>
        <v>0</v>
      </c>
      <c r="I108" s="168">
        <f t="shared" si="26"/>
        <v>0</v>
      </c>
      <c r="J108" s="107">
        <f>J109+J110+J111+J112+J113+J114+J115+J116+J117+J118</f>
        <v>0</v>
      </c>
      <c r="K108" s="108">
        <f>K109+K110+K111+K112+K113+K114+K115+K116+K117+K118</f>
        <v>0</v>
      </c>
      <c r="L108" s="108">
        <f>L109+L110+L111+L112+L113+L114+L115+L116+L117+L118</f>
        <v>0</v>
      </c>
      <c r="M108" s="107">
        <f t="shared" si="32"/>
        <v>0</v>
      </c>
      <c r="N108" s="108">
        <f t="shared" si="32"/>
        <v>0</v>
      </c>
      <c r="O108" s="108">
        <f t="shared" si="32"/>
        <v>0</v>
      </c>
      <c r="P108" s="108">
        <f t="shared" si="32"/>
        <v>0</v>
      </c>
      <c r="Q108" s="108">
        <f t="shared" si="32"/>
        <v>0</v>
      </c>
      <c r="R108" s="111">
        <f t="shared" si="32"/>
        <v>0</v>
      </c>
      <c r="S108" s="108">
        <f t="shared" si="32"/>
        <v>0</v>
      </c>
      <c r="T108" s="406">
        <f t="shared" si="32"/>
        <v>0</v>
      </c>
      <c r="U108" s="424">
        <f t="shared" si="32"/>
        <v>0</v>
      </c>
      <c r="V108" s="111">
        <f t="shared" si="32"/>
        <v>0</v>
      </c>
      <c r="W108" s="111">
        <f t="shared" si="32"/>
        <v>0</v>
      </c>
      <c r="X108" s="112">
        <f t="shared" si="32"/>
        <v>0</v>
      </c>
    </row>
    <row r="109" spans="1:24" ht="15" hidden="1" customHeight="1" x14ac:dyDescent="0.25">
      <c r="B109" s="55"/>
      <c r="C109" s="2"/>
      <c r="D109" s="550" t="s">
        <v>369</v>
      </c>
      <c r="E109" s="550"/>
      <c r="F109" s="165">
        <v>0</v>
      </c>
      <c r="G109" s="241">
        <f t="shared" ref="G109:G118" si="33">SUM(M109:X109)</f>
        <v>0</v>
      </c>
      <c r="H109" s="147"/>
      <c r="I109" s="165">
        <f t="shared" si="26"/>
        <v>0</v>
      </c>
      <c r="J109" s="74"/>
      <c r="K109" s="1"/>
      <c r="L109" s="1"/>
      <c r="M109" s="74"/>
      <c r="N109" s="1"/>
      <c r="O109" s="1"/>
      <c r="P109" s="1"/>
      <c r="Q109" s="1"/>
      <c r="R109" s="80"/>
      <c r="S109" s="1"/>
      <c r="T109" s="403"/>
      <c r="U109" s="421"/>
      <c r="V109" s="80"/>
      <c r="W109" s="80"/>
      <c r="X109" s="44"/>
    </row>
    <row r="110" spans="1:24" ht="15" hidden="1" customHeight="1" x14ac:dyDescent="0.25">
      <c r="B110" s="55"/>
      <c r="C110" s="2"/>
      <c r="D110" s="550" t="s">
        <v>514</v>
      </c>
      <c r="E110" s="550"/>
      <c r="F110" s="165">
        <v>0</v>
      </c>
      <c r="G110" s="241">
        <f t="shared" si="33"/>
        <v>0</v>
      </c>
      <c r="H110" s="147"/>
      <c r="I110" s="165">
        <f t="shared" si="26"/>
        <v>0</v>
      </c>
      <c r="J110" s="74"/>
      <c r="K110" s="1"/>
      <c r="L110" s="1"/>
      <c r="M110" s="74"/>
      <c r="N110" s="1"/>
      <c r="O110" s="1"/>
      <c r="P110" s="1"/>
      <c r="Q110" s="1"/>
      <c r="R110" s="80"/>
      <c r="S110" s="1"/>
      <c r="T110" s="403"/>
      <c r="U110" s="421"/>
      <c r="V110" s="80"/>
      <c r="W110" s="80"/>
      <c r="X110" s="44"/>
    </row>
    <row r="111" spans="1:24" ht="15" hidden="1" customHeight="1" x14ac:dyDescent="0.25">
      <c r="B111" s="55"/>
      <c r="C111" s="2"/>
      <c r="D111" s="550" t="s">
        <v>516</v>
      </c>
      <c r="E111" s="550"/>
      <c r="F111" s="165">
        <v>0</v>
      </c>
      <c r="G111" s="241">
        <f t="shared" si="33"/>
        <v>0</v>
      </c>
      <c r="H111" s="147"/>
      <c r="I111" s="165">
        <f t="shared" si="26"/>
        <v>0</v>
      </c>
      <c r="J111" s="74"/>
      <c r="K111" s="1"/>
      <c r="L111" s="1"/>
      <c r="M111" s="74"/>
      <c r="N111" s="1"/>
      <c r="O111" s="1"/>
      <c r="P111" s="1"/>
      <c r="Q111" s="1"/>
      <c r="R111" s="80"/>
      <c r="S111" s="1"/>
      <c r="T111" s="403"/>
      <c r="U111" s="421"/>
      <c r="V111" s="80"/>
      <c r="W111" s="80"/>
      <c r="X111" s="44"/>
    </row>
    <row r="112" spans="1:24" ht="15" hidden="1" customHeight="1" x14ac:dyDescent="0.25">
      <c r="B112" s="55"/>
      <c r="C112" s="2"/>
      <c r="D112" s="550" t="s">
        <v>807</v>
      </c>
      <c r="E112" s="550"/>
      <c r="F112" s="165">
        <v>0</v>
      </c>
      <c r="G112" s="241">
        <f t="shared" si="33"/>
        <v>0</v>
      </c>
      <c r="H112" s="147"/>
      <c r="I112" s="165">
        <f t="shared" si="26"/>
        <v>0</v>
      </c>
      <c r="J112" s="74"/>
      <c r="K112" s="1"/>
      <c r="L112" s="1"/>
      <c r="M112" s="74"/>
      <c r="N112" s="1"/>
      <c r="O112" s="1"/>
      <c r="P112" s="1"/>
      <c r="Q112" s="1"/>
      <c r="R112" s="80"/>
      <c r="S112" s="1"/>
      <c r="T112" s="403"/>
      <c r="U112" s="421"/>
      <c r="V112" s="80"/>
      <c r="W112" s="80"/>
      <c r="X112" s="44"/>
    </row>
    <row r="113" spans="1:24" ht="15" hidden="1" customHeight="1" x14ac:dyDescent="0.25">
      <c r="B113" s="55"/>
      <c r="C113" s="2"/>
      <c r="D113" s="550" t="s">
        <v>521</v>
      </c>
      <c r="E113" s="550"/>
      <c r="F113" s="165">
        <v>0</v>
      </c>
      <c r="G113" s="241">
        <f t="shared" si="33"/>
        <v>0</v>
      </c>
      <c r="H113" s="147"/>
      <c r="I113" s="165">
        <f t="shared" si="26"/>
        <v>0</v>
      </c>
      <c r="J113" s="74"/>
      <c r="K113" s="1"/>
      <c r="L113" s="1"/>
      <c r="M113" s="74"/>
      <c r="N113" s="1"/>
      <c r="O113" s="1"/>
      <c r="P113" s="1"/>
      <c r="Q113" s="1"/>
      <c r="R113" s="80"/>
      <c r="S113" s="1"/>
      <c r="T113" s="403"/>
      <c r="U113" s="421"/>
      <c r="V113" s="80"/>
      <c r="W113" s="80"/>
      <c r="X113" s="44"/>
    </row>
    <row r="114" spans="1:24" ht="15" hidden="1" customHeight="1" x14ac:dyDescent="0.25">
      <c r="B114" s="55"/>
      <c r="C114" s="2"/>
      <c r="D114" s="550" t="s">
        <v>519</v>
      </c>
      <c r="E114" s="550"/>
      <c r="F114" s="165">
        <v>0</v>
      </c>
      <c r="G114" s="241">
        <f t="shared" si="33"/>
        <v>0</v>
      </c>
      <c r="H114" s="147"/>
      <c r="I114" s="165">
        <f t="shared" si="26"/>
        <v>0</v>
      </c>
      <c r="J114" s="74"/>
      <c r="K114" s="1"/>
      <c r="L114" s="1"/>
      <c r="M114" s="74"/>
      <c r="N114" s="1"/>
      <c r="O114" s="1"/>
      <c r="P114" s="1"/>
      <c r="Q114" s="1"/>
      <c r="R114" s="80"/>
      <c r="S114" s="1"/>
      <c r="T114" s="403"/>
      <c r="U114" s="421"/>
      <c r="V114" s="80"/>
      <c r="W114" s="80"/>
      <c r="X114" s="44"/>
    </row>
    <row r="115" spans="1:24" ht="25.5" hidden="1" customHeight="1" x14ac:dyDescent="0.25">
      <c r="B115" s="55"/>
      <c r="C115" s="2"/>
      <c r="D115" s="551" t="s">
        <v>523</v>
      </c>
      <c r="E115" s="551"/>
      <c r="F115" s="165">
        <v>0</v>
      </c>
      <c r="G115" s="251">
        <f t="shared" si="33"/>
        <v>0</v>
      </c>
      <c r="H115" s="157"/>
      <c r="I115" s="165">
        <f t="shared" si="26"/>
        <v>0</v>
      </c>
      <c r="J115" s="74"/>
      <c r="K115" s="1"/>
      <c r="L115" s="1"/>
      <c r="M115" s="74"/>
      <c r="N115" s="1"/>
      <c r="O115" s="1"/>
      <c r="P115" s="1"/>
      <c r="Q115" s="1"/>
      <c r="R115" s="80"/>
      <c r="S115" s="1"/>
      <c r="T115" s="403"/>
      <c r="U115" s="421"/>
      <c r="V115" s="80"/>
      <c r="W115" s="80"/>
      <c r="X115" s="44"/>
    </row>
    <row r="116" spans="1:24" ht="15" hidden="1" customHeight="1" x14ac:dyDescent="0.25">
      <c r="B116" s="55"/>
      <c r="C116" s="2"/>
      <c r="D116" s="550" t="s">
        <v>806</v>
      </c>
      <c r="E116" s="550"/>
      <c r="F116" s="165">
        <v>0</v>
      </c>
      <c r="G116" s="241">
        <f t="shared" si="33"/>
        <v>0</v>
      </c>
      <c r="H116" s="147"/>
      <c r="I116" s="165">
        <f t="shared" si="26"/>
        <v>0</v>
      </c>
      <c r="J116" s="74"/>
      <c r="K116" s="1"/>
      <c r="L116" s="1"/>
      <c r="M116" s="74"/>
      <c r="N116" s="1"/>
      <c r="O116" s="1"/>
      <c r="P116" s="1"/>
      <c r="Q116" s="1"/>
      <c r="R116" s="80"/>
      <c r="S116" s="1"/>
      <c r="T116" s="403"/>
      <c r="U116" s="421"/>
      <c r="V116" s="80"/>
      <c r="W116" s="80"/>
      <c r="X116" s="44"/>
    </row>
    <row r="117" spans="1:24" ht="25.5" hidden="1" customHeight="1" x14ac:dyDescent="0.25">
      <c r="B117" s="55"/>
      <c r="C117" s="2"/>
      <c r="D117" s="551" t="s">
        <v>526</v>
      </c>
      <c r="E117" s="551"/>
      <c r="F117" s="165">
        <v>0</v>
      </c>
      <c r="G117" s="251">
        <f t="shared" si="33"/>
        <v>0</v>
      </c>
      <c r="H117" s="157"/>
      <c r="I117" s="165">
        <f t="shared" si="26"/>
        <v>0</v>
      </c>
      <c r="J117" s="74"/>
      <c r="K117" s="1"/>
      <c r="L117" s="1"/>
      <c r="M117" s="74"/>
      <c r="N117" s="1"/>
      <c r="O117" s="1"/>
      <c r="P117" s="1"/>
      <c r="Q117" s="1"/>
      <c r="R117" s="80"/>
      <c r="S117" s="1"/>
      <c r="T117" s="403"/>
      <c r="U117" s="421"/>
      <c r="V117" s="80"/>
      <c r="W117" s="80"/>
      <c r="X117" s="44"/>
    </row>
    <row r="118" spans="1:24" ht="25.5" hidden="1" customHeight="1" x14ac:dyDescent="0.25">
      <c r="B118" s="55"/>
      <c r="C118" s="2"/>
      <c r="D118" s="551" t="s">
        <v>528</v>
      </c>
      <c r="E118" s="551"/>
      <c r="F118" s="165">
        <v>0</v>
      </c>
      <c r="G118" s="251">
        <f t="shared" si="33"/>
        <v>0</v>
      </c>
      <c r="H118" s="157"/>
      <c r="I118" s="165">
        <f t="shared" si="26"/>
        <v>0</v>
      </c>
      <c r="J118" s="74"/>
      <c r="K118" s="1"/>
      <c r="L118" s="1"/>
      <c r="M118" s="74"/>
      <c r="N118" s="1"/>
      <c r="O118" s="1"/>
      <c r="P118" s="1"/>
      <c r="Q118" s="1"/>
      <c r="R118" s="80"/>
      <c r="S118" s="1"/>
      <c r="T118" s="403"/>
      <c r="U118" s="421"/>
      <c r="V118" s="80"/>
      <c r="W118" s="80"/>
      <c r="X118" s="44"/>
    </row>
    <row r="119" spans="1:24" s="41" customFormat="1" ht="15" hidden="1" customHeight="1" x14ac:dyDescent="0.25">
      <c r="A119" s="124" t="s">
        <v>231</v>
      </c>
      <c r="B119" s="105" t="s">
        <v>663</v>
      </c>
      <c r="C119" s="595" t="s">
        <v>232</v>
      </c>
      <c r="D119" s="596"/>
      <c r="E119" s="596"/>
      <c r="F119" s="168">
        <v>0</v>
      </c>
      <c r="G119" s="252">
        <f>G120+G121+G122+G123+G124+G125+G126+G127+G128+G129</f>
        <v>0</v>
      </c>
      <c r="H119" s="158">
        <f t="shared" ref="H119:X119" si="34">H120+H121+H122+H123+H124+H125+H126+H127+H128+H129</f>
        <v>0</v>
      </c>
      <c r="I119" s="168">
        <f t="shared" si="26"/>
        <v>0</v>
      </c>
      <c r="J119" s="107">
        <f>J120+J121+J122+J123+J124+J125+J126+J127+J128+J129</f>
        <v>0</v>
      </c>
      <c r="K119" s="108">
        <f>K120+K121+K122+K123+K124+K125+K126+K127+K128+K129</f>
        <v>0</v>
      </c>
      <c r="L119" s="108">
        <f>L120+L121+L122+L123+L124+L125+L126+L127+L128+L129</f>
        <v>0</v>
      </c>
      <c r="M119" s="107">
        <f t="shared" si="34"/>
        <v>0</v>
      </c>
      <c r="N119" s="108">
        <f t="shared" si="34"/>
        <v>0</v>
      </c>
      <c r="O119" s="108">
        <f t="shared" si="34"/>
        <v>0</v>
      </c>
      <c r="P119" s="108">
        <f t="shared" si="34"/>
        <v>0</v>
      </c>
      <c r="Q119" s="108">
        <f t="shared" si="34"/>
        <v>0</v>
      </c>
      <c r="R119" s="111">
        <f t="shared" si="34"/>
        <v>0</v>
      </c>
      <c r="S119" s="108">
        <f t="shared" si="34"/>
        <v>0</v>
      </c>
      <c r="T119" s="406">
        <f t="shared" si="34"/>
        <v>0</v>
      </c>
      <c r="U119" s="424">
        <f t="shared" si="34"/>
        <v>0</v>
      </c>
      <c r="V119" s="111">
        <f t="shared" si="34"/>
        <v>0</v>
      </c>
      <c r="W119" s="111">
        <f t="shared" si="34"/>
        <v>0</v>
      </c>
      <c r="X119" s="112">
        <f t="shared" si="34"/>
        <v>0</v>
      </c>
    </row>
    <row r="120" spans="1:24" ht="15" hidden="1" customHeight="1" x14ac:dyDescent="0.25">
      <c r="B120" s="55"/>
      <c r="C120" s="2"/>
      <c r="D120" s="550" t="s">
        <v>368</v>
      </c>
      <c r="E120" s="550"/>
      <c r="F120" s="165">
        <v>0</v>
      </c>
      <c r="G120" s="241">
        <f t="shared" ref="G120:G129" si="35">SUM(M120:X120)</f>
        <v>0</v>
      </c>
      <c r="H120" s="147"/>
      <c r="I120" s="165">
        <f t="shared" si="26"/>
        <v>0</v>
      </c>
      <c r="J120" s="74"/>
      <c r="K120" s="1"/>
      <c r="L120" s="1"/>
      <c r="M120" s="74"/>
      <c r="N120" s="1"/>
      <c r="O120" s="1"/>
      <c r="P120" s="1"/>
      <c r="Q120" s="1"/>
      <c r="R120" s="80"/>
      <c r="S120" s="1"/>
      <c r="T120" s="403"/>
      <c r="U120" s="421"/>
      <c r="V120" s="80"/>
      <c r="W120" s="80"/>
      <c r="X120" s="44"/>
    </row>
    <row r="121" spans="1:24" ht="15" hidden="1" customHeight="1" x14ac:dyDescent="0.25">
      <c r="B121" s="55"/>
      <c r="C121" s="2"/>
      <c r="D121" s="550" t="s">
        <v>515</v>
      </c>
      <c r="E121" s="550"/>
      <c r="F121" s="165">
        <v>0</v>
      </c>
      <c r="G121" s="241">
        <f t="shared" si="35"/>
        <v>0</v>
      </c>
      <c r="H121" s="147"/>
      <c r="I121" s="165">
        <f t="shared" si="26"/>
        <v>0</v>
      </c>
      <c r="J121" s="74"/>
      <c r="K121" s="1"/>
      <c r="L121" s="1"/>
      <c r="M121" s="74"/>
      <c r="N121" s="1"/>
      <c r="O121" s="1"/>
      <c r="P121" s="1"/>
      <c r="Q121" s="1"/>
      <c r="R121" s="80"/>
      <c r="S121" s="1"/>
      <c r="T121" s="403"/>
      <c r="U121" s="421"/>
      <c r="V121" s="80"/>
      <c r="W121" s="80"/>
      <c r="X121" s="44"/>
    </row>
    <row r="122" spans="1:24" ht="15" hidden="1" customHeight="1" x14ac:dyDescent="0.25">
      <c r="B122" s="55"/>
      <c r="C122" s="2"/>
      <c r="D122" s="550" t="s">
        <v>517</v>
      </c>
      <c r="E122" s="550"/>
      <c r="F122" s="165">
        <v>0</v>
      </c>
      <c r="G122" s="241">
        <f t="shared" si="35"/>
        <v>0</v>
      </c>
      <c r="H122" s="147"/>
      <c r="I122" s="165">
        <f t="shared" si="26"/>
        <v>0</v>
      </c>
      <c r="J122" s="74"/>
      <c r="K122" s="1"/>
      <c r="L122" s="1"/>
      <c r="M122" s="74"/>
      <c r="N122" s="1"/>
      <c r="O122" s="1"/>
      <c r="P122" s="1"/>
      <c r="Q122" s="1"/>
      <c r="R122" s="80"/>
      <c r="S122" s="1"/>
      <c r="T122" s="403"/>
      <c r="U122" s="421"/>
      <c r="V122" s="80"/>
      <c r="W122" s="80"/>
      <c r="X122" s="44"/>
    </row>
    <row r="123" spans="1:24" ht="15" hidden="1" customHeight="1" x14ac:dyDescent="0.25">
      <c r="B123" s="55"/>
      <c r="C123" s="2"/>
      <c r="D123" s="550" t="s">
        <v>518</v>
      </c>
      <c r="E123" s="550"/>
      <c r="F123" s="165">
        <v>0</v>
      </c>
      <c r="G123" s="241">
        <f t="shared" si="35"/>
        <v>0</v>
      </c>
      <c r="H123" s="147"/>
      <c r="I123" s="165">
        <f t="shared" si="26"/>
        <v>0</v>
      </c>
      <c r="J123" s="74"/>
      <c r="K123" s="1"/>
      <c r="L123" s="1"/>
      <c r="M123" s="74"/>
      <c r="N123" s="1"/>
      <c r="O123" s="1"/>
      <c r="P123" s="1"/>
      <c r="Q123" s="1"/>
      <c r="R123" s="80"/>
      <c r="S123" s="1"/>
      <c r="T123" s="403"/>
      <c r="U123" s="421"/>
      <c r="V123" s="80"/>
      <c r="W123" s="80"/>
      <c r="X123" s="44"/>
    </row>
    <row r="124" spans="1:24" ht="15" hidden="1" customHeight="1" x14ac:dyDescent="0.25">
      <c r="B124" s="55"/>
      <c r="C124" s="2"/>
      <c r="D124" s="550" t="s">
        <v>522</v>
      </c>
      <c r="E124" s="550"/>
      <c r="F124" s="165">
        <v>0</v>
      </c>
      <c r="G124" s="241">
        <f t="shared" si="35"/>
        <v>0</v>
      </c>
      <c r="H124" s="147"/>
      <c r="I124" s="165">
        <f t="shared" si="26"/>
        <v>0</v>
      </c>
      <c r="J124" s="74"/>
      <c r="K124" s="1"/>
      <c r="L124" s="1"/>
      <c r="M124" s="74"/>
      <c r="N124" s="1"/>
      <c r="O124" s="1"/>
      <c r="P124" s="1"/>
      <c r="Q124" s="1"/>
      <c r="R124" s="80"/>
      <c r="S124" s="1"/>
      <c r="T124" s="403"/>
      <c r="U124" s="421"/>
      <c r="V124" s="80"/>
      <c r="W124" s="80"/>
      <c r="X124" s="44"/>
    </row>
    <row r="125" spans="1:24" ht="15" hidden="1" customHeight="1" x14ac:dyDescent="0.25">
      <c r="B125" s="55"/>
      <c r="C125" s="2"/>
      <c r="D125" s="550" t="s">
        <v>520</v>
      </c>
      <c r="E125" s="550"/>
      <c r="F125" s="165">
        <v>0</v>
      </c>
      <c r="G125" s="241">
        <f t="shared" si="35"/>
        <v>0</v>
      </c>
      <c r="H125" s="147"/>
      <c r="I125" s="165">
        <f t="shared" si="26"/>
        <v>0</v>
      </c>
      <c r="J125" s="74"/>
      <c r="K125" s="1"/>
      <c r="L125" s="1"/>
      <c r="M125" s="74"/>
      <c r="N125" s="1"/>
      <c r="O125" s="1"/>
      <c r="P125" s="1"/>
      <c r="Q125" s="1"/>
      <c r="R125" s="80"/>
      <c r="S125" s="1"/>
      <c r="T125" s="403"/>
      <c r="U125" s="421"/>
      <c r="V125" s="80"/>
      <c r="W125" s="80"/>
      <c r="X125" s="44"/>
    </row>
    <row r="126" spans="1:24" ht="25.5" hidden="1" customHeight="1" x14ac:dyDescent="0.25">
      <c r="B126" s="55"/>
      <c r="C126" s="2"/>
      <c r="D126" s="551" t="s">
        <v>524</v>
      </c>
      <c r="E126" s="551"/>
      <c r="F126" s="165">
        <v>0</v>
      </c>
      <c r="G126" s="251">
        <f t="shared" si="35"/>
        <v>0</v>
      </c>
      <c r="H126" s="157"/>
      <c r="I126" s="165">
        <f t="shared" si="26"/>
        <v>0</v>
      </c>
      <c r="J126" s="74"/>
      <c r="K126" s="1"/>
      <c r="L126" s="1"/>
      <c r="M126" s="74"/>
      <c r="N126" s="1"/>
      <c r="O126" s="1"/>
      <c r="P126" s="1"/>
      <c r="Q126" s="1"/>
      <c r="R126" s="80"/>
      <c r="S126" s="1"/>
      <c r="T126" s="403"/>
      <c r="U126" s="421"/>
      <c r="V126" s="80"/>
      <c r="W126" s="80"/>
      <c r="X126" s="44"/>
    </row>
    <row r="127" spans="1:24" ht="15" hidden="1" customHeight="1" x14ac:dyDescent="0.25">
      <c r="B127" s="55"/>
      <c r="C127" s="2"/>
      <c r="D127" s="550" t="s">
        <v>525</v>
      </c>
      <c r="E127" s="550"/>
      <c r="F127" s="165">
        <v>0</v>
      </c>
      <c r="G127" s="241">
        <f t="shared" si="35"/>
        <v>0</v>
      </c>
      <c r="H127" s="147"/>
      <c r="I127" s="165">
        <f t="shared" si="26"/>
        <v>0</v>
      </c>
      <c r="J127" s="74"/>
      <c r="K127" s="1"/>
      <c r="L127" s="1"/>
      <c r="M127" s="74"/>
      <c r="N127" s="1"/>
      <c r="O127" s="1"/>
      <c r="P127" s="1"/>
      <c r="Q127" s="1"/>
      <c r="R127" s="80"/>
      <c r="S127" s="1"/>
      <c r="T127" s="403"/>
      <c r="U127" s="421"/>
      <c r="V127" s="80"/>
      <c r="W127" s="80"/>
      <c r="X127" s="44"/>
    </row>
    <row r="128" spans="1:24" ht="25.5" hidden="1" customHeight="1" x14ac:dyDescent="0.25">
      <c r="B128" s="55"/>
      <c r="C128" s="2"/>
      <c r="D128" s="551" t="s">
        <v>527</v>
      </c>
      <c r="E128" s="551"/>
      <c r="F128" s="165">
        <v>0</v>
      </c>
      <c r="G128" s="251">
        <f t="shared" si="35"/>
        <v>0</v>
      </c>
      <c r="H128" s="157"/>
      <c r="I128" s="165">
        <f t="shared" si="26"/>
        <v>0</v>
      </c>
      <c r="J128" s="74"/>
      <c r="K128" s="1"/>
      <c r="L128" s="1"/>
      <c r="M128" s="74"/>
      <c r="N128" s="1"/>
      <c r="O128" s="1"/>
      <c r="P128" s="1"/>
      <c r="Q128" s="1"/>
      <c r="R128" s="80"/>
      <c r="S128" s="1"/>
      <c r="T128" s="403"/>
      <c r="U128" s="421"/>
      <c r="V128" s="80"/>
      <c r="W128" s="80"/>
      <c r="X128" s="44"/>
    </row>
    <row r="129" spans="1:24" ht="25.5" hidden="1" customHeight="1" x14ac:dyDescent="0.25">
      <c r="B129" s="55"/>
      <c r="C129" s="2"/>
      <c r="D129" s="551" t="s">
        <v>529</v>
      </c>
      <c r="E129" s="551"/>
      <c r="F129" s="165">
        <v>0</v>
      </c>
      <c r="G129" s="251">
        <f t="shared" si="35"/>
        <v>0</v>
      </c>
      <c r="H129" s="157"/>
      <c r="I129" s="165">
        <f t="shared" si="26"/>
        <v>0</v>
      </c>
      <c r="J129" s="74"/>
      <c r="K129" s="1"/>
      <c r="L129" s="1"/>
      <c r="M129" s="74"/>
      <c r="N129" s="1"/>
      <c r="O129" s="1"/>
      <c r="P129" s="1"/>
      <c r="Q129" s="1"/>
      <c r="R129" s="80"/>
      <c r="S129" s="1"/>
      <c r="T129" s="403"/>
      <c r="U129" s="421"/>
      <c r="V129" s="80"/>
      <c r="W129" s="80"/>
      <c r="X129" s="44"/>
    </row>
    <row r="130" spans="1:24" s="41" customFormat="1" ht="27.75" hidden="1" customHeight="1" x14ac:dyDescent="0.25">
      <c r="A130" s="124" t="s">
        <v>233</v>
      </c>
      <c r="B130" s="105" t="s">
        <v>664</v>
      </c>
      <c r="C130" s="630" t="s">
        <v>808</v>
      </c>
      <c r="D130" s="631"/>
      <c r="E130" s="631"/>
      <c r="F130" s="168">
        <v>0</v>
      </c>
      <c r="G130" s="250">
        <f>G131+G132</f>
        <v>0</v>
      </c>
      <c r="H130" s="156">
        <f t="shared" ref="H130:X130" si="36">H131+H132</f>
        <v>0</v>
      </c>
      <c r="I130" s="168">
        <f t="shared" si="26"/>
        <v>0</v>
      </c>
      <c r="J130" s="107">
        <f>J131+J132</f>
        <v>0</v>
      </c>
      <c r="K130" s="108">
        <f>K131+K132</f>
        <v>0</v>
      </c>
      <c r="L130" s="108">
        <f>L131+L132</f>
        <v>0</v>
      </c>
      <c r="M130" s="107">
        <f t="shared" si="36"/>
        <v>0</v>
      </c>
      <c r="N130" s="108">
        <f t="shared" si="36"/>
        <v>0</v>
      </c>
      <c r="O130" s="108">
        <f t="shared" si="36"/>
        <v>0</v>
      </c>
      <c r="P130" s="108">
        <f t="shared" si="36"/>
        <v>0</v>
      </c>
      <c r="Q130" s="108">
        <f t="shared" si="36"/>
        <v>0</v>
      </c>
      <c r="R130" s="111">
        <f t="shared" si="36"/>
        <v>0</v>
      </c>
      <c r="S130" s="108">
        <f t="shared" si="36"/>
        <v>0</v>
      </c>
      <c r="T130" s="406">
        <f t="shared" si="36"/>
        <v>0</v>
      </c>
      <c r="U130" s="424">
        <f t="shared" si="36"/>
        <v>0</v>
      </c>
      <c r="V130" s="111">
        <f t="shared" si="36"/>
        <v>0</v>
      </c>
      <c r="W130" s="111">
        <f t="shared" si="36"/>
        <v>0</v>
      </c>
      <c r="X130" s="112">
        <f t="shared" si="36"/>
        <v>0</v>
      </c>
    </row>
    <row r="131" spans="1:24" ht="15" hidden="1" customHeight="1" x14ac:dyDescent="0.25">
      <c r="B131" s="55"/>
      <c r="C131" s="2"/>
      <c r="D131" s="550" t="s">
        <v>531</v>
      </c>
      <c r="E131" s="550"/>
      <c r="F131" s="165">
        <v>0</v>
      </c>
      <c r="G131" s="241">
        <f>SUM(M131:X131)</f>
        <v>0</v>
      </c>
      <c r="H131" s="147"/>
      <c r="I131" s="165">
        <f t="shared" si="26"/>
        <v>0</v>
      </c>
      <c r="J131" s="74"/>
      <c r="K131" s="1"/>
      <c r="L131" s="1"/>
      <c r="M131" s="74"/>
      <c r="N131" s="1"/>
      <c r="O131" s="1"/>
      <c r="P131" s="1"/>
      <c r="Q131" s="1"/>
      <c r="R131" s="80"/>
      <c r="S131" s="1"/>
      <c r="T131" s="403"/>
      <c r="U131" s="421"/>
      <c r="V131" s="80"/>
      <c r="W131" s="80"/>
      <c r="X131" s="44"/>
    </row>
    <row r="132" spans="1:24" ht="25.5" hidden="1" customHeight="1" x14ac:dyDescent="0.25">
      <c r="B132" s="55"/>
      <c r="C132" s="2"/>
      <c r="D132" s="551" t="s">
        <v>530</v>
      </c>
      <c r="E132" s="551"/>
      <c r="F132" s="165">
        <v>0</v>
      </c>
      <c r="G132" s="251">
        <f>SUM(M132:X132)</f>
        <v>0</v>
      </c>
      <c r="H132" s="157"/>
      <c r="I132" s="165">
        <f t="shared" si="26"/>
        <v>0</v>
      </c>
      <c r="J132" s="74"/>
      <c r="K132" s="1"/>
      <c r="L132" s="1"/>
      <c r="M132" s="74"/>
      <c r="N132" s="1"/>
      <c r="O132" s="1"/>
      <c r="P132" s="1"/>
      <c r="Q132" s="1"/>
      <c r="R132" s="80"/>
      <c r="S132" s="1"/>
      <c r="T132" s="403"/>
      <c r="U132" s="421"/>
      <c r="V132" s="80"/>
      <c r="W132" s="80"/>
      <c r="X132" s="44"/>
    </row>
    <row r="133" spans="1:24" s="41" customFormat="1" ht="15" hidden="1" customHeight="1" x14ac:dyDescent="0.25">
      <c r="A133" s="124" t="s">
        <v>234</v>
      </c>
      <c r="B133" s="105" t="s">
        <v>666</v>
      </c>
      <c r="C133" s="630" t="s">
        <v>809</v>
      </c>
      <c r="D133" s="631"/>
      <c r="E133" s="631"/>
      <c r="F133" s="168">
        <v>0</v>
      </c>
      <c r="G133" s="250">
        <f>G134+G135+G136+G137+G138+G139+G140+G141+G142+G143+G144</f>
        <v>0</v>
      </c>
      <c r="H133" s="156">
        <f t="shared" ref="H133:X133" si="37">H134+H135+H136+H137+H138+H139+H140+H141+H142+H143+H144</f>
        <v>0</v>
      </c>
      <c r="I133" s="168">
        <f t="shared" si="26"/>
        <v>0</v>
      </c>
      <c r="J133" s="107">
        <f>J134+J135+J136+J137+J138+J139+J140+J141+J142+J143+J144</f>
        <v>0</v>
      </c>
      <c r="K133" s="108">
        <f>K134+K135+K136+K137+K138+K139+K140+K141+K142+K143+K144</f>
        <v>0</v>
      </c>
      <c r="L133" s="108">
        <f>L134+L135+L136+L137+L138+L139+L140+L141+L142+L143+L144</f>
        <v>0</v>
      </c>
      <c r="M133" s="107">
        <f t="shared" si="37"/>
        <v>0</v>
      </c>
      <c r="N133" s="108">
        <f t="shared" si="37"/>
        <v>0</v>
      </c>
      <c r="O133" s="108">
        <f t="shared" si="37"/>
        <v>0</v>
      </c>
      <c r="P133" s="108">
        <f t="shared" si="37"/>
        <v>0</v>
      </c>
      <c r="Q133" s="108">
        <f t="shared" si="37"/>
        <v>0</v>
      </c>
      <c r="R133" s="111">
        <f t="shared" si="37"/>
        <v>0</v>
      </c>
      <c r="S133" s="108">
        <f t="shared" si="37"/>
        <v>0</v>
      </c>
      <c r="T133" s="406">
        <f t="shared" si="37"/>
        <v>0</v>
      </c>
      <c r="U133" s="424">
        <f t="shared" si="37"/>
        <v>0</v>
      </c>
      <c r="V133" s="111">
        <f t="shared" si="37"/>
        <v>0</v>
      </c>
      <c r="W133" s="111">
        <f t="shared" si="37"/>
        <v>0</v>
      </c>
      <c r="X133" s="112">
        <f t="shared" si="37"/>
        <v>0</v>
      </c>
    </row>
    <row r="134" spans="1:24" ht="15" hidden="1" customHeight="1" x14ac:dyDescent="0.25">
      <c r="B134" s="55"/>
      <c r="C134" s="2"/>
      <c r="D134" s="550" t="s">
        <v>354</v>
      </c>
      <c r="E134" s="550"/>
      <c r="F134" s="165">
        <v>0</v>
      </c>
      <c r="G134" s="241">
        <f t="shared" ref="G134:G147" si="38">SUM(M134:X134)</f>
        <v>0</v>
      </c>
      <c r="H134" s="147"/>
      <c r="I134" s="165">
        <f t="shared" si="26"/>
        <v>0</v>
      </c>
      <c r="J134" s="74"/>
      <c r="K134" s="1"/>
      <c r="L134" s="1"/>
      <c r="M134" s="74"/>
      <c r="N134" s="1"/>
      <c r="O134" s="1"/>
      <c r="P134" s="1"/>
      <c r="Q134" s="1"/>
      <c r="R134" s="80"/>
      <c r="S134" s="1"/>
      <c r="T134" s="403"/>
      <c r="U134" s="421"/>
      <c r="V134" s="80"/>
      <c r="W134" s="80"/>
      <c r="X134" s="44"/>
    </row>
    <row r="135" spans="1:24" ht="15" hidden="1" customHeight="1" x14ac:dyDescent="0.25">
      <c r="B135" s="55"/>
      <c r="C135" s="2"/>
      <c r="D135" s="550" t="s">
        <v>357</v>
      </c>
      <c r="E135" s="550"/>
      <c r="F135" s="165">
        <v>0</v>
      </c>
      <c r="G135" s="241">
        <f t="shared" si="38"/>
        <v>0</v>
      </c>
      <c r="H135" s="147"/>
      <c r="I135" s="165">
        <f t="shared" si="26"/>
        <v>0</v>
      </c>
      <c r="J135" s="74"/>
      <c r="K135" s="1"/>
      <c r="L135" s="1"/>
      <c r="M135" s="74"/>
      <c r="N135" s="1"/>
      <c r="O135" s="1"/>
      <c r="P135" s="1"/>
      <c r="Q135" s="1"/>
      <c r="R135" s="80"/>
      <c r="S135" s="1"/>
      <c r="T135" s="403"/>
      <c r="U135" s="421"/>
      <c r="V135" s="80"/>
      <c r="W135" s="80"/>
      <c r="X135" s="44"/>
    </row>
    <row r="136" spans="1:24" ht="15" hidden="1" customHeight="1" x14ac:dyDescent="0.25">
      <c r="B136" s="55"/>
      <c r="C136" s="2"/>
      <c r="D136" s="550" t="s">
        <v>358</v>
      </c>
      <c r="E136" s="550"/>
      <c r="F136" s="165">
        <v>0</v>
      </c>
      <c r="G136" s="241">
        <f t="shared" si="38"/>
        <v>0</v>
      </c>
      <c r="H136" s="147"/>
      <c r="I136" s="165">
        <f t="shared" si="26"/>
        <v>0</v>
      </c>
      <c r="J136" s="74"/>
      <c r="K136" s="1"/>
      <c r="L136" s="1"/>
      <c r="M136" s="74"/>
      <c r="N136" s="1"/>
      <c r="O136" s="1"/>
      <c r="P136" s="1"/>
      <c r="Q136" s="1"/>
      <c r="R136" s="80"/>
      <c r="S136" s="1"/>
      <c r="T136" s="403"/>
      <c r="U136" s="421"/>
      <c r="V136" s="80"/>
      <c r="W136" s="80"/>
      <c r="X136" s="44"/>
    </row>
    <row r="137" spans="1:24" ht="15" hidden="1" customHeight="1" x14ac:dyDescent="0.25">
      <c r="B137" s="55"/>
      <c r="C137" s="2"/>
      <c r="D137" s="550" t="s">
        <v>355</v>
      </c>
      <c r="E137" s="550"/>
      <c r="F137" s="165">
        <v>0</v>
      </c>
      <c r="G137" s="241">
        <f t="shared" si="38"/>
        <v>0</v>
      </c>
      <c r="H137" s="147"/>
      <c r="I137" s="165">
        <f t="shared" si="26"/>
        <v>0</v>
      </c>
      <c r="J137" s="74"/>
      <c r="K137" s="1"/>
      <c r="L137" s="1"/>
      <c r="M137" s="74"/>
      <c r="N137" s="1"/>
      <c r="O137" s="1"/>
      <c r="P137" s="1"/>
      <c r="Q137" s="1"/>
      <c r="R137" s="80"/>
      <c r="S137" s="1"/>
      <c r="T137" s="403"/>
      <c r="U137" s="421"/>
      <c r="V137" s="80"/>
      <c r="W137" s="80"/>
      <c r="X137" s="44"/>
    </row>
    <row r="138" spans="1:24" ht="15" hidden="1" customHeight="1" x14ac:dyDescent="0.25">
      <c r="B138" s="55"/>
      <c r="C138" s="2"/>
      <c r="D138" s="550" t="s">
        <v>810</v>
      </c>
      <c r="E138" s="550"/>
      <c r="F138" s="165">
        <v>0</v>
      </c>
      <c r="G138" s="241">
        <f t="shared" si="38"/>
        <v>0</v>
      </c>
      <c r="H138" s="147"/>
      <c r="I138" s="165">
        <f t="shared" si="26"/>
        <v>0</v>
      </c>
      <c r="J138" s="74"/>
      <c r="K138" s="1"/>
      <c r="L138" s="1"/>
      <c r="M138" s="74"/>
      <c r="N138" s="1"/>
      <c r="O138" s="1"/>
      <c r="P138" s="1"/>
      <c r="Q138" s="1"/>
      <c r="R138" s="80"/>
      <c r="S138" s="1"/>
      <c r="T138" s="403"/>
      <c r="U138" s="421"/>
      <c r="V138" s="80"/>
      <c r="W138" s="80"/>
      <c r="X138" s="44"/>
    </row>
    <row r="139" spans="1:24" ht="25.5" hidden="1" customHeight="1" x14ac:dyDescent="0.25">
      <c r="B139" s="55"/>
      <c r="C139" s="2"/>
      <c r="D139" s="551" t="s">
        <v>532</v>
      </c>
      <c r="E139" s="551"/>
      <c r="F139" s="165">
        <v>0</v>
      </c>
      <c r="G139" s="251">
        <f t="shared" si="38"/>
        <v>0</v>
      </c>
      <c r="H139" s="157"/>
      <c r="I139" s="165">
        <f t="shared" si="26"/>
        <v>0</v>
      </c>
      <c r="J139" s="74"/>
      <c r="K139" s="1"/>
      <c r="L139" s="1"/>
      <c r="M139" s="74"/>
      <c r="N139" s="1"/>
      <c r="O139" s="1"/>
      <c r="P139" s="1"/>
      <c r="Q139" s="1"/>
      <c r="R139" s="80"/>
      <c r="S139" s="1"/>
      <c r="T139" s="403"/>
      <c r="U139" s="421"/>
      <c r="V139" s="80"/>
      <c r="W139" s="80"/>
      <c r="X139" s="44"/>
    </row>
    <row r="140" spans="1:24" ht="25.5" hidden="1" customHeight="1" x14ac:dyDescent="0.25">
      <c r="B140" s="55"/>
      <c r="C140" s="2"/>
      <c r="D140" s="551" t="s">
        <v>533</v>
      </c>
      <c r="E140" s="551"/>
      <c r="F140" s="165">
        <v>0</v>
      </c>
      <c r="G140" s="251">
        <f t="shared" si="38"/>
        <v>0</v>
      </c>
      <c r="H140" s="157"/>
      <c r="I140" s="165">
        <f t="shared" si="26"/>
        <v>0</v>
      </c>
      <c r="J140" s="74"/>
      <c r="K140" s="1"/>
      <c r="L140" s="1"/>
      <c r="M140" s="74"/>
      <c r="N140" s="1"/>
      <c r="O140" s="1"/>
      <c r="P140" s="1"/>
      <c r="Q140" s="1"/>
      <c r="R140" s="80"/>
      <c r="S140" s="1"/>
      <c r="T140" s="403"/>
      <c r="U140" s="421"/>
      <c r="V140" s="80"/>
      <c r="W140" s="80"/>
      <c r="X140" s="44"/>
    </row>
    <row r="141" spans="1:24" ht="15" hidden="1" customHeight="1" x14ac:dyDescent="0.25">
      <c r="B141" s="55"/>
      <c r="C141" s="2"/>
      <c r="D141" s="550" t="s">
        <v>364</v>
      </c>
      <c r="E141" s="550"/>
      <c r="F141" s="165">
        <v>0</v>
      </c>
      <c r="G141" s="241">
        <f t="shared" si="38"/>
        <v>0</v>
      </c>
      <c r="H141" s="147"/>
      <c r="I141" s="165">
        <f t="shared" si="26"/>
        <v>0</v>
      </c>
      <c r="J141" s="74"/>
      <c r="K141" s="1"/>
      <c r="L141" s="1"/>
      <c r="M141" s="74"/>
      <c r="N141" s="1"/>
      <c r="O141" s="1"/>
      <c r="P141" s="1"/>
      <c r="Q141" s="1"/>
      <c r="R141" s="80"/>
      <c r="S141" s="1"/>
      <c r="T141" s="403"/>
      <c r="U141" s="421"/>
      <c r="V141" s="80"/>
      <c r="W141" s="80"/>
      <c r="X141" s="44"/>
    </row>
    <row r="142" spans="1:24" ht="15" hidden="1" customHeight="1" x14ac:dyDescent="0.25">
      <c r="B142" s="55"/>
      <c r="C142" s="2"/>
      <c r="D142" s="550" t="s">
        <v>356</v>
      </c>
      <c r="E142" s="550"/>
      <c r="F142" s="165">
        <v>0</v>
      </c>
      <c r="G142" s="241">
        <f t="shared" si="38"/>
        <v>0</v>
      </c>
      <c r="H142" s="147"/>
      <c r="I142" s="165">
        <f t="shared" si="26"/>
        <v>0</v>
      </c>
      <c r="J142" s="74"/>
      <c r="K142" s="1"/>
      <c r="L142" s="1"/>
      <c r="M142" s="74"/>
      <c r="N142" s="1"/>
      <c r="O142" s="1"/>
      <c r="P142" s="1"/>
      <c r="Q142" s="1"/>
      <c r="R142" s="80"/>
      <c r="S142" s="1"/>
      <c r="T142" s="403"/>
      <c r="U142" s="421"/>
      <c r="V142" s="80"/>
      <c r="W142" s="80"/>
      <c r="X142" s="44"/>
    </row>
    <row r="143" spans="1:24" ht="25.5" hidden="1" customHeight="1" x14ac:dyDescent="0.25">
      <c r="B143" s="55"/>
      <c r="C143" s="2"/>
      <c r="D143" s="551" t="s">
        <v>534</v>
      </c>
      <c r="E143" s="551"/>
      <c r="F143" s="165">
        <v>0</v>
      </c>
      <c r="G143" s="251">
        <f t="shared" si="38"/>
        <v>0</v>
      </c>
      <c r="H143" s="157"/>
      <c r="I143" s="165">
        <f t="shared" si="26"/>
        <v>0</v>
      </c>
      <c r="J143" s="74"/>
      <c r="K143" s="1"/>
      <c r="L143" s="1"/>
      <c r="M143" s="74"/>
      <c r="N143" s="1"/>
      <c r="O143" s="1"/>
      <c r="P143" s="1"/>
      <c r="Q143" s="1"/>
      <c r="R143" s="80"/>
      <c r="S143" s="1"/>
      <c r="T143" s="403"/>
      <c r="U143" s="421"/>
      <c r="V143" s="80"/>
      <c r="W143" s="80"/>
      <c r="X143" s="44"/>
    </row>
    <row r="144" spans="1:24" ht="15" hidden="1" customHeight="1" x14ac:dyDescent="0.25">
      <c r="B144" s="55"/>
      <c r="C144" s="2"/>
      <c r="D144" s="550" t="s">
        <v>535</v>
      </c>
      <c r="E144" s="550"/>
      <c r="F144" s="165">
        <v>0</v>
      </c>
      <c r="G144" s="241">
        <f t="shared" si="38"/>
        <v>0</v>
      </c>
      <c r="H144" s="147"/>
      <c r="I144" s="165">
        <f t="shared" si="26"/>
        <v>0</v>
      </c>
      <c r="J144" s="74"/>
      <c r="K144" s="1"/>
      <c r="L144" s="1"/>
      <c r="M144" s="74"/>
      <c r="N144" s="1"/>
      <c r="O144" s="1"/>
      <c r="P144" s="1"/>
      <c r="Q144" s="1"/>
      <c r="R144" s="80"/>
      <c r="S144" s="1"/>
      <c r="T144" s="403"/>
      <c r="U144" s="421"/>
      <c r="V144" s="80"/>
      <c r="W144" s="80"/>
      <c r="X144" s="44"/>
    </row>
    <row r="145" spans="1:24" s="41" customFormat="1" ht="15" hidden="1" customHeight="1" x14ac:dyDescent="0.25">
      <c r="A145" s="124" t="s">
        <v>235</v>
      </c>
      <c r="B145" s="105" t="s">
        <v>665</v>
      </c>
      <c r="C145" s="595" t="s">
        <v>236</v>
      </c>
      <c r="D145" s="596"/>
      <c r="E145" s="596"/>
      <c r="F145" s="168">
        <v>0</v>
      </c>
      <c r="G145" s="252">
        <f t="shared" si="38"/>
        <v>0</v>
      </c>
      <c r="H145" s="158"/>
      <c r="I145" s="168">
        <f t="shared" si="26"/>
        <v>0</v>
      </c>
      <c r="J145" s="107"/>
      <c r="K145" s="108"/>
      <c r="L145" s="108"/>
      <c r="M145" s="107"/>
      <c r="N145" s="108"/>
      <c r="O145" s="108"/>
      <c r="P145" s="108"/>
      <c r="Q145" s="108"/>
      <c r="R145" s="111"/>
      <c r="S145" s="108"/>
      <c r="T145" s="406"/>
      <c r="U145" s="424"/>
      <c r="V145" s="111"/>
      <c r="W145" s="111"/>
      <c r="X145" s="112"/>
    </row>
    <row r="146" spans="1:24" s="41" customFormat="1" ht="15" hidden="1" customHeight="1" x14ac:dyDescent="0.25">
      <c r="A146" s="124" t="s">
        <v>237</v>
      </c>
      <c r="B146" s="105" t="s">
        <v>667</v>
      </c>
      <c r="C146" s="595" t="s">
        <v>238</v>
      </c>
      <c r="D146" s="596"/>
      <c r="E146" s="596"/>
      <c r="F146" s="168">
        <v>0</v>
      </c>
      <c r="G146" s="252">
        <f t="shared" si="38"/>
        <v>0</v>
      </c>
      <c r="H146" s="158"/>
      <c r="I146" s="168">
        <f t="shared" si="26"/>
        <v>0</v>
      </c>
      <c r="J146" s="107"/>
      <c r="K146" s="108"/>
      <c r="L146" s="108"/>
      <c r="M146" s="107"/>
      <c r="N146" s="108"/>
      <c r="O146" s="108"/>
      <c r="P146" s="108"/>
      <c r="Q146" s="108"/>
      <c r="R146" s="111"/>
      <c r="S146" s="108"/>
      <c r="T146" s="406"/>
      <c r="U146" s="424"/>
      <c r="V146" s="111"/>
      <c r="W146" s="111"/>
      <c r="X146" s="112"/>
    </row>
    <row r="147" spans="1:24" s="41" customFormat="1" ht="15" hidden="1" customHeight="1" x14ac:dyDescent="0.25">
      <c r="A147" s="124" t="s">
        <v>239</v>
      </c>
      <c r="B147" s="105" t="s">
        <v>668</v>
      </c>
      <c r="C147" s="595" t="s">
        <v>240</v>
      </c>
      <c r="D147" s="596"/>
      <c r="E147" s="596"/>
      <c r="F147" s="168">
        <v>0</v>
      </c>
      <c r="G147" s="252">
        <f t="shared" si="38"/>
        <v>0</v>
      </c>
      <c r="H147" s="158"/>
      <c r="I147" s="168">
        <f t="shared" ref="I147:I210" si="39">SUM(G147:H147)</f>
        <v>0</v>
      </c>
      <c r="J147" s="107"/>
      <c r="K147" s="108"/>
      <c r="L147" s="108"/>
      <c r="M147" s="107"/>
      <c r="N147" s="108"/>
      <c r="O147" s="108"/>
      <c r="P147" s="108"/>
      <c r="Q147" s="108"/>
      <c r="R147" s="111"/>
      <c r="S147" s="108"/>
      <c r="T147" s="406"/>
      <c r="U147" s="424"/>
      <c r="V147" s="111"/>
      <c r="W147" s="111"/>
      <c r="X147" s="112"/>
    </row>
    <row r="148" spans="1:24" s="41" customFormat="1" ht="15" hidden="1" customHeight="1" x14ac:dyDescent="0.25">
      <c r="A148" s="124" t="s">
        <v>241</v>
      </c>
      <c r="B148" s="105" t="s">
        <v>669</v>
      </c>
      <c r="C148" s="595" t="s">
        <v>242</v>
      </c>
      <c r="D148" s="596"/>
      <c r="E148" s="596"/>
      <c r="F148" s="168">
        <v>0</v>
      </c>
      <c r="G148" s="252">
        <f>G149+G150+G151+G152+G153+G154+G155+G156+G157+G158</f>
        <v>0</v>
      </c>
      <c r="H148" s="158">
        <f t="shared" ref="H148:X148" si="40">H149+H150+H151+H152+H153+H154+H155+H156+H157+H158</f>
        <v>0</v>
      </c>
      <c r="I148" s="168">
        <f t="shared" si="39"/>
        <v>0</v>
      </c>
      <c r="J148" s="107">
        <f>J149+J150+J151+J152+J153+J154+J155+J156+J157+J158</f>
        <v>0</v>
      </c>
      <c r="K148" s="108">
        <f>K149+K150+K151+K152+K153+K154+K155+K156+K157+K158</f>
        <v>0</v>
      </c>
      <c r="L148" s="108">
        <f>L149+L150+L151+L152+L153+L154+L155+L156+L157+L158</f>
        <v>0</v>
      </c>
      <c r="M148" s="107">
        <f t="shared" si="40"/>
        <v>0</v>
      </c>
      <c r="N148" s="108">
        <f t="shared" si="40"/>
        <v>0</v>
      </c>
      <c r="O148" s="108">
        <f t="shared" si="40"/>
        <v>0</v>
      </c>
      <c r="P148" s="108">
        <f t="shared" si="40"/>
        <v>0</v>
      </c>
      <c r="Q148" s="108">
        <f t="shared" si="40"/>
        <v>0</v>
      </c>
      <c r="R148" s="111">
        <f t="shared" si="40"/>
        <v>0</v>
      </c>
      <c r="S148" s="108">
        <f t="shared" si="40"/>
        <v>0</v>
      </c>
      <c r="T148" s="406">
        <f t="shared" si="40"/>
        <v>0</v>
      </c>
      <c r="U148" s="424">
        <f t="shared" si="40"/>
        <v>0</v>
      </c>
      <c r="V148" s="111">
        <f t="shared" si="40"/>
        <v>0</v>
      </c>
      <c r="W148" s="111">
        <f t="shared" si="40"/>
        <v>0</v>
      </c>
      <c r="X148" s="112">
        <f t="shared" si="40"/>
        <v>0</v>
      </c>
    </row>
    <row r="149" spans="1:24" ht="15" hidden="1" customHeight="1" x14ac:dyDescent="0.25">
      <c r="B149" s="55"/>
      <c r="C149" s="2"/>
      <c r="D149" s="550" t="s">
        <v>359</v>
      </c>
      <c r="E149" s="550"/>
      <c r="F149" s="165">
        <v>0</v>
      </c>
      <c r="G149" s="241">
        <f t="shared" ref="G149:G159" si="41">SUM(M149:X149)</f>
        <v>0</v>
      </c>
      <c r="H149" s="147"/>
      <c r="I149" s="165">
        <f t="shared" si="39"/>
        <v>0</v>
      </c>
      <c r="J149" s="74"/>
      <c r="K149" s="1"/>
      <c r="L149" s="1"/>
      <c r="M149" s="74"/>
      <c r="N149" s="1"/>
      <c r="O149" s="1"/>
      <c r="P149" s="1"/>
      <c r="Q149" s="1"/>
      <c r="R149" s="80"/>
      <c r="S149" s="1"/>
      <c r="T149" s="403"/>
      <c r="U149" s="421"/>
      <c r="V149" s="80"/>
      <c r="W149" s="80"/>
      <c r="X149" s="44"/>
    </row>
    <row r="150" spans="1:24" ht="15" hidden="1" customHeight="1" x14ac:dyDescent="0.25">
      <c r="B150" s="55"/>
      <c r="C150" s="2"/>
      <c r="D150" s="550" t="s">
        <v>360</v>
      </c>
      <c r="E150" s="550"/>
      <c r="F150" s="165">
        <v>0</v>
      </c>
      <c r="G150" s="241">
        <f t="shared" si="41"/>
        <v>0</v>
      </c>
      <c r="H150" s="147"/>
      <c r="I150" s="165">
        <f t="shared" si="39"/>
        <v>0</v>
      </c>
      <c r="J150" s="74"/>
      <c r="K150" s="1"/>
      <c r="L150" s="1"/>
      <c r="M150" s="74"/>
      <c r="N150" s="1"/>
      <c r="O150" s="1"/>
      <c r="P150" s="1"/>
      <c r="Q150" s="1"/>
      <c r="R150" s="80"/>
      <c r="S150" s="1"/>
      <c r="T150" s="403"/>
      <c r="U150" s="421"/>
      <c r="V150" s="80"/>
      <c r="W150" s="80"/>
      <c r="X150" s="44"/>
    </row>
    <row r="151" spans="1:24" ht="15" hidden="1" customHeight="1" x14ac:dyDescent="0.25">
      <c r="B151" s="55"/>
      <c r="C151" s="2"/>
      <c r="D151" s="550" t="s">
        <v>361</v>
      </c>
      <c r="E151" s="550"/>
      <c r="F151" s="165">
        <v>0</v>
      </c>
      <c r="G151" s="241">
        <f t="shared" si="41"/>
        <v>0</v>
      </c>
      <c r="H151" s="147"/>
      <c r="I151" s="165">
        <f t="shared" si="39"/>
        <v>0</v>
      </c>
      <c r="J151" s="74"/>
      <c r="K151" s="1"/>
      <c r="L151" s="1"/>
      <c r="M151" s="74"/>
      <c r="N151" s="1"/>
      <c r="O151" s="1"/>
      <c r="P151" s="1"/>
      <c r="Q151" s="1"/>
      <c r="R151" s="80"/>
      <c r="S151" s="1"/>
      <c r="T151" s="403"/>
      <c r="U151" s="421"/>
      <c r="V151" s="80"/>
      <c r="W151" s="80"/>
      <c r="X151" s="44"/>
    </row>
    <row r="152" spans="1:24" ht="15" hidden="1" customHeight="1" x14ac:dyDescent="0.25">
      <c r="B152" s="55"/>
      <c r="C152" s="2"/>
      <c r="D152" s="550" t="s">
        <v>362</v>
      </c>
      <c r="E152" s="550"/>
      <c r="F152" s="165">
        <v>0</v>
      </c>
      <c r="G152" s="241">
        <f t="shared" si="41"/>
        <v>0</v>
      </c>
      <c r="H152" s="147"/>
      <c r="I152" s="165">
        <f t="shared" si="39"/>
        <v>0</v>
      </c>
      <c r="J152" s="74"/>
      <c r="K152" s="1"/>
      <c r="L152" s="1"/>
      <c r="M152" s="74"/>
      <c r="N152" s="1"/>
      <c r="O152" s="1"/>
      <c r="P152" s="1"/>
      <c r="Q152" s="1"/>
      <c r="R152" s="80"/>
      <c r="S152" s="1"/>
      <c r="T152" s="403"/>
      <c r="U152" s="421"/>
      <c r="V152" s="80"/>
      <c r="W152" s="80"/>
      <c r="X152" s="44"/>
    </row>
    <row r="153" spans="1:24" ht="15" hidden="1" customHeight="1" x14ac:dyDescent="0.25">
      <c r="B153" s="55"/>
      <c r="C153" s="2"/>
      <c r="D153" s="550" t="s">
        <v>363</v>
      </c>
      <c r="E153" s="550"/>
      <c r="F153" s="165">
        <v>0</v>
      </c>
      <c r="G153" s="241">
        <f t="shared" si="41"/>
        <v>0</v>
      </c>
      <c r="H153" s="147"/>
      <c r="I153" s="165">
        <f t="shared" si="39"/>
        <v>0</v>
      </c>
      <c r="J153" s="74"/>
      <c r="K153" s="1"/>
      <c r="L153" s="1"/>
      <c r="M153" s="74"/>
      <c r="N153" s="1"/>
      <c r="O153" s="1"/>
      <c r="P153" s="1"/>
      <c r="Q153" s="1"/>
      <c r="R153" s="80"/>
      <c r="S153" s="1"/>
      <c r="T153" s="403"/>
      <c r="U153" s="421"/>
      <c r="V153" s="80"/>
      <c r="W153" s="80"/>
      <c r="X153" s="44"/>
    </row>
    <row r="154" spans="1:24" ht="25.5" hidden="1" customHeight="1" x14ac:dyDescent="0.25">
      <c r="B154" s="55"/>
      <c r="C154" s="2"/>
      <c r="D154" s="551" t="s">
        <v>536</v>
      </c>
      <c r="E154" s="551"/>
      <c r="F154" s="165">
        <v>0</v>
      </c>
      <c r="G154" s="251">
        <f t="shared" si="41"/>
        <v>0</v>
      </c>
      <c r="H154" s="157"/>
      <c r="I154" s="165">
        <f t="shared" si="39"/>
        <v>0</v>
      </c>
      <c r="J154" s="74"/>
      <c r="K154" s="1"/>
      <c r="L154" s="1"/>
      <c r="M154" s="74"/>
      <c r="N154" s="1"/>
      <c r="O154" s="1"/>
      <c r="P154" s="1"/>
      <c r="Q154" s="1"/>
      <c r="R154" s="80"/>
      <c r="S154" s="1"/>
      <c r="T154" s="403"/>
      <c r="U154" s="421"/>
      <c r="V154" s="80"/>
      <c r="W154" s="80"/>
      <c r="X154" s="44"/>
    </row>
    <row r="155" spans="1:24" ht="25.5" hidden="1" customHeight="1" x14ac:dyDescent="0.25">
      <c r="B155" s="55"/>
      <c r="C155" s="2"/>
      <c r="D155" s="551" t="s">
        <v>539</v>
      </c>
      <c r="E155" s="551"/>
      <c r="F155" s="165">
        <v>0</v>
      </c>
      <c r="G155" s="251">
        <f t="shared" si="41"/>
        <v>0</v>
      </c>
      <c r="H155" s="157"/>
      <c r="I155" s="165">
        <f t="shared" si="39"/>
        <v>0</v>
      </c>
      <c r="J155" s="74"/>
      <c r="K155" s="1"/>
      <c r="L155" s="1"/>
      <c r="M155" s="74"/>
      <c r="N155" s="1"/>
      <c r="O155" s="1"/>
      <c r="P155" s="1"/>
      <c r="Q155" s="1"/>
      <c r="R155" s="80"/>
      <c r="S155" s="1"/>
      <c r="T155" s="403"/>
      <c r="U155" s="421"/>
      <c r="V155" s="80"/>
      <c r="W155" s="80"/>
      <c r="X155" s="44"/>
    </row>
    <row r="156" spans="1:24" ht="15" hidden="1" customHeight="1" x14ac:dyDescent="0.25">
      <c r="B156" s="55"/>
      <c r="C156" s="2"/>
      <c r="D156" s="550" t="s">
        <v>365</v>
      </c>
      <c r="E156" s="550"/>
      <c r="F156" s="165">
        <v>0</v>
      </c>
      <c r="G156" s="241">
        <f t="shared" si="41"/>
        <v>0</v>
      </c>
      <c r="H156" s="147"/>
      <c r="I156" s="165">
        <f t="shared" si="39"/>
        <v>0</v>
      </c>
      <c r="J156" s="74"/>
      <c r="K156" s="1"/>
      <c r="L156" s="1"/>
      <c r="M156" s="74"/>
      <c r="N156" s="1"/>
      <c r="O156" s="1"/>
      <c r="P156" s="1"/>
      <c r="Q156" s="1"/>
      <c r="R156" s="80"/>
      <c r="S156" s="1"/>
      <c r="T156" s="403"/>
      <c r="U156" s="421"/>
      <c r="V156" s="80"/>
      <c r="W156" s="80"/>
      <c r="X156" s="44"/>
    </row>
    <row r="157" spans="1:24" ht="25.5" hidden="1" customHeight="1" x14ac:dyDescent="0.25">
      <c r="B157" s="55"/>
      <c r="C157" s="2"/>
      <c r="D157" s="551" t="s">
        <v>542</v>
      </c>
      <c r="E157" s="551"/>
      <c r="F157" s="165">
        <v>0</v>
      </c>
      <c r="G157" s="251">
        <f t="shared" si="41"/>
        <v>0</v>
      </c>
      <c r="H157" s="157"/>
      <c r="I157" s="165">
        <f t="shared" si="39"/>
        <v>0</v>
      </c>
      <c r="J157" s="74"/>
      <c r="K157" s="1"/>
      <c r="L157" s="1"/>
      <c r="M157" s="74"/>
      <c r="N157" s="1"/>
      <c r="O157" s="1"/>
      <c r="P157" s="1"/>
      <c r="Q157" s="1"/>
      <c r="R157" s="80"/>
      <c r="S157" s="1"/>
      <c r="T157" s="403"/>
      <c r="U157" s="421"/>
      <c r="V157" s="80"/>
      <c r="W157" s="80"/>
      <c r="X157" s="44"/>
    </row>
    <row r="158" spans="1:24" ht="15" hidden="1" customHeight="1" x14ac:dyDescent="0.25">
      <c r="B158" s="55"/>
      <c r="C158" s="2"/>
      <c r="D158" s="550" t="s">
        <v>543</v>
      </c>
      <c r="E158" s="550"/>
      <c r="F158" s="165">
        <v>0</v>
      </c>
      <c r="G158" s="241">
        <f t="shared" si="41"/>
        <v>0</v>
      </c>
      <c r="H158" s="147"/>
      <c r="I158" s="165">
        <f t="shared" si="39"/>
        <v>0</v>
      </c>
      <c r="J158" s="74"/>
      <c r="K158" s="1"/>
      <c r="L158" s="1"/>
      <c r="M158" s="74"/>
      <c r="N158" s="1"/>
      <c r="O158" s="1"/>
      <c r="P158" s="1"/>
      <c r="Q158" s="1"/>
      <c r="R158" s="80"/>
      <c r="S158" s="1"/>
      <c r="T158" s="403"/>
      <c r="U158" s="421"/>
      <c r="V158" s="80"/>
      <c r="W158" s="80"/>
      <c r="X158" s="44"/>
    </row>
    <row r="159" spans="1:24" s="41" customFormat="1" ht="15.75" hidden="1" customHeight="1" thickBot="1" x14ac:dyDescent="0.3">
      <c r="A159" s="124" t="s">
        <v>243</v>
      </c>
      <c r="B159" s="133" t="s">
        <v>670</v>
      </c>
      <c r="C159" s="628" t="s">
        <v>244</v>
      </c>
      <c r="D159" s="629"/>
      <c r="E159" s="629"/>
      <c r="F159" s="168">
        <v>0</v>
      </c>
      <c r="G159" s="253">
        <f t="shared" si="41"/>
        <v>0</v>
      </c>
      <c r="H159" s="159"/>
      <c r="I159" s="168">
        <f t="shared" si="39"/>
        <v>0</v>
      </c>
      <c r="J159" s="107"/>
      <c r="K159" s="108"/>
      <c r="L159" s="108"/>
      <c r="M159" s="107"/>
      <c r="N159" s="108"/>
      <c r="O159" s="108"/>
      <c r="P159" s="108"/>
      <c r="Q159" s="108"/>
      <c r="R159" s="111"/>
      <c r="S159" s="108"/>
      <c r="T159" s="406"/>
      <c r="U159" s="424"/>
      <c r="V159" s="111"/>
      <c r="W159" s="111"/>
      <c r="X159" s="112"/>
    </row>
    <row r="160" spans="1:24" ht="15.75" thickBot="1" x14ac:dyDescent="0.3">
      <c r="B160" s="99" t="s">
        <v>245</v>
      </c>
      <c r="C160" s="591" t="s">
        <v>246</v>
      </c>
      <c r="D160" s="592"/>
      <c r="E160" s="592"/>
      <c r="F160" s="162">
        <v>0</v>
      </c>
      <c r="G160" s="244">
        <f>G161+G162+G165+G166+G167+G168+G169</f>
        <v>0</v>
      </c>
      <c r="H160" s="150">
        <f t="shared" ref="H160:X160" si="42">H161+H162+H165+H166+H167+H168+H169</f>
        <v>0</v>
      </c>
      <c r="I160" s="162">
        <f t="shared" si="39"/>
        <v>0</v>
      </c>
      <c r="J160" s="85">
        <f>J161+J162+J165+J166+J167+J168+J169</f>
        <v>0</v>
      </c>
      <c r="K160" s="86">
        <f>K161+K162+K165+K166+K167+K168+K169</f>
        <v>0</v>
      </c>
      <c r="L160" s="86">
        <f>L161+L162+L165+L166+L167+L168+L169</f>
        <v>0</v>
      </c>
      <c r="M160" s="85">
        <f t="shared" si="42"/>
        <v>0</v>
      </c>
      <c r="N160" s="86">
        <f t="shared" si="42"/>
        <v>0</v>
      </c>
      <c r="O160" s="86">
        <f t="shared" si="42"/>
        <v>0</v>
      </c>
      <c r="P160" s="86">
        <f t="shared" si="42"/>
        <v>0</v>
      </c>
      <c r="Q160" s="86">
        <f t="shared" si="42"/>
        <v>0</v>
      </c>
      <c r="R160" s="89">
        <f t="shared" si="42"/>
        <v>0</v>
      </c>
      <c r="S160" s="86">
        <f t="shared" si="42"/>
        <v>0</v>
      </c>
      <c r="T160" s="88">
        <f t="shared" si="42"/>
        <v>0</v>
      </c>
      <c r="U160" s="351">
        <f t="shared" si="42"/>
        <v>0</v>
      </c>
      <c r="V160" s="89">
        <f t="shared" si="42"/>
        <v>0</v>
      </c>
      <c r="W160" s="89">
        <f t="shared" si="42"/>
        <v>0</v>
      </c>
      <c r="X160" s="90">
        <f t="shared" si="42"/>
        <v>0</v>
      </c>
    </row>
    <row r="161" spans="1:24" s="18" customFormat="1" ht="15" hidden="1" customHeight="1" x14ac:dyDescent="0.25">
      <c r="A161" s="124" t="s">
        <v>247</v>
      </c>
      <c r="B161" s="113" t="s">
        <v>671</v>
      </c>
      <c r="C161" s="611" t="s">
        <v>248</v>
      </c>
      <c r="D161" s="612"/>
      <c r="E161" s="612"/>
      <c r="F161" s="164">
        <v>0</v>
      </c>
      <c r="G161" s="240">
        <f>SUM(M161:X161)</f>
        <v>0</v>
      </c>
      <c r="H161" s="146"/>
      <c r="I161" s="164">
        <f t="shared" si="39"/>
        <v>0</v>
      </c>
      <c r="J161" s="93"/>
      <c r="K161" s="94"/>
      <c r="L161" s="94"/>
      <c r="M161" s="93"/>
      <c r="N161" s="94"/>
      <c r="O161" s="94"/>
      <c r="P161" s="94"/>
      <c r="Q161" s="94"/>
      <c r="R161" s="97"/>
      <c r="S161" s="94"/>
      <c r="T161" s="270"/>
      <c r="U161" s="359"/>
      <c r="V161" s="97"/>
      <c r="W161" s="97"/>
      <c r="X161" s="98"/>
    </row>
    <row r="162" spans="1:24" s="18" customFormat="1" ht="15" hidden="1" customHeight="1" x14ac:dyDescent="0.25">
      <c r="A162" s="124" t="s">
        <v>249</v>
      </c>
      <c r="B162" s="91" t="s">
        <v>672</v>
      </c>
      <c r="C162" s="587" t="s">
        <v>250</v>
      </c>
      <c r="D162" s="588"/>
      <c r="E162" s="588"/>
      <c r="F162" s="164">
        <v>0</v>
      </c>
      <c r="G162" s="242">
        <f>G163+G164</f>
        <v>0</v>
      </c>
      <c r="H162" s="148">
        <f t="shared" ref="H162:X162" si="43">H163+H164</f>
        <v>0</v>
      </c>
      <c r="I162" s="164">
        <f t="shared" si="39"/>
        <v>0</v>
      </c>
      <c r="J162" s="93">
        <f>J163+J164</f>
        <v>0</v>
      </c>
      <c r="K162" s="94">
        <f>K163+K164</f>
        <v>0</v>
      </c>
      <c r="L162" s="94">
        <f>L163+L164</f>
        <v>0</v>
      </c>
      <c r="M162" s="93">
        <f t="shared" si="43"/>
        <v>0</v>
      </c>
      <c r="N162" s="94">
        <f t="shared" si="43"/>
        <v>0</v>
      </c>
      <c r="O162" s="94">
        <f t="shared" si="43"/>
        <v>0</v>
      </c>
      <c r="P162" s="94">
        <f t="shared" si="43"/>
        <v>0</v>
      </c>
      <c r="Q162" s="94">
        <f t="shared" si="43"/>
        <v>0</v>
      </c>
      <c r="R162" s="97">
        <f t="shared" si="43"/>
        <v>0</v>
      </c>
      <c r="S162" s="94">
        <f t="shared" si="43"/>
        <v>0</v>
      </c>
      <c r="T162" s="270">
        <f t="shared" si="43"/>
        <v>0</v>
      </c>
      <c r="U162" s="359">
        <f t="shared" si="43"/>
        <v>0</v>
      </c>
      <c r="V162" s="97">
        <f t="shared" si="43"/>
        <v>0</v>
      </c>
      <c r="W162" s="97">
        <f t="shared" si="43"/>
        <v>0</v>
      </c>
      <c r="X162" s="98">
        <f t="shared" si="43"/>
        <v>0</v>
      </c>
    </row>
    <row r="163" spans="1:24" ht="15" hidden="1" customHeight="1" x14ac:dyDescent="0.25">
      <c r="B163" s="55"/>
      <c r="C163" s="2"/>
      <c r="D163" s="550" t="s">
        <v>250</v>
      </c>
      <c r="E163" s="550"/>
      <c r="F163" s="165">
        <v>0</v>
      </c>
      <c r="G163" s="241">
        <f t="shared" ref="G163:G169" si="44">SUM(M163:X163)</f>
        <v>0</v>
      </c>
      <c r="H163" s="147"/>
      <c r="I163" s="165">
        <f t="shared" si="39"/>
        <v>0</v>
      </c>
      <c r="J163" s="74"/>
      <c r="K163" s="1"/>
      <c r="L163" s="1"/>
      <c r="M163" s="74"/>
      <c r="N163" s="1"/>
      <c r="O163" s="1"/>
      <c r="P163" s="1"/>
      <c r="Q163" s="1"/>
      <c r="R163" s="80"/>
      <c r="S163" s="1"/>
      <c r="T163" s="42"/>
      <c r="U163" s="356"/>
      <c r="V163" s="80"/>
      <c r="W163" s="80"/>
      <c r="X163" s="44"/>
    </row>
    <row r="164" spans="1:24" ht="15" hidden="1" customHeight="1" x14ac:dyDescent="0.25">
      <c r="B164" s="55"/>
      <c r="C164" s="2"/>
      <c r="D164" s="550" t="s">
        <v>349</v>
      </c>
      <c r="E164" s="550"/>
      <c r="F164" s="165">
        <v>0</v>
      </c>
      <c r="G164" s="241">
        <f t="shared" si="44"/>
        <v>0</v>
      </c>
      <c r="H164" s="147"/>
      <c r="I164" s="165">
        <f t="shared" si="39"/>
        <v>0</v>
      </c>
      <c r="J164" s="74"/>
      <c r="K164" s="1"/>
      <c r="L164" s="1"/>
      <c r="M164" s="74"/>
      <c r="N164" s="1"/>
      <c r="O164" s="1"/>
      <c r="P164" s="1"/>
      <c r="Q164" s="1"/>
      <c r="R164" s="80"/>
      <c r="S164" s="1"/>
      <c r="T164" s="42"/>
      <c r="U164" s="356"/>
      <c r="V164" s="80"/>
      <c r="W164" s="80"/>
      <c r="X164" s="44"/>
    </row>
    <row r="165" spans="1:24" s="18" customFormat="1" ht="15" hidden="1" customHeight="1" x14ac:dyDescent="0.25">
      <c r="A165" s="124" t="s">
        <v>251</v>
      </c>
      <c r="B165" s="91" t="s">
        <v>673</v>
      </c>
      <c r="C165" s="587" t="s">
        <v>252</v>
      </c>
      <c r="D165" s="588"/>
      <c r="E165" s="588"/>
      <c r="F165" s="164">
        <v>0</v>
      </c>
      <c r="G165" s="242">
        <f t="shared" si="44"/>
        <v>0</v>
      </c>
      <c r="H165" s="148"/>
      <c r="I165" s="164">
        <f t="shared" si="39"/>
        <v>0</v>
      </c>
      <c r="J165" s="93"/>
      <c r="K165" s="94"/>
      <c r="L165" s="94"/>
      <c r="M165" s="93"/>
      <c r="N165" s="94"/>
      <c r="O165" s="94"/>
      <c r="P165" s="94"/>
      <c r="Q165" s="94"/>
      <c r="R165" s="97"/>
      <c r="S165" s="94"/>
      <c r="T165" s="270"/>
      <c r="U165" s="359"/>
      <c r="V165" s="97"/>
      <c r="W165" s="97"/>
      <c r="X165" s="98"/>
    </row>
    <row r="166" spans="1:24" s="18" customFormat="1" hidden="1" x14ac:dyDescent="0.25">
      <c r="A166" s="124" t="s">
        <v>253</v>
      </c>
      <c r="B166" s="91" t="s">
        <v>674</v>
      </c>
      <c r="C166" s="587" t="s">
        <v>254</v>
      </c>
      <c r="D166" s="588"/>
      <c r="E166" s="588"/>
      <c r="F166" s="164">
        <v>0</v>
      </c>
      <c r="G166" s="242">
        <f t="shared" si="44"/>
        <v>0</v>
      </c>
      <c r="H166" s="148"/>
      <c r="I166" s="164">
        <f t="shared" si="39"/>
        <v>0</v>
      </c>
      <c r="J166" s="93"/>
      <c r="K166" s="94"/>
      <c r="L166" s="94">
        <f>I166</f>
        <v>0</v>
      </c>
      <c r="M166" s="93"/>
      <c r="N166" s="94"/>
      <c r="O166" s="94"/>
      <c r="P166" s="94"/>
      <c r="Q166" s="94"/>
      <c r="R166" s="97"/>
      <c r="S166" s="94"/>
      <c r="T166" s="96"/>
      <c r="U166" s="354"/>
      <c r="V166" s="97"/>
      <c r="W166" s="97"/>
      <c r="X166" s="98"/>
    </row>
    <row r="167" spans="1:24" s="18" customFormat="1" ht="15" hidden="1" customHeight="1" x14ac:dyDescent="0.25">
      <c r="A167" s="124" t="s">
        <v>255</v>
      </c>
      <c r="B167" s="91" t="s">
        <v>675</v>
      </c>
      <c r="C167" s="587" t="s">
        <v>256</v>
      </c>
      <c r="D167" s="588"/>
      <c r="E167" s="588"/>
      <c r="F167" s="164">
        <v>0</v>
      </c>
      <c r="G167" s="242">
        <f t="shared" si="44"/>
        <v>0</v>
      </c>
      <c r="H167" s="148"/>
      <c r="I167" s="164">
        <f t="shared" si="39"/>
        <v>0</v>
      </c>
      <c r="J167" s="93"/>
      <c r="K167" s="94"/>
      <c r="L167" s="94"/>
      <c r="M167" s="93"/>
      <c r="N167" s="94"/>
      <c r="O167" s="94"/>
      <c r="P167" s="94"/>
      <c r="Q167" s="94"/>
      <c r="R167" s="97"/>
      <c r="S167" s="94"/>
      <c r="T167" s="96"/>
      <c r="U167" s="354"/>
      <c r="V167" s="97"/>
      <c r="W167" s="97"/>
      <c r="X167" s="98"/>
    </row>
    <row r="168" spans="1:24" s="18" customFormat="1" ht="15" hidden="1" customHeight="1" x14ac:dyDescent="0.25">
      <c r="A168" s="124" t="s">
        <v>257</v>
      </c>
      <c r="B168" s="91" t="s">
        <v>676</v>
      </c>
      <c r="C168" s="587" t="s">
        <v>258</v>
      </c>
      <c r="D168" s="588"/>
      <c r="E168" s="588"/>
      <c r="F168" s="164">
        <v>0</v>
      </c>
      <c r="G168" s="242">
        <f t="shared" si="44"/>
        <v>0</v>
      </c>
      <c r="H168" s="148"/>
      <c r="I168" s="164">
        <f t="shared" si="39"/>
        <v>0</v>
      </c>
      <c r="J168" s="93"/>
      <c r="K168" s="94"/>
      <c r="L168" s="94"/>
      <c r="M168" s="93"/>
      <c r="N168" s="94"/>
      <c r="O168" s="94"/>
      <c r="P168" s="94"/>
      <c r="Q168" s="94"/>
      <c r="R168" s="97"/>
      <c r="S168" s="94"/>
      <c r="T168" s="96"/>
      <c r="U168" s="354"/>
      <c r="V168" s="97"/>
      <c r="W168" s="97"/>
      <c r="X168" s="98"/>
    </row>
    <row r="169" spans="1:24" s="18" customFormat="1" ht="15.75" hidden="1" thickBot="1" x14ac:dyDescent="0.3">
      <c r="A169" s="124" t="s">
        <v>259</v>
      </c>
      <c r="B169" s="123" t="s">
        <v>677</v>
      </c>
      <c r="C169" s="624" t="s">
        <v>260</v>
      </c>
      <c r="D169" s="625"/>
      <c r="E169" s="625"/>
      <c r="F169" s="164">
        <v>0</v>
      </c>
      <c r="G169" s="254">
        <f t="shared" si="44"/>
        <v>0</v>
      </c>
      <c r="H169" s="160"/>
      <c r="I169" s="164">
        <f t="shared" si="39"/>
        <v>0</v>
      </c>
      <c r="J169" s="93"/>
      <c r="K169" s="94"/>
      <c r="L169" s="94">
        <f>I169</f>
        <v>0</v>
      </c>
      <c r="M169" s="93"/>
      <c r="N169" s="94"/>
      <c r="O169" s="94"/>
      <c r="P169" s="94"/>
      <c r="Q169" s="94"/>
      <c r="R169" s="97"/>
      <c r="S169" s="94"/>
      <c r="T169" s="96"/>
      <c r="U169" s="354"/>
      <c r="V169" s="97"/>
      <c r="W169" s="97"/>
      <c r="X169" s="98"/>
    </row>
    <row r="170" spans="1:24" ht="15.75" thickBot="1" x14ac:dyDescent="0.3">
      <c r="B170" s="99" t="s">
        <v>261</v>
      </c>
      <c r="C170" s="591" t="s">
        <v>262</v>
      </c>
      <c r="D170" s="592"/>
      <c r="E170" s="592"/>
      <c r="F170" s="162">
        <v>0</v>
      </c>
      <c r="G170" s="244">
        <f>G171+G172+G173+G174</f>
        <v>0</v>
      </c>
      <c r="H170" s="150">
        <f t="shared" ref="H170:X170" si="45">H171+H172+H173+H174</f>
        <v>0</v>
      </c>
      <c r="I170" s="162">
        <f t="shared" si="39"/>
        <v>0</v>
      </c>
      <c r="J170" s="85">
        <f>J171+J172+J173+J174</f>
        <v>0</v>
      </c>
      <c r="K170" s="86">
        <f>K171+K172+K173+K174</f>
        <v>0</v>
      </c>
      <c r="L170" s="86">
        <f>L171+L172+L173+L174</f>
        <v>0</v>
      </c>
      <c r="M170" s="85">
        <f t="shared" si="45"/>
        <v>0</v>
      </c>
      <c r="N170" s="86">
        <f t="shared" si="45"/>
        <v>0</v>
      </c>
      <c r="O170" s="86">
        <f t="shared" si="45"/>
        <v>0</v>
      </c>
      <c r="P170" s="86">
        <f t="shared" si="45"/>
        <v>0</v>
      </c>
      <c r="Q170" s="86">
        <f t="shared" si="45"/>
        <v>0</v>
      </c>
      <c r="R170" s="89">
        <f t="shared" si="45"/>
        <v>0</v>
      </c>
      <c r="S170" s="86">
        <f t="shared" si="45"/>
        <v>0</v>
      </c>
      <c r="T170" s="88">
        <f t="shared" si="45"/>
        <v>0</v>
      </c>
      <c r="U170" s="351">
        <f t="shared" si="45"/>
        <v>0</v>
      </c>
      <c r="V170" s="89">
        <f t="shared" si="45"/>
        <v>0</v>
      </c>
      <c r="W170" s="89">
        <f t="shared" si="45"/>
        <v>0</v>
      </c>
      <c r="X170" s="90">
        <f t="shared" si="45"/>
        <v>0</v>
      </c>
    </row>
    <row r="171" spans="1:24" s="18" customFormat="1" ht="15" hidden="1" customHeight="1" x14ac:dyDescent="0.25">
      <c r="A171" s="124" t="s">
        <v>263</v>
      </c>
      <c r="B171" s="263" t="s">
        <v>678</v>
      </c>
      <c r="C171" s="626" t="s">
        <v>264</v>
      </c>
      <c r="D171" s="627"/>
      <c r="E171" s="627"/>
      <c r="F171" s="266">
        <v>0</v>
      </c>
      <c r="G171" s="264">
        <f>SUM(M171:X171)</f>
        <v>0</v>
      </c>
      <c r="H171" s="265"/>
      <c r="I171" s="266">
        <f t="shared" si="39"/>
        <v>0</v>
      </c>
      <c r="J171" s="267"/>
      <c r="K171" s="268"/>
      <c r="L171" s="268"/>
      <c r="M171" s="267"/>
      <c r="N171" s="268"/>
      <c r="O171" s="268"/>
      <c r="P171" s="268"/>
      <c r="Q171" s="268"/>
      <c r="R171" s="269"/>
      <c r="S171" s="268"/>
      <c r="T171" s="402"/>
      <c r="U171" s="420"/>
      <c r="V171" s="269"/>
      <c r="W171" s="269"/>
      <c r="X171" s="271"/>
    </row>
    <row r="172" spans="1:24" s="18" customFormat="1" ht="15" hidden="1" customHeight="1" x14ac:dyDescent="0.25">
      <c r="A172" s="124" t="s">
        <v>265</v>
      </c>
      <c r="B172" s="272" t="s">
        <v>679</v>
      </c>
      <c r="C172" s="620" t="s">
        <v>884</v>
      </c>
      <c r="D172" s="621"/>
      <c r="E172" s="621"/>
      <c r="F172" s="266">
        <v>0</v>
      </c>
      <c r="G172" s="273">
        <f>SUM(M172:X172)</f>
        <v>0</v>
      </c>
      <c r="H172" s="274"/>
      <c r="I172" s="266">
        <f t="shared" si="39"/>
        <v>0</v>
      </c>
      <c r="J172" s="267"/>
      <c r="K172" s="268"/>
      <c r="L172" s="268"/>
      <c r="M172" s="267"/>
      <c r="N172" s="268"/>
      <c r="O172" s="268"/>
      <c r="P172" s="268"/>
      <c r="Q172" s="268"/>
      <c r="R172" s="269"/>
      <c r="S172" s="268"/>
      <c r="T172" s="402"/>
      <c r="U172" s="420"/>
      <c r="V172" s="269"/>
      <c r="W172" s="269"/>
      <c r="X172" s="271"/>
    </row>
    <row r="173" spans="1:24" s="18" customFormat="1" ht="15" hidden="1" customHeight="1" x14ac:dyDescent="0.25">
      <c r="A173" s="124" t="s">
        <v>266</v>
      </c>
      <c r="B173" s="272" t="s">
        <v>680</v>
      </c>
      <c r="C173" s="620" t="s">
        <v>267</v>
      </c>
      <c r="D173" s="621"/>
      <c r="E173" s="621"/>
      <c r="F173" s="266">
        <v>0</v>
      </c>
      <c r="G173" s="273">
        <f>SUM(M173:X173)</f>
        <v>0</v>
      </c>
      <c r="H173" s="274"/>
      <c r="I173" s="266">
        <f t="shared" si="39"/>
        <v>0</v>
      </c>
      <c r="J173" s="267"/>
      <c r="K173" s="268"/>
      <c r="L173" s="268"/>
      <c r="M173" s="267"/>
      <c r="N173" s="268"/>
      <c r="O173" s="268"/>
      <c r="P173" s="268"/>
      <c r="Q173" s="268"/>
      <c r="R173" s="269"/>
      <c r="S173" s="268"/>
      <c r="T173" s="402"/>
      <c r="U173" s="420"/>
      <c r="V173" s="269"/>
      <c r="W173" s="269"/>
      <c r="X173" s="271"/>
    </row>
    <row r="174" spans="1:24" s="18" customFormat="1" ht="15.75" hidden="1" customHeight="1" thickBot="1" x14ac:dyDescent="0.3">
      <c r="A174" s="124" t="s">
        <v>268</v>
      </c>
      <c r="B174" s="275" t="s">
        <v>681</v>
      </c>
      <c r="C174" s="622" t="s">
        <v>366</v>
      </c>
      <c r="D174" s="623"/>
      <c r="E174" s="623"/>
      <c r="F174" s="266">
        <v>0</v>
      </c>
      <c r="G174" s="276">
        <f>SUM(M174:X174)</f>
        <v>0</v>
      </c>
      <c r="H174" s="277"/>
      <c r="I174" s="266">
        <f t="shared" si="39"/>
        <v>0</v>
      </c>
      <c r="J174" s="267"/>
      <c r="K174" s="268"/>
      <c r="L174" s="268"/>
      <c r="M174" s="267"/>
      <c r="N174" s="268"/>
      <c r="O174" s="268"/>
      <c r="P174" s="268"/>
      <c r="Q174" s="268"/>
      <c r="R174" s="269"/>
      <c r="S174" s="268"/>
      <c r="T174" s="402"/>
      <c r="U174" s="420"/>
      <c r="V174" s="269"/>
      <c r="W174" s="269"/>
      <c r="X174" s="271"/>
    </row>
    <row r="175" spans="1:24" ht="15.75" thickBot="1" x14ac:dyDescent="0.3">
      <c r="B175" s="99" t="s">
        <v>269</v>
      </c>
      <c r="C175" s="591" t="s">
        <v>270</v>
      </c>
      <c r="D175" s="592"/>
      <c r="E175" s="592"/>
      <c r="F175" s="162">
        <v>0</v>
      </c>
      <c r="G175" s="244">
        <f>G176+G177+G188+G199+G210+G213+G225+G226+G227</f>
        <v>0</v>
      </c>
      <c r="H175" s="150">
        <f t="shared" ref="H175:X175" si="46">H176+H177+H188+H199+H210+H213+H225+H226+H227</f>
        <v>0</v>
      </c>
      <c r="I175" s="162">
        <f t="shared" si="39"/>
        <v>0</v>
      </c>
      <c r="J175" s="85">
        <f>J176+J177+J188+J199+J210+J213+J225+J226+J227</f>
        <v>0</v>
      </c>
      <c r="K175" s="86">
        <f>K176+K177+K188+K199+K210+K213+K225+K226+K227</f>
        <v>0</v>
      </c>
      <c r="L175" s="86">
        <f>L176+L177+L188+L199+L210+L213+L225+L226+L227</f>
        <v>0</v>
      </c>
      <c r="M175" s="85">
        <f t="shared" si="46"/>
        <v>0</v>
      </c>
      <c r="N175" s="86">
        <f t="shared" si="46"/>
        <v>0</v>
      </c>
      <c r="O175" s="86">
        <f t="shared" si="46"/>
        <v>0</v>
      </c>
      <c r="P175" s="86">
        <f t="shared" si="46"/>
        <v>0</v>
      </c>
      <c r="Q175" s="86">
        <f t="shared" si="46"/>
        <v>0</v>
      </c>
      <c r="R175" s="89">
        <f t="shared" si="46"/>
        <v>0</v>
      </c>
      <c r="S175" s="86">
        <f t="shared" si="46"/>
        <v>0</v>
      </c>
      <c r="T175" s="88">
        <f t="shared" si="46"/>
        <v>0</v>
      </c>
      <c r="U175" s="351">
        <f t="shared" si="46"/>
        <v>0</v>
      </c>
      <c r="V175" s="89">
        <f t="shared" si="46"/>
        <v>0</v>
      </c>
      <c r="W175" s="89">
        <f t="shared" si="46"/>
        <v>0</v>
      </c>
      <c r="X175" s="90">
        <f t="shared" si="46"/>
        <v>0</v>
      </c>
    </row>
    <row r="176" spans="1:24" s="18" customFormat="1" ht="25.5" hidden="1" customHeight="1" x14ac:dyDescent="0.25">
      <c r="A176" s="124" t="s">
        <v>271</v>
      </c>
      <c r="B176" s="91" t="s">
        <v>682</v>
      </c>
      <c r="C176" s="584" t="s">
        <v>367</v>
      </c>
      <c r="D176" s="585"/>
      <c r="E176" s="585"/>
      <c r="F176" s="164">
        <v>0</v>
      </c>
      <c r="G176" s="255">
        <f>SUM(M176:X176)</f>
        <v>0</v>
      </c>
      <c r="H176" s="161"/>
      <c r="I176" s="164">
        <f t="shared" si="39"/>
        <v>0</v>
      </c>
      <c r="J176" s="93"/>
      <c r="K176" s="94"/>
      <c r="L176" s="94"/>
      <c r="M176" s="93"/>
      <c r="N176" s="94"/>
      <c r="O176" s="94"/>
      <c r="P176" s="94"/>
      <c r="Q176" s="94"/>
      <c r="R176" s="97"/>
      <c r="S176" s="94"/>
      <c r="T176" s="402"/>
      <c r="U176" s="420"/>
      <c r="V176" s="97"/>
      <c r="W176" s="97"/>
      <c r="X176" s="98"/>
    </row>
    <row r="177" spans="1:24" s="18" customFormat="1" ht="16.350000000000001" hidden="1" customHeight="1" x14ac:dyDescent="0.25">
      <c r="A177" s="124" t="s">
        <v>272</v>
      </c>
      <c r="B177" s="91" t="s">
        <v>683</v>
      </c>
      <c r="C177" s="618" t="s">
        <v>811</v>
      </c>
      <c r="D177" s="619"/>
      <c r="E177" s="619"/>
      <c r="F177" s="164">
        <v>0</v>
      </c>
      <c r="G177" s="255">
        <f>G178+G179+G180+G181+G182+G183+G184+G185+G186+G187</f>
        <v>0</v>
      </c>
      <c r="H177" s="161">
        <f t="shared" ref="H177:X177" si="47">H178+H179+H180+H181+H182+H183+H184+H185+H186+H187</f>
        <v>0</v>
      </c>
      <c r="I177" s="164">
        <f t="shared" si="39"/>
        <v>0</v>
      </c>
      <c r="J177" s="93">
        <f>J178+J179+J180+J181+J182+J183+J184+J185+J186+J187</f>
        <v>0</v>
      </c>
      <c r="K177" s="94">
        <f>K178+K179+K180+K181+K182+K183+K184+K185+K186+K187</f>
        <v>0</v>
      </c>
      <c r="L177" s="94">
        <f>L178+L179+L180+L181+L182+L183+L184+L185+L186+L187</f>
        <v>0</v>
      </c>
      <c r="M177" s="93">
        <f t="shared" si="47"/>
        <v>0</v>
      </c>
      <c r="N177" s="94">
        <f t="shared" si="47"/>
        <v>0</v>
      </c>
      <c r="O177" s="94">
        <f t="shared" si="47"/>
        <v>0</v>
      </c>
      <c r="P177" s="94">
        <f t="shared" si="47"/>
        <v>0</v>
      </c>
      <c r="Q177" s="94">
        <f t="shared" si="47"/>
        <v>0</v>
      </c>
      <c r="R177" s="97">
        <f t="shared" si="47"/>
        <v>0</v>
      </c>
      <c r="S177" s="94">
        <f t="shared" si="47"/>
        <v>0</v>
      </c>
      <c r="T177" s="402">
        <f t="shared" si="47"/>
        <v>0</v>
      </c>
      <c r="U177" s="420">
        <f t="shared" si="47"/>
        <v>0</v>
      </c>
      <c r="V177" s="97">
        <f t="shared" si="47"/>
        <v>0</v>
      </c>
      <c r="W177" s="97">
        <f t="shared" si="47"/>
        <v>0</v>
      </c>
      <c r="X177" s="98">
        <f t="shared" si="47"/>
        <v>0</v>
      </c>
    </row>
    <row r="178" spans="1:24" ht="15" hidden="1" customHeight="1" x14ac:dyDescent="0.25">
      <c r="B178" s="55"/>
      <c r="C178" s="2"/>
      <c r="D178" s="550" t="s">
        <v>812</v>
      </c>
      <c r="E178" s="550"/>
      <c r="F178" s="165">
        <v>0</v>
      </c>
      <c r="G178" s="241">
        <f t="shared" ref="G178:G187" si="48">SUM(M178:X178)</f>
        <v>0</v>
      </c>
      <c r="H178" s="147"/>
      <c r="I178" s="165">
        <f t="shared" si="39"/>
        <v>0</v>
      </c>
      <c r="J178" s="74"/>
      <c r="K178" s="1"/>
      <c r="L178" s="1"/>
      <c r="M178" s="74"/>
      <c r="N178" s="1"/>
      <c r="O178" s="1"/>
      <c r="P178" s="1"/>
      <c r="Q178" s="1"/>
      <c r="R178" s="80"/>
      <c r="S178" s="1"/>
      <c r="T178" s="403"/>
      <c r="U178" s="421"/>
      <c r="V178" s="80"/>
      <c r="W178" s="80"/>
      <c r="X178" s="44"/>
    </row>
    <row r="179" spans="1:24" ht="15" hidden="1" customHeight="1" x14ac:dyDescent="0.25">
      <c r="B179" s="55"/>
      <c r="C179" s="2"/>
      <c r="D179" s="550" t="s">
        <v>813</v>
      </c>
      <c r="E179" s="550"/>
      <c r="F179" s="165">
        <v>0</v>
      </c>
      <c r="G179" s="241">
        <f t="shared" si="48"/>
        <v>0</v>
      </c>
      <c r="H179" s="147"/>
      <c r="I179" s="165">
        <f t="shared" si="39"/>
        <v>0</v>
      </c>
      <c r="J179" s="74"/>
      <c r="K179" s="1"/>
      <c r="L179" s="1"/>
      <c r="M179" s="74"/>
      <c r="N179" s="1"/>
      <c r="O179" s="1"/>
      <c r="P179" s="1"/>
      <c r="Q179" s="1"/>
      <c r="R179" s="80"/>
      <c r="S179" s="1"/>
      <c r="T179" s="403"/>
      <c r="U179" s="421"/>
      <c r="V179" s="80"/>
      <c r="W179" s="80"/>
      <c r="X179" s="44"/>
    </row>
    <row r="180" spans="1:24" ht="15" hidden="1" customHeight="1" x14ac:dyDescent="0.25">
      <c r="B180" s="55"/>
      <c r="C180" s="2"/>
      <c r="D180" s="550" t="s">
        <v>545</v>
      </c>
      <c r="E180" s="550"/>
      <c r="F180" s="165">
        <v>0</v>
      </c>
      <c r="G180" s="241">
        <f t="shared" si="48"/>
        <v>0</v>
      </c>
      <c r="H180" s="147"/>
      <c r="I180" s="165">
        <f t="shared" si="39"/>
        <v>0</v>
      </c>
      <c r="J180" s="74"/>
      <c r="K180" s="1"/>
      <c r="L180" s="1"/>
      <c r="M180" s="74"/>
      <c r="N180" s="1"/>
      <c r="O180" s="1"/>
      <c r="P180" s="1"/>
      <c r="Q180" s="1"/>
      <c r="R180" s="80"/>
      <c r="S180" s="1"/>
      <c r="T180" s="403"/>
      <c r="U180" s="421"/>
      <c r="V180" s="80"/>
      <c r="W180" s="80"/>
      <c r="X180" s="44"/>
    </row>
    <row r="181" spans="1:24" ht="25.5" hidden="1" customHeight="1" x14ac:dyDescent="0.25">
      <c r="B181" s="55"/>
      <c r="C181" s="2"/>
      <c r="D181" s="551" t="s">
        <v>548</v>
      </c>
      <c r="E181" s="551"/>
      <c r="F181" s="165">
        <v>0</v>
      </c>
      <c r="G181" s="251">
        <f t="shared" si="48"/>
        <v>0</v>
      </c>
      <c r="H181" s="157"/>
      <c r="I181" s="165">
        <f t="shared" si="39"/>
        <v>0</v>
      </c>
      <c r="J181" s="74"/>
      <c r="K181" s="1"/>
      <c r="L181" s="1"/>
      <c r="M181" s="74"/>
      <c r="N181" s="1"/>
      <c r="O181" s="1"/>
      <c r="P181" s="1"/>
      <c r="Q181" s="1"/>
      <c r="R181" s="80"/>
      <c r="S181" s="1"/>
      <c r="T181" s="403"/>
      <c r="U181" s="421"/>
      <c r="V181" s="80"/>
      <c r="W181" s="80"/>
      <c r="X181" s="44"/>
    </row>
    <row r="182" spans="1:24" ht="15" hidden="1" customHeight="1" x14ac:dyDescent="0.25">
      <c r="B182" s="55"/>
      <c r="C182" s="2"/>
      <c r="D182" s="550" t="s">
        <v>550</v>
      </c>
      <c r="E182" s="550"/>
      <c r="F182" s="165">
        <v>0</v>
      </c>
      <c r="G182" s="241">
        <f t="shared" si="48"/>
        <v>0</v>
      </c>
      <c r="H182" s="147"/>
      <c r="I182" s="165">
        <f t="shared" si="39"/>
        <v>0</v>
      </c>
      <c r="J182" s="74"/>
      <c r="K182" s="1"/>
      <c r="L182" s="1"/>
      <c r="M182" s="74"/>
      <c r="N182" s="1"/>
      <c r="O182" s="1"/>
      <c r="P182" s="1"/>
      <c r="Q182" s="1"/>
      <c r="R182" s="80"/>
      <c r="S182" s="1"/>
      <c r="T182" s="403"/>
      <c r="U182" s="421"/>
      <c r="V182" s="80"/>
      <c r="W182" s="80"/>
      <c r="X182" s="44"/>
    </row>
    <row r="183" spans="1:24" ht="15" hidden="1" customHeight="1" x14ac:dyDescent="0.25">
      <c r="B183" s="55"/>
      <c r="C183" s="2"/>
      <c r="D183" s="550" t="s">
        <v>551</v>
      </c>
      <c r="E183" s="550"/>
      <c r="F183" s="165">
        <v>0</v>
      </c>
      <c r="G183" s="241">
        <f t="shared" si="48"/>
        <v>0</v>
      </c>
      <c r="H183" s="147"/>
      <c r="I183" s="165">
        <f t="shared" si="39"/>
        <v>0</v>
      </c>
      <c r="J183" s="74"/>
      <c r="K183" s="1"/>
      <c r="L183" s="1"/>
      <c r="M183" s="74"/>
      <c r="N183" s="1"/>
      <c r="O183" s="1"/>
      <c r="P183" s="1"/>
      <c r="Q183" s="1"/>
      <c r="R183" s="80"/>
      <c r="S183" s="1"/>
      <c r="T183" s="403"/>
      <c r="U183" s="421"/>
      <c r="V183" s="80"/>
      <c r="W183" s="80"/>
      <c r="X183" s="44"/>
    </row>
    <row r="184" spans="1:24" ht="25.5" hidden="1" customHeight="1" x14ac:dyDescent="0.25">
      <c r="B184" s="55"/>
      <c r="C184" s="2"/>
      <c r="D184" s="551" t="s">
        <v>555</v>
      </c>
      <c r="E184" s="551"/>
      <c r="F184" s="165">
        <v>0</v>
      </c>
      <c r="G184" s="251">
        <f t="shared" si="48"/>
        <v>0</v>
      </c>
      <c r="H184" s="157"/>
      <c r="I184" s="165">
        <f t="shared" si="39"/>
        <v>0</v>
      </c>
      <c r="J184" s="74"/>
      <c r="K184" s="1"/>
      <c r="L184" s="1"/>
      <c r="M184" s="74"/>
      <c r="N184" s="1"/>
      <c r="O184" s="1"/>
      <c r="P184" s="1"/>
      <c r="Q184" s="1"/>
      <c r="R184" s="80"/>
      <c r="S184" s="1"/>
      <c r="T184" s="403"/>
      <c r="U184" s="421"/>
      <c r="V184" s="80"/>
      <c r="W184" s="80"/>
      <c r="X184" s="44"/>
    </row>
    <row r="185" spans="1:24" ht="25.5" hidden="1" customHeight="1" x14ac:dyDescent="0.25">
      <c r="B185" s="55"/>
      <c r="C185" s="2"/>
      <c r="D185" s="551" t="s">
        <v>558</v>
      </c>
      <c r="E185" s="551"/>
      <c r="F185" s="165">
        <v>0</v>
      </c>
      <c r="G185" s="251">
        <f t="shared" si="48"/>
        <v>0</v>
      </c>
      <c r="H185" s="157"/>
      <c r="I185" s="165">
        <f t="shared" si="39"/>
        <v>0</v>
      </c>
      <c r="J185" s="74"/>
      <c r="K185" s="1"/>
      <c r="L185" s="1"/>
      <c r="M185" s="74"/>
      <c r="N185" s="1"/>
      <c r="O185" s="1"/>
      <c r="P185" s="1"/>
      <c r="Q185" s="1"/>
      <c r="R185" s="80"/>
      <c r="S185" s="1"/>
      <c r="T185" s="403"/>
      <c r="U185" s="421"/>
      <c r="V185" s="80"/>
      <c r="W185" s="80"/>
      <c r="X185" s="44"/>
    </row>
    <row r="186" spans="1:24" ht="25.5" hidden="1" customHeight="1" x14ac:dyDescent="0.25">
      <c r="B186" s="55"/>
      <c r="C186" s="2"/>
      <c r="D186" s="551" t="s">
        <v>560</v>
      </c>
      <c r="E186" s="551"/>
      <c r="F186" s="165">
        <v>0</v>
      </c>
      <c r="G186" s="251">
        <f t="shared" si="48"/>
        <v>0</v>
      </c>
      <c r="H186" s="157"/>
      <c r="I186" s="165">
        <f t="shared" si="39"/>
        <v>0</v>
      </c>
      <c r="J186" s="74"/>
      <c r="K186" s="1"/>
      <c r="L186" s="1"/>
      <c r="M186" s="74"/>
      <c r="N186" s="1"/>
      <c r="O186" s="1"/>
      <c r="P186" s="1"/>
      <c r="Q186" s="1"/>
      <c r="R186" s="80"/>
      <c r="S186" s="1"/>
      <c r="T186" s="403"/>
      <c r="U186" s="421"/>
      <c r="V186" s="80"/>
      <c r="W186" s="80"/>
      <c r="X186" s="44"/>
    </row>
    <row r="187" spans="1:24" ht="25.5" hidden="1" customHeight="1" x14ac:dyDescent="0.25">
      <c r="B187" s="55"/>
      <c r="C187" s="2"/>
      <c r="D187" s="551" t="s">
        <v>563</v>
      </c>
      <c r="E187" s="551"/>
      <c r="F187" s="165">
        <v>0</v>
      </c>
      <c r="G187" s="251">
        <f t="shared" si="48"/>
        <v>0</v>
      </c>
      <c r="H187" s="157"/>
      <c r="I187" s="165">
        <f t="shared" si="39"/>
        <v>0</v>
      </c>
      <c r="J187" s="74"/>
      <c r="K187" s="1"/>
      <c r="L187" s="1"/>
      <c r="M187" s="74"/>
      <c r="N187" s="1"/>
      <c r="O187" s="1"/>
      <c r="P187" s="1"/>
      <c r="Q187" s="1"/>
      <c r="R187" s="80"/>
      <c r="S187" s="1"/>
      <c r="T187" s="403"/>
      <c r="U187" s="421"/>
      <c r="V187" s="80"/>
      <c r="W187" s="80"/>
      <c r="X187" s="44"/>
    </row>
    <row r="188" spans="1:24" s="18" customFormat="1" ht="25.5" hidden="1" customHeight="1" x14ac:dyDescent="0.25">
      <c r="A188" s="127" t="s">
        <v>273</v>
      </c>
      <c r="B188" s="91" t="s">
        <v>684</v>
      </c>
      <c r="C188" s="618" t="s">
        <v>605</v>
      </c>
      <c r="D188" s="619"/>
      <c r="E188" s="619"/>
      <c r="F188" s="164">
        <v>0</v>
      </c>
      <c r="G188" s="255">
        <f>G189+G190+G191+G192+G193+G194+G195+G196+G197+G198</f>
        <v>0</v>
      </c>
      <c r="H188" s="161">
        <f t="shared" ref="H188:X188" si="49">H189+H190+H191+H192+H193+H194+H195+H196+H197+H198</f>
        <v>0</v>
      </c>
      <c r="I188" s="164">
        <f t="shared" si="39"/>
        <v>0</v>
      </c>
      <c r="J188" s="93">
        <f>J189+J190+J191+J192+J193+J194+J195+J196+J197+J198</f>
        <v>0</v>
      </c>
      <c r="K188" s="94">
        <f>K189+K190+K191+K192+K193+K194+K195+K196+K197+K198</f>
        <v>0</v>
      </c>
      <c r="L188" s="94">
        <f>L189+L190+L191+L192+L193+L194+L195+L196+L197+L198</f>
        <v>0</v>
      </c>
      <c r="M188" s="93">
        <f t="shared" si="49"/>
        <v>0</v>
      </c>
      <c r="N188" s="94">
        <f t="shared" si="49"/>
        <v>0</v>
      </c>
      <c r="O188" s="94">
        <f t="shared" si="49"/>
        <v>0</v>
      </c>
      <c r="P188" s="94">
        <f t="shared" si="49"/>
        <v>0</v>
      </c>
      <c r="Q188" s="94">
        <f t="shared" si="49"/>
        <v>0</v>
      </c>
      <c r="R188" s="97">
        <f t="shared" si="49"/>
        <v>0</v>
      </c>
      <c r="S188" s="94">
        <f t="shared" si="49"/>
        <v>0</v>
      </c>
      <c r="T188" s="402">
        <f t="shared" si="49"/>
        <v>0</v>
      </c>
      <c r="U188" s="420">
        <f t="shared" si="49"/>
        <v>0</v>
      </c>
      <c r="V188" s="97">
        <f t="shared" si="49"/>
        <v>0</v>
      </c>
      <c r="W188" s="97">
        <f t="shared" si="49"/>
        <v>0</v>
      </c>
      <c r="X188" s="98">
        <f t="shared" si="49"/>
        <v>0</v>
      </c>
    </row>
    <row r="189" spans="1:24" ht="15" hidden="1" customHeight="1" x14ac:dyDescent="0.25">
      <c r="B189" s="55"/>
      <c r="C189" s="2"/>
      <c r="D189" s="550" t="s">
        <v>814</v>
      </c>
      <c r="E189" s="550"/>
      <c r="F189" s="165">
        <v>0</v>
      </c>
      <c r="G189" s="241">
        <f t="shared" ref="G189:G198" si="50">SUM(M189:X189)</f>
        <v>0</v>
      </c>
      <c r="H189" s="147"/>
      <c r="I189" s="165">
        <f t="shared" si="39"/>
        <v>0</v>
      </c>
      <c r="J189" s="74"/>
      <c r="K189" s="1"/>
      <c r="L189" s="1"/>
      <c r="M189" s="74"/>
      <c r="N189" s="1"/>
      <c r="O189" s="1"/>
      <c r="P189" s="1"/>
      <c r="Q189" s="1"/>
      <c r="R189" s="80"/>
      <c r="S189" s="1"/>
      <c r="T189" s="403"/>
      <c r="U189" s="421"/>
      <c r="V189" s="80"/>
      <c r="W189" s="80"/>
      <c r="X189" s="44"/>
    </row>
    <row r="190" spans="1:24" ht="15" hidden="1" customHeight="1" x14ac:dyDescent="0.25">
      <c r="B190" s="55"/>
      <c r="C190" s="2"/>
      <c r="D190" s="550" t="s">
        <v>815</v>
      </c>
      <c r="E190" s="550"/>
      <c r="F190" s="165">
        <v>0</v>
      </c>
      <c r="G190" s="241">
        <f t="shared" si="50"/>
        <v>0</v>
      </c>
      <c r="H190" s="147"/>
      <c r="I190" s="165">
        <f t="shared" si="39"/>
        <v>0</v>
      </c>
      <c r="J190" s="74"/>
      <c r="K190" s="1"/>
      <c r="L190" s="1"/>
      <c r="M190" s="74"/>
      <c r="N190" s="1"/>
      <c r="O190" s="1"/>
      <c r="P190" s="1"/>
      <c r="Q190" s="1"/>
      <c r="R190" s="80"/>
      <c r="S190" s="1"/>
      <c r="T190" s="403"/>
      <c r="U190" s="421"/>
      <c r="V190" s="80"/>
      <c r="W190" s="80"/>
      <c r="X190" s="44"/>
    </row>
    <row r="191" spans="1:24" ht="15" hidden="1" customHeight="1" x14ac:dyDescent="0.25">
      <c r="B191" s="55"/>
      <c r="C191" s="2"/>
      <c r="D191" s="550" t="s">
        <v>546</v>
      </c>
      <c r="E191" s="550"/>
      <c r="F191" s="165">
        <v>0</v>
      </c>
      <c r="G191" s="241">
        <f t="shared" si="50"/>
        <v>0</v>
      </c>
      <c r="H191" s="147"/>
      <c r="I191" s="165">
        <f t="shared" si="39"/>
        <v>0</v>
      </c>
      <c r="J191" s="74"/>
      <c r="K191" s="1"/>
      <c r="L191" s="1"/>
      <c r="M191" s="74"/>
      <c r="N191" s="1"/>
      <c r="O191" s="1"/>
      <c r="P191" s="1"/>
      <c r="Q191" s="1"/>
      <c r="R191" s="80"/>
      <c r="S191" s="1"/>
      <c r="T191" s="403"/>
      <c r="U191" s="421"/>
      <c r="V191" s="80"/>
      <c r="W191" s="80"/>
      <c r="X191" s="44"/>
    </row>
    <row r="192" spans="1:24" ht="25.5" hidden="1" customHeight="1" x14ac:dyDescent="0.25">
      <c r="B192" s="55"/>
      <c r="C192" s="2"/>
      <c r="D192" s="551" t="s">
        <v>549</v>
      </c>
      <c r="E192" s="551"/>
      <c r="F192" s="165">
        <v>0</v>
      </c>
      <c r="G192" s="251">
        <f t="shared" si="50"/>
        <v>0</v>
      </c>
      <c r="H192" s="157"/>
      <c r="I192" s="165">
        <f t="shared" si="39"/>
        <v>0</v>
      </c>
      <c r="J192" s="74"/>
      <c r="K192" s="1"/>
      <c r="L192" s="1"/>
      <c r="M192" s="74"/>
      <c r="N192" s="1"/>
      <c r="O192" s="1"/>
      <c r="P192" s="1"/>
      <c r="Q192" s="1"/>
      <c r="R192" s="80"/>
      <c r="S192" s="1"/>
      <c r="T192" s="403"/>
      <c r="U192" s="421"/>
      <c r="V192" s="80"/>
      <c r="W192" s="80"/>
      <c r="X192" s="44"/>
    </row>
    <row r="193" spans="1:24" ht="15" hidden="1" customHeight="1" x14ac:dyDescent="0.25">
      <c r="B193" s="55"/>
      <c r="C193" s="2"/>
      <c r="D193" s="550" t="s">
        <v>552</v>
      </c>
      <c r="E193" s="550"/>
      <c r="F193" s="165">
        <v>0</v>
      </c>
      <c r="G193" s="241">
        <f t="shared" si="50"/>
        <v>0</v>
      </c>
      <c r="H193" s="147"/>
      <c r="I193" s="165">
        <f t="shared" si="39"/>
        <v>0</v>
      </c>
      <c r="J193" s="74"/>
      <c r="K193" s="1"/>
      <c r="L193" s="1"/>
      <c r="M193" s="74"/>
      <c r="N193" s="1"/>
      <c r="O193" s="1"/>
      <c r="P193" s="1"/>
      <c r="Q193" s="1"/>
      <c r="R193" s="80"/>
      <c r="S193" s="1"/>
      <c r="T193" s="403"/>
      <c r="U193" s="421"/>
      <c r="V193" s="80"/>
      <c r="W193" s="80"/>
      <c r="X193" s="44"/>
    </row>
    <row r="194" spans="1:24" ht="15" hidden="1" customHeight="1" x14ac:dyDescent="0.25">
      <c r="B194" s="55"/>
      <c r="C194" s="2"/>
      <c r="D194" s="550" t="s">
        <v>816</v>
      </c>
      <c r="E194" s="550"/>
      <c r="F194" s="165">
        <v>0</v>
      </c>
      <c r="G194" s="241">
        <f t="shared" si="50"/>
        <v>0</v>
      </c>
      <c r="H194" s="147"/>
      <c r="I194" s="165">
        <f t="shared" si="39"/>
        <v>0</v>
      </c>
      <c r="J194" s="74"/>
      <c r="K194" s="1"/>
      <c r="L194" s="1"/>
      <c r="M194" s="74"/>
      <c r="N194" s="1"/>
      <c r="O194" s="1"/>
      <c r="P194" s="1"/>
      <c r="Q194" s="1"/>
      <c r="R194" s="80"/>
      <c r="S194" s="1"/>
      <c r="T194" s="403"/>
      <c r="U194" s="421"/>
      <c r="V194" s="80"/>
      <c r="W194" s="80"/>
      <c r="X194" s="44"/>
    </row>
    <row r="195" spans="1:24" ht="25.5" hidden="1" customHeight="1" x14ac:dyDescent="0.25">
      <c r="B195" s="55"/>
      <c r="C195" s="2"/>
      <c r="D195" s="551" t="s">
        <v>556</v>
      </c>
      <c r="E195" s="551"/>
      <c r="F195" s="165">
        <v>0</v>
      </c>
      <c r="G195" s="251">
        <f t="shared" si="50"/>
        <v>0</v>
      </c>
      <c r="H195" s="157"/>
      <c r="I195" s="165">
        <f t="shared" si="39"/>
        <v>0</v>
      </c>
      <c r="J195" s="74"/>
      <c r="K195" s="1"/>
      <c r="L195" s="1"/>
      <c r="M195" s="74"/>
      <c r="N195" s="1"/>
      <c r="O195" s="1"/>
      <c r="P195" s="1"/>
      <c r="Q195" s="1"/>
      <c r="R195" s="80"/>
      <c r="S195" s="1"/>
      <c r="T195" s="403"/>
      <c r="U195" s="421"/>
      <c r="V195" s="80"/>
      <c r="W195" s="80"/>
      <c r="X195" s="44"/>
    </row>
    <row r="196" spans="1:24" ht="25.5" hidden="1" customHeight="1" x14ac:dyDescent="0.25">
      <c r="B196" s="55"/>
      <c r="C196" s="2"/>
      <c r="D196" s="551" t="s">
        <v>559</v>
      </c>
      <c r="E196" s="551"/>
      <c r="F196" s="165">
        <v>0</v>
      </c>
      <c r="G196" s="251">
        <f t="shared" si="50"/>
        <v>0</v>
      </c>
      <c r="H196" s="157"/>
      <c r="I196" s="165">
        <f t="shared" si="39"/>
        <v>0</v>
      </c>
      <c r="J196" s="74"/>
      <c r="K196" s="1"/>
      <c r="L196" s="1"/>
      <c r="M196" s="74"/>
      <c r="N196" s="1"/>
      <c r="O196" s="1"/>
      <c r="P196" s="1"/>
      <c r="Q196" s="1"/>
      <c r="R196" s="80"/>
      <c r="S196" s="1"/>
      <c r="T196" s="403"/>
      <c r="U196" s="421"/>
      <c r="V196" s="80"/>
      <c r="W196" s="80"/>
      <c r="X196" s="44"/>
    </row>
    <row r="197" spans="1:24" ht="25.5" hidden="1" customHeight="1" x14ac:dyDescent="0.25">
      <c r="B197" s="55"/>
      <c r="C197" s="2"/>
      <c r="D197" s="551" t="s">
        <v>561</v>
      </c>
      <c r="E197" s="551"/>
      <c r="F197" s="165">
        <v>0</v>
      </c>
      <c r="G197" s="251">
        <f t="shared" si="50"/>
        <v>0</v>
      </c>
      <c r="H197" s="157"/>
      <c r="I197" s="165">
        <f t="shared" si="39"/>
        <v>0</v>
      </c>
      <c r="J197" s="74"/>
      <c r="K197" s="1"/>
      <c r="L197" s="1"/>
      <c r="M197" s="74"/>
      <c r="N197" s="1"/>
      <c r="O197" s="1"/>
      <c r="P197" s="1"/>
      <c r="Q197" s="1"/>
      <c r="R197" s="80"/>
      <c r="S197" s="1"/>
      <c r="T197" s="403"/>
      <c r="U197" s="421"/>
      <c r="V197" s="80"/>
      <c r="W197" s="80"/>
      <c r="X197" s="44"/>
    </row>
    <row r="198" spans="1:24" ht="25.5" hidden="1" customHeight="1" x14ac:dyDescent="0.25">
      <c r="B198" s="55"/>
      <c r="C198" s="2"/>
      <c r="D198" s="551" t="s">
        <v>564</v>
      </c>
      <c r="E198" s="551"/>
      <c r="F198" s="165">
        <v>0</v>
      </c>
      <c r="G198" s="251">
        <f t="shared" si="50"/>
        <v>0</v>
      </c>
      <c r="H198" s="157"/>
      <c r="I198" s="165">
        <f t="shared" si="39"/>
        <v>0</v>
      </c>
      <c r="J198" s="74"/>
      <c r="K198" s="1"/>
      <c r="L198" s="1"/>
      <c r="M198" s="74"/>
      <c r="N198" s="1"/>
      <c r="O198" s="1"/>
      <c r="P198" s="1"/>
      <c r="Q198" s="1"/>
      <c r="R198" s="80"/>
      <c r="S198" s="1"/>
      <c r="T198" s="403"/>
      <c r="U198" s="421"/>
      <c r="V198" s="80"/>
      <c r="W198" s="80"/>
      <c r="X198" s="44"/>
    </row>
    <row r="199" spans="1:24" s="18" customFormat="1" ht="15" hidden="1" customHeight="1" x14ac:dyDescent="0.25">
      <c r="A199" s="124" t="s">
        <v>274</v>
      </c>
      <c r="B199" s="91" t="s">
        <v>685</v>
      </c>
      <c r="C199" s="587" t="s">
        <v>275</v>
      </c>
      <c r="D199" s="588"/>
      <c r="E199" s="588"/>
      <c r="F199" s="164">
        <v>0</v>
      </c>
      <c r="G199" s="242">
        <f>G200+G201+G202+G203+G204+G205+G206+G207+G208+G209</f>
        <v>0</v>
      </c>
      <c r="H199" s="148">
        <f t="shared" ref="H199:X199" si="51">H200+H201+H202+H203+H204+H205+H206+H207+H208+H209</f>
        <v>0</v>
      </c>
      <c r="I199" s="164">
        <f t="shared" si="39"/>
        <v>0</v>
      </c>
      <c r="J199" s="93">
        <f>J200+J201+J202+J203+J204+J205+J206+J207+J208+J209</f>
        <v>0</v>
      </c>
      <c r="K199" s="94">
        <f>K200+K201+K202+K203+K204+K205+K206+K207+K208+K209</f>
        <v>0</v>
      </c>
      <c r="L199" s="94">
        <f>L200+L201+L202+L203+L204+L205+L206+L207+L208+L209</f>
        <v>0</v>
      </c>
      <c r="M199" s="93">
        <f t="shared" si="51"/>
        <v>0</v>
      </c>
      <c r="N199" s="94">
        <f t="shared" si="51"/>
        <v>0</v>
      </c>
      <c r="O199" s="94">
        <f t="shared" si="51"/>
        <v>0</v>
      </c>
      <c r="P199" s="94">
        <f t="shared" si="51"/>
        <v>0</v>
      </c>
      <c r="Q199" s="94">
        <f t="shared" si="51"/>
        <v>0</v>
      </c>
      <c r="R199" s="97">
        <f t="shared" si="51"/>
        <v>0</v>
      </c>
      <c r="S199" s="94">
        <f t="shared" si="51"/>
        <v>0</v>
      </c>
      <c r="T199" s="402">
        <f t="shared" si="51"/>
        <v>0</v>
      </c>
      <c r="U199" s="420">
        <f t="shared" si="51"/>
        <v>0</v>
      </c>
      <c r="V199" s="97">
        <f t="shared" si="51"/>
        <v>0</v>
      </c>
      <c r="W199" s="97">
        <f t="shared" si="51"/>
        <v>0</v>
      </c>
      <c r="X199" s="98">
        <f t="shared" si="51"/>
        <v>0</v>
      </c>
    </row>
    <row r="200" spans="1:24" ht="15" hidden="1" customHeight="1" x14ac:dyDescent="0.25">
      <c r="B200" s="55"/>
      <c r="C200" s="2"/>
      <c r="D200" s="550" t="s">
        <v>371</v>
      </c>
      <c r="E200" s="550"/>
      <c r="F200" s="165">
        <v>0</v>
      </c>
      <c r="G200" s="241">
        <f t="shared" ref="G200:G209" si="52">SUM(M200:X200)</f>
        <v>0</v>
      </c>
      <c r="H200" s="147"/>
      <c r="I200" s="165">
        <f t="shared" si="39"/>
        <v>0</v>
      </c>
      <c r="J200" s="74"/>
      <c r="K200" s="1"/>
      <c r="L200" s="1"/>
      <c r="M200" s="74"/>
      <c r="N200" s="1"/>
      <c r="O200" s="1"/>
      <c r="P200" s="1"/>
      <c r="Q200" s="1"/>
      <c r="R200" s="80"/>
      <c r="S200" s="1"/>
      <c r="T200" s="403"/>
      <c r="U200" s="421"/>
      <c r="V200" s="80"/>
      <c r="W200" s="80"/>
      <c r="X200" s="44"/>
    </row>
    <row r="201" spans="1:24" ht="15" hidden="1" customHeight="1" x14ac:dyDescent="0.25">
      <c r="B201" s="55"/>
      <c r="C201" s="2"/>
      <c r="D201" s="550" t="s">
        <v>544</v>
      </c>
      <c r="E201" s="550"/>
      <c r="F201" s="165">
        <v>0</v>
      </c>
      <c r="G201" s="241">
        <f t="shared" si="52"/>
        <v>0</v>
      </c>
      <c r="H201" s="147"/>
      <c r="I201" s="165">
        <f t="shared" si="39"/>
        <v>0</v>
      </c>
      <c r="J201" s="74"/>
      <c r="K201" s="1"/>
      <c r="L201" s="1"/>
      <c r="M201" s="74"/>
      <c r="N201" s="1"/>
      <c r="O201" s="1"/>
      <c r="P201" s="1"/>
      <c r="Q201" s="1"/>
      <c r="R201" s="80"/>
      <c r="S201" s="1"/>
      <c r="T201" s="403"/>
      <c r="U201" s="421"/>
      <c r="V201" s="80"/>
      <c r="W201" s="80"/>
      <c r="X201" s="44"/>
    </row>
    <row r="202" spans="1:24" ht="15" hidden="1" customHeight="1" x14ac:dyDescent="0.25">
      <c r="B202" s="55"/>
      <c r="C202" s="2"/>
      <c r="D202" s="550" t="s">
        <v>547</v>
      </c>
      <c r="E202" s="550"/>
      <c r="F202" s="165">
        <v>0</v>
      </c>
      <c r="G202" s="241">
        <f t="shared" si="52"/>
        <v>0</v>
      </c>
      <c r="H202" s="147"/>
      <c r="I202" s="165">
        <f t="shared" si="39"/>
        <v>0</v>
      </c>
      <c r="J202" s="74"/>
      <c r="K202" s="1"/>
      <c r="L202" s="1"/>
      <c r="M202" s="74"/>
      <c r="N202" s="1"/>
      <c r="O202" s="1"/>
      <c r="P202" s="1"/>
      <c r="Q202" s="1"/>
      <c r="R202" s="80"/>
      <c r="S202" s="1"/>
      <c r="T202" s="403"/>
      <c r="U202" s="421"/>
      <c r="V202" s="80"/>
      <c r="W202" s="80"/>
      <c r="X202" s="44"/>
    </row>
    <row r="203" spans="1:24" ht="15" hidden="1" customHeight="1" x14ac:dyDescent="0.25">
      <c r="B203" s="55"/>
      <c r="C203" s="2"/>
      <c r="D203" s="551" t="s">
        <v>817</v>
      </c>
      <c r="E203" s="551"/>
      <c r="F203" s="165">
        <v>0</v>
      </c>
      <c r="G203" s="251">
        <f t="shared" si="52"/>
        <v>0</v>
      </c>
      <c r="H203" s="157"/>
      <c r="I203" s="165">
        <f t="shared" si="39"/>
        <v>0</v>
      </c>
      <c r="J203" s="74"/>
      <c r="K203" s="1"/>
      <c r="L203" s="1"/>
      <c r="M203" s="74"/>
      <c r="N203" s="1"/>
      <c r="O203" s="1"/>
      <c r="P203" s="1"/>
      <c r="Q203" s="1"/>
      <c r="R203" s="80"/>
      <c r="S203" s="1"/>
      <c r="T203" s="403"/>
      <c r="U203" s="421"/>
      <c r="V203" s="80"/>
      <c r="W203" s="80"/>
      <c r="X203" s="44"/>
    </row>
    <row r="204" spans="1:24" ht="15" hidden="1" customHeight="1" x14ac:dyDescent="0.25">
      <c r="B204" s="55"/>
      <c r="C204" s="2"/>
      <c r="D204" s="550" t="s">
        <v>554</v>
      </c>
      <c r="E204" s="550"/>
      <c r="F204" s="165">
        <v>0</v>
      </c>
      <c r="G204" s="241">
        <f t="shared" si="52"/>
        <v>0</v>
      </c>
      <c r="H204" s="147"/>
      <c r="I204" s="165">
        <f t="shared" si="39"/>
        <v>0</v>
      </c>
      <c r="J204" s="74"/>
      <c r="K204" s="1"/>
      <c r="L204" s="1"/>
      <c r="M204" s="74"/>
      <c r="N204" s="1"/>
      <c r="O204" s="1"/>
      <c r="P204" s="1"/>
      <c r="Q204" s="1"/>
      <c r="R204" s="80"/>
      <c r="S204" s="1"/>
      <c r="T204" s="403"/>
      <c r="U204" s="421"/>
      <c r="V204" s="80"/>
      <c r="W204" s="80"/>
      <c r="X204" s="44"/>
    </row>
    <row r="205" spans="1:24" ht="15" hidden="1" customHeight="1" x14ac:dyDescent="0.25">
      <c r="B205" s="55"/>
      <c r="C205" s="2"/>
      <c r="D205" s="550" t="s">
        <v>553</v>
      </c>
      <c r="E205" s="550"/>
      <c r="F205" s="165">
        <v>0</v>
      </c>
      <c r="G205" s="241">
        <f t="shared" si="52"/>
        <v>0</v>
      </c>
      <c r="H205" s="147"/>
      <c r="I205" s="165">
        <f t="shared" si="39"/>
        <v>0</v>
      </c>
      <c r="J205" s="74"/>
      <c r="K205" s="1"/>
      <c r="L205" s="1"/>
      <c r="M205" s="74"/>
      <c r="N205" s="1"/>
      <c r="O205" s="1"/>
      <c r="P205" s="1"/>
      <c r="Q205" s="1"/>
      <c r="R205" s="80"/>
      <c r="S205" s="1"/>
      <c r="T205" s="403"/>
      <c r="U205" s="421"/>
      <c r="V205" s="80"/>
      <c r="W205" s="80"/>
      <c r="X205" s="44"/>
    </row>
    <row r="206" spans="1:24" ht="25.5" hidden="1" customHeight="1" x14ac:dyDescent="0.25">
      <c r="B206" s="55"/>
      <c r="C206" s="2"/>
      <c r="D206" s="551" t="s">
        <v>557</v>
      </c>
      <c r="E206" s="551"/>
      <c r="F206" s="165">
        <v>0</v>
      </c>
      <c r="G206" s="251">
        <f t="shared" si="52"/>
        <v>0</v>
      </c>
      <c r="H206" s="157"/>
      <c r="I206" s="165">
        <f t="shared" si="39"/>
        <v>0</v>
      </c>
      <c r="J206" s="74"/>
      <c r="K206" s="1"/>
      <c r="L206" s="1"/>
      <c r="M206" s="74"/>
      <c r="N206" s="1"/>
      <c r="O206" s="1"/>
      <c r="P206" s="1"/>
      <c r="Q206" s="1"/>
      <c r="R206" s="80"/>
      <c r="S206" s="1"/>
      <c r="T206" s="403"/>
      <c r="U206" s="421"/>
      <c r="V206" s="80"/>
      <c r="W206" s="80"/>
      <c r="X206" s="44"/>
    </row>
    <row r="207" spans="1:24" ht="15" hidden="1" customHeight="1" x14ac:dyDescent="0.25">
      <c r="B207" s="55"/>
      <c r="C207" s="2"/>
      <c r="D207" s="550" t="s">
        <v>818</v>
      </c>
      <c r="E207" s="550"/>
      <c r="F207" s="165">
        <v>0</v>
      </c>
      <c r="G207" s="241">
        <f t="shared" si="52"/>
        <v>0</v>
      </c>
      <c r="H207" s="147"/>
      <c r="I207" s="165">
        <f t="shared" si="39"/>
        <v>0</v>
      </c>
      <c r="J207" s="74"/>
      <c r="K207" s="1"/>
      <c r="L207" s="1"/>
      <c r="M207" s="74"/>
      <c r="N207" s="1"/>
      <c r="O207" s="1"/>
      <c r="P207" s="1"/>
      <c r="Q207" s="1"/>
      <c r="R207" s="80"/>
      <c r="S207" s="1"/>
      <c r="T207" s="403"/>
      <c r="U207" s="421"/>
      <c r="V207" s="80"/>
      <c r="W207" s="80"/>
      <c r="X207" s="44"/>
    </row>
    <row r="208" spans="1:24" ht="25.5" hidden="1" customHeight="1" x14ac:dyDescent="0.25">
      <c r="B208" s="55"/>
      <c r="C208" s="2"/>
      <c r="D208" s="551" t="s">
        <v>562</v>
      </c>
      <c r="E208" s="551"/>
      <c r="F208" s="165">
        <v>0</v>
      </c>
      <c r="G208" s="251">
        <f t="shared" si="52"/>
        <v>0</v>
      </c>
      <c r="H208" s="157"/>
      <c r="I208" s="165">
        <f t="shared" si="39"/>
        <v>0</v>
      </c>
      <c r="J208" s="74"/>
      <c r="K208" s="1"/>
      <c r="L208" s="1"/>
      <c r="M208" s="74"/>
      <c r="N208" s="1"/>
      <c r="O208" s="1"/>
      <c r="P208" s="1"/>
      <c r="Q208" s="1"/>
      <c r="R208" s="80"/>
      <c r="S208" s="1"/>
      <c r="T208" s="403"/>
      <c r="U208" s="421"/>
      <c r="V208" s="80"/>
      <c r="W208" s="80"/>
      <c r="X208" s="44"/>
    </row>
    <row r="209" spans="1:24" ht="25.5" hidden="1" customHeight="1" x14ac:dyDescent="0.25">
      <c r="B209" s="55"/>
      <c r="C209" s="2"/>
      <c r="D209" s="551" t="s">
        <v>565</v>
      </c>
      <c r="E209" s="551"/>
      <c r="F209" s="165">
        <v>0</v>
      </c>
      <c r="G209" s="251">
        <f t="shared" si="52"/>
        <v>0</v>
      </c>
      <c r="H209" s="157"/>
      <c r="I209" s="165">
        <f t="shared" si="39"/>
        <v>0</v>
      </c>
      <c r="J209" s="74"/>
      <c r="K209" s="1"/>
      <c r="L209" s="1"/>
      <c r="M209" s="74"/>
      <c r="N209" s="1"/>
      <c r="O209" s="1"/>
      <c r="P209" s="1"/>
      <c r="Q209" s="1"/>
      <c r="R209" s="80"/>
      <c r="S209" s="1"/>
      <c r="T209" s="403"/>
      <c r="U209" s="421"/>
      <c r="V209" s="80"/>
      <c r="W209" s="80"/>
      <c r="X209" s="44"/>
    </row>
    <row r="210" spans="1:24" s="18" customFormat="1" ht="25.5" hidden="1" customHeight="1" x14ac:dyDescent="0.25">
      <c r="A210" s="124" t="s">
        <v>276</v>
      </c>
      <c r="B210" s="91" t="s">
        <v>686</v>
      </c>
      <c r="C210" s="618" t="s">
        <v>606</v>
      </c>
      <c r="D210" s="619"/>
      <c r="E210" s="619"/>
      <c r="F210" s="164">
        <v>0</v>
      </c>
      <c r="G210" s="255">
        <f>G211+G212</f>
        <v>0</v>
      </c>
      <c r="H210" s="161">
        <f t="shared" ref="H210:X210" si="53">H211+H212</f>
        <v>0</v>
      </c>
      <c r="I210" s="164">
        <f t="shared" si="39"/>
        <v>0</v>
      </c>
      <c r="J210" s="93">
        <f>J211+J212</f>
        <v>0</v>
      </c>
      <c r="K210" s="94">
        <f>K211+K212</f>
        <v>0</v>
      </c>
      <c r="L210" s="94">
        <f>L211+L212</f>
        <v>0</v>
      </c>
      <c r="M210" s="93">
        <f t="shared" si="53"/>
        <v>0</v>
      </c>
      <c r="N210" s="94">
        <f t="shared" si="53"/>
        <v>0</v>
      </c>
      <c r="O210" s="94">
        <f t="shared" si="53"/>
        <v>0</v>
      </c>
      <c r="P210" s="94">
        <f t="shared" si="53"/>
        <v>0</v>
      </c>
      <c r="Q210" s="94">
        <f t="shared" si="53"/>
        <v>0</v>
      </c>
      <c r="R210" s="97">
        <f t="shared" si="53"/>
        <v>0</v>
      </c>
      <c r="S210" s="94">
        <f t="shared" si="53"/>
        <v>0</v>
      </c>
      <c r="T210" s="402">
        <f t="shared" si="53"/>
        <v>0</v>
      </c>
      <c r="U210" s="420">
        <f t="shared" si="53"/>
        <v>0</v>
      </c>
      <c r="V210" s="97">
        <f t="shared" si="53"/>
        <v>0</v>
      </c>
      <c r="W210" s="97">
        <f t="shared" si="53"/>
        <v>0</v>
      </c>
      <c r="X210" s="98">
        <f t="shared" si="53"/>
        <v>0</v>
      </c>
    </row>
    <row r="211" spans="1:24" ht="25.5" hidden="1" customHeight="1" x14ac:dyDescent="0.25">
      <c r="B211" s="55"/>
      <c r="C211" s="2"/>
      <c r="D211" s="551" t="s">
        <v>568</v>
      </c>
      <c r="E211" s="551"/>
      <c r="F211" s="165">
        <v>0</v>
      </c>
      <c r="G211" s="251">
        <f>SUM(M211:X211)</f>
        <v>0</v>
      </c>
      <c r="H211" s="157"/>
      <c r="I211" s="165">
        <f t="shared" ref="I211:I268" si="54">SUM(G211:H211)</f>
        <v>0</v>
      </c>
      <c r="J211" s="74"/>
      <c r="K211" s="1"/>
      <c r="L211" s="1"/>
      <c r="M211" s="74"/>
      <c r="N211" s="1"/>
      <c r="O211" s="1"/>
      <c r="P211" s="1"/>
      <c r="Q211" s="1"/>
      <c r="R211" s="80"/>
      <c r="S211" s="1"/>
      <c r="T211" s="403"/>
      <c r="U211" s="421"/>
      <c r="V211" s="80"/>
      <c r="W211" s="80"/>
      <c r="X211" s="44"/>
    </row>
    <row r="212" spans="1:24" ht="25.5" hidden="1" customHeight="1" x14ac:dyDescent="0.25">
      <c r="B212" s="55"/>
      <c r="C212" s="2"/>
      <c r="D212" s="551" t="s">
        <v>569</v>
      </c>
      <c r="E212" s="551"/>
      <c r="F212" s="165">
        <v>0</v>
      </c>
      <c r="G212" s="251">
        <f>SUM(M212:X212)</f>
        <v>0</v>
      </c>
      <c r="H212" s="157"/>
      <c r="I212" s="165">
        <f t="shared" si="54"/>
        <v>0</v>
      </c>
      <c r="J212" s="74"/>
      <c r="K212" s="1"/>
      <c r="L212" s="1"/>
      <c r="M212" s="74"/>
      <c r="N212" s="1"/>
      <c r="O212" s="1"/>
      <c r="P212" s="1"/>
      <c r="Q212" s="1"/>
      <c r="R212" s="80"/>
      <c r="S212" s="1"/>
      <c r="T212" s="403"/>
      <c r="U212" s="421"/>
      <c r="V212" s="80"/>
      <c r="W212" s="80"/>
      <c r="X212" s="44"/>
    </row>
    <row r="213" spans="1:24" s="18" customFormat="1" ht="15" hidden="1" customHeight="1" x14ac:dyDescent="0.25">
      <c r="A213" s="124" t="s">
        <v>277</v>
      </c>
      <c r="B213" s="91" t="s">
        <v>687</v>
      </c>
      <c r="C213" s="618" t="s">
        <v>819</v>
      </c>
      <c r="D213" s="619"/>
      <c r="E213" s="619"/>
      <c r="F213" s="164">
        <v>0</v>
      </c>
      <c r="G213" s="255">
        <f>G214+G215+G216+G217+G218+G219+G220+G221+G222+G223+G224</f>
        <v>0</v>
      </c>
      <c r="H213" s="161">
        <f t="shared" ref="H213:X213" si="55">H214+H215+H216+H217+H218+H219+H220+H221+H222+H223+H224</f>
        <v>0</v>
      </c>
      <c r="I213" s="164">
        <f t="shared" si="54"/>
        <v>0</v>
      </c>
      <c r="J213" s="93">
        <f>J214+J215+J216+J217+J218+J219+J220+J221+J222+J223+J224</f>
        <v>0</v>
      </c>
      <c r="K213" s="94">
        <f>K214+K215+K216+K217+K218+K219+K220+K221+K222+K223+K224</f>
        <v>0</v>
      </c>
      <c r="L213" s="94">
        <f>L214+L215+L216+L217+L218+L219+L220+L221+L222+L223+L224</f>
        <v>0</v>
      </c>
      <c r="M213" s="93">
        <f t="shared" si="55"/>
        <v>0</v>
      </c>
      <c r="N213" s="94">
        <f t="shared" si="55"/>
        <v>0</v>
      </c>
      <c r="O213" s="94">
        <f t="shared" si="55"/>
        <v>0</v>
      </c>
      <c r="P213" s="94">
        <f t="shared" si="55"/>
        <v>0</v>
      </c>
      <c r="Q213" s="94">
        <f t="shared" si="55"/>
        <v>0</v>
      </c>
      <c r="R213" s="97">
        <f t="shared" si="55"/>
        <v>0</v>
      </c>
      <c r="S213" s="94">
        <f t="shared" si="55"/>
        <v>0</v>
      </c>
      <c r="T213" s="402">
        <f t="shared" si="55"/>
        <v>0</v>
      </c>
      <c r="U213" s="420">
        <f t="shared" si="55"/>
        <v>0</v>
      </c>
      <c r="V213" s="97">
        <f t="shared" si="55"/>
        <v>0</v>
      </c>
      <c r="W213" s="97">
        <f t="shared" si="55"/>
        <v>0</v>
      </c>
      <c r="X213" s="98">
        <f t="shared" si="55"/>
        <v>0</v>
      </c>
    </row>
    <row r="214" spans="1:24" ht="15" hidden="1" customHeight="1" x14ac:dyDescent="0.25">
      <c r="B214" s="55"/>
      <c r="C214" s="2"/>
      <c r="D214" s="550" t="s">
        <v>372</v>
      </c>
      <c r="E214" s="550"/>
      <c r="F214" s="165">
        <v>0</v>
      </c>
      <c r="G214" s="241">
        <f t="shared" ref="G214:G226" si="56">SUM(M214:X214)</f>
        <v>0</v>
      </c>
      <c r="H214" s="147"/>
      <c r="I214" s="165">
        <f t="shared" si="54"/>
        <v>0</v>
      </c>
      <c r="J214" s="74"/>
      <c r="K214" s="1"/>
      <c r="L214" s="1"/>
      <c r="M214" s="74"/>
      <c r="N214" s="1"/>
      <c r="O214" s="1"/>
      <c r="P214" s="1"/>
      <c r="Q214" s="1"/>
      <c r="R214" s="80"/>
      <c r="S214" s="1"/>
      <c r="T214" s="403"/>
      <c r="U214" s="421"/>
      <c r="V214" s="80"/>
      <c r="W214" s="80"/>
      <c r="X214" s="44"/>
    </row>
    <row r="215" spans="1:24" ht="15" hidden="1" customHeight="1" x14ac:dyDescent="0.25">
      <c r="B215" s="55"/>
      <c r="C215" s="2"/>
      <c r="D215" s="550" t="s">
        <v>820</v>
      </c>
      <c r="E215" s="550"/>
      <c r="F215" s="165">
        <v>0</v>
      </c>
      <c r="G215" s="241">
        <f t="shared" si="56"/>
        <v>0</v>
      </c>
      <c r="H215" s="147"/>
      <c r="I215" s="165">
        <f t="shared" si="54"/>
        <v>0</v>
      </c>
      <c r="J215" s="74"/>
      <c r="K215" s="1"/>
      <c r="L215" s="1"/>
      <c r="M215" s="74"/>
      <c r="N215" s="1"/>
      <c r="O215" s="1"/>
      <c r="P215" s="1"/>
      <c r="Q215" s="1"/>
      <c r="R215" s="80"/>
      <c r="S215" s="1"/>
      <c r="T215" s="403"/>
      <c r="U215" s="421"/>
      <c r="V215" s="80"/>
      <c r="W215" s="80"/>
      <c r="X215" s="44"/>
    </row>
    <row r="216" spans="1:24" ht="15" hidden="1" customHeight="1" x14ac:dyDescent="0.25">
      <c r="B216" s="55"/>
      <c r="C216" s="2"/>
      <c r="D216" s="550" t="s">
        <v>375</v>
      </c>
      <c r="E216" s="550"/>
      <c r="F216" s="165">
        <v>0</v>
      </c>
      <c r="G216" s="241">
        <f t="shared" si="56"/>
        <v>0</v>
      </c>
      <c r="H216" s="147"/>
      <c r="I216" s="165">
        <f t="shared" si="54"/>
        <v>0</v>
      </c>
      <c r="J216" s="74"/>
      <c r="K216" s="1"/>
      <c r="L216" s="1"/>
      <c r="M216" s="74"/>
      <c r="N216" s="1"/>
      <c r="O216" s="1"/>
      <c r="P216" s="1"/>
      <c r="Q216" s="1"/>
      <c r="R216" s="80"/>
      <c r="S216" s="1"/>
      <c r="T216" s="403"/>
      <c r="U216" s="421"/>
      <c r="V216" s="80"/>
      <c r="W216" s="80"/>
      <c r="X216" s="44"/>
    </row>
    <row r="217" spans="1:24" ht="15" hidden="1" customHeight="1" x14ac:dyDescent="0.25">
      <c r="B217" s="55"/>
      <c r="C217" s="2"/>
      <c r="D217" s="550" t="s">
        <v>373</v>
      </c>
      <c r="E217" s="550"/>
      <c r="F217" s="165">
        <v>0</v>
      </c>
      <c r="G217" s="241">
        <f t="shared" si="56"/>
        <v>0</v>
      </c>
      <c r="H217" s="147"/>
      <c r="I217" s="165">
        <f t="shared" si="54"/>
        <v>0</v>
      </c>
      <c r="J217" s="74"/>
      <c r="K217" s="1"/>
      <c r="L217" s="1"/>
      <c r="M217" s="74"/>
      <c r="N217" s="1"/>
      <c r="O217" s="1"/>
      <c r="P217" s="1"/>
      <c r="Q217" s="1"/>
      <c r="R217" s="80"/>
      <c r="S217" s="1"/>
      <c r="T217" s="403"/>
      <c r="U217" s="421"/>
      <c r="V217" s="80"/>
      <c r="W217" s="80"/>
      <c r="X217" s="44"/>
    </row>
    <row r="218" spans="1:24" ht="15" hidden="1" customHeight="1" x14ac:dyDescent="0.25">
      <c r="B218" s="55"/>
      <c r="C218" s="2"/>
      <c r="D218" s="550" t="s">
        <v>821</v>
      </c>
      <c r="E218" s="550"/>
      <c r="F218" s="165">
        <v>0</v>
      </c>
      <c r="G218" s="241">
        <f t="shared" si="56"/>
        <v>0</v>
      </c>
      <c r="H218" s="147"/>
      <c r="I218" s="165">
        <f t="shared" si="54"/>
        <v>0</v>
      </c>
      <c r="J218" s="74"/>
      <c r="K218" s="1"/>
      <c r="L218" s="1"/>
      <c r="M218" s="74"/>
      <c r="N218" s="1"/>
      <c r="O218" s="1"/>
      <c r="P218" s="1"/>
      <c r="Q218" s="1"/>
      <c r="R218" s="80"/>
      <c r="S218" s="1"/>
      <c r="T218" s="403"/>
      <c r="U218" s="421"/>
      <c r="V218" s="80"/>
      <c r="W218" s="80"/>
      <c r="X218" s="44"/>
    </row>
    <row r="219" spans="1:24" ht="25.5" hidden="1" customHeight="1" x14ac:dyDescent="0.25">
      <c r="B219" s="55"/>
      <c r="C219" s="2"/>
      <c r="D219" s="551" t="s">
        <v>537</v>
      </c>
      <c r="E219" s="551"/>
      <c r="F219" s="165">
        <v>0</v>
      </c>
      <c r="G219" s="251">
        <f t="shared" si="56"/>
        <v>0</v>
      </c>
      <c r="H219" s="157"/>
      <c r="I219" s="165">
        <f t="shared" si="54"/>
        <v>0</v>
      </c>
      <c r="J219" s="74"/>
      <c r="K219" s="1"/>
      <c r="L219" s="1"/>
      <c r="M219" s="74"/>
      <c r="N219" s="1"/>
      <c r="O219" s="1"/>
      <c r="P219" s="1"/>
      <c r="Q219" s="1"/>
      <c r="R219" s="80"/>
      <c r="S219" s="1"/>
      <c r="T219" s="403"/>
      <c r="U219" s="421"/>
      <c r="V219" s="80"/>
      <c r="W219" s="80"/>
      <c r="X219" s="44"/>
    </row>
    <row r="220" spans="1:24" ht="25.5" hidden="1" customHeight="1" x14ac:dyDescent="0.25">
      <c r="B220" s="55"/>
      <c r="C220" s="2"/>
      <c r="D220" s="551" t="s">
        <v>540</v>
      </c>
      <c r="E220" s="551"/>
      <c r="F220" s="165">
        <v>0</v>
      </c>
      <c r="G220" s="251">
        <f t="shared" si="56"/>
        <v>0</v>
      </c>
      <c r="H220" s="157"/>
      <c r="I220" s="165">
        <f t="shared" si="54"/>
        <v>0</v>
      </c>
      <c r="J220" s="74"/>
      <c r="K220" s="1"/>
      <c r="L220" s="1"/>
      <c r="M220" s="74"/>
      <c r="N220" s="1"/>
      <c r="O220" s="1"/>
      <c r="P220" s="1"/>
      <c r="Q220" s="1"/>
      <c r="R220" s="80"/>
      <c r="S220" s="1"/>
      <c r="T220" s="403"/>
      <c r="U220" s="421"/>
      <c r="V220" s="80"/>
      <c r="W220" s="80"/>
      <c r="X220" s="44"/>
    </row>
    <row r="221" spans="1:24" ht="15" hidden="1" customHeight="1" x14ac:dyDescent="0.25">
      <c r="B221" s="55"/>
      <c r="C221" s="2"/>
      <c r="D221" s="550" t="s">
        <v>822</v>
      </c>
      <c r="E221" s="550"/>
      <c r="F221" s="165">
        <v>0</v>
      </c>
      <c r="G221" s="241">
        <f t="shared" si="56"/>
        <v>0</v>
      </c>
      <c r="H221" s="147"/>
      <c r="I221" s="165">
        <f t="shared" si="54"/>
        <v>0</v>
      </c>
      <c r="J221" s="74"/>
      <c r="K221" s="1"/>
      <c r="L221" s="1"/>
      <c r="M221" s="74"/>
      <c r="N221" s="1"/>
      <c r="O221" s="1"/>
      <c r="P221" s="1"/>
      <c r="Q221" s="1"/>
      <c r="R221" s="80"/>
      <c r="S221" s="1"/>
      <c r="T221" s="403"/>
      <c r="U221" s="421"/>
      <c r="V221" s="80"/>
      <c r="W221" s="80"/>
      <c r="X221" s="44"/>
    </row>
    <row r="222" spans="1:24" ht="15" hidden="1" customHeight="1" x14ac:dyDescent="0.25">
      <c r="B222" s="55"/>
      <c r="C222" s="2"/>
      <c r="D222" s="550" t="s">
        <v>374</v>
      </c>
      <c r="E222" s="550"/>
      <c r="F222" s="165">
        <v>0</v>
      </c>
      <c r="G222" s="241">
        <f t="shared" si="56"/>
        <v>0</v>
      </c>
      <c r="H222" s="147"/>
      <c r="I222" s="165">
        <f t="shared" si="54"/>
        <v>0</v>
      </c>
      <c r="J222" s="74"/>
      <c r="K222" s="1"/>
      <c r="L222" s="1"/>
      <c r="M222" s="74"/>
      <c r="N222" s="1"/>
      <c r="O222" s="1"/>
      <c r="P222" s="1"/>
      <c r="Q222" s="1"/>
      <c r="R222" s="80"/>
      <c r="S222" s="1"/>
      <c r="T222" s="403"/>
      <c r="U222" s="421"/>
      <c r="V222" s="80"/>
      <c r="W222" s="80"/>
      <c r="X222" s="44"/>
    </row>
    <row r="223" spans="1:24" ht="15" hidden="1" customHeight="1" x14ac:dyDescent="0.25">
      <c r="B223" s="55"/>
      <c r="C223" s="2"/>
      <c r="D223" s="550" t="s">
        <v>823</v>
      </c>
      <c r="E223" s="550"/>
      <c r="F223" s="165">
        <v>0</v>
      </c>
      <c r="G223" s="241">
        <f t="shared" si="56"/>
        <v>0</v>
      </c>
      <c r="H223" s="147"/>
      <c r="I223" s="165">
        <f t="shared" si="54"/>
        <v>0</v>
      </c>
      <c r="J223" s="74"/>
      <c r="K223" s="1"/>
      <c r="L223" s="1"/>
      <c r="M223" s="74"/>
      <c r="N223" s="1"/>
      <c r="O223" s="1"/>
      <c r="P223" s="1"/>
      <c r="Q223" s="1"/>
      <c r="R223" s="80"/>
      <c r="S223" s="1"/>
      <c r="T223" s="403"/>
      <c r="U223" s="421"/>
      <c r="V223" s="80"/>
      <c r="W223" s="80"/>
      <c r="X223" s="44"/>
    </row>
    <row r="224" spans="1:24" ht="15" hidden="1" customHeight="1" x14ac:dyDescent="0.25">
      <c r="B224" s="55"/>
      <c r="C224" s="2"/>
      <c r="D224" s="550" t="s">
        <v>566</v>
      </c>
      <c r="E224" s="550"/>
      <c r="F224" s="165">
        <v>0</v>
      </c>
      <c r="G224" s="241">
        <f t="shared" si="56"/>
        <v>0</v>
      </c>
      <c r="H224" s="147"/>
      <c r="I224" s="165">
        <f t="shared" si="54"/>
        <v>0</v>
      </c>
      <c r="J224" s="74"/>
      <c r="K224" s="1"/>
      <c r="L224" s="1"/>
      <c r="M224" s="74"/>
      <c r="N224" s="1"/>
      <c r="O224" s="1"/>
      <c r="P224" s="1"/>
      <c r="Q224" s="1"/>
      <c r="R224" s="80"/>
      <c r="S224" s="1"/>
      <c r="T224" s="403"/>
      <c r="U224" s="421"/>
      <c r="V224" s="80"/>
      <c r="W224" s="80"/>
      <c r="X224" s="44"/>
    </row>
    <row r="225" spans="1:24" s="18" customFormat="1" ht="15" hidden="1" customHeight="1" x14ac:dyDescent="0.25">
      <c r="A225" s="124" t="s">
        <v>278</v>
      </c>
      <c r="B225" s="91" t="s">
        <v>688</v>
      </c>
      <c r="C225" s="587" t="s">
        <v>279</v>
      </c>
      <c r="D225" s="588"/>
      <c r="E225" s="588"/>
      <c r="F225" s="164">
        <v>0</v>
      </c>
      <c r="G225" s="242">
        <f t="shared" si="56"/>
        <v>0</v>
      </c>
      <c r="H225" s="148"/>
      <c r="I225" s="164">
        <f t="shared" si="54"/>
        <v>0</v>
      </c>
      <c r="J225" s="93"/>
      <c r="K225" s="94"/>
      <c r="L225" s="94"/>
      <c r="M225" s="93"/>
      <c r="N225" s="94"/>
      <c r="O225" s="94"/>
      <c r="P225" s="94"/>
      <c r="Q225" s="94"/>
      <c r="R225" s="97"/>
      <c r="S225" s="94"/>
      <c r="T225" s="402"/>
      <c r="U225" s="420"/>
      <c r="V225" s="97"/>
      <c r="W225" s="97"/>
      <c r="X225" s="98"/>
    </row>
    <row r="226" spans="1:24" s="18" customFormat="1" ht="15" hidden="1" customHeight="1" x14ac:dyDescent="0.25">
      <c r="A226" s="124" t="s">
        <v>280</v>
      </c>
      <c r="B226" s="91" t="s">
        <v>689</v>
      </c>
      <c r="C226" s="587" t="s">
        <v>281</v>
      </c>
      <c r="D226" s="588"/>
      <c r="E226" s="588"/>
      <c r="F226" s="164">
        <v>0</v>
      </c>
      <c r="G226" s="242">
        <f t="shared" si="56"/>
        <v>0</v>
      </c>
      <c r="H226" s="148"/>
      <c r="I226" s="164">
        <f t="shared" si="54"/>
        <v>0</v>
      </c>
      <c r="J226" s="93"/>
      <c r="K226" s="94"/>
      <c r="L226" s="94"/>
      <c r="M226" s="93"/>
      <c r="N226" s="94"/>
      <c r="O226" s="94"/>
      <c r="P226" s="94"/>
      <c r="Q226" s="94"/>
      <c r="R226" s="97"/>
      <c r="S226" s="94"/>
      <c r="T226" s="402"/>
      <c r="U226" s="420"/>
      <c r="V226" s="97"/>
      <c r="W226" s="97"/>
      <c r="X226" s="98"/>
    </row>
    <row r="227" spans="1:24" s="18" customFormat="1" ht="15" hidden="1" customHeight="1" x14ac:dyDescent="0.25">
      <c r="A227" s="124" t="s">
        <v>282</v>
      </c>
      <c r="B227" s="91" t="s">
        <v>690</v>
      </c>
      <c r="C227" s="587" t="s">
        <v>283</v>
      </c>
      <c r="D227" s="588"/>
      <c r="E227" s="588"/>
      <c r="F227" s="164">
        <v>0</v>
      </c>
      <c r="G227" s="242">
        <f>G228+G229+G230+G231+G232+G233+G234+G235+G236+G237</f>
        <v>0</v>
      </c>
      <c r="H227" s="148">
        <f t="shared" ref="H227:X227" si="57">H228+H229+H230+H231+H232+H233+H234+H235+H236+H237</f>
        <v>0</v>
      </c>
      <c r="I227" s="164">
        <f t="shared" si="54"/>
        <v>0</v>
      </c>
      <c r="J227" s="93">
        <f>J228+J229+J230+J231+J232+J233+J234+J235+J236+J237</f>
        <v>0</v>
      </c>
      <c r="K227" s="94">
        <f>K228+K229+K230+K231+K232+K233+K234+K235+K236+K237</f>
        <v>0</v>
      </c>
      <c r="L227" s="94">
        <f>L228+L229+L230+L231+L232+L233+L234+L235+L236+L237</f>
        <v>0</v>
      </c>
      <c r="M227" s="93">
        <f t="shared" si="57"/>
        <v>0</v>
      </c>
      <c r="N227" s="94">
        <f t="shared" si="57"/>
        <v>0</v>
      </c>
      <c r="O227" s="94">
        <f t="shared" si="57"/>
        <v>0</v>
      </c>
      <c r="P227" s="94">
        <f t="shared" si="57"/>
        <v>0</v>
      </c>
      <c r="Q227" s="94">
        <f t="shared" si="57"/>
        <v>0</v>
      </c>
      <c r="R227" s="97">
        <f t="shared" si="57"/>
        <v>0</v>
      </c>
      <c r="S227" s="94">
        <f t="shared" si="57"/>
        <v>0</v>
      </c>
      <c r="T227" s="402">
        <f t="shared" si="57"/>
        <v>0</v>
      </c>
      <c r="U227" s="420">
        <f t="shared" si="57"/>
        <v>0</v>
      </c>
      <c r="V227" s="97">
        <f t="shared" si="57"/>
        <v>0</v>
      </c>
      <c r="W227" s="97">
        <f t="shared" si="57"/>
        <v>0</v>
      </c>
      <c r="X227" s="98">
        <f t="shared" si="57"/>
        <v>0</v>
      </c>
    </row>
    <row r="228" spans="1:24" ht="15" hidden="1" customHeight="1" x14ac:dyDescent="0.25">
      <c r="B228" s="55"/>
      <c r="C228" s="2"/>
      <c r="D228" s="550" t="s">
        <v>376</v>
      </c>
      <c r="E228" s="550"/>
      <c r="F228" s="165">
        <v>0</v>
      </c>
      <c r="G228" s="241">
        <f t="shared" ref="G228:G237" si="58">SUM(M228:X228)</f>
        <v>0</v>
      </c>
      <c r="H228" s="147"/>
      <c r="I228" s="165">
        <f t="shared" si="54"/>
        <v>0</v>
      </c>
      <c r="J228" s="74"/>
      <c r="K228" s="1"/>
      <c r="L228" s="1"/>
      <c r="M228" s="74"/>
      <c r="N228" s="1"/>
      <c r="O228" s="1"/>
      <c r="P228" s="1"/>
      <c r="Q228" s="1"/>
      <c r="R228" s="80"/>
      <c r="S228" s="1"/>
      <c r="T228" s="403"/>
      <c r="U228" s="421"/>
      <c r="V228" s="80"/>
      <c r="W228" s="80"/>
      <c r="X228" s="44"/>
    </row>
    <row r="229" spans="1:24" ht="15" hidden="1" customHeight="1" x14ac:dyDescent="0.25">
      <c r="B229" s="55"/>
      <c r="C229" s="2"/>
      <c r="D229" s="550" t="s">
        <v>377</v>
      </c>
      <c r="E229" s="550"/>
      <c r="F229" s="165">
        <v>0</v>
      </c>
      <c r="G229" s="241">
        <f t="shared" si="58"/>
        <v>0</v>
      </c>
      <c r="H229" s="147"/>
      <c r="I229" s="165">
        <f t="shared" si="54"/>
        <v>0</v>
      </c>
      <c r="J229" s="74"/>
      <c r="K229" s="1"/>
      <c r="L229" s="1"/>
      <c r="M229" s="74"/>
      <c r="N229" s="1"/>
      <c r="O229" s="1"/>
      <c r="P229" s="1"/>
      <c r="Q229" s="1"/>
      <c r="R229" s="80"/>
      <c r="S229" s="1"/>
      <c r="T229" s="403"/>
      <c r="U229" s="421"/>
      <c r="V229" s="80"/>
      <c r="W229" s="80"/>
      <c r="X229" s="44"/>
    </row>
    <row r="230" spans="1:24" ht="15" hidden="1" customHeight="1" x14ac:dyDescent="0.25">
      <c r="B230" s="55"/>
      <c r="C230" s="2"/>
      <c r="D230" s="550" t="s">
        <v>378</v>
      </c>
      <c r="E230" s="550"/>
      <c r="F230" s="165">
        <v>0</v>
      </c>
      <c r="G230" s="241">
        <f t="shared" si="58"/>
        <v>0</v>
      </c>
      <c r="H230" s="147"/>
      <c r="I230" s="165">
        <f t="shared" si="54"/>
        <v>0</v>
      </c>
      <c r="J230" s="74"/>
      <c r="K230" s="1"/>
      <c r="L230" s="1"/>
      <c r="M230" s="74"/>
      <c r="N230" s="1"/>
      <c r="O230" s="1"/>
      <c r="P230" s="1"/>
      <c r="Q230" s="1"/>
      <c r="R230" s="80"/>
      <c r="S230" s="1"/>
      <c r="T230" s="403"/>
      <c r="U230" s="421"/>
      <c r="V230" s="80"/>
      <c r="W230" s="80"/>
      <c r="X230" s="44"/>
    </row>
    <row r="231" spans="1:24" ht="15" hidden="1" customHeight="1" x14ac:dyDescent="0.25">
      <c r="B231" s="55"/>
      <c r="C231" s="2"/>
      <c r="D231" s="550" t="s">
        <v>379</v>
      </c>
      <c r="E231" s="550"/>
      <c r="F231" s="165">
        <v>0</v>
      </c>
      <c r="G231" s="241">
        <f t="shared" si="58"/>
        <v>0</v>
      </c>
      <c r="H231" s="147"/>
      <c r="I231" s="165">
        <f t="shared" si="54"/>
        <v>0</v>
      </c>
      <c r="J231" s="74"/>
      <c r="K231" s="1"/>
      <c r="L231" s="1"/>
      <c r="M231" s="74"/>
      <c r="N231" s="1"/>
      <c r="O231" s="1"/>
      <c r="P231" s="1"/>
      <c r="Q231" s="1"/>
      <c r="R231" s="80"/>
      <c r="S231" s="1"/>
      <c r="T231" s="403"/>
      <c r="U231" s="421"/>
      <c r="V231" s="80"/>
      <c r="W231" s="80"/>
      <c r="X231" s="44"/>
    </row>
    <row r="232" spans="1:24" ht="15" hidden="1" customHeight="1" x14ac:dyDescent="0.25">
      <c r="B232" s="55"/>
      <c r="C232" s="2"/>
      <c r="D232" s="550" t="s">
        <v>380</v>
      </c>
      <c r="E232" s="550"/>
      <c r="F232" s="165">
        <v>0</v>
      </c>
      <c r="G232" s="241">
        <f t="shared" si="58"/>
        <v>0</v>
      </c>
      <c r="H232" s="147"/>
      <c r="I232" s="165">
        <f t="shared" si="54"/>
        <v>0</v>
      </c>
      <c r="J232" s="74"/>
      <c r="K232" s="1"/>
      <c r="L232" s="1"/>
      <c r="M232" s="74"/>
      <c r="N232" s="1"/>
      <c r="O232" s="1"/>
      <c r="P232" s="1"/>
      <c r="Q232" s="1"/>
      <c r="R232" s="80"/>
      <c r="S232" s="1"/>
      <c r="T232" s="403"/>
      <c r="U232" s="421"/>
      <c r="V232" s="80"/>
      <c r="W232" s="80"/>
      <c r="X232" s="44"/>
    </row>
    <row r="233" spans="1:24" ht="25.5" hidden="1" customHeight="1" x14ac:dyDescent="0.25">
      <c r="B233" s="55"/>
      <c r="C233" s="2"/>
      <c r="D233" s="551" t="s">
        <v>538</v>
      </c>
      <c r="E233" s="551"/>
      <c r="F233" s="165">
        <v>0</v>
      </c>
      <c r="G233" s="251">
        <f t="shared" si="58"/>
        <v>0</v>
      </c>
      <c r="H233" s="157"/>
      <c r="I233" s="165">
        <f t="shared" si="54"/>
        <v>0</v>
      </c>
      <c r="J233" s="74"/>
      <c r="K233" s="1"/>
      <c r="L233" s="1"/>
      <c r="M233" s="74"/>
      <c r="N233" s="1"/>
      <c r="O233" s="1"/>
      <c r="P233" s="1"/>
      <c r="Q233" s="1"/>
      <c r="R233" s="80"/>
      <c r="S233" s="1"/>
      <c r="T233" s="403"/>
      <c r="U233" s="421"/>
      <c r="V233" s="80"/>
      <c r="W233" s="80"/>
      <c r="X233" s="44"/>
    </row>
    <row r="234" spans="1:24" ht="25.5" hidden="1" customHeight="1" x14ac:dyDescent="0.25">
      <c r="B234" s="55"/>
      <c r="C234" s="2"/>
      <c r="D234" s="551" t="s">
        <v>541</v>
      </c>
      <c r="E234" s="551"/>
      <c r="F234" s="165">
        <v>0</v>
      </c>
      <c r="G234" s="251">
        <f t="shared" si="58"/>
        <v>0</v>
      </c>
      <c r="H234" s="157"/>
      <c r="I234" s="165">
        <f t="shared" si="54"/>
        <v>0</v>
      </c>
      <c r="J234" s="74"/>
      <c r="K234" s="1"/>
      <c r="L234" s="1"/>
      <c r="M234" s="74"/>
      <c r="N234" s="1"/>
      <c r="O234" s="1"/>
      <c r="P234" s="1"/>
      <c r="Q234" s="1"/>
      <c r="R234" s="80"/>
      <c r="S234" s="1"/>
      <c r="T234" s="403"/>
      <c r="U234" s="421"/>
      <c r="V234" s="80"/>
      <c r="W234" s="80"/>
      <c r="X234" s="44"/>
    </row>
    <row r="235" spans="1:24" ht="15" hidden="1" customHeight="1" x14ac:dyDescent="0.25">
      <c r="B235" s="55"/>
      <c r="C235" s="2"/>
      <c r="D235" s="550" t="s">
        <v>381</v>
      </c>
      <c r="E235" s="550"/>
      <c r="F235" s="165">
        <v>0</v>
      </c>
      <c r="G235" s="241">
        <f t="shared" si="58"/>
        <v>0</v>
      </c>
      <c r="H235" s="147"/>
      <c r="I235" s="165">
        <f t="shared" si="54"/>
        <v>0</v>
      </c>
      <c r="J235" s="74"/>
      <c r="K235" s="1"/>
      <c r="L235" s="1"/>
      <c r="M235" s="74"/>
      <c r="N235" s="1"/>
      <c r="O235" s="1"/>
      <c r="P235" s="1"/>
      <c r="Q235" s="1"/>
      <c r="R235" s="80"/>
      <c r="S235" s="1"/>
      <c r="T235" s="403"/>
      <c r="U235" s="421"/>
      <c r="V235" s="80"/>
      <c r="W235" s="80"/>
      <c r="X235" s="44"/>
    </row>
    <row r="236" spans="1:24" ht="15" hidden="1" customHeight="1" x14ac:dyDescent="0.25">
      <c r="B236" s="55"/>
      <c r="C236" s="2"/>
      <c r="D236" s="550" t="s">
        <v>382</v>
      </c>
      <c r="E236" s="550"/>
      <c r="F236" s="165">
        <v>0</v>
      </c>
      <c r="G236" s="241">
        <f t="shared" si="58"/>
        <v>0</v>
      </c>
      <c r="H236" s="147"/>
      <c r="I236" s="165">
        <f t="shared" si="54"/>
        <v>0</v>
      </c>
      <c r="J236" s="74"/>
      <c r="K236" s="1"/>
      <c r="L236" s="1"/>
      <c r="M236" s="74"/>
      <c r="N236" s="1"/>
      <c r="O236" s="1"/>
      <c r="P236" s="1"/>
      <c r="Q236" s="1"/>
      <c r="R236" s="80"/>
      <c r="S236" s="1"/>
      <c r="T236" s="403"/>
      <c r="U236" s="421"/>
      <c r="V236" s="80"/>
      <c r="W236" s="80"/>
      <c r="X236" s="44"/>
    </row>
    <row r="237" spans="1:24" ht="15.75" hidden="1" customHeight="1" thickBot="1" x14ac:dyDescent="0.3">
      <c r="B237" s="57"/>
      <c r="C237" s="20"/>
      <c r="D237" s="590" t="s">
        <v>567</v>
      </c>
      <c r="E237" s="590"/>
      <c r="F237" s="165">
        <v>0</v>
      </c>
      <c r="G237" s="243">
        <f t="shared" si="58"/>
        <v>0</v>
      </c>
      <c r="H237" s="149"/>
      <c r="I237" s="165">
        <f t="shared" si="54"/>
        <v>0</v>
      </c>
      <c r="J237" s="74"/>
      <c r="K237" s="1"/>
      <c r="L237" s="1"/>
      <c r="M237" s="74"/>
      <c r="N237" s="1"/>
      <c r="O237" s="1"/>
      <c r="P237" s="1"/>
      <c r="Q237" s="1"/>
      <c r="R237" s="80"/>
      <c r="S237" s="1"/>
      <c r="T237" s="403"/>
      <c r="U237" s="421"/>
      <c r="V237" s="80"/>
      <c r="W237" s="80"/>
      <c r="X237" s="44"/>
    </row>
    <row r="238" spans="1:24" ht="15.75" thickBot="1" x14ac:dyDescent="0.3">
      <c r="B238" s="99" t="s">
        <v>284</v>
      </c>
      <c r="C238" s="591" t="s">
        <v>285</v>
      </c>
      <c r="D238" s="592"/>
      <c r="E238" s="592"/>
      <c r="F238" s="162">
        <v>0</v>
      </c>
      <c r="G238" s="244">
        <f>G239+G260+G266+G267</f>
        <v>0</v>
      </c>
      <c r="H238" s="150">
        <f t="shared" ref="H238:X238" si="59">H239+H260+H266+H267</f>
        <v>0</v>
      </c>
      <c r="I238" s="162">
        <f t="shared" si="54"/>
        <v>0</v>
      </c>
      <c r="J238" s="85">
        <f>J239+J260+J266+J267</f>
        <v>0</v>
      </c>
      <c r="K238" s="86">
        <f>K239+K260+K266+K267</f>
        <v>0</v>
      </c>
      <c r="L238" s="86">
        <f>L239+L260+L266+L267</f>
        <v>0</v>
      </c>
      <c r="M238" s="85">
        <f t="shared" si="59"/>
        <v>0</v>
      </c>
      <c r="N238" s="86">
        <f t="shared" si="59"/>
        <v>0</v>
      </c>
      <c r="O238" s="86">
        <f t="shared" si="59"/>
        <v>0</v>
      </c>
      <c r="P238" s="86">
        <f t="shared" si="59"/>
        <v>0</v>
      </c>
      <c r="Q238" s="86">
        <f t="shared" si="59"/>
        <v>0</v>
      </c>
      <c r="R238" s="89">
        <f t="shared" si="59"/>
        <v>0</v>
      </c>
      <c r="S238" s="86">
        <f t="shared" si="59"/>
        <v>0</v>
      </c>
      <c r="T238" s="88">
        <f t="shared" si="59"/>
        <v>0</v>
      </c>
      <c r="U238" s="351">
        <f t="shared" si="59"/>
        <v>0</v>
      </c>
      <c r="V238" s="89">
        <f t="shared" si="59"/>
        <v>0</v>
      </c>
      <c r="W238" s="89">
        <f t="shared" si="59"/>
        <v>0</v>
      </c>
      <c r="X238" s="90">
        <f t="shared" si="59"/>
        <v>0</v>
      </c>
    </row>
    <row r="239" spans="1:24" ht="15" hidden="1" customHeight="1" x14ac:dyDescent="0.25">
      <c r="B239" s="113" t="s">
        <v>691</v>
      </c>
      <c r="C239" s="611" t="s">
        <v>286</v>
      </c>
      <c r="D239" s="612"/>
      <c r="E239" s="612"/>
      <c r="F239" s="163">
        <v>0</v>
      </c>
      <c r="G239" s="240">
        <f>G240+G244+G251+G252+G253+G254+G255+G256+G257</f>
        <v>0</v>
      </c>
      <c r="H239" s="146">
        <f t="shared" ref="H239:X239" si="60">H240+H244+H251+H252+H253+H254+H255+H256+H257</f>
        <v>0</v>
      </c>
      <c r="I239" s="163">
        <f t="shared" si="54"/>
        <v>0</v>
      </c>
      <c r="J239" s="115">
        <f>J240+J244+J251+J252+J253+J254+J255+J256+J257</f>
        <v>0</v>
      </c>
      <c r="K239" s="116">
        <f>K240+K244+K251+K252+K253+K254+K255+K256+K257</f>
        <v>0</v>
      </c>
      <c r="L239" s="116">
        <f>L240+L244+L251+L252+L253+L254+L255+L256+L257</f>
        <v>0</v>
      </c>
      <c r="M239" s="115">
        <f t="shared" si="60"/>
        <v>0</v>
      </c>
      <c r="N239" s="116">
        <f t="shared" si="60"/>
        <v>0</v>
      </c>
      <c r="O239" s="116">
        <f t="shared" si="60"/>
        <v>0</v>
      </c>
      <c r="P239" s="116">
        <f t="shared" si="60"/>
        <v>0</v>
      </c>
      <c r="Q239" s="116">
        <f t="shared" si="60"/>
        <v>0</v>
      </c>
      <c r="R239" s="119">
        <f t="shared" si="60"/>
        <v>0</v>
      </c>
      <c r="S239" s="116">
        <f t="shared" si="60"/>
        <v>0</v>
      </c>
      <c r="T239" s="407">
        <f t="shared" si="60"/>
        <v>0</v>
      </c>
      <c r="U239" s="425">
        <f t="shared" si="60"/>
        <v>0</v>
      </c>
      <c r="V239" s="119">
        <f t="shared" si="60"/>
        <v>0</v>
      </c>
      <c r="W239" s="119">
        <f t="shared" si="60"/>
        <v>0</v>
      </c>
      <c r="X239" s="120">
        <f t="shared" si="60"/>
        <v>0</v>
      </c>
    </row>
    <row r="240" spans="1:24" s="18" customFormat="1" ht="15" hidden="1" customHeight="1" x14ac:dyDescent="0.25">
      <c r="A240" s="124"/>
      <c r="B240" s="53" t="s">
        <v>692</v>
      </c>
      <c r="C240" s="609" t="s">
        <v>287</v>
      </c>
      <c r="D240" s="610"/>
      <c r="E240" s="610"/>
      <c r="F240" s="166">
        <v>0</v>
      </c>
      <c r="G240" s="248">
        <f>G241+G242+G243</f>
        <v>0</v>
      </c>
      <c r="H240" s="154">
        <f t="shared" ref="H240:X240" si="61">H241+H242+H243</f>
        <v>0</v>
      </c>
      <c r="I240" s="166">
        <f t="shared" si="54"/>
        <v>0</v>
      </c>
      <c r="J240" s="76">
        <f>J241+J242+J243</f>
        <v>0</v>
      </c>
      <c r="K240" s="13">
        <f>K241+K242+K243</f>
        <v>0</v>
      </c>
      <c r="L240" s="13">
        <f>L241+L242+L243</f>
        <v>0</v>
      </c>
      <c r="M240" s="76">
        <f t="shared" si="61"/>
        <v>0</v>
      </c>
      <c r="N240" s="13">
        <f t="shared" si="61"/>
        <v>0</v>
      </c>
      <c r="O240" s="13">
        <f t="shared" si="61"/>
        <v>0</v>
      </c>
      <c r="P240" s="13">
        <f t="shared" si="61"/>
        <v>0</v>
      </c>
      <c r="Q240" s="13">
        <f t="shared" si="61"/>
        <v>0</v>
      </c>
      <c r="R240" s="81">
        <f t="shared" si="61"/>
        <v>0</v>
      </c>
      <c r="S240" s="13">
        <f t="shared" si="61"/>
        <v>0</v>
      </c>
      <c r="T240" s="406">
        <f t="shared" si="61"/>
        <v>0</v>
      </c>
      <c r="U240" s="424">
        <f t="shared" si="61"/>
        <v>0</v>
      </c>
      <c r="V240" s="81">
        <f t="shared" si="61"/>
        <v>0</v>
      </c>
      <c r="W240" s="81">
        <f t="shared" si="61"/>
        <v>0</v>
      </c>
      <c r="X240" s="45">
        <f t="shared" si="61"/>
        <v>0</v>
      </c>
    </row>
    <row r="241" spans="1:24" s="206" customFormat="1" ht="15" hidden="1" customHeight="1" x14ac:dyDescent="0.25">
      <c r="A241" s="124" t="s">
        <v>288</v>
      </c>
      <c r="B241" s="187" t="s">
        <v>693</v>
      </c>
      <c r="C241" s="237"/>
      <c r="D241" s="613" t="s">
        <v>705</v>
      </c>
      <c r="E241" s="613"/>
      <c r="F241" s="189">
        <v>0</v>
      </c>
      <c r="G241" s="278">
        <f>SUM(M241:X241)</f>
        <v>0</v>
      </c>
      <c r="H241" s="279"/>
      <c r="I241" s="189">
        <f t="shared" si="54"/>
        <v>0</v>
      </c>
      <c r="J241" s="197"/>
      <c r="K241" s="191"/>
      <c r="L241" s="191"/>
      <c r="M241" s="197"/>
      <c r="N241" s="191"/>
      <c r="O241" s="191"/>
      <c r="P241" s="191"/>
      <c r="Q241" s="191"/>
      <c r="R241" s="192"/>
      <c r="S241" s="191"/>
      <c r="T241" s="405"/>
      <c r="U241" s="423"/>
      <c r="V241" s="192"/>
      <c r="W241" s="192"/>
      <c r="X241" s="193"/>
    </row>
    <row r="242" spans="1:24" s="206" customFormat="1" ht="15" hidden="1" customHeight="1" x14ac:dyDescent="0.25">
      <c r="A242" s="124" t="s">
        <v>289</v>
      </c>
      <c r="B242" s="187" t="s">
        <v>694</v>
      </c>
      <c r="C242" s="196"/>
      <c r="D242" s="597" t="s">
        <v>706</v>
      </c>
      <c r="E242" s="597"/>
      <c r="F242" s="189">
        <v>0</v>
      </c>
      <c r="G242" s="261">
        <f>SUM(M242:X242)</f>
        <v>0</v>
      </c>
      <c r="H242" s="188"/>
      <c r="I242" s="189">
        <f t="shared" si="54"/>
        <v>0</v>
      </c>
      <c r="J242" s="197"/>
      <c r="K242" s="191"/>
      <c r="L242" s="191"/>
      <c r="M242" s="197"/>
      <c r="N242" s="191"/>
      <c r="O242" s="191"/>
      <c r="P242" s="191"/>
      <c r="Q242" s="191"/>
      <c r="R242" s="192"/>
      <c r="S242" s="191"/>
      <c r="T242" s="405"/>
      <c r="U242" s="423"/>
      <c r="V242" s="192"/>
      <c r="W242" s="192"/>
      <c r="X242" s="193"/>
    </row>
    <row r="243" spans="1:24" s="206" customFormat="1" ht="15" hidden="1" customHeight="1" x14ac:dyDescent="0.25">
      <c r="A243" s="124" t="s">
        <v>290</v>
      </c>
      <c r="B243" s="187" t="s">
        <v>695</v>
      </c>
      <c r="C243" s="196"/>
      <c r="D243" s="597" t="s">
        <v>707</v>
      </c>
      <c r="E243" s="597"/>
      <c r="F243" s="189">
        <v>0</v>
      </c>
      <c r="G243" s="261">
        <f>SUM(M243:X243)</f>
        <v>0</v>
      </c>
      <c r="H243" s="188"/>
      <c r="I243" s="189">
        <f t="shared" si="54"/>
        <v>0</v>
      </c>
      <c r="J243" s="197"/>
      <c r="K243" s="191"/>
      <c r="L243" s="191"/>
      <c r="M243" s="197"/>
      <c r="N243" s="191"/>
      <c r="O243" s="191"/>
      <c r="P243" s="191"/>
      <c r="Q243" s="191"/>
      <c r="R243" s="192"/>
      <c r="S243" s="191"/>
      <c r="T243" s="405"/>
      <c r="U243" s="423"/>
      <c r="V243" s="192"/>
      <c r="W243" s="192"/>
      <c r="X243" s="193"/>
    </row>
    <row r="244" spans="1:24" s="18" customFormat="1" ht="15" hidden="1" customHeight="1" x14ac:dyDescent="0.25">
      <c r="A244" s="124"/>
      <c r="B244" s="53" t="s">
        <v>696</v>
      </c>
      <c r="C244" s="609" t="s">
        <v>291</v>
      </c>
      <c r="D244" s="610"/>
      <c r="E244" s="610"/>
      <c r="F244" s="166">
        <v>0</v>
      </c>
      <c r="G244" s="248">
        <f>G245+G246+G247+G248+G249+G250</f>
        <v>0</v>
      </c>
      <c r="H244" s="154">
        <f t="shared" ref="H244:X244" si="62">H245+H246+H247+H248+H249+H250</f>
        <v>0</v>
      </c>
      <c r="I244" s="166">
        <f t="shared" si="54"/>
        <v>0</v>
      </c>
      <c r="J244" s="76">
        <f>J245+J246+J247+J248+J249+J250</f>
        <v>0</v>
      </c>
      <c r="K244" s="13">
        <f>K245+K246+K247+K248+K249+K250</f>
        <v>0</v>
      </c>
      <c r="L244" s="13">
        <f>L245+L246+L247+L248+L249+L250</f>
        <v>0</v>
      </c>
      <c r="M244" s="76">
        <f t="shared" si="62"/>
        <v>0</v>
      </c>
      <c r="N244" s="13">
        <f t="shared" si="62"/>
        <v>0</v>
      </c>
      <c r="O244" s="13">
        <f t="shared" si="62"/>
        <v>0</v>
      </c>
      <c r="P244" s="13">
        <f t="shared" si="62"/>
        <v>0</v>
      </c>
      <c r="Q244" s="13">
        <f t="shared" si="62"/>
        <v>0</v>
      </c>
      <c r="R244" s="81">
        <f t="shared" si="62"/>
        <v>0</v>
      </c>
      <c r="S244" s="13">
        <f t="shared" si="62"/>
        <v>0</v>
      </c>
      <c r="T244" s="406">
        <f t="shared" si="62"/>
        <v>0</v>
      </c>
      <c r="U244" s="424">
        <f t="shared" si="62"/>
        <v>0</v>
      </c>
      <c r="V244" s="81">
        <f t="shared" si="62"/>
        <v>0</v>
      </c>
      <c r="W244" s="81">
        <f t="shared" si="62"/>
        <v>0</v>
      </c>
      <c r="X244" s="45">
        <f t="shared" si="62"/>
        <v>0</v>
      </c>
    </row>
    <row r="245" spans="1:24" s="206" customFormat="1" ht="15" hidden="1" customHeight="1" x14ac:dyDescent="0.25">
      <c r="A245" s="124" t="s">
        <v>292</v>
      </c>
      <c r="B245" s="187" t="s">
        <v>697</v>
      </c>
      <c r="C245" s="196"/>
      <c r="D245" s="597" t="s">
        <v>383</v>
      </c>
      <c r="E245" s="597"/>
      <c r="F245" s="189">
        <v>0</v>
      </c>
      <c r="G245" s="261">
        <f t="shared" ref="G245:G256" si="63">SUM(M245:X245)</f>
        <v>0</v>
      </c>
      <c r="H245" s="188"/>
      <c r="I245" s="189">
        <f t="shared" si="54"/>
        <v>0</v>
      </c>
      <c r="J245" s="197"/>
      <c r="K245" s="191"/>
      <c r="L245" s="191"/>
      <c r="M245" s="197"/>
      <c r="N245" s="191"/>
      <c r="O245" s="191"/>
      <c r="P245" s="191"/>
      <c r="Q245" s="191"/>
      <c r="R245" s="192"/>
      <c r="S245" s="191"/>
      <c r="T245" s="405"/>
      <c r="U245" s="423"/>
      <c r="V245" s="192"/>
      <c r="W245" s="192"/>
      <c r="X245" s="193"/>
    </row>
    <row r="246" spans="1:24" s="206" customFormat="1" ht="15" hidden="1" customHeight="1" x14ac:dyDescent="0.25">
      <c r="A246" s="124" t="s">
        <v>293</v>
      </c>
      <c r="B246" s="187" t="s">
        <v>698</v>
      </c>
      <c r="C246" s="196"/>
      <c r="D246" s="597" t="s">
        <v>384</v>
      </c>
      <c r="E246" s="597"/>
      <c r="F246" s="189">
        <v>0</v>
      </c>
      <c r="G246" s="261">
        <f t="shared" si="63"/>
        <v>0</v>
      </c>
      <c r="H246" s="188"/>
      <c r="I246" s="189">
        <f t="shared" si="54"/>
        <v>0</v>
      </c>
      <c r="J246" s="197"/>
      <c r="K246" s="191"/>
      <c r="L246" s="191"/>
      <c r="M246" s="197"/>
      <c r="N246" s="191"/>
      <c r="O246" s="191"/>
      <c r="P246" s="191"/>
      <c r="Q246" s="191"/>
      <c r="R246" s="192"/>
      <c r="S246" s="191"/>
      <c r="T246" s="405"/>
      <c r="U246" s="423"/>
      <c r="V246" s="192"/>
      <c r="W246" s="192"/>
      <c r="X246" s="193"/>
    </row>
    <row r="247" spans="1:24" s="206" customFormat="1" ht="15" hidden="1" customHeight="1" x14ac:dyDescent="0.25">
      <c r="A247" s="124" t="s">
        <v>885</v>
      </c>
      <c r="B247" s="187" t="s">
        <v>886</v>
      </c>
      <c r="C247" s="196"/>
      <c r="D247" s="597" t="s">
        <v>887</v>
      </c>
      <c r="E247" s="597"/>
      <c r="F247" s="189">
        <v>0</v>
      </c>
      <c r="G247" s="261">
        <f t="shared" si="63"/>
        <v>0</v>
      </c>
      <c r="H247" s="188"/>
      <c r="I247" s="189">
        <f t="shared" si="54"/>
        <v>0</v>
      </c>
      <c r="J247" s="197"/>
      <c r="K247" s="191"/>
      <c r="L247" s="191"/>
      <c r="M247" s="197"/>
      <c r="N247" s="191"/>
      <c r="O247" s="191"/>
      <c r="P247" s="191"/>
      <c r="Q247" s="191"/>
      <c r="R247" s="192"/>
      <c r="S247" s="191"/>
      <c r="T247" s="405"/>
      <c r="U247" s="423"/>
      <c r="V247" s="192"/>
      <c r="W247" s="192"/>
      <c r="X247" s="193"/>
    </row>
    <row r="248" spans="1:24" s="206" customFormat="1" ht="15" hidden="1" customHeight="1" x14ac:dyDescent="0.25">
      <c r="A248" s="124" t="s">
        <v>294</v>
      </c>
      <c r="B248" s="187" t="s">
        <v>699</v>
      </c>
      <c r="C248" s="196"/>
      <c r="D248" s="597" t="s">
        <v>295</v>
      </c>
      <c r="E248" s="597"/>
      <c r="F248" s="189">
        <v>0</v>
      </c>
      <c r="G248" s="261">
        <f t="shared" si="63"/>
        <v>0</v>
      </c>
      <c r="H248" s="188"/>
      <c r="I248" s="189">
        <f t="shared" si="54"/>
        <v>0</v>
      </c>
      <c r="J248" s="197"/>
      <c r="K248" s="191"/>
      <c r="L248" s="191"/>
      <c r="M248" s="197"/>
      <c r="N248" s="191"/>
      <c r="O248" s="191"/>
      <c r="P248" s="191"/>
      <c r="Q248" s="191"/>
      <c r="R248" s="192"/>
      <c r="S248" s="191"/>
      <c r="T248" s="405"/>
      <c r="U248" s="423"/>
      <c r="V248" s="192"/>
      <c r="W248" s="192"/>
      <c r="X248" s="193"/>
    </row>
    <row r="249" spans="1:24" s="206" customFormat="1" ht="15" hidden="1" customHeight="1" x14ac:dyDescent="0.25">
      <c r="A249" s="124" t="s">
        <v>296</v>
      </c>
      <c r="B249" s="187" t="s">
        <v>700</v>
      </c>
      <c r="C249" s="196"/>
      <c r="D249" s="597" t="s">
        <v>297</v>
      </c>
      <c r="E249" s="597"/>
      <c r="F249" s="189">
        <v>0</v>
      </c>
      <c r="G249" s="261">
        <f t="shared" si="63"/>
        <v>0</v>
      </c>
      <c r="H249" s="188"/>
      <c r="I249" s="189">
        <f t="shared" si="54"/>
        <v>0</v>
      </c>
      <c r="J249" s="197"/>
      <c r="K249" s="191"/>
      <c r="L249" s="191"/>
      <c r="M249" s="197"/>
      <c r="N249" s="191"/>
      <c r="O249" s="191"/>
      <c r="P249" s="191"/>
      <c r="Q249" s="191"/>
      <c r="R249" s="192"/>
      <c r="S249" s="191"/>
      <c r="T249" s="405"/>
      <c r="U249" s="423"/>
      <c r="V249" s="192"/>
      <c r="W249" s="192"/>
      <c r="X249" s="193"/>
    </row>
    <row r="250" spans="1:24" s="206" customFormat="1" ht="15" hidden="1" customHeight="1" x14ac:dyDescent="0.25">
      <c r="A250" s="124" t="s">
        <v>888</v>
      </c>
      <c r="B250" s="187" t="s">
        <v>889</v>
      </c>
      <c r="C250" s="196"/>
      <c r="D250" s="597" t="s">
        <v>890</v>
      </c>
      <c r="E250" s="597"/>
      <c r="F250" s="189">
        <v>0</v>
      </c>
      <c r="G250" s="261">
        <f t="shared" si="63"/>
        <v>0</v>
      </c>
      <c r="H250" s="188"/>
      <c r="I250" s="189">
        <f t="shared" si="54"/>
        <v>0</v>
      </c>
      <c r="J250" s="197"/>
      <c r="K250" s="191"/>
      <c r="L250" s="191"/>
      <c r="M250" s="197"/>
      <c r="N250" s="191"/>
      <c r="O250" s="191"/>
      <c r="P250" s="191"/>
      <c r="Q250" s="191"/>
      <c r="R250" s="192"/>
      <c r="S250" s="191"/>
      <c r="T250" s="405"/>
      <c r="U250" s="423"/>
      <c r="V250" s="192"/>
      <c r="W250" s="192"/>
      <c r="X250" s="193"/>
    </row>
    <row r="251" spans="1:24" s="41" customFormat="1" ht="15" hidden="1" customHeight="1" x14ac:dyDescent="0.25">
      <c r="A251" s="124" t="s">
        <v>891</v>
      </c>
      <c r="B251" s="53" t="s">
        <v>892</v>
      </c>
      <c r="C251" s="609" t="s">
        <v>893</v>
      </c>
      <c r="D251" s="610"/>
      <c r="E251" s="610"/>
      <c r="F251" s="166">
        <v>0</v>
      </c>
      <c r="G251" s="248">
        <f t="shared" si="63"/>
        <v>0</v>
      </c>
      <c r="H251" s="154"/>
      <c r="I251" s="166">
        <f t="shared" si="54"/>
        <v>0</v>
      </c>
      <c r="J251" s="76"/>
      <c r="K251" s="13"/>
      <c r="L251" s="13"/>
      <c r="M251" s="76"/>
      <c r="N251" s="13"/>
      <c r="O251" s="13"/>
      <c r="P251" s="13"/>
      <c r="Q251" s="13"/>
      <c r="R251" s="81"/>
      <c r="S251" s="13"/>
      <c r="T251" s="406"/>
      <c r="U251" s="424"/>
      <c r="V251" s="81"/>
      <c r="W251" s="81"/>
      <c r="X251" s="45"/>
    </row>
    <row r="252" spans="1:24" s="41" customFormat="1" ht="15" hidden="1" customHeight="1" x14ac:dyDescent="0.25">
      <c r="A252" s="124" t="s">
        <v>298</v>
      </c>
      <c r="B252" s="53" t="s">
        <v>701</v>
      </c>
      <c r="C252" s="609" t="s">
        <v>299</v>
      </c>
      <c r="D252" s="610"/>
      <c r="E252" s="610"/>
      <c r="F252" s="166">
        <v>0</v>
      </c>
      <c r="G252" s="248">
        <f t="shared" si="63"/>
        <v>0</v>
      </c>
      <c r="H252" s="154"/>
      <c r="I252" s="166">
        <f t="shared" si="54"/>
        <v>0</v>
      </c>
      <c r="J252" s="76"/>
      <c r="K252" s="13"/>
      <c r="L252" s="13"/>
      <c r="M252" s="76"/>
      <c r="N252" s="13"/>
      <c r="O252" s="13"/>
      <c r="P252" s="13"/>
      <c r="Q252" s="13"/>
      <c r="R252" s="81"/>
      <c r="S252" s="13"/>
      <c r="T252" s="406"/>
      <c r="U252" s="424"/>
      <c r="V252" s="81"/>
      <c r="W252" s="81"/>
      <c r="X252" s="45"/>
    </row>
    <row r="253" spans="1:24" s="41" customFormat="1" ht="15" hidden="1" customHeight="1" x14ac:dyDescent="0.25">
      <c r="A253" s="124" t="s">
        <v>300</v>
      </c>
      <c r="B253" s="53" t="s">
        <v>702</v>
      </c>
      <c r="C253" s="609" t="s">
        <v>894</v>
      </c>
      <c r="D253" s="610"/>
      <c r="E253" s="610"/>
      <c r="F253" s="166">
        <v>0</v>
      </c>
      <c r="G253" s="248">
        <f t="shared" si="63"/>
        <v>0</v>
      </c>
      <c r="H253" s="154"/>
      <c r="I253" s="166">
        <f t="shared" si="54"/>
        <v>0</v>
      </c>
      <c r="J253" s="76"/>
      <c r="K253" s="13"/>
      <c r="L253" s="13"/>
      <c r="M253" s="76"/>
      <c r="N253" s="13"/>
      <c r="O253" s="13"/>
      <c r="P253" s="13"/>
      <c r="Q253" s="13"/>
      <c r="R253" s="81"/>
      <c r="S253" s="13"/>
      <c r="T253" s="406"/>
      <c r="U253" s="424"/>
      <c r="V253" s="81"/>
      <c r="W253" s="81"/>
      <c r="X253" s="45"/>
    </row>
    <row r="254" spans="1:24" s="41" customFormat="1" ht="15" hidden="1" customHeight="1" x14ac:dyDescent="0.25">
      <c r="A254" s="124" t="s">
        <v>301</v>
      </c>
      <c r="B254" s="53" t="s">
        <v>703</v>
      </c>
      <c r="C254" s="609" t="s">
        <v>895</v>
      </c>
      <c r="D254" s="610"/>
      <c r="E254" s="610"/>
      <c r="F254" s="166">
        <v>0</v>
      </c>
      <c r="G254" s="248">
        <f t="shared" si="63"/>
        <v>0</v>
      </c>
      <c r="H254" s="154"/>
      <c r="I254" s="166">
        <f t="shared" si="54"/>
        <v>0</v>
      </c>
      <c r="J254" s="76"/>
      <c r="K254" s="13"/>
      <c r="L254" s="13"/>
      <c r="M254" s="76"/>
      <c r="N254" s="13"/>
      <c r="O254" s="13"/>
      <c r="P254" s="13"/>
      <c r="Q254" s="13"/>
      <c r="R254" s="81"/>
      <c r="S254" s="13"/>
      <c r="T254" s="406"/>
      <c r="U254" s="424"/>
      <c r="V254" s="81"/>
      <c r="W254" s="81"/>
      <c r="X254" s="45"/>
    </row>
    <row r="255" spans="1:24" s="41" customFormat="1" ht="15" hidden="1" customHeight="1" x14ac:dyDescent="0.25">
      <c r="A255" s="124" t="s">
        <v>302</v>
      </c>
      <c r="B255" s="53" t="s">
        <v>704</v>
      </c>
      <c r="C255" s="609" t="s">
        <v>303</v>
      </c>
      <c r="D255" s="610"/>
      <c r="E255" s="610"/>
      <c r="F255" s="166">
        <v>0</v>
      </c>
      <c r="G255" s="248">
        <f t="shared" si="63"/>
        <v>0</v>
      </c>
      <c r="H255" s="154"/>
      <c r="I255" s="166">
        <f t="shared" si="54"/>
        <v>0</v>
      </c>
      <c r="J255" s="76"/>
      <c r="K255" s="13"/>
      <c r="L255" s="13"/>
      <c r="M255" s="76"/>
      <c r="N255" s="13"/>
      <c r="O255" s="13"/>
      <c r="P255" s="13"/>
      <c r="Q255" s="13"/>
      <c r="R255" s="81"/>
      <c r="S255" s="13"/>
      <c r="T255" s="406"/>
      <c r="U255" s="424"/>
      <c r="V255" s="81"/>
      <c r="W255" s="81"/>
      <c r="X255" s="45"/>
    </row>
    <row r="256" spans="1:24" s="41" customFormat="1" ht="15" hidden="1" customHeight="1" x14ac:dyDescent="0.25">
      <c r="A256" s="124" t="s">
        <v>896</v>
      </c>
      <c r="B256" s="53" t="s">
        <v>897</v>
      </c>
      <c r="C256" s="609" t="s">
        <v>899</v>
      </c>
      <c r="D256" s="610"/>
      <c r="E256" s="610"/>
      <c r="F256" s="166">
        <v>0</v>
      </c>
      <c r="G256" s="248">
        <f t="shared" si="63"/>
        <v>0</v>
      </c>
      <c r="H256" s="154"/>
      <c r="I256" s="166">
        <f t="shared" si="54"/>
        <v>0</v>
      </c>
      <c r="J256" s="76"/>
      <c r="K256" s="13"/>
      <c r="L256" s="13"/>
      <c r="M256" s="76"/>
      <c r="N256" s="13"/>
      <c r="O256" s="13"/>
      <c r="P256" s="13"/>
      <c r="Q256" s="13"/>
      <c r="R256" s="81"/>
      <c r="S256" s="13"/>
      <c r="T256" s="406"/>
      <c r="U256" s="424"/>
      <c r="V256" s="81"/>
      <c r="W256" s="81"/>
      <c r="X256" s="45"/>
    </row>
    <row r="257" spans="1:24" s="41" customFormat="1" ht="15" hidden="1" customHeight="1" x14ac:dyDescent="0.25">
      <c r="A257" s="124"/>
      <c r="B257" s="53" t="s">
        <v>898</v>
      </c>
      <c r="C257" s="609" t="s">
        <v>900</v>
      </c>
      <c r="D257" s="610"/>
      <c r="E257" s="610"/>
      <c r="F257" s="166">
        <v>0</v>
      </c>
      <c r="G257" s="248">
        <f>G258+G259</f>
        <v>0</v>
      </c>
      <c r="H257" s="154">
        <f t="shared" ref="H257:X257" si="64">H258+H259</f>
        <v>0</v>
      </c>
      <c r="I257" s="166">
        <f t="shared" si="54"/>
        <v>0</v>
      </c>
      <c r="J257" s="76">
        <f>J258+J259</f>
        <v>0</v>
      </c>
      <c r="K257" s="13">
        <f>K258+K259</f>
        <v>0</v>
      </c>
      <c r="L257" s="13">
        <f>L258+L259</f>
        <v>0</v>
      </c>
      <c r="M257" s="76">
        <f t="shared" si="64"/>
        <v>0</v>
      </c>
      <c r="N257" s="13">
        <f t="shared" si="64"/>
        <v>0</v>
      </c>
      <c r="O257" s="13">
        <f t="shared" si="64"/>
        <v>0</v>
      </c>
      <c r="P257" s="13">
        <f t="shared" si="64"/>
        <v>0</v>
      </c>
      <c r="Q257" s="13">
        <f t="shared" si="64"/>
        <v>0</v>
      </c>
      <c r="R257" s="81">
        <f t="shared" si="64"/>
        <v>0</v>
      </c>
      <c r="S257" s="13">
        <f t="shared" si="64"/>
        <v>0</v>
      </c>
      <c r="T257" s="406">
        <f t="shared" si="64"/>
        <v>0</v>
      </c>
      <c r="U257" s="424">
        <f t="shared" si="64"/>
        <v>0</v>
      </c>
      <c r="V257" s="81">
        <f t="shared" si="64"/>
        <v>0</v>
      </c>
      <c r="W257" s="81">
        <f t="shared" si="64"/>
        <v>0</v>
      </c>
      <c r="X257" s="45">
        <f t="shared" si="64"/>
        <v>0</v>
      </c>
    </row>
    <row r="258" spans="1:24" s="206" customFormat="1" ht="15" hidden="1" customHeight="1" x14ac:dyDescent="0.25">
      <c r="A258" s="124" t="s">
        <v>902</v>
      </c>
      <c r="B258" s="187" t="s">
        <v>901</v>
      </c>
      <c r="C258" s="196"/>
      <c r="D258" s="597" t="s">
        <v>905</v>
      </c>
      <c r="E258" s="597"/>
      <c r="F258" s="189">
        <v>0</v>
      </c>
      <c r="G258" s="261">
        <f>SUM(M258:X258)</f>
        <v>0</v>
      </c>
      <c r="H258" s="188"/>
      <c r="I258" s="189">
        <f t="shared" si="54"/>
        <v>0</v>
      </c>
      <c r="J258" s="197"/>
      <c r="K258" s="191"/>
      <c r="L258" s="191"/>
      <c r="M258" s="197"/>
      <c r="N258" s="191"/>
      <c r="O258" s="191"/>
      <c r="P258" s="191"/>
      <c r="Q258" s="191"/>
      <c r="R258" s="192"/>
      <c r="S258" s="191"/>
      <c r="T258" s="405"/>
      <c r="U258" s="423"/>
      <c r="V258" s="192"/>
      <c r="W258" s="192"/>
      <c r="X258" s="193"/>
    </row>
    <row r="259" spans="1:24" s="206" customFormat="1" ht="15" hidden="1" customHeight="1" x14ac:dyDescent="0.25">
      <c r="A259" s="124" t="s">
        <v>903</v>
      </c>
      <c r="B259" s="187" t="s">
        <v>904</v>
      </c>
      <c r="C259" s="196"/>
      <c r="D259" s="597" t="s">
        <v>906</v>
      </c>
      <c r="E259" s="597"/>
      <c r="F259" s="189">
        <v>0</v>
      </c>
      <c r="G259" s="261">
        <f>SUM(M259:X259)</f>
        <v>0</v>
      </c>
      <c r="H259" s="188"/>
      <c r="I259" s="189">
        <f t="shared" si="54"/>
        <v>0</v>
      </c>
      <c r="J259" s="197"/>
      <c r="K259" s="191"/>
      <c r="L259" s="191"/>
      <c r="M259" s="197"/>
      <c r="N259" s="191"/>
      <c r="O259" s="191"/>
      <c r="P259" s="191"/>
      <c r="Q259" s="191"/>
      <c r="R259" s="192"/>
      <c r="S259" s="191"/>
      <c r="T259" s="405"/>
      <c r="U259" s="423"/>
      <c r="V259" s="192"/>
      <c r="W259" s="192"/>
      <c r="X259" s="193"/>
    </row>
    <row r="260" spans="1:24" ht="15" hidden="1" customHeight="1" x14ac:dyDescent="0.25">
      <c r="B260" s="91" t="s">
        <v>708</v>
      </c>
      <c r="C260" s="587" t="s">
        <v>304</v>
      </c>
      <c r="D260" s="588"/>
      <c r="E260" s="588"/>
      <c r="F260" s="164">
        <v>0</v>
      </c>
      <c r="G260" s="242">
        <f>G261+G262+G263+G264+G265</f>
        <v>0</v>
      </c>
      <c r="H260" s="148">
        <f t="shared" ref="H260:X260" si="65">H261+H262+H263+H264+H265</f>
        <v>0</v>
      </c>
      <c r="I260" s="164">
        <f t="shared" si="54"/>
        <v>0</v>
      </c>
      <c r="J260" s="93">
        <f>J261+J262+J263+J264+J265</f>
        <v>0</v>
      </c>
      <c r="K260" s="94">
        <f>K261+K262+K263+K264+K265</f>
        <v>0</v>
      </c>
      <c r="L260" s="94">
        <f>L261+L262+L263+L264+L265</f>
        <v>0</v>
      </c>
      <c r="M260" s="93">
        <f t="shared" si="65"/>
        <v>0</v>
      </c>
      <c r="N260" s="94">
        <f t="shared" si="65"/>
        <v>0</v>
      </c>
      <c r="O260" s="94">
        <f t="shared" si="65"/>
        <v>0</v>
      </c>
      <c r="P260" s="94">
        <f t="shared" si="65"/>
        <v>0</v>
      </c>
      <c r="Q260" s="94">
        <f t="shared" si="65"/>
        <v>0</v>
      </c>
      <c r="R260" s="97">
        <f t="shared" si="65"/>
        <v>0</v>
      </c>
      <c r="S260" s="94">
        <f t="shared" si="65"/>
        <v>0</v>
      </c>
      <c r="T260" s="402">
        <f t="shared" si="65"/>
        <v>0</v>
      </c>
      <c r="U260" s="420">
        <f t="shared" si="65"/>
        <v>0</v>
      </c>
      <c r="V260" s="97">
        <f t="shared" si="65"/>
        <v>0</v>
      </c>
      <c r="W260" s="97">
        <f t="shared" si="65"/>
        <v>0</v>
      </c>
      <c r="X260" s="98">
        <f t="shared" si="65"/>
        <v>0</v>
      </c>
    </row>
    <row r="261" spans="1:24" s="41" customFormat="1" ht="15" hidden="1" customHeight="1" x14ac:dyDescent="0.25">
      <c r="A261" s="124" t="s">
        <v>305</v>
      </c>
      <c r="B261" s="194" t="s">
        <v>709</v>
      </c>
      <c r="C261" s="614" t="s">
        <v>385</v>
      </c>
      <c r="D261" s="615"/>
      <c r="E261" s="615"/>
      <c r="F261" s="208">
        <v>0</v>
      </c>
      <c r="G261" s="262">
        <f t="shared" ref="G261:G267" si="66">SUM(M261:X261)</f>
        <v>0</v>
      </c>
      <c r="H261" s="195"/>
      <c r="I261" s="208">
        <f t="shared" si="54"/>
        <v>0</v>
      </c>
      <c r="J261" s="209"/>
      <c r="K261" s="210"/>
      <c r="L261" s="210"/>
      <c r="M261" s="209"/>
      <c r="N261" s="210"/>
      <c r="O261" s="210"/>
      <c r="P261" s="210"/>
      <c r="Q261" s="210"/>
      <c r="R261" s="213"/>
      <c r="S261" s="210"/>
      <c r="T261" s="408"/>
      <c r="U261" s="426"/>
      <c r="V261" s="213"/>
      <c r="W261" s="213"/>
      <c r="X261" s="211"/>
    </row>
    <row r="262" spans="1:24" s="41" customFormat="1" ht="15" hidden="1" customHeight="1" x14ac:dyDescent="0.25">
      <c r="A262" s="124" t="s">
        <v>306</v>
      </c>
      <c r="B262" s="194" t="s">
        <v>710</v>
      </c>
      <c r="C262" s="614" t="s">
        <v>386</v>
      </c>
      <c r="D262" s="615"/>
      <c r="E262" s="615"/>
      <c r="F262" s="208">
        <v>0</v>
      </c>
      <c r="G262" s="262">
        <f t="shared" si="66"/>
        <v>0</v>
      </c>
      <c r="H262" s="195"/>
      <c r="I262" s="208">
        <f t="shared" si="54"/>
        <v>0</v>
      </c>
      <c r="J262" s="209"/>
      <c r="K262" s="210"/>
      <c r="L262" s="210"/>
      <c r="M262" s="209"/>
      <c r="N262" s="210"/>
      <c r="O262" s="210"/>
      <c r="P262" s="210"/>
      <c r="Q262" s="210"/>
      <c r="R262" s="213"/>
      <c r="S262" s="210"/>
      <c r="T262" s="408"/>
      <c r="U262" s="426"/>
      <c r="V262" s="213"/>
      <c r="W262" s="213"/>
      <c r="X262" s="211"/>
    </row>
    <row r="263" spans="1:24" s="41" customFormat="1" ht="15" hidden="1" customHeight="1" x14ac:dyDescent="0.25">
      <c r="A263" s="124" t="s">
        <v>307</v>
      </c>
      <c r="B263" s="194" t="s">
        <v>711</v>
      </c>
      <c r="C263" s="614" t="s">
        <v>308</v>
      </c>
      <c r="D263" s="615"/>
      <c r="E263" s="615"/>
      <c r="F263" s="208">
        <v>0</v>
      </c>
      <c r="G263" s="262">
        <f t="shared" si="66"/>
        <v>0</v>
      </c>
      <c r="H263" s="195"/>
      <c r="I263" s="208">
        <f t="shared" si="54"/>
        <v>0</v>
      </c>
      <c r="J263" s="209"/>
      <c r="K263" s="210"/>
      <c r="L263" s="210"/>
      <c r="M263" s="209"/>
      <c r="N263" s="210"/>
      <c r="O263" s="210"/>
      <c r="P263" s="210"/>
      <c r="Q263" s="210"/>
      <c r="R263" s="213"/>
      <c r="S263" s="210"/>
      <c r="T263" s="408"/>
      <c r="U263" s="426"/>
      <c r="V263" s="213"/>
      <c r="W263" s="213"/>
      <c r="X263" s="211"/>
    </row>
    <row r="264" spans="1:24" s="41" customFormat="1" ht="15" hidden="1" customHeight="1" x14ac:dyDescent="0.25">
      <c r="A264" s="124" t="s">
        <v>309</v>
      </c>
      <c r="B264" s="194" t="s">
        <v>712</v>
      </c>
      <c r="C264" s="614" t="s">
        <v>310</v>
      </c>
      <c r="D264" s="615"/>
      <c r="E264" s="615"/>
      <c r="F264" s="208">
        <v>0</v>
      </c>
      <c r="G264" s="262">
        <f t="shared" si="66"/>
        <v>0</v>
      </c>
      <c r="H264" s="195"/>
      <c r="I264" s="208">
        <f t="shared" si="54"/>
        <v>0</v>
      </c>
      <c r="J264" s="209"/>
      <c r="K264" s="210"/>
      <c r="L264" s="210"/>
      <c r="M264" s="209"/>
      <c r="N264" s="210"/>
      <c r="O264" s="210"/>
      <c r="P264" s="210"/>
      <c r="Q264" s="210"/>
      <c r="R264" s="213"/>
      <c r="S264" s="210"/>
      <c r="T264" s="408"/>
      <c r="U264" s="426"/>
      <c r="V264" s="213"/>
      <c r="W264" s="213"/>
      <c r="X264" s="211"/>
    </row>
    <row r="265" spans="1:24" s="41" customFormat="1" ht="15" hidden="1" customHeight="1" x14ac:dyDescent="0.25">
      <c r="A265" s="124" t="s">
        <v>311</v>
      </c>
      <c r="B265" s="194" t="s">
        <v>713</v>
      </c>
      <c r="C265" s="614" t="s">
        <v>387</v>
      </c>
      <c r="D265" s="615"/>
      <c r="E265" s="615"/>
      <c r="F265" s="208">
        <v>0</v>
      </c>
      <c r="G265" s="262">
        <f t="shared" si="66"/>
        <v>0</v>
      </c>
      <c r="H265" s="195"/>
      <c r="I265" s="208">
        <f t="shared" si="54"/>
        <v>0</v>
      </c>
      <c r="J265" s="209"/>
      <c r="K265" s="210"/>
      <c r="L265" s="210"/>
      <c r="M265" s="209"/>
      <c r="N265" s="210"/>
      <c r="O265" s="210"/>
      <c r="P265" s="210"/>
      <c r="Q265" s="210"/>
      <c r="R265" s="213"/>
      <c r="S265" s="210"/>
      <c r="T265" s="408"/>
      <c r="U265" s="426"/>
      <c r="V265" s="213"/>
      <c r="W265" s="213"/>
      <c r="X265" s="211"/>
    </row>
    <row r="266" spans="1:24" ht="15" hidden="1" customHeight="1" x14ac:dyDescent="0.25">
      <c r="A266" s="124" t="s">
        <v>313</v>
      </c>
      <c r="B266" s="91" t="s">
        <v>714</v>
      </c>
      <c r="C266" s="587" t="s">
        <v>312</v>
      </c>
      <c r="D266" s="588"/>
      <c r="E266" s="588"/>
      <c r="F266" s="164">
        <v>0</v>
      </c>
      <c r="G266" s="242">
        <f t="shared" si="66"/>
        <v>0</v>
      </c>
      <c r="H266" s="148"/>
      <c r="I266" s="164">
        <f t="shared" si="54"/>
        <v>0</v>
      </c>
      <c r="J266" s="93"/>
      <c r="K266" s="94"/>
      <c r="L266" s="94"/>
      <c r="M266" s="93"/>
      <c r="N266" s="94"/>
      <c r="O266" s="94"/>
      <c r="P266" s="94"/>
      <c r="Q266" s="94"/>
      <c r="R266" s="97"/>
      <c r="S266" s="94"/>
      <c r="T266" s="402"/>
      <c r="U266" s="420"/>
      <c r="V266" s="97"/>
      <c r="W266" s="97"/>
      <c r="X266" s="98"/>
    </row>
    <row r="267" spans="1:24" ht="15.75" hidden="1" customHeight="1" thickBot="1" x14ac:dyDescent="0.3">
      <c r="A267" s="124" t="s">
        <v>907</v>
      </c>
      <c r="B267" s="91" t="s">
        <v>908</v>
      </c>
      <c r="C267" s="587" t="s">
        <v>909</v>
      </c>
      <c r="D267" s="588"/>
      <c r="E267" s="588"/>
      <c r="F267" s="164">
        <v>0</v>
      </c>
      <c r="G267" s="242">
        <f t="shared" si="66"/>
        <v>0</v>
      </c>
      <c r="H267" s="148"/>
      <c r="I267" s="164">
        <f t="shared" si="54"/>
        <v>0</v>
      </c>
      <c r="J267" s="93"/>
      <c r="K267" s="94"/>
      <c r="L267" s="94"/>
      <c r="M267" s="93"/>
      <c r="N267" s="94"/>
      <c r="O267" s="94"/>
      <c r="P267" s="94"/>
      <c r="Q267" s="94"/>
      <c r="R267" s="97"/>
      <c r="S267" s="94"/>
      <c r="T267" s="402"/>
      <c r="U267" s="420"/>
      <c r="V267" s="97"/>
      <c r="W267" s="97"/>
      <c r="X267" s="98"/>
    </row>
    <row r="268" spans="1:24" ht="15.75" thickBot="1" x14ac:dyDescent="0.3">
      <c r="B268" s="616" t="s">
        <v>314</v>
      </c>
      <c r="C268" s="617"/>
      <c r="D268" s="617"/>
      <c r="E268" s="617"/>
      <c r="F268" s="162">
        <v>3728682.12</v>
      </c>
      <c r="G268" s="239">
        <f>G5+G24+G32+G72+G88+G160+G170+G175+G238</f>
        <v>3728682.12</v>
      </c>
      <c r="H268" s="145">
        <f>H5+H24+H32+H72+H88+H160+H170+H175+H238</f>
        <v>0</v>
      </c>
      <c r="I268" s="162">
        <f t="shared" si="54"/>
        <v>3728682.12</v>
      </c>
      <c r="J268" s="85">
        <f>J5+J24+J32+J72+J88+J160+J170+J175+J238</f>
        <v>341798.12</v>
      </c>
      <c r="K268" s="86">
        <f>K5+K24+K32+K72+K88+K160+K170+K175+K238</f>
        <v>921019</v>
      </c>
      <c r="L268" s="86">
        <f>L5+L24+L32+L72+L88+L160+L170+L175+L238</f>
        <v>2465865</v>
      </c>
      <c r="M268" s="85">
        <f t="shared" ref="M268:X268" si="67">M5+M24+M32+M72+M88+M160+M170+M175+M238</f>
        <v>231761.5</v>
      </c>
      <c r="N268" s="86">
        <f t="shared" si="67"/>
        <v>245512.5</v>
      </c>
      <c r="O268" s="86">
        <f t="shared" si="67"/>
        <v>353716.62</v>
      </c>
      <c r="P268" s="86">
        <f t="shared" si="67"/>
        <v>315879.5</v>
      </c>
      <c r="Q268" s="86">
        <f t="shared" si="67"/>
        <v>303607.5</v>
      </c>
      <c r="R268" s="89">
        <f t="shared" si="67"/>
        <v>484558.5</v>
      </c>
      <c r="S268" s="86">
        <f t="shared" si="67"/>
        <v>293847.5</v>
      </c>
      <c r="T268" s="88">
        <f t="shared" si="67"/>
        <v>293267.5</v>
      </c>
      <c r="U268" s="351">
        <f t="shared" si="67"/>
        <v>297068.5</v>
      </c>
      <c r="V268" s="89">
        <f t="shared" si="67"/>
        <v>431412.5</v>
      </c>
      <c r="W268" s="89">
        <f t="shared" si="67"/>
        <v>240449.5</v>
      </c>
      <c r="X268" s="90">
        <f t="shared" si="67"/>
        <v>237600.5</v>
      </c>
    </row>
    <row r="269" spans="1:24" x14ac:dyDescent="0.25">
      <c r="B269" s="22"/>
      <c r="C269" s="23"/>
      <c r="D269" s="23"/>
      <c r="E269" s="24"/>
      <c r="F269" s="24"/>
      <c r="G269" s="24"/>
      <c r="H269" s="24"/>
      <c r="I269" s="60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</row>
    <row r="270" spans="1:24" x14ac:dyDescent="0.25">
      <c r="B270" s="25"/>
      <c r="C270" s="26"/>
      <c r="D270" s="26"/>
      <c r="E270" s="24"/>
      <c r="F270" s="24"/>
      <c r="G270" s="24"/>
      <c r="H270" s="24"/>
      <c r="I270" s="60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</row>
    <row r="271" spans="1:24" x14ac:dyDescent="0.25">
      <c r="B271" s="27"/>
      <c r="C271" s="24"/>
      <c r="D271" s="24"/>
      <c r="E271" s="28"/>
      <c r="F271" s="28"/>
      <c r="G271" s="28"/>
      <c r="H271" s="28"/>
      <c r="I271" s="60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</row>
    <row r="272" spans="1:24" x14ac:dyDescent="0.25">
      <c r="B272" s="27"/>
      <c r="C272" s="24"/>
      <c r="D272" s="24"/>
      <c r="E272" s="28"/>
      <c r="F272" s="28"/>
      <c r="G272" s="28"/>
      <c r="H272" s="28"/>
      <c r="I272" s="60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</row>
    <row r="273" spans="1:24" x14ac:dyDescent="0.25">
      <c r="B273" s="27"/>
      <c r="C273" s="24"/>
      <c r="D273" s="24"/>
      <c r="E273" s="28"/>
      <c r="F273" s="28"/>
      <c r="G273" s="28"/>
      <c r="H273" s="28"/>
      <c r="I273" s="60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</row>
    <row r="274" spans="1:24" x14ac:dyDescent="0.25">
      <c r="B274" s="27"/>
      <c r="C274" s="24"/>
      <c r="D274" s="24"/>
      <c r="E274" s="28"/>
      <c r="F274" s="28"/>
      <c r="G274" s="28"/>
      <c r="H274" s="28"/>
      <c r="I274" s="60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</row>
    <row r="275" spans="1:24" x14ac:dyDescent="0.25">
      <c r="B275" s="27"/>
      <c r="C275" s="24"/>
      <c r="D275" s="24"/>
      <c r="E275" s="28"/>
      <c r="F275" s="28"/>
      <c r="G275" s="28"/>
      <c r="H275" s="28"/>
      <c r="I275" s="60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</row>
    <row r="276" spans="1:24" x14ac:dyDescent="0.25">
      <c r="B276" s="27"/>
      <c r="C276" s="24"/>
      <c r="D276" s="24"/>
      <c r="E276" s="28"/>
      <c r="F276" s="28"/>
      <c r="G276" s="28"/>
      <c r="H276" s="28"/>
      <c r="I276" s="60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</row>
    <row r="277" spans="1:24" x14ac:dyDescent="0.25">
      <c r="B277" s="27"/>
      <c r="C277" s="28"/>
      <c r="D277" s="28"/>
      <c r="E277" s="24"/>
      <c r="F277" s="24"/>
      <c r="G277" s="24"/>
      <c r="H277" s="24"/>
      <c r="I277" s="60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</row>
    <row r="278" spans="1:24" x14ac:dyDescent="0.25">
      <c r="B278" s="27"/>
      <c r="C278" s="28"/>
      <c r="D278" s="28"/>
      <c r="E278" s="24"/>
      <c r="F278" s="24"/>
      <c r="G278" s="24"/>
      <c r="H278" s="24"/>
      <c r="I278" s="60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</row>
    <row r="279" spans="1:24" x14ac:dyDescent="0.25">
      <c r="B279" s="27"/>
      <c r="C279" s="28"/>
      <c r="D279" s="28"/>
      <c r="E279" s="24"/>
      <c r="F279" s="24"/>
      <c r="G279" s="24"/>
      <c r="H279" s="24"/>
      <c r="I279" s="60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</row>
    <row r="280" spans="1:24" x14ac:dyDescent="0.25">
      <c r="B280" s="27"/>
      <c r="C280" s="24"/>
      <c r="D280" s="24"/>
      <c r="E280" s="28"/>
      <c r="F280" s="28"/>
      <c r="G280" s="28"/>
      <c r="H280" s="28"/>
      <c r="I280" s="60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</row>
    <row r="281" spans="1:24" x14ac:dyDescent="0.25">
      <c r="B281" s="27"/>
      <c r="C281" s="24"/>
      <c r="D281" s="24"/>
      <c r="E281" s="28"/>
      <c r="F281" s="28"/>
      <c r="G281" s="28"/>
      <c r="H281" s="28"/>
      <c r="I281" s="60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</row>
    <row r="282" spans="1:24" x14ac:dyDescent="0.25">
      <c r="B282" s="27"/>
      <c r="C282" s="24"/>
      <c r="D282" s="24"/>
      <c r="E282" s="28"/>
      <c r="F282" s="28"/>
      <c r="G282" s="28"/>
      <c r="H282" s="28"/>
      <c r="I282" s="60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</row>
    <row r="283" spans="1:24" x14ac:dyDescent="0.25">
      <c r="A283" s="126"/>
      <c r="B283" s="27"/>
      <c r="C283" s="24"/>
      <c r="D283" s="24"/>
      <c r="E283" s="28"/>
      <c r="F283" s="28"/>
      <c r="G283" s="28"/>
      <c r="H283" s="28"/>
      <c r="I283" s="60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</row>
    <row r="284" spans="1:24" x14ac:dyDescent="0.25">
      <c r="A284" s="126"/>
      <c r="B284" s="27"/>
      <c r="C284" s="24"/>
      <c r="D284" s="24"/>
      <c r="E284" s="28"/>
      <c r="F284" s="28"/>
      <c r="G284" s="28"/>
      <c r="H284" s="28"/>
      <c r="I284" s="60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</row>
    <row r="285" spans="1:24" x14ac:dyDescent="0.25">
      <c r="A285" s="126"/>
      <c r="B285" s="27"/>
      <c r="C285" s="24"/>
      <c r="D285" s="24"/>
      <c r="E285" s="28"/>
      <c r="F285" s="28"/>
      <c r="G285" s="28"/>
      <c r="H285" s="28"/>
      <c r="I285" s="60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</row>
    <row r="286" spans="1:24" x14ac:dyDescent="0.25">
      <c r="A286" s="126"/>
      <c r="B286" s="27"/>
      <c r="C286" s="24"/>
      <c r="D286" s="24"/>
      <c r="E286" s="28"/>
      <c r="F286" s="28"/>
      <c r="G286" s="28"/>
      <c r="H286" s="28"/>
      <c r="I286" s="60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</row>
    <row r="287" spans="1:24" x14ac:dyDescent="0.25">
      <c r="A287" s="126"/>
      <c r="B287" s="27"/>
      <c r="C287" s="24"/>
      <c r="D287" s="24"/>
      <c r="E287" s="28"/>
      <c r="F287" s="28"/>
      <c r="G287" s="28"/>
      <c r="H287" s="28"/>
      <c r="I287" s="60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</row>
    <row r="288" spans="1:24" x14ac:dyDescent="0.25">
      <c r="A288" s="126"/>
      <c r="B288" s="27"/>
      <c r="C288" s="24"/>
      <c r="D288" s="24"/>
      <c r="E288" s="28"/>
      <c r="F288" s="28"/>
      <c r="G288" s="28"/>
      <c r="H288" s="28"/>
      <c r="I288" s="60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</row>
    <row r="289" spans="1:24" x14ac:dyDescent="0.25">
      <c r="A289" s="126"/>
      <c r="B289" s="27"/>
      <c r="C289" s="24"/>
      <c r="D289" s="24"/>
      <c r="E289" s="28"/>
      <c r="F289" s="28"/>
      <c r="G289" s="28"/>
      <c r="H289" s="28"/>
      <c r="I289" s="60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</row>
    <row r="290" spans="1:24" x14ac:dyDescent="0.25">
      <c r="A290" s="126"/>
      <c r="B290" s="27"/>
      <c r="C290" s="28"/>
      <c r="D290" s="28"/>
      <c r="E290" s="24"/>
      <c r="F290" s="24"/>
      <c r="G290" s="24"/>
      <c r="H290" s="24"/>
      <c r="I290" s="60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</row>
    <row r="291" spans="1:24" x14ac:dyDescent="0.25">
      <c r="A291" s="126"/>
      <c r="B291" s="27"/>
      <c r="C291" s="24"/>
      <c r="D291" s="24"/>
      <c r="E291" s="28"/>
      <c r="F291" s="28"/>
      <c r="G291" s="28"/>
      <c r="H291" s="28"/>
      <c r="I291" s="60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</row>
    <row r="292" spans="1:24" x14ac:dyDescent="0.25">
      <c r="A292" s="126"/>
      <c r="B292" s="27"/>
      <c r="C292" s="24"/>
      <c r="D292" s="24"/>
      <c r="E292" s="28"/>
      <c r="F292" s="28"/>
      <c r="G292" s="28"/>
      <c r="H292" s="28"/>
      <c r="I292" s="60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</row>
    <row r="293" spans="1:24" x14ac:dyDescent="0.25">
      <c r="A293" s="126"/>
      <c r="B293" s="27"/>
      <c r="C293" s="24"/>
      <c r="D293" s="24"/>
      <c r="E293" s="28"/>
      <c r="F293" s="28"/>
      <c r="G293" s="28"/>
      <c r="H293" s="28"/>
      <c r="I293" s="60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</row>
    <row r="294" spans="1:24" x14ac:dyDescent="0.25">
      <c r="A294" s="126"/>
      <c r="B294" s="27"/>
      <c r="C294" s="24"/>
      <c r="D294" s="24"/>
      <c r="E294" s="28"/>
      <c r="F294" s="28"/>
      <c r="G294" s="28"/>
      <c r="H294" s="28"/>
      <c r="I294" s="60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</row>
    <row r="295" spans="1:24" x14ac:dyDescent="0.25">
      <c r="A295" s="126"/>
      <c r="B295" s="27"/>
      <c r="C295" s="24"/>
      <c r="D295" s="24"/>
      <c r="E295" s="28"/>
      <c r="F295" s="28"/>
      <c r="G295" s="28"/>
      <c r="H295" s="28"/>
      <c r="I295" s="60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</row>
    <row r="296" spans="1:24" x14ac:dyDescent="0.25">
      <c r="A296" s="126"/>
      <c r="B296" s="27"/>
      <c r="C296" s="24"/>
      <c r="D296" s="24"/>
      <c r="E296" s="28"/>
      <c r="F296" s="28"/>
      <c r="G296" s="28"/>
      <c r="H296" s="28"/>
      <c r="I296" s="60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</row>
    <row r="297" spans="1:24" x14ac:dyDescent="0.25">
      <c r="A297" s="126"/>
      <c r="B297" s="27"/>
      <c r="C297" s="24"/>
      <c r="D297" s="24"/>
      <c r="E297" s="28"/>
      <c r="F297" s="28"/>
      <c r="G297" s="28"/>
      <c r="H297" s="28"/>
      <c r="I297" s="60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</row>
    <row r="298" spans="1:24" x14ac:dyDescent="0.25">
      <c r="A298" s="126"/>
      <c r="B298" s="27"/>
      <c r="C298" s="24"/>
      <c r="D298" s="24"/>
      <c r="E298" s="28"/>
      <c r="F298" s="28"/>
      <c r="G298" s="28"/>
      <c r="H298" s="28"/>
      <c r="I298" s="60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</row>
    <row r="299" spans="1:24" x14ac:dyDescent="0.25">
      <c r="A299" s="126"/>
      <c r="B299" s="27"/>
      <c r="C299" s="24"/>
      <c r="D299" s="24"/>
      <c r="E299" s="28"/>
      <c r="F299" s="28"/>
      <c r="G299" s="28"/>
      <c r="H299" s="28"/>
      <c r="I299" s="60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</row>
    <row r="300" spans="1:24" x14ac:dyDescent="0.25">
      <c r="A300" s="126"/>
      <c r="B300" s="27"/>
      <c r="C300" s="24"/>
      <c r="D300" s="24"/>
      <c r="E300" s="28"/>
      <c r="F300" s="28"/>
      <c r="G300" s="28"/>
      <c r="H300" s="28"/>
      <c r="I300" s="60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</row>
    <row r="301" spans="1:24" x14ac:dyDescent="0.25">
      <c r="A301" s="126"/>
      <c r="B301" s="27"/>
      <c r="C301" s="28"/>
      <c r="D301" s="28"/>
      <c r="E301" s="24"/>
      <c r="F301" s="24"/>
      <c r="G301" s="24"/>
      <c r="H301" s="24"/>
      <c r="I301" s="60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</row>
    <row r="302" spans="1:24" x14ac:dyDescent="0.25">
      <c r="A302" s="126"/>
      <c r="B302" s="27"/>
      <c r="C302" s="24"/>
      <c r="D302" s="24"/>
      <c r="E302" s="28"/>
      <c r="F302" s="28"/>
      <c r="G302" s="28"/>
      <c r="H302" s="28"/>
      <c r="I302" s="60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</row>
    <row r="303" spans="1:24" x14ac:dyDescent="0.25">
      <c r="A303" s="126"/>
      <c r="B303" s="27"/>
      <c r="C303" s="24"/>
      <c r="D303" s="24"/>
      <c r="E303" s="28"/>
      <c r="F303" s="28"/>
      <c r="G303" s="28"/>
      <c r="H303" s="28"/>
      <c r="I303" s="60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</row>
    <row r="304" spans="1:24" x14ac:dyDescent="0.25">
      <c r="A304" s="126"/>
      <c r="B304" s="27"/>
      <c r="C304" s="24"/>
      <c r="D304" s="24"/>
      <c r="E304" s="28"/>
      <c r="F304" s="28"/>
      <c r="G304" s="28"/>
      <c r="H304" s="28"/>
      <c r="I304" s="60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</row>
    <row r="305" spans="1:24" x14ac:dyDescent="0.25">
      <c r="A305" s="126"/>
      <c r="B305" s="27"/>
      <c r="C305" s="24"/>
      <c r="D305" s="24"/>
      <c r="E305" s="28"/>
      <c r="F305" s="28"/>
      <c r="G305" s="28"/>
      <c r="H305" s="28"/>
      <c r="I305" s="60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</row>
    <row r="306" spans="1:24" x14ac:dyDescent="0.25">
      <c r="A306" s="126"/>
      <c r="B306" s="27"/>
      <c r="C306" s="24"/>
      <c r="D306" s="24"/>
      <c r="E306" s="28"/>
      <c r="F306" s="28"/>
      <c r="G306" s="28"/>
      <c r="H306" s="28"/>
      <c r="I306" s="60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</row>
    <row r="307" spans="1:24" x14ac:dyDescent="0.25">
      <c r="A307" s="126"/>
      <c r="B307" s="27"/>
      <c r="C307" s="24"/>
      <c r="D307" s="24"/>
      <c r="E307" s="28"/>
      <c r="F307" s="28"/>
      <c r="G307" s="28"/>
      <c r="H307" s="28"/>
      <c r="I307" s="60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</row>
    <row r="308" spans="1:24" x14ac:dyDescent="0.25">
      <c r="A308" s="126"/>
      <c r="B308" s="27"/>
      <c r="C308" s="24"/>
      <c r="D308" s="24"/>
      <c r="E308" s="28"/>
      <c r="F308" s="28"/>
      <c r="G308" s="28"/>
      <c r="H308" s="28"/>
      <c r="I308" s="60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</row>
    <row r="309" spans="1:24" x14ac:dyDescent="0.25">
      <c r="A309" s="126"/>
      <c r="B309" s="27"/>
      <c r="C309" s="24"/>
      <c r="D309" s="24"/>
      <c r="E309" s="28"/>
      <c r="F309" s="28"/>
      <c r="G309" s="28"/>
      <c r="H309" s="28"/>
      <c r="I309" s="60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</row>
    <row r="310" spans="1:24" x14ac:dyDescent="0.25">
      <c r="A310" s="126"/>
      <c r="B310" s="27"/>
      <c r="C310" s="24"/>
      <c r="D310" s="24"/>
      <c r="E310" s="28"/>
      <c r="F310" s="28"/>
      <c r="G310" s="28"/>
      <c r="H310" s="28"/>
      <c r="I310" s="60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</row>
    <row r="311" spans="1:24" x14ac:dyDescent="0.25">
      <c r="A311" s="126"/>
      <c r="B311" s="27"/>
      <c r="C311" s="24"/>
      <c r="D311" s="24"/>
      <c r="E311" s="28"/>
      <c r="F311" s="28"/>
      <c r="G311" s="28"/>
      <c r="H311" s="28"/>
      <c r="I311" s="60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</row>
    <row r="312" spans="1:24" x14ac:dyDescent="0.25">
      <c r="A312" s="126"/>
      <c r="B312" s="29"/>
      <c r="C312" s="23"/>
      <c r="D312" s="23"/>
      <c r="E312" s="24"/>
      <c r="F312" s="24"/>
      <c r="G312" s="24"/>
      <c r="H312" s="24"/>
      <c r="I312" s="60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</row>
    <row r="313" spans="1:24" x14ac:dyDescent="0.25">
      <c r="A313" s="126"/>
      <c r="B313" s="27"/>
      <c r="C313" s="28"/>
      <c r="D313" s="28"/>
      <c r="E313" s="24"/>
      <c r="F313" s="24"/>
      <c r="G313" s="24"/>
      <c r="H313" s="24"/>
      <c r="I313" s="60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</row>
    <row r="314" spans="1:24" x14ac:dyDescent="0.25">
      <c r="A314" s="126"/>
      <c r="B314" s="27"/>
      <c r="C314" s="28"/>
      <c r="D314" s="28"/>
      <c r="E314" s="24"/>
      <c r="F314" s="24"/>
      <c r="G314" s="24"/>
      <c r="H314" s="24"/>
      <c r="I314" s="60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</row>
    <row r="315" spans="1:24" x14ac:dyDescent="0.25">
      <c r="A315" s="126"/>
      <c r="B315" s="27"/>
      <c r="C315" s="28"/>
      <c r="D315" s="28"/>
      <c r="E315" s="24"/>
      <c r="F315" s="24"/>
      <c r="G315" s="24"/>
      <c r="H315" s="24"/>
      <c r="I315" s="60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</row>
    <row r="316" spans="1:24" x14ac:dyDescent="0.25">
      <c r="A316" s="126"/>
      <c r="B316" s="27"/>
      <c r="C316" s="24"/>
      <c r="D316" s="24"/>
      <c r="E316" s="28"/>
      <c r="F316" s="28"/>
      <c r="G316" s="28"/>
      <c r="H316" s="28"/>
      <c r="I316" s="60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</row>
    <row r="317" spans="1:24" x14ac:dyDescent="0.25">
      <c r="A317" s="126"/>
      <c r="B317" s="27"/>
      <c r="C317" s="24"/>
      <c r="D317" s="24"/>
      <c r="E317" s="28"/>
      <c r="F317" s="28"/>
      <c r="G317" s="28"/>
      <c r="H317" s="28"/>
      <c r="I317" s="60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</row>
    <row r="318" spans="1:24" x14ac:dyDescent="0.25">
      <c r="A318" s="126"/>
      <c r="B318" s="27"/>
      <c r="C318" s="24"/>
      <c r="D318" s="24"/>
      <c r="E318" s="28"/>
      <c r="F318" s="28"/>
      <c r="G318" s="28"/>
      <c r="H318" s="28"/>
      <c r="I318" s="60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</row>
    <row r="319" spans="1:24" x14ac:dyDescent="0.25">
      <c r="A319" s="126"/>
      <c r="B319" s="27"/>
      <c r="C319" s="24"/>
      <c r="D319" s="24"/>
      <c r="E319" s="28"/>
      <c r="F319" s="28"/>
      <c r="G319" s="28"/>
      <c r="H319" s="28"/>
      <c r="I319" s="60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</row>
    <row r="320" spans="1:24" x14ac:dyDescent="0.25">
      <c r="A320" s="126"/>
      <c r="B320" s="27"/>
      <c r="C320" s="24"/>
      <c r="D320" s="24"/>
      <c r="E320" s="28"/>
      <c r="F320" s="28"/>
      <c r="G320" s="28"/>
      <c r="H320" s="28"/>
      <c r="I320" s="60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</row>
    <row r="321" spans="1:24" x14ac:dyDescent="0.25">
      <c r="A321" s="126"/>
      <c r="B321" s="27"/>
      <c r="C321" s="24"/>
      <c r="D321" s="24"/>
      <c r="E321" s="28"/>
      <c r="F321" s="28"/>
      <c r="G321" s="28"/>
      <c r="H321" s="28"/>
      <c r="I321" s="60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</row>
    <row r="322" spans="1:24" x14ac:dyDescent="0.25">
      <c r="A322" s="126"/>
      <c r="B322" s="27"/>
      <c r="C322" s="24"/>
      <c r="D322" s="24"/>
      <c r="E322" s="28"/>
      <c r="F322" s="28"/>
      <c r="G322" s="28"/>
      <c r="H322" s="28"/>
      <c r="I322" s="60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</row>
    <row r="323" spans="1:24" x14ac:dyDescent="0.25">
      <c r="A323" s="126"/>
      <c r="B323" s="27"/>
      <c r="C323" s="24"/>
      <c r="D323" s="24"/>
      <c r="E323" s="28"/>
      <c r="F323" s="28"/>
      <c r="G323" s="28"/>
      <c r="H323" s="28"/>
      <c r="I323" s="60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</row>
    <row r="324" spans="1:24" x14ac:dyDescent="0.25">
      <c r="A324" s="126"/>
      <c r="B324" s="27"/>
      <c r="C324" s="24"/>
      <c r="D324" s="24"/>
      <c r="E324" s="28"/>
      <c r="F324" s="28"/>
      <c r="G324" s="28"/>
      <c r="H324" s="28"/>
      <c r="I324" s="60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</row>
    <row r="325" spans="1:24" x14ac:dyDescent="0.25">
      <c r="A325" s="126"/>
      <c r="B325" s="27"/>
      <c r="C325" s="24"/>
      <c r="D325" s="24"/>
      <c r="E325" s="28"/>
      <c r="F325" s="28"/>
      <c r="G325" s="28"/>
      <c r="H325" s="28"/>
      <c r="I325" s="60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</row>
    <row r="326" spans="1:24" x14ac:dyDescent="0.25">
      <c r="A326" s="126"/>
      <c r="B326" s="27"/>
      <c r="C326" s="28"/>
      <c r="D326" s="28"/>
      <c r="E326" s="24"/>
      <c r="F326" s="24"/>
      <c r="G326" s="24"/>
      <c r="H326" s="24"/>
      <c r="I326" s="60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</row>
    <row r="327" spans="1:24" x14ac:dyDescent="0.25">
      <c r="A327" s="126"/>
      <c r="B327" s="27"/>
      <c r="C327" s="24"/>
      <c r="D327" s="24"/>
      <c r="E327" s="28"/>
      <c r="F327" s="28"/>
      <c r="G327" s="28"/>
      <c r="H327" s="28"/>
      <c r="I327" s="60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</row>
    <row r="328" spans="1:24" x14ac:dyDescent="0.25">
      <c r="A328" s="126"/>
      <c r="B328" s="27"/>
      <c r="C328" s="24"/>
      <c r="D328" s="24"/>
      <c r="E328" s="28"/>
      <c r="F328" s="28"/>
      <c r="G328" s="28"/>
      <c r="H328" s="28"/>
      <c r="I328" s="60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</row>
    <row r="329" spans="1:24" x14ac:dyDescent="0.25">
      <c r="A329" s="126"/>
      <c r="B329" s="27"/>
      <c r="C329" s="24"/>
      <c r="D329" s="24"/>
      <c r="E329" s="28"/>
      <c r="F329" s="28"/>
      <c r="G329" s="28"/>
      <c r="H329" s="28"/>
      <c r="I329" s="60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</row>
    <row r="330" spans="1:24" x14ac:dyDescent="0.25">
      <c r="A330" s="126"/>
      <c r="B330" s="27"/>
      <c r="C330" s="24"/>
      <c r="D330" s="24"/>
      <c r="E330" s="28"/>
      <c r="F330" s="28"/>
      <c r="G330" s="28"/>
      <c r="H330" s="28"/>
    </row>
    <row r="331" spans="1:24" x14ac:dyDescent="0.25">
      <c r="B331" s="27"/>
      <c r="C331" s="24"/>
      <c r="D331" s="24"/>
      <c r="E331" s="28"/>
      <c r="F331" s="28"/>
      <c r="G331" s="28"/>
      <c r="H331" s="28"/>
      <c r="I331" s="18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</row>
    <row r="332" spans="1:24" s="12" customFormat="1" x14ac:dyDescent="0.25">
      <c r="A332" s="127"/>
      <c r="B332" s="27"/>
      <c r="C332" s="24"/>
      <c r="D332" s="24"/>
      <c r="E332" s="28"/>
      <c r="F332" s="28"/>
      <c r="G332" s="28"/>
      <c r="H332" s="28"/>
      <c r="I332" s="49"/>
    </row>
    <row r="333" spans="1:24" s="12" customFormat="1" x14ac:dyDescent="0.25">
      <c r="A333" s="127"/>
      <c r="B333" s="27"/>
      <c r="C333" s="24"/>
      <c r="D333" s="24"/>
      <c r="E333" s="28"/>
      <c r="F333" s="28"/>
      <c r="G333" s="28"/>
      <c r="H333" s="28"/>
      <c r="I333" s="49"/>
    </row>
    <row r="334" spans="1:24" s="12" customFormat="1" x14ac:dyDescent="0.25">
      <c r="A334" s="127"/>
      <c r="B334" s="27"/>
      <c r="C334" s="24"/>
      <c r="D334" s="24"/>
      <c r="E334" s="28"/>
      <c r="F334" s="28"/>
      <c r="G334" s="28"/>
      <c r="H334" s="28"/>
      <c r="I334" s="49"/>
    </row>
    <row r="335" spans="1:24" s="12" customFormat="1" x14ac:dyDescent="0.25">
      <c r="A335" s="127"/>
      <c r="B335" s="27"/>
      <c r="C335" s="24"/>
      <c r="D335" s="24"/>
      <c r="E335" s="28"/>
      <c r="F335" s="28"/>
      <c r="G335" s="28"/>
      <c r="H335" s="28"/>
      <c r="I335" s="49"/>
    </row>
    <row r="336" spans="1:24" s="12" customFormat="1" x14ac:dyDescent="0.25">
      <c r="A336" s="127"/>
      <c r="B336" s="27"/>
      <c r="C336" s="24"/>
      <c r="D336" s="24"/>
      <c r="E336" s="28"/>
      <c r="F336" s="28"/>
      <c r="G336" s="28"/>
      <c r="H336" s="28"/>
      <c r="I336" s="49"/>
    </row>
    <row r="337" spans="1:24" s="12" customFormat="1" x14ac:dyDescent="0.25">
      <c r="A337" s="127"/>
      <c r="B337" s="27"/>
      <c r="C337" s="28"/>
      <c r="D337" s="28"/>
      <c r="E337" s="24"/>
      <c r="F337" s="24"/>
      <c r="G337" s="24"/>
      <c r="H337" s="24"/>
      <c r="I337" s="49"/>
    </row>
    <row r="338" spans="1:24" s="12" customFormat="1" x14ac:dyDescent="0.25">
      <c r="A338" s="127"/>
      <c r="B338" s="27"/>
      <c r="C338" s="24"/>
      <c r="D338" s="24"/>
      <c r="E338" s="28"/>
      <c r="F338" s="28"/>
      <c r="G338" s="28"/>
      <c r="H338" s="28"/>
      <c r="I338" s="49"/>
    </row>
    <row r="339" spans="1:24" s="12" customFormat="1" x14ac:dyDescent="0.25">
      <c r="A339" s="127"/>
      <c r="B339" s="27"/>
      <c r="C339" s="24"/>
      <c r="D339" s="24"/>
      <c r="E339" s="28"/>
      <c r="F339" s="28"/>
      <c r="G339" s="28"/>
      <c r="H339" s="28"/>
      <c r="I339" s="49"/>
    </row>
    <row r="340" spans="1:24" s="12" customFormat="1" x14ac:dyDescent="0.25">
      <c r="A340" s="127"/>
      <c r="B340" s="27"/>
      <c r="C340" s="24"/>
      <c r="D340" s="24"/>
      <c r="E340" s="28"/>
      <c r="F340" s="28"/>
      <c r="G340" s="28"/>
      <c r="H340" s="28"/>
      <c r="I340" s="49"/>
    </row>
    <row r="341" spans="1:24" s="12" customFormat="1" x14ac:dyDescent="0.25">
      <c r="A341" s="127"/>
      <c r="B341" s="27"/>
      <c r="C341" s="24"/>
      <c r="D341" s="24"/>
      <c r="E341" s="28"/>
      <c r="F341" s="28"/>
      <c r="G341" s="28"/>
      <c r="H341" s="28"/>
      <c r="I341" s="49"/>
    </row>
    <row r="342" spans="1:24" s="12" customFormat="1" x14ac:dyDescent="0.25">
      <c r="A342" s="127"/>
      <c r="B342" s="27"/>
      <c r="C342" s="24"/>
      <c r="D342" s="24"/>
      <c r="E342" s="28"/>
      <c r="F342" s="28"/>
      <c r="G342" s="28"/>
      <c r="H342" s="28"/>
      <c r="I342" s="49"/>
    </row>
    <row r="343" spans="1:24" s="12" customFormat="1" x14ac:dyDescent="0.25">
      <c r="A343" s="127"/>
      <c r="B343" s="27"/>
      <c r="C343" s="24"/>
      <c r="D343" s="24"/>
      <c r="E343" s="28"/>
      <c r="F343" s="28"/>
      <c r="G343" s="28"/>
      <c r="H343" s="28"/>
      <c r="I343" s="49"/>
    </row>
    <row r="344" spans="1:24" s="12" customFormat="1" x14ac:dyDescent="0.25">
      <c r="A344" s="127"/>
      <c r="B344" s="27"/>
      <c r="C344" s="24"/>
      <c r="D344" s="24"/>
      <c r="E344" s="28"/>
      <c r="F344" s="28"/>
      <c r="G344" s="28"/>
      <c r="H344" s="28"/>
      <c r="I344" s="49"/>
    </row>
    <row r="345" spans="1:24" s="12" customFormat="1" x14ac:dyDescent="0.25">
      <c r="A345" s="127"/>
      <c r="B345" s="27"/>
      <c r="C345" s="24"/>
      <c r="D345" s="24"/>
      <c r="E345" s="28"/>
      <c r="F345" s="28"/>
      <c r="G345" s="28"/>
      <c r="H345" s="28"/>
      <c r="I345" s="49"/>
    </row>
    <row r="346" spans="1:24" s="12" customFormat="1" x14ac:dyDescent="0.25">
      <c r="A346" s="127"/>
      <c r="B346" s="27"/>
      <c r="C346" s="24"/>
      <c r="D346" s="24"/>
      <c r="E346" s="28"/>
      <c r="F346" s="28"/>
      <c r="G346" s="28"/>
      <c r="H346" s="28"/>
      <c r="I346" s="49"/>
    </row>
    <row r="347" spans="1:24" s="12" customFormat="1" x14ac:dyDescent="0.25">
      <c r="A347" s="127"/>
      <c r="B347" s="27"/>
      <c r="C347" s="24"/>
      <c r="D347" s="24"/>
      <c r="E347" s="28"/>
      <c r="F347" s="28"/>
      <c r="G347" s="28"/>
      <c r="H347" s="28"/>
      <c r="I347" s="49"/>
    </row>
    <row r="348" spans="1:24" x14ac:dyDescent="0.25">
      <c r="B348" s="29"/>
      <c r="C348" s="23"/>
      <c r="D348" s="23"/>
      <c r="E348" s="28"/>
      <c r="F348" s="28"/>
      <c r="G348" s="28"/>
      <c r="H348" s="28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</row>
    <row r="349" spans="1:24" x14ac:dyDescent="0.25">
      <c r="B349" s="30"/>
      <c r="C349" s="26"/>
      <c r="D349" s="26"/>
      <c r="E349" s="24"/>
      <c r="F349" s="24"/>
      <c r="G349" s="24"/>
      <c r="H349" s="24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</row>
    <row r="350" spans="1:24" x14ac:dyDescent="0.25">
      <c r="B350" s="27"/>
      <c r="C350" s="24"/>
      <c r="D350" s="24"/>
      <c r="E350" s="28"/>
      <c r="F350" s="28"/>
      <c r="G350" s="28"/>
      <c r="H350" s="28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</row>
    <row r="351" spans="1:24" x14ac:dyDescent="0.25">
      <c r="B351" s="27"/>
      <c r="C351" s="28"/>
      <c r="D351" s="28"/>
      <c r="E351" s="24"/>
      <c r="F351" s="24"/>
      <c r="G351" s="24"/>
      <c r="H351" s="24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</row>
    <row r="352" spans="1:24" x14ac:dyDescent="0.25">
      <c r="B352" s="27"/>
      <c r="C352" s="24"/>
      <c r="D352" s="24"/>
      <c r="E352" s="28"/>
      <c r="F352" s="28"/>
      <c r="G352" s="28"/>
      <c r="H352" s="28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</row>
    <row r="353" spans="1:24" x14ac:dyDescent="0.25">
      <c r="B353" s="27"/>
      <c r="C353" s="24"/>
      <c r="D353" s="24"/>
      <c r="E353" s="28"/>
      <c r="F353" s="28"/>
      <c r="G353" s="28"/>
      <c r="H353" s="28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</row>
    <row r="354" spans="1:24" x14ac:dyDescent="0.25">
      <c r="B354" s="27"/>
      <c r="C354" s="24"/>
      <c r="D354" s="24"/>
      <c r="E354" s="28"/>
      <c r="F354" s="28"/>
      <c r="G354" s="28"/>
      <c r="H354" s="28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</row>
    <row r="355" spans="1:24" x14ac:dyDescent="0.25">
      <c r="B355" s="27"/>
      <c r="C355" s="24"/>
      <c r="D355" s="24"/>
      <c r="E355" s="28"/>
      <c r="F355" s="28"/>
      <c r="G355" s="28"/>
      <c r="H355" s="28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</row>
    <row r="356" spans="1:24" x14ac:dyDescent="0.25">
      <c r="B356" s="27"/>
      <c r="C356" s="28"/>
      <c r="D356" s="28"/>
      <c r="E356" s="24"/>
      <c r="F356" s="24"/>
      <c r="G356" s="24"/>
      <c r="H356" s="24"/>
      <c r="I356" s="60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</row>
    <row r="357" spans="1:24" x14ac:dyDescent="0.25">
      <c r="B357" s="27"/>
      <c r="C357" s="24"/>
      <c r="D357" s="24"/>
      <c r="E357" s="28"/>
      <c r="F357" s="28"/>
      <c r="G357" s="28"/>
      <c r="H357" s="28"/>
      <c r="I357" s="60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</row>
    <row r="358" spans="1:24" x14ac:dyDescent="0.25">
      <c r="B358" s="27"/>
      <c r="C358" s="24"/>
      <c r="D358" s="24"/>
      <c r="E358" s="28"/>
      <c r="F358" s="28"/>
      <c r="G358" s="28"/>
      <c r="H358" s="28"/>
      <c r="I358" s="60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</row>
    <row r="359" spans="1:24" x14ac:dyDescent="0.25">
      <c r="B359" s="27"/>
      <c r="C359" s="28"/>
      <c r="D359" s="28"/>
      <c r="E359" s="24"/>
      <c r="F359" s="24"/>
      <c r="G359" s="24"/>
      <c r="H359" s="24"/>
      <c r="I359" s="60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</row>
    <row r="360" spans="1:24" x14ac:dyDescent="0.25">
      <c r="B360" s="27"/>
      <c r="C360" s="28"/>
      <c r="D360" s="28"/>
      <c r="E360" s="24"/>
      <c r="F360" s="24"/>
      <c r="G360" s="24"/>
      <c r="H360" s="24"/>
      <c r="I360" s="60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</row>
    <row r="361" spans="1:24" x14ac:dyDescent="0.25">
      <c r="B361" s="27"/>
      <c r="C361" s="24"/>
      <c r="D361" s="24"/>
      <c r="E361" s="28"/>
      <c r="F361" s="28"/>
      <c r="G361" s="28"/>
      <c r="H361" s="28"/>
      <c r="I361" s="60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</row>
    <row r="362" spans="1:24" x14ac:dyDescent="0.25">
      <c r="B362" s="27"/>
      <c r="C362" s="24"/>
      <c r="D362" s="24"/>
      <c r="E362" s="28"/>
      <c r="F362" s="28"/>
      <c r="G362" s="28"/>
      <c r="H362" s="28"/>
      <c r="I362" s="60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</row>
    <row r="363" spans="1:24" x14ac:dyDescent="0.25">
      <c r="A363" s="126"/>
      <c r="B363" s="27"/>
      <c r="C363" s="24"/>
      <c r="D363" s="24"/>
      <c r="E363" s="28"/>
      <c r="F363" s="28"/>
      <c r="G363" s="28"/>
      <c r="H363" s="28"/>
      <c r="I363" s="60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</row>
    <row r="364" spans="1:24" x14ac:dyDescent="0.25">
      <c r="A364" s="126"/>
      <c r="B364" s="27"/>
      <c r="C364" s="28"/>
      <c r="D364" s="28"/>
      <c r="E364" s="24"/>
      <c r="F364" s="24"/>
      <c r="G364" s="24"/>
      <c r="H364" s="24"/>
      <c r="I364" s="60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</row>
    <row r="365" spans="1:24" x14ac:dyDescent="0.25">
      <c r="A365" s="126"/>
      <c r="B365" s="27"/>
      <c r="C365" s="24"/>
      <c r="D365" s="24"/>
      <c r="E365" s="28"/>
      <c r="F365" s="28"/>
      <c r="G365" s="28"/>
      <c r="H365" s="28"/>
      <c r="I365" s="60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</row>
    <row r="366" spans="1:24" x14ac:dyDescent="0.25">
      <c r="A366" s="126"/>
      <c r="B366" s="27"/>
      <c r="C366" s="24"/>
      <c r="D366" s="24"/>
      <c r="E366" s="28"/>
      <c r="F366" s="28"/>
      <c r="G366" s="28"/>
      <c r="H366" s="28"/>
      <c r="I366" s="60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</row>
    <row r="367" spans="1:24" x14ac:dyDescent="0.25">
      <c r="A367" s="126"/>
      <c r="B367" s="27"/>
      <c r="C367" s="24"/>
      <c r="D367" s="24"/>
      <c r="E367" s="28"/>
      <c r="F367" s="28"/>
      <c r="G367" s="28"/>
      <c r="H367" s="28"/>
      <c r="I367" s="60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</row>
    <row r="368" spans="1:24" x14ac:dyDescent="0.25">
      <c r="A368" s="126"/>
      <c r="B368" s="27"/>
      <c r="C368" s="24"/>
      <c r="D368" s="24"/>
      <c r="E368" s="28"/>
      <c r="F368" s="28"/>
      <c r="G368" s="28"/>
      <c r="H368" s="28"/>
      <c r="I368" s="60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</row>
    <row r="369" spans="1:24" x14ac:dyDescent="0.25">
      <c r="A369" s="126"/>
      <c r="B369" s="27"/>
      <c r="C369" s="24"/>
      <c r="D369" s="24"/>
      <c r="E369" s="28"/>
      <c r="F369" s="28"/>
      <c r="G369" s="28"/>
      <c r="H369" s="28"/>
      <c r="I369" s="60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</row>
    <row r="370" spans="1:24" x14ac:dyDescent="0.25">
      <c r="A370" s="126"/>
      <c r="B370" s="27"/>
      <c r="C370" s="24"/>
      <c r="D370" s="24"/>
      <c r="E370" s="28"/>
      <c r="F370" s="28"/>
      <c r="G370" s="28"/>
      <c r="H370" s="28"/>
      <c r="I370" s="60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</row>
    <row r="371" spans="1:24" x14ac:dyDescent="0.25">
      <c r="A371" s="126"/>
      <c r="B371" s="27"/>
      <c r="C371" s="24"/>
      <c r="D371" s="24"/>
      <c r="E371" s="28"/>
      <c r="F371" s="28"/>
      <c r="G371" s="28"/>
      <c r="H371" s="28"/>
      <c r="I371" s="60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</row>
    <row r="372" spans="1:24" x14ac:dyDescent="0.25">
      <c r="A372" s="126"/>
      <c r="B372" s="27"/>
      <c r="C372" s="24"/>
      <c r="D372" s="24"/>
      <c r="E372" s="28"/>
      <c r="F372" s="28"/>
      <c r="G372" s="28"/>
      <c r="H372" s="28"/>
      <c r="I372" s="60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</row>
    <row r="373" spans="1:24" x14ac:dyDescent="0.25">
      <c r="A373" s="126"/>
      <c r="B373" s="27"/>
      <c r="C373" s="24"/>
      <c r="D373" s="24"/>
      <c r="E373" s="28"/>
      <c r="F373" s="28"/>
      <c r="G373" s="28"/>
      <c r="H373" s="28"/>
      <c r="I373" s="60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</row>
    <row r="374" spans="1:24" x14ac:dyDescent="0.25">
      <c r="A374" s="126"/>
      <c r="B374" s="27"/>
      <c r="C374" s="24"/>
      <c r="D374" s="24"/>
      <c r="E374" s="28"/>
      <c r="F374" s="28"/>
      <c r="G374" s="28"/>
      <c r="H374" s="28"/>
      <c r="I374" s="60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</row>
    <row r="375" spans="1:24" x14ac:dyDescent="0.25">
      <c r="A375" s="126"/>
      <c r="B375" s="29"/>
      <c r="C375" s="23"/>
      <c r="D375" s="23"/>
      <c r="E375" s="24"/>
      <c r="F375" s="24"/>
      <c r="G375" s="24"/>
      <c r="H375" s="24"/>
      <c r="I375" s="60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</row>
    <row r="376" spans="1:24" x14ac:dyDescent="0.25">
      <c r="A376" s="126"/>
      <c r="B376" s="27"/>
      <c r="C376" s="28"/>
      <c r="D376" s="28"/>
      <c r="E376" s="24"/>
      <c r="F376" s="24"/>
      <c r="G376" s="24"/>
      <c r="H376" s="24"/>
      <c r="I376" s="60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</row>
    <row r="377" spans="1:24" x14ac:dyDescent="0.25">
      <c r="A377" s="126"/>
      <c r="B377" s="27"/>
      <c r="C377" s="28"/>
      <c r="D377" s="28"/>
      <c r="E377" s="24"/>
      <c r="F377" s="24"/>
      <c r="G377" s="24"/>
      <c r="H377" s="24"/>
      <c r="I377" s="60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</row>
    <row r="378" spans="1:24" x14ac:dyDescent="0.25">
      <c r="A378" s="126"/>
      <c r="B378" s="27"/>
      <c r="C378" s="24"/>
      <c r="D378" s="24"/>
      <c r="E378" s="28"/>
      <c r="F378" s="28"/>
      <c r="G378" s="28"/>
      <c r="H378" s="28"/>
      <c r="I378" s="60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</row>
    <row r="379" spans="1:24" x14ac:dyDescent="0.25">
      <c r="A379" s="126"/>
      <c r="B379" s="27"/>
      <c r="C379" s="24"/>
      <c r="D379" s="24"/>
      <c r="E379" s="28"/>
      <c r="F379" s="28"/>
      <c r="G379" s="28"/>
      <c r="H379" s="28"/>
      <c r="I379" s="60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</row>
    <row r="380" spans="1:24" x14ac:dyDescent="0.25">
      <c r="A380" s="126"/>
      <c r="B380" s="27"/>
      <c r="C380" s="24"/>
      <c r="D380" s="24"/>
      <c r="E380" s="28"/>
      <c r="F380" s="28"/>
      <c r="G380" s="28"/>
      <c r="H380" s="28"/>
      <c r="I380" s="60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</row>
    <row r="381" spans="1:24" x14ac:dyDescent="0.25">
      <c r="A381" s="126"/>
      <c r="B381" s="27"/>
      <c r="C381" s="28"/>
      <c r="D381" s="28"/>
      <c r="E381" s="24"/>
      <c r="F381" s="24"/>
      <c r="G381" s="24"/>
      <c r="H381" s="24"/>
      <c r="I381" s="60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</row>
    <row r="382" spans="1:24" x14ac:dyDescent="0.25">
      <c r="A382" s="126"/>
      <c r="B382" s="27"/>
      <c r="C382" s="24"/>
      <c r="D382" s="24"/>
      <c r="E382" s="28"/>
      <c r="F382" s="28"/>
      <c r="G382" s="28"/>
      <c r="H382" s="28"/>
      <c r="I382" s="60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</row>
    <row r="383" spans="1:24" x14ac:dyDescent="0.25">
      <c r="A383" s="126"/>
      <c r="B383" s="27"/>
      <c r="C383" s="24"/>
      <c r="D383" s="24"/>
      <c r="E383" s="28"/>
      <c r="F383" s="28"/>
      <c r="G383" s="28"/>
      <c r="H383" s="28"/>
      <c r="I383" s="60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</row>
    <row r="384" spans="1:24" x14ac:dyDescent="0.25">
      <c r="A384" s="126"/>
      <c r="B384" s="27"/>
      <c r="C384" s="28"/>
      <c r="D384" s="28"/>
      <c r="E384" s="24"/>
      <c r="F384" s="24"/>
      <c r="G384" s="24"/>
      <c r="H384" s="24"/>
      <c r="I384" s="60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</row>
    <row r="385" spans="1:24" x14ac:dyDescent="0.25">
      <c r="A385" s="126"/>
      <c r="B385" s="27"/>
      <c r="C385" s="24"/>
      <c r="D385" s="24"/>
      <c r="E385" s="28"/>
      <c r="F385" s="28"/>
      <c r="G385" s="28"/>
      <c r="H385" s="28"/>
      <c r="I385" s="60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</row>
    <row r="386" spans="1:24" x14ac:dyDescent="0.25">
      <c r="A386" s="126"/>
      <c r="B386" s="27"/>
      <c r="C386" s="24"/>
      <c r="D386" s="24"/>
      <c r="E386" s="28"/>
      <c r="F386" s="28"/>
      <c r="G386" s="28"/>
      <c r="H386" s="28"/>
      <c r="I386" s="60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</row>
    <row r="387" spans="1:24" x14ac:dyDescent="0.25">
      <c r="A387" s="126"/>
      <c r="B387" s="27"/>
      <c r="C387" s="24"/>
      <c r="D387" s="24"/>
      <c r="E387" s="28"/>
      <c r="F387" s="28"/>
      <c r="G387" s="28"/>
      <c r="H387" s="28"/>
      <c r="I387" s="60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</row>
    <row r="388" spans="1:24" x14ac:dyDescent="0.25">
      <c r="A388" s="126"/>
      <c r="B388" s="27"/>
      <c r="C388" s="24"/>
      <c r="D388" s="24"/>
      <c r="E388" s="28"/>
      <c r="F388" s="28"/>
      <c r="G388" s="28"/>
      <c r="H388" s="28"/>
      <c r="I388" s="60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</row>
    <row r="389" spans="1:24" x14ac:dyDescent="0.25">
      <c r="A389" s="126"/>
      <c r="B389" s="27"/>
      <c r="C389" s="24"/>
      <c r="D389" s="24"/>
      <c r="E389" s="28"/>
      <c r="F389" s="28"/>
      <c r="G389" s="28"/>
      <c r="H389" s="28"/>
      <c r="I389" s="60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</row>
    <row r="390" spans="1:24" x14ac:dyDescent="0.25">
      <c r="A390" s="126"/>
      <c r="B390" s="27"/>
      <c r="C390" s="24"/>
      <c r="D390" s="24"/>
      <c r="E390" s="28"/>
      <c r="F390" s="28"/>
      <c r="G390" s="28"/>
      <c r="H390" s="28"/>
      <c r="I390" s="60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</row>
    <row r="391" spans="1:24" x14ac:dyDescent="0.25">
      <c r="A391" s="126"/>
      <c r="B391" s="27"/>
      <c r="C391" s="24"/>
      <c r="D391" s="24"/>
      <c r="E391" s="28"/>
      <c r="F391" s="28"/>
      <c r="G391" s="28"/>
      <c r="H391" s="28"/>
      <c r="I391" s="60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</row>
    <row r="392" spans="1:24" x14ac:dyDescent="0.25">
      <c r="A392" s="126"/>
      <c r="B392" s="27"/>
      <c r="C392" s="28"/>
      <c r="D392" s="28"/>
      <c r="E392" s="24"/>
      <c r="F392" s="24"/>
      <c r="G392" s="24"/>
      <c r="H392" s="24"/>
      <c r="I392" s="60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</row>
    <row r="393" spans="1:24" x14ac:dyDescent="0.25">
      <c r="A393" s="126"/>
      <c r="B393" s="27"/>
      <c r="C393" s="28"/>
      <c r="D393" s="28"/>
      <c r="E393" s="24"/>
      <c r="F393" s="24"/>
      <c r="G393" s="24"/>
      <c r="H393" s="24"/>
      <c r="I393" s="60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</row>
    <row r="394" spans="1:24" x14ac:dyDescent="0.25">
      <c r="A394" s="126"/>
      <c r="B394" s="27"/>
      <c r="C394" s="28"/>
      <c r="D394" s="28"/>
      <c r="E394" s="24"/>
      <c r="F394" s="24"/>
      <c r="G394" s="24"/>
      <c r="H394" s="24"/>
      <c r="I394" s="60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</row>
    <row r="395" spans="1:24" x14ac:dyDescent="0.25">
      <c r="A395" s="126"/>
      <c r="B395" s="27"/>
      <c r="C395" s="28"/>
      <c r="D395" s="28"/>
      <c r="E395" s="24"/>
      <c r="F395" s="24"/>
      <c r="G395" s="24"/>
      <c r="H395" s="24"/>
      <c r="I395" s="60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</row>
    <row r="396" spans="1:24" x14ac:dyDescent="0.25">
      <c r="A396" s="126"/>
      <c r="B396" s="27"/>
      <c r="C396" s="24"/>
      <c r="D396" s="24"/>
      <c r="E396" s="28"/>
      <c r="F396" s="28"/>
      <c r="G396" s="28"/>
      <c r="H396" s="28"/>
      <c r="I396" s="60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</row>
    <row r="397" spans="1:24" x14ac:dyDescent="0.25">
      <c r="A397" s="126"/>
      <c r="B397" s="27"/>
      <c r="C397" s="24"/>
      <c r="D397" s="24"/>
      <c r="E397" s="28"/>
      <c r="F397" s="28"/>
      <c r="G397" s="28"/>
      <c r="H397" s="28"/>
      <c r="I397" s="60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</row>
    <row r="398" spans="1:24" x14ac:dyDescent="0.25">
      <c r="A398" s="126"/>
      <c r="B398" s="27"/>
      <c r="C398" s="24"/>
      <c r="D398" s="24"/>
      <c r="E398" s="28"/>
      <c r="F398" s="28"/>
      <c r="G398" s="28"/>
      <c r="H398" s="28"/>
      <c r="I398" s="60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</row>
    <row r="399" spans="1:24" x14ac:dyDescent="0.25">
      <c r="A399" s="126"/>
      <c r="B399" s="27"/>
      <c r="C399" s="24"/>
      <c r="D399" s="24"/>
      <c r="E399" s="28"/>
      <c r="F399" s="28"/>
      <c r="G399" s="28"/>
      <c r="H399" s="28"/>
      <c r="I399" s="60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</row>
    <row r="400" spans="1:24" x14ac:dyDescent="0.25">
      <c r="A400" s="126"/>
      <c r="B400" s="27"/>
      <c r="C400" s="28"/>
      <c r="D400" s="28"/>
      <c r="E400" s="24"/>
      <c r="F400" s="24"/>
      <c r="G400" s="24"/>
      <c r="H400" s="24"/>
      <c r="I400" s="60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</row>
    <row r="401" spans="1:24" x14ac:dyDescent="0.25">
      <c r="A401" s="126"/>
      <c r="B401" s="27"/>
      <c r="C401" s="24"/>
      <c r="D401" s="24"/>
      <c r="E401" s="28"/>
      <c r="F401" s="28"/>
      <c r="G401" s="28"/>
      <c r="H401" s="28"/>
      <c r="I401" s="60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</row>
    <row r="402" spans="1:24" x14ac:dyDescent="0.25">
      <c r="A402" s="126"/>
      <c r="B402" s="27"/>
      <c r="C402" s="24"/>
      <c r="D402" s="24"/>
      <c r="E402" s="28"/>
      <c r="F402" s="28"/>
      <c r="G402" s="28"/>
      <c r="H402" s="28"/>
      <c r="I402" s="60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</row>
    <row r="403" spans="1:24" x14ac:dyDescent="0.25">
      <c r="A403" s="126"/>
      <c r="B403" s="27"/>
      <c r="C403" s="24"/>
      <c r="D403" s="24"/>
      <c r="E403" s="28"/>
      <c r="F403" s="28"/>
      <c r="G403" s="28"/>
      <c r="H403" s="28"/>
      <c r="I403" s="60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</row>
    <row r="404" spans="1:24" x14ac:dyDescent="0.25">
      <c r="A404" s="126"/>
      <c r="B404" s="27"/>
      <c r="C404" s="24"/>
      <c r="D404" s="24"/>
      <c r="E404" s="28"/>
      <c r="F404" s="28"/>
      <c r="G404" s="28"/>
      <c r="H404" s="28"/>
      <c r="I404" s="60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</row>
    <row r="405" spans="1:24" x14ac:dyDescent="0.25">
      <c r="A405" s="126"/>
      <c r="B405" s="27"/>
      <c r="C405" s="24"/>
      <c r="D405" s="24"/>
      <c r="E405" s="28"/>
      <c r="F405" s="28"/>
      <c r="G405" s="28"/>
      <c r="H405" s="28"/>
      <c r="I405" s="60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</row>
    <row r="406" spans="1:24" x14ac:dyDescent="0.25">
      <c r="A406" s="126"/>
      <c r="B406" s="27"/>
      <c r="C406" s="28"/>
      <c r="D406" s="28"/>
      <c r="E406" s="24"/>
      <c r="F406" s="24"/>
      <c r="G406" s="24"/>
      <c r="H406" s="24"/>
      <c r="I406" s="60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</row>
    <row r="407" spans="1:24" x14ac:dyDescent="0.25">
      <c r="A407" s="126"/>
      <c r="B407" s="27"/>
      <c r="C407" s="28"/>
      <c r="D407" s="28"/>
      <c r="E407" s="24"/>
      <c r="F407" s="24"/>
      <c r="G407" s="24"/>
      <c r="H407" s="24"/>
      <c r="I407" s="60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</row>
    <row r="408" spans="1:24" x14ac:dyDescent="0.25">
      <c r="A408" s="126"/>
      <c r="B408" s="27"/>
      <c r="C408" s="24"/>
      <c r="D408" s="24"/>
      <c r="E408" s="28"/>
      <c r="F408" s="28"/>
      <c r="G408" s="28"/>
      <c r="H408" s="28"/>
      <c r="I408" s="60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</row>
    <row r="409" spans="1:24" x14ac:dyDescent="0.25">
      <c r="A409" s="126"/>
      <c r="B409" s="27"/>
      <c r="C409" s="24"/>
      <c r="D409" s="24"/>
      <c r="E409" s="28"/>
      <c r="F409" s="28"/>
      <c r="G409" s="28"/>
      <c r="H409" s="28"/>
      <c r="I409" s="60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</row>
    <row r="410" spans="1:24" x14ac:dyDescent="0.25">
      <c r="A410" s="126"/>
      <c r="B410" s="27"/>
      <c r="C410" s="24"/>
      <c r="D410" s="24"/>
      <c r="E410" s="28"/>
      <c r="F410" s="28"/>
      <c r="G410" s="28"/>
      <c r="H410" s="28"/>
      <c r="I410" s="60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</row>
    <row r="411" spans="1:24" x14ac:dyDescent="0.25">
      <c r="A411" s="126"/>
      <c r="B411" s="29"/>
      <c r="C411" s="23"/>
      <c r="D411" s="23"/>
      <c r="E411" s="24"/>
      <c r="F411" s="24"/>
      <c r="G411" s="24"/>
      <c r="H411" s="24"/>
      <c r="I411" s="60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</row>
    <row r="412" spans="1:24" x14ac:dyDescent="0.25">
      <c r="A412" s="126"/>
      <c r="B412" s="27"/>
      <c r="C412" s="28"/>
      <c r="D412" s="28"/>
      <c r="E412" s="24"/>
      <c r="F412" s="24"/>
      <c r="G412" s="24"/>
      <c r="H412" s="24"/>
      <c r="I412" s="60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</row>
    <row r="413" spans="1:24" x14ac:dyDescent="0.25">
      <c r="A413" s="126"/>
      <c r="B413" s="27"/>
      <c r="C413" s="28"/>
      <c r="D413" s="28"/>
      <c r="E413" s="24"/>
      <c r="F413" s="24"/>
      <c r="G413" s="24"/>
      <c r="H413" s="24"/>
      <c r="I413" s="60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</row>
    <row r="414" spans="1:24" x14ac:dyDescent="0.25">
      <c r="A414" s="126"/>
      <c r="B414" s="27"/>
      <c r="C414" s="24"/>
      <c r="D414" s="24"/>
      <c r="E414" s="28"/>
      <c r="F414" s="28"/>
      <c r="G414" s="28"/>
      <c r="H414" s="28"/>
      <c r="I414" s="60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</row>
    <row r="415" spans="1:24" x14ac:dyDescent="0.25">
      <c r="A415" s="126"/>
      <c r="B415" s="27"/>
      <c r="C415" s="24"/>
      <c r="D415" s="24"/>
      <c r="E415" s="28"/>
      <c r="F415" s="28"/>
      <c r="G415" s="28"/>
      <c r="H415" s="28"/>
      <c r="I415" s="60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</row>
    <row r="416" spans="1:24" x14ac:dyDescent="0.25">
      <c r="A416" s="126"/>
      <c r="B416" s="27"/>
      <c r="C416" s="28"/>
      <c r="D416" s="28"/>
      <c r="E416" s="24"/>
      <c r="F416" s="24"/>
      <c r="G416" s="24"/>
      <c r="H416" s="24"/>
      <c r="I416" s="60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</row>
    <row r="417" spans="1:24" x14ac:dyDescent="0.25">
      <c r="A417" s="126"/>
      <c r="B417" s="27"/>
      <c r="C417" s="28"/>
      <c r="D417" s="28"/>
      <c r="E417" s="24"/>
      <c r="F417" s="24"/>
      <c r="G417" s="24"/>
      <c r="H417" s="24"/>
      <c r="I417" s="60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</row>
    <row r="418" spans="1:24" x14ac:dyDescent="0.25">
      <c r="A418" s="126"/>
      <c r="B418" s="27"/>
      <c r="C418" s="24"/>
      <c r="D418" s="24"/>
      <c r="E418" s="28"/>
      <c r="F418" s="28"/>
      <c r="G418" s="28"/>
      <c r="H418" s="28"/>
      <c r="I418" s="60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</row>
    <row r="419" spans="1:24" x14ac:dyDescent="0.25">
      <c r="A419" s="126"/>
      <c r="B419" s="27"/>
      <c r="C419" s="24"/>
      <c r="D419" s="24"/>
      <c r="E419" s="28"/>
      <c r="F419" s="28"/>
      <c r="G419" s="28"/>
      <c r="H419" s="28"/>
      <c r="I419" s="60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</row>
    <row r="420" spans="1:24" x14ac:dyDescent="0.25">
      <c r="A420" s="126"/>
      <c r="B420" s="27"/>
      <c r="C420" s="28"/>
      <c r="D420" s="28"/>
      <c r="E420" s="24"/>
      <c r="F420" s="24"/>
      <c r="G420" s="24"/>
      <c r="H420" s="24"/>
      <c r="I420" s="60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</row>
    <row r="421" spans="1:24" x14ac:dyDescent="0.25">
      <c r="A421" s="126"/>
      <c r="B421" s="29"/>
      <c r="C421" s="23"/>
      <c r="D421" s="23"/>
      <c r="E421" s="24"/>
      <c r="F421" s="24"/>
      <c r="G421" s="24"/>
      <c r="H421" s="24"/>
      <c r="I421" s="60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</row>
    <row r="422" spans="1:24" x14ac:dyDescent="0.25">
      <c r="A422" s="126"/>
      <c r="B422" s="27"/>
      <c r="C422" s="28"/>
      <c r="D422" s="28"/>
      <c r="E422" s="24"/>
      <c r="F422" s="24"/>
      <c r="G422" s="24"/>
      <c r="H422" s="24"/>
      <c r="I422" s="60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</row>
    <row r="423" spans="1:24" x14ac:dyDescent="0.25">
      <c r="A423" s="126"/>
      <c r="B423" s="27"/>
      <c r="C423" s="28"/>
      <c r="D423" s="28"/>
      <c r="E423" s="24"/>
      <c r="F423" s="24"/>
      <c r="G423" s="24"/>
      <c r="H423" s="24"/>
      <c r="I423" s="60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</row>
    <row r="424" spans="1:24" x14ac:dyDescent="0.25">
      <c r="A424" s="126"/>
      <c r="B424" s="27"/>
      <c r="C424" s="28"/>
      <c r="D424" s="28"/>
      <c r="E424" s="24"/>
      <c r="F424" s="24"/>
      <c r="G424" s="24"/>
      <c r="H424" s="24"/>
      <c r="I424" s="60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</row>
    <row r="425" spans="1:24" x14ac:dyDescent="0.25">
      <c r="A425" s="126"/>
      <c r="B425" s="27"/>
      <c r="C425" s="28"/>
      <c r="D425" s="28"/>
      <c r="E425" s="24"/>
      <c r="F425" s="24"/>
      <c r="G425" s="24"/>
      <c r="H425" s="24"/>
      <c r="I425" s="60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</row>
    <row r="426" spans="1:24" x14ac:dyDescent="0.25">
      <c r="A426" s="126"/>
      <c r="B426" s="27"/>
      <c r="C426" s="24"/>
      <c r="D426" s="24"/>
      <c r="E426" s="28"/>
      <c r="F426" s="28"/>
      <c r="G426" s="28"/>
      <c r="H426" s="28"/>
      <c r="I426" s="60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</row>
    <row r="427" spans="1:24" x14ac:dyDescent="0.25">
      <c r="A427" s="126"/>
      <c r="B427" s="27"/>
      <c r="C427" s="24"/>
      <c r="D427" s="24"/>
      <c r="E427" s="28"/>
      <c r="F427" s="28"/>
      <c r="G427" s="28"/>
      <c r="H427" s="28"/>
      <c r="I427" s="60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</row>
    <row r="428" spans="1:24" x14ac:dyDescent="0.25">
      <c r="A428" s="126"/>
      <c r="B428" s="27"/>
      <c r="C428" s="24"/>
      <c r="D428" s="24"/>
      <c r="E428" s="28"/>
      <c r="F428" s="28"/>
      <c r="G428" s="28"/>
      <c r="H428" s="28"/>
      <c r="I428" s="60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</row>
    <row r="429" spans="1:24" x14ac:dyDescent="0.25">
      <c r="A429" s="126"/>
      <c r="B429" s="27"/>
      <c r="C429" s="24"/>
      <c r="D429" s="24"/>
      <c r="E429" s="28"/>
      <c r="F429" s="28"/>
      <c r="G429" s="28"/>
      <c r="H429" s="28"/>
      <c r="I429" s="60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</row>
    <row r="430" spans="1:24" x14ac:dyDescent="0.25">
      <c r="A430" s="126"/>
      <c r="B430" s="27"/>
      <c r="C430" s="24"/>
      <c r="D430" s="24"/>
      <c r="E430" s="28"/>
      <c r="F430" s="28"/>
      <c r="G430" s="28"/>
      <c r="H430" s="28"/>
      <c r="I430" s="60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</row>
    <row r="431" spans="1:24" x14ac:dyDescent="0.25">
      <c r="A431" s="126"/>
      <c r="B431" s="27"/>
      <c r="C431" s="24"/>
      <c r="D431" s="24"/>
      <c r="E431" s="28"/>
      <c r="F431" s="28"/>
      <c r="G431" s="28"/>
      <c r="H431" s="28"/>
      <c r="I431" s="60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</row>
    <row r="432" spans="1:24" x14ac:dyDescent="0.25">
      <c r="A432" s="126"/>
      <c r="B432" s="27"/>
      <c r="C432" s="24"/>
      <c r="D432" s="24"/>
      <c r="E432" s="28"/>
      <c r="F432" s="28"/>
      <c r="G432" s="28"/>
      <c r="H432" s="28"/>
      <c r="I432" s="60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</row>
    <row r="433" spans="1:24" x14ac:dyDescent="0.25">
      <c r="A433" s="126"/>
      <c r="B433" s="27"/>
      <c r="C433" s="24"/>
      <c r="D433" s="24"/>
      <c r="E433" s="28"/>
      <c r="F433" s="28"/>
      <c r="G433" s="28"/>
      <c r="H433" s="28"/>
      <c r="I433" s="60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</row>
    <row r="434" spans="1:24" x14ac:dyDescent="0.25">
      <c r="A434" s="126"/>
      <c r="B434" s="27"/>
      <c r="C434" s="24"/>
      <c r="D434" s="24"/>
      <c r="E434" s="28"/>
      <c r="F434" s="28"/>
      <c r="G434" s="28"/>
      <c r="H434" s="28"/>
      <c r="I434" s="60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</row>
    <row r="435" spans="1:24" x14ac:dyDescent="0.25">
      <c r="A435" s="126"/>
      <c r="B435" s="27"/>
      <c r="C435" s="28"/>
      <c r="D435" s="28"/>
      <c r="E435" s="24"/>
      <c r="F435" s="24"/>
      <c r="G435" s="24"/>
      <c r="H435" s="24"/>
      <c r="I435" s="60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</row>
    <row r="436" spans="1:24" x14ac:dyDescent="0.25">
      <c r="A436" s="126"/>
      <c r="B436" s="27"/>
      <c r="C436" s="24"/>
      <c r="D436" s="24"/>
      <c r="E436" s="28"/>
      <c r="F436" s="28"/>
      <c r="G436" s="28"/>
      <c r="H436" s="28"/>
      <c r="I436" s="60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</row>
    <row r="437" spans="1:24" x14ac:dyDescent="0.25">
      <c r="A437" s="126"/>
      <c r="B437" s="27"/>
      <c r="C437" s="24"/>
      <c r="D437" s="24"/>
      <c r="E437" s="28"/>
      <c r="F437" s="28"/>
      <c r="G437" s="28"/>
      <c r="H437" s="28"/>
      <c r="I437" s="60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</row>
    <row r="438" spans="1:24" x14ac:dyDescent="0.25">
      <c r="A438" s="126"/>
      <c r="B438" s="27"/>
      <c r="C438" s="24"/>
      <c r="D438" s="24"/>
      <c r="E438" s="28"/>
      <c r="F438" s="28"/>
      <c r="G438" s="28"/>
      <c r="H438" s="28"/>
      <c r="I438" s="60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</row>
    <row r="439" spans="1:24" x14ac:dyDescent="0.25">
      <c r="A439" s="126"/>
      <c r="B439" s="27"/>
      <c r="C439" s="24"/>
      <c r="D439" s="24"/>
      <c r="E439" s="28"/>
      <c r="F439" s="28"/>
      <c r="G439" s="28"/>
      <c r="H439" s="28"/>
      <c r="I439" s="60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</row>
    <row r="440" spans="1:24" x14ac:dyDescent="0.25">
      <c r="A440" s="126"/>
      <c r="B440" s="27"/>
      <c r="C440" s="24"/>
      <c r="D440" s="24"/>
      <c r="E440" s="28"/>
      <c r="F440" s="28"/>
      <c r="G440" s="28"/>
      <c r="H440" s="28"/>
      <c r="I440" s="60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</row>
    <row r="441" spans="1:24" x14ac:dyDescent="0.25">
      <c r="A441" s="126"/>
      <c r="B441" s="27"/>
      <c r="C441" s="24"/>
      <c r="D441" s="24"/>
      <c r="E441" s="28"/>
      <c r="F441" s="28"/>
      <c r="G441" s="28"/>
      <c r="H441" s="28"/>
      <c r="I441" s="60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</row>
    <row r="442" spans="1:24" x14ac:dyDescent="0.25">
      <c r="A442" s="126"/>
      <c r="B442" s="27"/>
      <c r="C442" s="24"/>
      <c r="D442" s="24"/>
      <c r="E442" s="28"/>
      <c r="F442" s="28"/>
      <c r="G442" s="28"/>
      <c r="H442" s="28"/>
      <c r="I442" s="60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</row>
    <row r="443" spans="1:24" x14ac:dyDescent="0.25">
      <c r="A443" s="126"/>
      <c r="B443" s="27"/>
      <c r="C443" s="24"/>
      <c r="D443" s="24"/>
      <c r="E443" s="28"/>
      <c r="F443" s="28"/>
      <c r="G443" s="28"/>
      <c r="H443" s="28"/>
      <c r="I443" s="60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</row>
    <row r="444" spans="1:24" x14ac:dyDescent="0.25">
      <c r="A444" s="126"/>
      <c r="B444" s="27"/>
      <c r="C444" s="24"/>
      <c r="D444" s="24"/>
      <c r="E444" s="28"/>
      <c r="F444" s="28"/>
      <c r="G444" s="28"/>
      <c r="H444" s="28"/>
      <c r="I444" s="60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</row>
    <row r="445" spans="1:24" x14ac:dyDescent="0.25">
      <c r="A445" s="126"/>
      <c r="B445" s="27"/>
      <c r="C445" s="24"/>
      <c r="D445" s="24"/>
      <c r="E445" s="28"/>
      <c r="F445" s="28"/>
      <c r="G445" s="28"/>
      <c r="H445" s="28"/>
      <c r="I445" s="60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</row>
    <row r="446" spans="1:24" x14ac:dyDescent="0.25">
      <c r="A446" s="126"/>
      <c r="B446" s="27"/>
      <c r="C446" s="24"/>
      <c r="D446" s="24"/>
      <c r="E446" s="28"/>
      <c r="F446" s="28"/>
      <c r="G446" s="28"/>
      <c r="H446" s="28"/>
      <c r="I446" s="60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</row>
    <row r="447" spans="1:24" x14ac:dyDescent="0.25">
      <c r="A447" s="126"/>
      <c r="B447" s="29"/>
      <c r="C447" s="23"/>
      <c r="D447" s="23"/>
      <c r="E447" s="24"/>
      <c r="F447" s="24"/>
      <c r="G447" s="24"/>
      <c r="H447" s="24"/>
      <c r="I447" s="60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</row>
    <row r="448" spans="1:24" x14ac:dyDescent="0.25">
      <c r="A448" s="126"/>
      <c r="B448" s="27"/>
      <c r="C448" s="28"/>
      <c r="D448" s="28"/>
      <c r="E448" s="24"/>
      <c r="F448" s="24"/>
      <c r="G448" s="24"/>
      <c r="H448" s="24"/>
      <c r="I448" s="60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</row>
    <row r="449" spans="1:24" x14ac:dyDescent="0.25">
      <c r="A449" s="126"/>
      <c r="B449" s="27"/>
      <c r="C449" s="28"/>
      <c r="D449" s="28"/>
      <c r="E449" s="24"/>
      <c r="F449" s="24"/>
      <c r="G449" s="24"/>
      <c r="H449" s="24"/>
      <c r="I449" s="60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</row>
    <row r="450" spans="1:24" x14ac:dyDescent="0.25">
      <c r="A450" s="126"/>
      <c r="B450" s="27"/>
      <c r="C450" s="28"/>
      <c r="D450" s="28"/>
      <c r="E450" s="24"/>
      <c r="F450" s="24"/>
      <c r="G450" s="24"/>
      <c r="H450" s="24"/>
      <c r="I450" s="60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</row>
    <row r="451" spans="1:24" x14ac:dyDescent="0.25">
      <c r="A451" s="126"/>
      <c r="B451" s="27"/>
      <c r="C451" s="28"/>
      <c r="D451" s="28"/>
      <c r="E451" s="24"/>
      <c r="F451" s="24"/>
      <c r="G451" s="24"/>
      <c r="H451" s="24"/>
      <c r="I451" s="60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</row>
    <row r="452" spans="1:24" x14ac:dyDescent="0.25">
      <c r="A452" s="126"/>
      <c r="B452" s="27"/>
      <c r="C452" s="24"/>
      <c r="D452" s="24"/>
      <c r="E452" s="28"/>
      <c r="F452" s="28"/>
      <c r="G452" s="28"/>
      <c r="H452" s="28"/>
      <c r="I452" s="60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</row>
    <row r="453" spans="1:24" x14ac:dyDescent="0.25">
      <c r="A453" s="126"/>
      <c r="B453" s="27"/>
      <c r="C453" s="24"/>
      <c r="D453" s="24"/>
      <c r="E453" s="28"/>
      <c r="F453" s="28"/>
      <c r="G453" s="28"/>
      <c r="H453" s="28"/>
      <c r="I453" s="60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</row>
    <row r="454" spans="1:24" x14ac:dyDescent="0.25">
      <c r="A454" s="126"/>
      <c r="B454" s="27"/>
      <c r="C454" s="24"/>
      <c r="D454" s="24"/>
      <c r="E454" s="28"/>
      <c r="F454" s="28"/>
      <c r="G454" s="28"/>
      <c r="H454" s="28"/>
      <c r="I454" s="60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</row>
    <row r="455" spans="1:24" x14ac:dyDescent="0.25">
      <c r="A455" s="126"/>
      <c r="B455" s="27"/>
      <c r="C455" s="24"/>
      <c r="D455" s="24"/>
      <c r="E455" s="28"/>
      <c r="F455" s="28"/>
      <c r="G455" s="28"/>
      <c r="H455" s="28"/>
      <c r="I455" s="60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</row>
    <row r="456" spans="1:24" x14ac:dyDescent="0.25">
      <c r="A456" s="126"/>
      <c r="B456" s="27"/>
      <c r="C456" s="24"/>
      <c r="D456" s="24"/>
      <c r="E456" s="28"/>
      <c r="F456" s="28"/>
      <c r="G456" s="28"/>
      <c r="H456" s="28"/>
      <c r="I456" s="60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</row>
    <row r="457" spans="1:24" x14ac:dyDescent="0.25">
      <c r="A457" s="126"/>
      <c r="B457" s="27"/>
      <c r="C457" s="24"/>
      <c r="D457" s="24"/>
      <c r="E457" s="28"/>
      <c r="F457" s="28"/>
      <c r="G457" s="28"/>
      <c r="H457" s="28"/>
      <c r="I457" s="60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</row>
    <row r="458" spans="1:24" x14ac:dyDescent="0.25">
      <c r="A458" s="126"/>
      <c r="B458" s="27"/>
      <c r="C458" s="24"/>
      <c r="D458" s="24"/>
      <c r="E458" s="28"/>
      <c r="F458" s="28"/>
      <c r="G458" s="28"/>
      <c r="H458" s="28"/>
      <c r="I458" s="60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</row>
    <row r="459" spans="1:24" x14ac:dyDescent="0.25">
      <c r="A459" s="126"/>
      <c r="B459" s="27"/>
      <c r="C459" s="24"/>
      <c r="D459" s="24"/>
      <c r="E459" s="28"/>
      <c r="F459" s="28"/>
      <c r="G459" s="28"/>
      <c r="H459" s="28"/>
      <c r="I459" s="60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</row>
    <row r="460" spans="1:24" x14ac:dyDescent="0.25">
      <c r="A460" s="126"/>
      <c r="B460" s="27"/>
      <c r="C460" s="24"/>
      <c r="D460" s="24"/>
      <c r="E460" s="28"/>
      <c r="F460" s="28"/>
      <c r="G460" s="28"/>
      <c r="H460" s="28"/>
      <c r="I460" s="60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</row>
    <row r="461" spans="1:24" x14ac:dyDescent="0.25">
      <c r="A461" s="126"/>
      <c r="B461" s="27"/>
      <c r="C461" s="28"/>
      <c r="D461" s="28"/>
      <c r="E461" s="24"/>
      <c r="F461" s="24"/>
      <c r="G461" s="24"/>
      <c r="H461" s="24"/>
      <c r="I461" s="60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</row>
    <row r="462" spans="1:24" x14ac:dyDescent="0.25">
      <c r="A462" s="126"/>
      <c r="B462" s="27"/>
      <c r="C462" s="24"/>
      <c r="D462" s="24"/>
      <c r="E462" s="28"/>
      <c r="F462" s="28"/>
      <c r="G462" s="28"/>
      <c r="H462" s="28"/>
      <c r="I462" s="60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</row>
    <row r="463" spans="1:24" x14ac:dyDescent="0.25">
      <c r="A463" s="126"/>
      <c r="B463" s="27"/>
      <c r="C463" s="24"/>
      <c r="D463" s="24"/>
      <c r="E463" s="28"/>
      <c r="F463" s="28"/>
      <c r="G463" s="28"/>
      <c r="H463" s="28"/>
      <c r="I463" s="60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</row>
    <row r="464" spans="1:24" x14ac:dyDescent="0.25">
      <c r="A464" s="126"/>
      <c r="B464" s="27"/>
      <c r="C464" s="24"/>
      <c r="D464" s="24"/>
      <c r="E464" s="28"/>
      <c r="F464" s="28"/>
      <c r="G464" s="28"/>
      <c r="H464" s="28"/>
      <c r="I464" s="60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</row>
    <row r="465" spans="1:24" x14ac:dyDescent="0.25">
      <c r="A465" s="126"/>
      <c r="B465" s="27"/>
      <c r="C465" s="24"/>
      <c r="D465" s="24"/>
      <c r="E465" s="28"/>
      <c r="F465" s="28"/>
      <c r="G465" s="28"/>
      <c r="H465" s="28"/>
      <c r="I465" s="60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</row>
    <row r="466" spans="1:24" x14ac:dyDescent="0.25">
      <c r="A466" s="126"/>
      <c r="B466" s="27"/>
      <c r="C466" s="24"/>
      <c r="D466" s="24"/>
      <c r="E466" s="28"/>
      <c r="F466" s="28"/>
      <c r="G466" s="28"/>
      <c r="H466" s="28"/>
      <c r="I466" s="60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</row>
    <row r="467" spans="1:24" x14ac:dyDescent="0.25">
      <c r="A467" s="126"/>
      <c r="B467" s="27"/>
      <c r="C467" s="24"/>
      <c r="D467" s="24"/>
      <c r="E467" s="28"/>
      <c r="F467" s="28"/>
      <c r="G467" s="28"/>
      <c r="H467" s="28"/>
      <c r="I467" s="60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</row>
    <row r="468" spans="1:24" x14ac:dyDescent="0.25">
      <c r="A468" s="126"/>
      <c r="B468" s="27"/>
      <c r="C468" s="24"/>
      <c r="D468" s="24"/>
      <c r="E468" s="28"/>
      <c r="F468" s="28"/>
      <c r="G468" s="28"/>
      <c r="H468" s="28"/>
      <c r="I468" s="60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</row>
    <row r="469" spans="1:24" x14ac:dyDescent="0.25">
      <c r="A469" s="126"/>
      <c r="B469" s="27"/>
      <c r="C469" s="24"/>
      <c r="D469" s="24"/>
      <c r="E469" s="28"/>
      <c r="F469" s="28"/>
      <c r="G469" s="28"/>
      <c r="H469" s="28"/>
      <c r="I469" s="60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</row>
    <row r="470" spans="1:24" x14ac:dyDescent="0.25">
      <c r="A470" s="126"/>
      <c r="B470" s="27"/>
      <c r="C470" s="24"/>
      <c r="D470" s="24"/>
      <c r="E470" s="28"/>
      <c r="F470" s="28"/>
      <c r="G470" s="28"/>
      <c r="H470" s="28"/>
      <c r="I470" s="60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</row>
    <row r="471" spans="1:24" x14ac:dyDescent="0.25">
      <c r="A471" s="126"/>
      <c r="B471" s="27"/>
      <c r="C471" s="24"/>
      <c r="D471" s="24"/>
      <c r="E471" s="28"/>
      <c r="F471" s="28"/>
      <c r="G471" s="28"/>
      <c r="H471" s="28"/>
      <c r="I471" s="60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</row>
    <row r="472" spans="1:24" x14ac:dyDescent="0.25">
      <c r="A472" s="126"/>
      <c r="B472" s="27"/>
      <c r="C472" s="24"/>
      <c r="D472" s="24"/>
      <c r="E472" s="28"/>
      <c r="F472" s="28"/>
      <c r="G472" s="28"/>
      <c r="H472" s="28"/>
      <c r="I472" s="60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</row>
    <row r="473" spans="1:24" x14ac:dyDescent="0.25">
      <c r="A473" s="126"/>
      <c r="B473" s="29"/>
      <c r="C473" s="23"/>
      <c r="D473" s="23"/>
      <c r="E473" s="24"/>
      <c r="F473" s="24"/>
      <c r="G473" s="24"/>
      <c r="H473" s="24"/>
      <c r="I473" s="60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</row>
    <row r="474" spans="1:24" x14ac:dyDescent="0.25">
      <c r="A474" s="126"/>
      <c r="B474" s="32"/>
      <c r="C474" s="33"/>
      <c r="D474" s="33"/>
      <c r="E474" s="24"/>
      <c r="F474" s="24"/>
      <c r="G474" s="24"/>
      <c r="H474" s="24"/>
      <c r="I474" s="60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</row>
    <row r="475" spans="1:24" x14ac:dyDescent="0.25">
      <c r="A475" s="126"/>
      <c r="B475" s="34"/>
      <c r="C475" s="35"/>
      <c r="D475" s="35"/>
      <c r="E475" s="36"/>
      <c r="F475" s="36"/>
      <c r="G475" s="36"/>
      <c r="H475" s="36"/>
      <c r="I475" s="60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</row>
    <row r="476" spans="1:24" x14ac:dyDescent="0.25">
      <c r="A476" s="126"/>
      <c r="B476" s="19"/>
      <c r="C476" s="37"/>
      <c r="D476" s="37"/>
      <c r="E476" s="24"/>
      <c r="F476" s="24"/>
      <c r="G476" s="24"/>
      <c r="H476" s="24"/>
      <c r="I476" s="60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</row>
    <row r="477" spans="1:24" x14ac:dyDescent="0.25">
      <c r="A477" s="126"/>
      <c r="B477" s="19"/>
      <c r="C477" s="37"/>
      <c r="D477" s="37"/>
      <c r="E477" s="24"/>
      <c r="F477" s="24"/>
      <c r="G477" s="24"/>
      <c r="H477" s="24"/>
      <c r="I477" s="60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</row>
    <row r="478" spans="1:24" x14ac:dyDescent="0.25">
      <c r="A478" s="126"/>
      <c r="B478" s="19"/>
      <c r="C478" s="37"/>
      <c r="D478" s="37"/>
      <c r="E478" s="24"/>
      <c r="F478" s="24"/>
      <c r="G478" s="24"/>
      <c r="H478" s="24"/>
      <c r="I478" s="60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</row>
    <row r="479" spans="1:24" x14ac:dyDescent="0.25">
      <c r="A479" s="126"/>
      <c r="B479" s="34"/>
      <c r="C479" s="35"/>
      <c r="D479" s="35"/>
      <c r="E479" s="36"/>
      <c r="F479" s="36"/>
      <c r="G479" s="36"/>
      <c r="H479" s="36"/>
      <c r="I479" s="60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</row>
    <row r="480" spans="1:24" x14ac:dyDescent="0.25">
      <c r="A480" s="126"/>
      <c r="B480" s="19"/>
      <c r="C480" s="37"/>
      <c r="D480" s="37"/>
      <c r="E480" s="24"/>
      <c r="F480" s="24"/>
      <c r="G480" s="24"/>
      <c r="H480" s="24"/>
      <c r="I480" s="60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</row>
    <row r="481" spans="1:24" x14ac:dyDescent="0.25">
      <c r="A481" s="126"/>
      <c r="B481" s="19"/>
      <c r="C481" s="24"/>
      <c r="D481" s="24"/>
      <c r="E481" s="37"/>
      <c r="F481" s="37"/>
      <c r="G481" s="37"/>
      <c r="H481" s="37"/>
    </row>
    <row r="482" spans="1:24" x14ac:dyDescent="0.25">
      <c r="A482" s="126"/>
      <c r="B482" s="19"/>
      <c r="C482" s="24"/>
      <c r="D482" s="24"/>
      <c r="E482" s="37"/>
      <c r="F482" s="37"/>
      <c r="G482" s="37"/>
      <c r="H482" s="37"/>
    </row>
    <row r="483" spans="1:24" x14ac:dyDescent="0.25">
      <c r="A483" s="126"/>
      <c r="B483" s="19"/>
      <c r="C483" s="24"/>
      <c r="D483" s="24"/>
      <c r="E483" s="37"/>
      <c r="F483" s="37"/>
      <c r="G483" s="37"/>
      <c r="H483" s="37"/>
    </row>
    <row r="484" spans="1:24" x14ac:dyDescent="0.25">
      <c r="A484" s="126"/>
      <c r="B484" s="19"/>
      <c r="C484" s="24"/>
      <c r="D484" s="24"/>
      <c r="E484" s="37"/>
      <c r="F484" s="37"/>
      <c r="G484" s="37"/>
      <c r="H484" s="37"/>
    </row>
    <row r="485" spans="1:24" x14ac:dyDescent="0.25">
      <c r="A485" s="126"/>
      <c r="B485" s="19"/>
      <c r="C485" s="24"/>
      <c r="D485" s="24"/>
      <c r="E485" s="37"/>
      <c r="F485" s="37"/>
      <c r="G485" s="37"/>
      <c r="H485" s="37"/>
    </row>
    <row r="486" spans="1:24" x14ac:dyDescent="0.25">
      <c r="A486" s="126"/>
      <c r="B486" s="19"/>
      <c r="C486" s="24"/>
      <c r="D486" s="24"/>
      <c r="E486" s="37"/>
      <c r="F486" s="37"/>
      <c r="G486" s="37"/>
      <c r="H486" s="37"/>
    </row>
    <row r="487" spans="1:24" x14ac:dyDescent="0.25">
      <c r="A487" s="126"/>
      <c r="B487" s="34"/>
      <c r="C487" s="35"/>
      <c r="D487" s="35"/>
      <c r="E487" s="36"/>
      <c r="F487" s="36"/>
      <c r="G487" s="36"/>
      <c r="H487" s="36"/>
    </row>
    <row r="488" spans="1:24" x14ac:dyDescent="0.25">
      <c r="A488" s="126"/>
      <c r="B488" s="19"/>
      <c r="C488" s="37"/>
      <c r="D488" s="37"/>
      <c r="E488" s="24"/>
      <c r="F488" s="24"/>
      <c r="G488" s="24"/>
      <c r="H488" s="24"/>
    </row>
    <row r="489" spans="1:24" x14ac:dyDescent="0.25">
      <c r="A489" s="126"/>
      <c r="B489" s="19"/>
      <c r="C489" s="37"/>
      <c r="D489" s="37"/>
      <c r="E489" s="24"/>
      <c r="F489" s="24"/>
      <c r="G489" s="24"/>
      <c r="H489" s="24"/>
    </row>
    <row r="490" spans="1:24" x14ac:dyDescent="0.25">
      <c r="A490" s="126"/>
      <c r="B490" s="19"/>
      <c r="C490" s="37"/>
      <c r="D490" s="37"/>
      <c r="E490" s="24"/>
      <c r="F490" s="24"/>
      <c r="G490" s="24"/>
      <c r="H490" s="24"/>
    </row>
    <row r="491" spans="1:24" x14ac:dyDescent="0.25">
      <c r="B491" s="19"/>
      <c r="C491" s="37"/>
      <c r="D491" s="37"/>
      <c r="E491" s="24"/>
      <c r="F491" s="24"/>
      <c r="G491" s="24"/>
      <c r="H491" s="24"/>
      <c r="I491" s="18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</row>
    <row r="492" spans="1:24" s="12" customFormat="1" x14ac:dyDescent="0.25">
      <c r="A492" s="127"/>
      <c r="B492" s="19"/>
      <c r="C492" s="37"/>
      <c r="D492" s="37"/>
      <c r="E492" s="24"/>
      <c r="F492" s="24"/>
      <c r="G492" s="24"/>
      <c r="H492" s="24"/>
      <c r="I492" s="49"/>
    </row>
    <row r="493" spans="1:24" s="12" customFormat="1" x14ac:dyDescent="0.25">
      <c r="A493" s="127"/>
      <c r="B493" s="32"/>
      <c r="C493" s="33"/>
      <c r="D493" s="33"/>
      <c r="E493" s="24"/>
      <c r="F493" s="24"/>
      <c r="G493" s="24"/>
      <c r="H493" s="24"/>
      <c r="I493" s="49"/>
    </row>
    <row r="494" spans="1:24" s="12" customFormat="1" x14ac:dyDescent="0.25">
      <c r="A494" s="127"/>
      <c r="B494" s="19"/>
      <c r="C494" s="37"/>
      <c r="D494" s="37"/>
      <c r="E494" s="24"/>
      <c r="F494" s="24"/>
      <c r="G494" s="24"/>
      <c r="H494" s="24"/>
      <c r="I494" s="49"/>
    </row>
    <row r="495" spans="1:24" s="12" customFormat="1" x14ac:dyDescent="0.25">
      <c r="A495" s="127"/>
      <c r="B495" s="19"/>
      <c r="C495" s="37"/>
      <c r="D495" s="37"/>
      <c r="E495" s="24"/>
      <c r="F495" s="24"/>
      <c r="G495" s="24"/>
      <c r="H495" s="24"/>
      <c r="I495" s="49"/>
    </row>
    <row r="496" spans="1:24" s="12" customFormat="1" x14ac:dyDescent="0.25">
      <c r="A496" s="127"/>
      <c r="B496" s="19"/>
      <c r="C496" s="37"/>
      <c r="D496" s="37"/>
      <c r="E496" s="24"/>
      <c r="F496" s="24"/>
      <c r="G496" s="24"/>
      <c r="H496" s="24"/>
      <c r="I496" s="49"/>
    </row>
    <row r="497" spans="1:24" s="12" customFormat="1" x14ac:dyDescent="0.25">
      <c r="A497" s="127"/>
      <c r="B497" s="19"/>
      <c r="C497" s="37"/>
      <c r="D497" s="37"/>
      <c r="E497" s="24"/>
      <c r="F497" s="24"/>
      <c r="G497" s="24"/>
      <c r="H497" s="24"/>
      <c r="I497" s="49"/>
    </row>
    <row r="498" spans="1:24" s="12" customFormat="1" x14ac:dyDescent="0.25">
      <c r="A498" s="127"/>
      <c r="B498" s="19"/>
      <c r="C498" s="37"/>
      <c r="D498" s="37"/>
      <c r="E498" s="24"/>
      <c r="F498" s="24"/>
      <c r="G498" s="24"/>
      <c r="H498" s="24"/>
      <c r="I498" s="49"/>
    </row>
    <row r="499" spans="1:24" s="12" customFormat="1" x14ac:dyDescent="0.25">
      <c r="A499" s="127"/>
      <c r="B499" s="19"/>
      <c r="C499" s="37"/>
      <c r="D499" s="37"/>
      <c r="E499" s="24"/>
      <c r="F499" s="24"/>
      <c r="G499" s="24"/>
      <c r="H499" s="24"/>
      <c r="I499" s="49"/>
    </row>
    <row r="500" spans="1:24" x14ac:dyDescent="0.25">
      <c r="A500" s="126"/>
      <c r="B500" s="17"/>
      <c r="C500" s="17"/>
      <c r="D500" s="17"/>
      <c r="E500" s="17"/>
      <c r="F500" s="17"/>
      <c r="G500" s="17"/>
      <c r="H500" s="17"/>
      <c r="I500" s="18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</row>
    <row r="501" spans="1:24" x14ac:dyDescent="0.25">
      <c r="A501" s="126"/>
      <c r="B501" s="17"/>
      <c r="C501" s="17"/>
      <c r="D501" s="17"/>
      <c r="E501" s="17"/>
      <c r="F501" s="17"/>
      <c r="G501" s="17"/>
      <c r="H501" s="17"/>
      <c r="I501" s="18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</row>
    <row r="502" spans="1:24" x14ac:dyDescent="0.25">
      <c r="A502" s="126"/>
      <c r="B502" s="17"/>
      <c r="C502" s="17"/>
      <c r="D502" s="17"/>
      <c r="E502" s="17"/>
      <c r="F502" s="17"/>
      <c r="G502" s="17"/>
      <c r="H502" s="17"/>
      <c r="I502" s="18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</row>
    <row r="503" spans="1:24" x14ac:dyDescent="0.25">
      <c r="A503" s="126"/>
      <c r="B503" s="17"/>
      <c r="C503" s="17"/>
      <c r="D503" s="17"/>
      <c r="E503" s="17"/>
      <c r="F503" s="17"/>
      <c r="G503" s="17"/>
      <c r="H503" s="17"/>
      <c r="I503" s="18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</row>
    <row r="504" spans="1:24" x14ac:dyDescent="0.25">
      <c r="A504" s="126"/>
      <c r="B504" s="17"/>
      <c r="C504" s="17"/>
      <c r="D504" s="17"/>
      <c r="E504" s="17"/>
      <c r="F504" s="17"/>
      <c r="G504" s="17"/>
      <c r="H504" s="17"/>
      <c r="I504" s="18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</row>
    <row r="505" spans="1:24" x14ac:dyDescent="0.25">
      <c r="A505" s="126"/>
      <c r="B505" s="17"/>
      <c r="C505" s="17"/>
      <c r="D505" s="17"/>
      <c r="E505" s="17"/>
      <c r="F505" s="17"/>
      <c r="G505" s="17"/>
      <c r="H505" s="17"/>
      <c r="I505" s="18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</row>
    <row r="506" spans="1:24" x14ac:dyDescent="0.25">
      <c r="A506" s="126"/>
      <c r="B506" s="17"/>
      <c r="C506" s="17"/>
      <c r="D506" s="17"/>
      <c r="E506" s="17"/>
      <c r="F506" s="17"/>
      <c r="G506" s="17"/>
      <c r="H506" s="17"/>
      <c r="I506" s="18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</row>
    <row r="507" spans="1:24" x14ac:dyDescent="0.25">
      <c r="A507" s="126"/>
      <c r="B507" s="17"/>
      <c r="C507" s="17"/>
      <c r="D507" s="17"/>
      <c r="E507" s="17"/>
      <c r="F507" s="17"/>
      <c r="G507" s="17"/>
      <c r="H507" s="17"/>
      <c r="I507" s="18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</row>
    <row r="508" spans="1:24" x14ac:dyDescent="0.25">
      <c r="A508" s="126"/>
      <c r="B508" s="17"/>
      <c r="C508" s="17"/>
      <c r="D508" s="17"/>
      <c r="E508" s="17"/>
      <c r="F508" s="17"/>
      <c r="G508" s="17"/>
      <c r="H508" s="17"/>
      <c r="I508" s="18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</row>
    <row r="509" spans="1:24" x14ac:dyDescent="0.25">
      <c r="A509" s="126"/>
      <c r="B509" s="17"/>
      <c r="C509" s="17"/>
      <c r="D509" s="17"/>
      <c r="E509" s="17"/>
      <c r="F509" s="17"/>
      <c r="G509" s="17"/>
      <c r="H509" s="17"/>
      <c r="I509" s="18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</row>
    <row r="510" spans="1:24" x14ac:dyDescent="0.25">
      <c r="A510" s="126"/>
      <c r="B510" s="17"/>
      <c r="C510" s="17"/>
      <c r="D510" s="17"/>
      <c r="E510" s="17"/>
      <c r="F510" s="17"/>
      <c r="G510" s="17"/>
      <c r="H510" s="17"/>
      <c r="I510" s="18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</row>
    <row r="511" spans="1:24" x14ac:dyDescent="0.25">
      <c r="A511" s="126"/>
      <c r="B511" s="17"/>
      <c r="C511" s="17"/>
      <c r="D511" s="17"/>
      <c r="E511" s="17"/>
      <c r="F511" s="17"/>
      <c r="G511" s="17"/>
      <c r="H511" s="17"/>
      <c r="I511" s="18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</row>
    <row r="512" spans="1:24" x14ac:dyDescent="0.25">
      <c r="A512" s="126"/>
      <c r="B512" s="17"/>
      <c r="C512" s="17"/>
      <c r="D512" s="17"/>
      <c r="E512" s="17"/>
      <c r="F512" s="17"/>
      <c r="G512" s="17"/>
      <c r="H512" s="17"/>
      <c r="I512" s="18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</row>
    <row r="513" spans="1:24" x14ac:dyDescent="0.25">
      <c r="A513" s="126"/>
      <c r="B513" s="17"/>
      <c r="C513" s="17"/>
      <c r="D513" s="17"/>
      <c r="E513" s="17"/>
      <c r="F513" s="17"/>
      <c r="G513" s="17"/>
      <c r="H513" s="17"/>
      <c r="I513" s="18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</row>
    <row r="514" spans="1:24" x14ac:dyDescent="0.25">
      <c r="A514" s="126"/>
      <c r="B514" s="17"/>
      <c r="C514" s="17"/>
      <c r="D514" s="17"/>
      <c r="E514" s="17"/>
      <c r="F514" s="17"/>
      <c r="G514" s="17"/>
      <c r="H514" s="17"/>
      <c r="I514" s="18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</row>
    <row r="515" spans="1:24" x14ac:dyDescent="0.25">
      <c r="A515" s="126"/>
      <c r="B515" s="17"/>
      <c r="C515" s="17"/>
      <c r="D515" s="17"/>
      <c r="E515" s="17"/>
      <c r="F515" s="17"/>
      <c r="G515" s="17"/>
      <c r="H515" s="17"/>
      <c r="I515" s="18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</row>
    <row r="516" spans="1:24" x14ac:dyDescent="0.25">
      <c r="A516" s="126"/>
      <c r="B516" s="17"/>
      <c r="C516" s="17"/>
      <c r="D516" s="17"/>
      <c r="E516" s="17"/>
      <c r="F516" s="17"/>
      <c r="G516" s="17"/>
      <c r="H516" s="17"/>
      <c r="I516" s="18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</row>
    <row r="517" spans="1:24" x14ac:dyDescent="0.25">
      <c r="A517" s="126"/>
      <c r="B517" s="17"/>
      <c r="C517" s="17"/>
      <c r="D517" s="17"/>
      <c r="E517" s="17"/>
      <c r="F517" s="17"/>
      <c r="G517" s="17"/>
      <c r="H517" s="17"/>
      <c r="I517" s="18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</row>
    <row r="518" spans="1:24" x14ac:dyDescent="0.25">
      <c r="A518" s="126"/>
      <c r="B518" s="17"/>
      <c r="C518" s="17"/>
      <c r="D518" s="17"/>
      <c r="E518" s="17"/>
      <c r="F518" s="17"/>
      <c r="G518" s="17"/>
      <c r="H518" s="17"/>
      <c r="I518" s="18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</row>
    <row r="519" spans="1:24" x14ac:dyDescent="0.25">
      <c r="A519" s="126"/>
      <c r="B519" s="17"/>
      <c r="C519" s="17"/>
      <c r="D519" s="17"/>
      <c r="E519" s="17"/>
      <c r="F519" s="17"/>
      <c r="G519" s="17"/>
      <c r="H519" s="17"/>
      <c r="I519" s="18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</row>
    <row r="520" spans="1:24" x14ac:dyDescent="0.25">
      <c r="A520" s="126"/>
      <c r="B520" s="17"/>
      <c r="C520" s="17"/>
      <c r="D520" s="17"/>
      <c r="E520" s="17"/>
      <c r="F520" s="17"/>
      <c r="G520" s="17"/>
      <c r="H520" s="17"/>
      <c r="I520" s="18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</row>
    <row r="521" spans="1:24" x14ac:dyDescent="0.25">
      <c r="A521" s="126"/>
      <c r="B521" s="17"/>
      <c r="C521" s="17"/>
      <c r="D521" s="17"/>
      <c r="E521" s="17"/>
      <c r="F521" s="17"/>
      <c r="G521" s="17"/>
      <c r="H521" s="17"/>
      <c r="I521" s="18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</row>
    <row r="522" spans="1:24" x14ac:dyDescent="0.25">
      <c r="A522" s="126"/>
      <c r="B522" s="17"/>
      <c r="C522" s="17"/>
      <c r="D522" s="17"/>
      <c r="E522" s="17"/>
      <c r="F522" s="17"/>
      <c r="G522" s="17"/>
      <c r="H522" s="17"/>
      <c r="I522" s="18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</row>
    <row r="523" spans="1:24" x14ac:dyDescent="0.25">
      <c r="A523" s="126"/>
      <c r="B523" s="17"/>
      <c r="C523" s="17"/>
      <c r="D523" s="17"/>
      <c r="E523" s="17"/>
      <c r="F523" s="17"/>
      <c r="G523" s="17"/>
      <c r="H523" s="17"/>
      <c r="I523" s="18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</row>
    <row r="524" spans="1:24" x14ac:dyDescent="0.25">
      <c r="A524" s="126"/>
      <c r="B524" s="17"/>
      <c r="C524" s="17"/>
      <c r="D524" s="17"/>
      <c r="E524" s="17"/>
      <c r="F524" s="17"/>
      <c r="G524" s="17"/>
      <c r="H524" s="17"/>
      <c r="I524" s="18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</row>
    <row r="525" spans="1:24" x14ac:dyDescent="0.25">
      <c r="A525" s="126"/>
      <c r="B525" s="17"/>
      <c r="C525" s="17"/>
      <c r="D525" s="17"/>
      <c r="E525" s="17"/>
      <c r="F525" s="17"/>
      <c r="G525" s="17"/>
      <c r="H525" s="17"/>
      <c r="I525" s="18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</row>
    <row r="526" spans="1:24" x14ac:dyDescent="0.25">
      <c r="A526" s="126"/>
      <c r="B526" s="17"/>
      <c r="C526" s="17"/>
      <c r="D526" s="17"/>
      <c r="E526" s="17"/>
      <c r="F526" s="17"/>
      <c r="G526" s="17"/>
      <c r="H526" s="17"/>
      <c r="I526" s="18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</row>
    <row r="527" spans="1:24" x14ac:dyDescent="0.25">
      <c r="A527" s="126"/>
      <c r="B527" s="17"/>
      <c r="C527" s="17"/>
      <c r="D527" s="17"/>
      <c r="E527" s="17"/>
      <c r="F527" s="17"/>
      <c r="G527" s="17"/>
      <c r="H527" s="17"/>
      <c r="I527" s="18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</row>
    <row r="528" spans="1:24" x14ac:dyDescent="0.25">
      <c r="A528" s="126"/>
      <c r="B528" s="17"/>
      <c r="C528" s="17"/>
      <c r="D528" s="17"/>
      <c r="E528" s="17"/>
      <c r="F528" s="17"/>
      <c r="G528" s="17"/>
      <c r="H528" s="17"/>
      <c r="I528" s="18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</row>
    <row r="529" spans="1:24" x14ac:dyDescent="0.25">
      <c r="A529" s="126"/>
      <c r="B529" s="17"/>
      <c r="C529" s="17"/>
      <c r="D529" s="17"/>
      <c r="E529" s="17"/>
      <c r="F529" s="17"/>
      <c r="G529" s="17"/>
      <c r="H529" s="17"/>
      <c r="I529" s="18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</row>
    <row r="530" spans="1:24" x14ac:dyDescent="0.25">
      <c r="A530" s="126"/>
      <c r="B530" s="17"/>
      <c r="C530" s="17"/>
      <c r="D530" s="17"/>
      <c r="E530" s="17"/>
      <c r="F530" s="17"/>
      <c r="G530" s="17"/>
      <c r="H530" s="17"/>
      <c r="I530" s="18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</row>
    <row r="531" spans="1:24" x14ac:dyDescent="0.25">
      <c r="A531" s="126"/>
      <c r="B531" s="17"/>
      <c r="C531" s="17"/>
      <c r="D531" s="17"/>
      <c r="E531" s="17"/>
      <c r="F531" s="17"/>
      <c r="G531" s="17"/>
      <c r="H531" s="17"/>
      <c r="I531" s="18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</row>
    <row r="532" spans="1:24" x14ac:dyDescent="0.25">
      <c r="A532" s="126"/>
      <c r="B532" s="17"/>
      <c r="C532" s="17"/>
      <c r="D532" s="17"/>
      <c r="E532" s="17"/>
      <c r="F532" s="17"/>
      <c r="G532" s="17"/>
      <c r="H532" s="17"/>
      <c r="I532" s="18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</row>
    <row r="533" spans="1:24" x14ac:dyDescent="0.25">
      <c r="A533" s="126"/>
      <c r="B533" s="17"/>
      <c r="C533" s="17"/>
      <c r="D533" s="17"/>
      <c r="E533" s="17"/>
      <c r="F533" s="17"/>
      <c r="G533" s="17"/>
      <c r="H533" s="17"/>
      <c r="I533" s="18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</row>
    <row r="534" spans="1:24" x14ac:dyDescent="0.25">
      <c r="A534" s="126"/>
      <c r="B534" s="17"/>
      <c r="C534" s="17"/>
      <c r="D534" s="17"/>
      <c r="E534" s="17"/>
      <c r="F534" s="17"/>
      <c r="G534" s="17"/>
      <c r="H534" s="17"/>
      <c r="I534" s="18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</row>
    <row r="535" spans="1:24" x14ac:dyDescent="0.25">
      <c r="A535" s="126"/>
      <c r="B535" s="17"/>
      <c r="C535" s="17"/>
      <c r="D535" s="17"/>
      <c r="E535" s="17"/>
      <c r="F535" s="17"/>
      <c r="G535" s="17"/>
      <c r="H535" s="17"/>
      <c r="I535" s="18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</row>
    <row r="536" spans="1:24" x14ac:dyDescent="0.25">
      <c r="A536" s="126"/>
      <c r="B536" s="17"/>
      <c r="C536" s="17"/>
      <c r="D536" s="17"/>
      <c r="E536" s="17"/>
      <c r="F536" s="17"/>
      <c r="G536" s="17"/>
      <c r="H536" s="17"/>
      <c r="I536" s="18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</row>
    <row r="537" spans="1:24" x14ac:dyDescent="0.25">
      <c r="A537" s="126"/>
      <c r="B537" s="17"/>
      <c r="C537" s="17"/>
      <c r="D537" s="17"/>
      <c r="E537" s="17"/>
      <c r="F537" s="17"/>
      <c r="G537" s="17"/>
      <c r="H537" s="17"/>
      <c r="I537" s="18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</row>
    <row r="538" spans="1:24" x14ac:dyDescent="0.25">
      <c r="A538" s="126"/>
      <c r="B538" s="17"/>
      <c r="C538" s="17"/>
      <c r="D538" s="17"/>
      <c r="E538" s="17"/>
      <c r="F538" s="17"/>
      <c r="G538" s="17"/>
      <c r="H538" s="17"/>
      <c r="I538" s="18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</row>
    <row r="539" spans="1:24" x14ac:dyDescent="0.25">
      <c r="A539" s="126"/>
      <c r="B539" s="17"/>
      <c r="C539" s="17"/>
      <c r="D539" s="17"/>
      <c r="E539" s="17"/>
      <c r="F539" s="17"/>
      <c r="G539" s="17"/>
      <c r="H539" s="17"/>
      <c r="I539" s="18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</row>
    <row r="540" spans="1:24" x14ac:dyDescent="0.25">
      <c r="A540" s="126"/>
      <c r="B540" s="17"/>
      <c r="C540" s="17"/>
      <c r="D540" s="17"/>
      <c r="E540" s="17"/>
      <c r="F540" s="17"/>
      <c r="G540" s="17"/>
      <c r="H540" s="17"/>
      <c r="I540" s="18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</row>
    <row r="541" spans="1:24" x14ac:dyDescent="0.25">
      <c r="A541" s="126"/>
      <c r="B541" s="17"/>
      <c r="C541" s="17"/>
      <c r="D541" s="17"/>
      <c r="E541" s="17"/>
      <c r="F541" s="17"/>
      <c r="G541" s="17"/>
      <c r="H541" s="17"/>
      <c r="I541" s="18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</row>
    <row r="542" spans="1:24" x14ac:dyDescent="0.25">
      <c r="A542" s="126"/>
      <c r="B542" s="17"/>
      <c r="C542" s="17"/>
      <c r="D542" s="17"/>
      <c r="E542" s="17"/>
      <c r="F542" s="17"/>
      <c r="G542" s="17"/>
      <c r="H542" s="17"/>
      <c r="I542" s="18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</row>
    <row r="543" spans="1:24" x14ac:dyDescent="0.25">
      <c r="A543" s="126"/>
      <c r="B543" s="17"/>
      <c r="C543" s="17"/>
      <c r="D543" s="17"/>
      <c r="E543" s="17"/>
      <c r="F543" s="17"/>
      <c r="G543" s="17"/>
      <c r="H543" s="17"/>
      <c r="I543" s="18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</row>
    <row r="544" spans="1:24" x14ac:dyDescent="0.25">
      <c r="A544" s="126"/>
      <c r="B544" s="17"/>
      <c r="C544" s="17"/>
      <c r="D544" s="17"/>
      <c r="E544" s="17"/>
      <c r="F544" s="17"/>
      <c r="G544" s="17"/>
      <c r="H544" s="17"/>
      <c r="I544" s="18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</row>
    <row r="545" spans="1:24" x14ac:dyDescent="0.25">
      <c r="A545" s="126"/>
      <c r="B545" s="17"/>
      <c r="C545" s="17"/>
      <c r="D545" s="17"/>
      <c r="E545" s="17"/>
      <c r="F545" s="17"/>
      <c r="G545" s="17"/>
      <c r="H545" s="17"/>
      <c r="I545" s="18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</row>
    <row r="546" spans="1:24" x14ac:dyDescent="0.25">
      <c r="A546" s="126"/>
      <c r="B546" s="17"/>
      <c r="C546" s="17"/>
      <c r="D546" s="17"/>
      <c r="E546" s="17"/>
      <c r="F546" s="17"/>
      <c r="G546" s="17"/>
      <c r="H546" s="17"/>
      <c r="I546" s="18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</row>
    <row r="547" spans="1:24" x14ac:dyDescent="0.25">
      <c r="A547" s="126"/>
      <c r="B547" s="17"/>
      <c r="C547" s="17"/>
      <c r="D547" s="17"/>
      <c r="E547" s="17"/>
      <c r="F547" s="17"/>
      <c r="G547" s="17"/>
      <c r="H547" s="17"/>
      <c r="I547" s="18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</row>
    <row r="548" spans="1:24" x14ac:dyDescent="0.25">
      <c r="A548" s="126"/>
      <c r="B548" s="17"/>
      <c r="C548" s="17"/>
      <c r="D548" s="17"/>
      <c r="E548" s="17"/>
      <c r="F548" s="17"/>
      <c r="G548" s="17"/>
      <c r="H548" s="17"/>
      <c r="I548" s="18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</row>
    <row r="549" spans="1:24" x14ac:dyDescent="0.25">
      <c r="A549" s="126"/>
      <c r="B549" s="17"/>
      <c r="C549" s="17"/>
      <c r="D549" s="17"/>
      <c r="E549" s="17"/>
      <c r="F549" s="17"/>
      <c r="G549" s="17"/>
      <c r="H549" s="17"/>
      <c r="I549" s="18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</row>
    <row r="550" spans="1:24" x14ac:dyDescent="0.25">
      <c r="A550" s="126"/>
      <c r="B550" s="17"/>
      <c r="C550" s="17"/>
      <c r="D550" s="17"/>
      <c r="E550" s="17"/>
      <c r="F550" s="17"/>
      <c r="G550" s="17"/>
      <c r="H550" s="17"/>
      <c r="I550" s="18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</row>
    <row r="551" spans="1:24" x14ac:dyDescent="0.25">
      <c r="A551" s="126"/>
      <c r="B551" s="17"/>
      <c r="C551" s="17"/>
      <c r="D551" s="17"/>
      <c r="E551" s="17"/>
      <c r="F551" s="17"/>
      <c r="G551" s="17"/>
      <c r="H551" s="17"/>
      <c r="I551" s="18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</row>
    <row r="552" spans="1:24" x14ac:dyDescent="0.25">
      <c r="A552" s="126"/>
      <c r="B552" s="17"/>
      <c r="C552" s="17"/>
      <c r="D552" s="17"/>
      <c r="E552" s="17"/>
      <c r="F552" s="17"/>
      <c r="G552" s="17"/>
      <c r="H552" s="17"/>
      <c r="I552" s="18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</row>
    <row r="553" spans="1:24" x14ac:dyDescent="0.25">
      <c r="A553" s="126"/>
      <c r="B553" s="17"/>
      <c r="C553" s="17"/>
      <c r="D553" s="17"/>
      <c r="E553" s="17"/>
      <c r="F553" s="17"/>
      <c r="G553" s="17"/>
      <c r="H553" s="17"/>
      <c r="I553" s="18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</row>
    <row r="554" spans="1:24" x14ac:dyDescent="0.25">
      <c r="A554" s="126"/>
      <c r="B554" s="17"/>
      <c r="C554" s="17"/>
      <c r="D554" s="17"/>
      <c r="E554" s="17"/>
      <c r="F554" s="17"/>
      <c r="G554" s="17"/>
      <c r="H554" s="17"/>
      <c r="I554" s="18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</row>
    <row r="555" spans="1:24" x14ac:dyDescent="0.25">
      <c r="A555" s="126"/>
      <c r="B555" s="17"/>
      <c r="C555" s="17"/>
      <c r="D555" s="17"/>
      <c r="E555" s="17"/>
      <c r="F555" s="17"/>
      <c r="G555" s="17"/>
      <c r="H555" s="17"/>
      <c r="I555" s="18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</row>
    <row r="556" spans="1:24" x14ac:dyDescent="0.25">
      <c r="A556" s="126"/>
      <c r="B556" s="17"/>
      <c r="C556" s="17"/>
      <c r="D556" s="17"/>
      <c r="E556" s="17"/>
      <c r="F556" s="17"/>
      <c r="G556" s="17"/>
      <c r="H556" s="17"/>
      <c r="I556" s="18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</row>
    <row r="557" spans="1:24" x14ac:dyDescent="0.25">
      <c r="A557" s="126"/>
      <c r="B557" s="17"/>
      <c r="C557" s="17"/>
      <c r="D557" s="17"/>
      <c r="E557" s="17"/>
      <c r="F557" s="17"/>
      <c r="G557" s="17"/>
      <c r="H557" s="17"/>
      <c r="I557" s="18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</row>
    <row r="558" spans="1:24" x14ac:dyDescent="0.25">
      <c r="A558" s="126"/>
      <c r="B558" s="17"/>
      <c r="C558" s="17"/>
      <c r="D558" s="17"/>
      <c r="E558" s="17"/>
      <c r="F558" s="17"/>
      <c r="G558" s="17"/>
      <c r="H558" s="17"/>
      <c r="I558" s="18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</row>
    <row r="559" spans="1:24" x14ac:dyDescent="0.25">
      <c r="A559" s="126"/>
      <c r="B559" s="17"/>
      <c r="C559" s="17"/>
      <c r="D559" s="17"/>
      <c r="E559" s="17"/>
      <c r="F559" s="17"/>
      <c r="G559" s="17"/>
      <c r="H559" s="17"/>
      <c r="I559" s="18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</row>
    <row r="560" spans="1:24" x14ac:dyDescent="0.25">
      <c r="A560" s="126"/>
      <c r="B560" s="17"/>
      <c r="C560" s="17"/>
      <c r="D560" s="17"/>
      <c r="E560" s="17"/>
      <c r="F560" s="17"/>
      <c r="G560" s="17"/>
      <c r="H560" s="17"/>
      <c r="I560" s="18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</row>
    <row r="561" spans="1:24" x14ac:dyDescent="0.25">
      <c r="A561" s="126"/>
      <c r="B561" s="17"/>
      <c r="C561" s="17"/>
      <c r="D561" s="17"/>
      <c r="E561" s="17"/>
      <c r="F561" s="17"/>
      <c r="G561" s="17"/>
      <c r="H561" s="17"/>
      <c r="I561" s="18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</row>
    <row r="562" spans="1:24" x14ac:dyDescent="0.25">
      <c r="A562" s="126"/>
      <c r="B562" s="17"/>
      <c r="C562" s="17"/>
      <c r="D562" s="17"/>
      <c r="E562" s="17"/>
      <c r="F562" s="17"/>
      <c r="G562" s="17"/>
      <c r="H562" s="17"/>
      <c r="I562" s="18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</row>
    <row r="563" spans="1:24" x14ac:dyDescent="0.25">
      <c r="A563" s="126"/>
      <c r="B563" s="17"/>
      <c r="C563" s="17"/>
      <c r="D563" s="17"/>
      <c r="E563" s="17"/>
      <c r="F563" s="17"/>
      <c r="G563" s="17"/>
      <c r="H563" s="17"/>
      <c r="I563" s="18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</row>
    <row r="564" spans="1:24" x14ac:dyDescent="0.25">
      <c r="A564" s="126"/>
      <c r="B564" s="17"/>
      <c r="C564" s="17"/>
      <c r="D564" s="17"/>
      <c r="E564" s="17"/>
      <c r="F564" s="17"/>
      <c r="G564" s="17"/>
      <c r="H564" s="17"/>
      <c r="I564" s="18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</row>
    <row r="565" spans="1:24" x14ac:dyDescent="0.25">
      <c r="A565" s="126"/>
      <c r="B565" s="17"/>
      <c r="C565" s="17"/>
      <c r="D565" s="17"/>
      <c r="E565" s="17"/>
      <c r="F565" s="17"/>
      <c r="G565" s="17"/>
      <c r="H565" s="17"/>
      <c r="I565" s="18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</row>
    <row r="566" spans="1:24" x14ac:dyDescent="0.25">
      <c r="A566" s="126"/>
      <c r="B566" s="17"/>
      <c r="C566" s="17"/>
      <c r="D566" s="17"/>
      <c r="E566" s="17"/>
      <c r="F566" s="17"/>
      <c r="G566" s="17"/>
      <c r="H566" s="17"/>
      <c r="I566" s="18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</row>
    <row r="567" spans="1:24" x14ac:dyDescent="0.25">
      <c r="A567" s="126"/>
      <c r="B567" s="17"/>
      <c r="C567" s="17"/>
      <c r="D567" s="17"/>
      <c r="E567" s="17"/>
      <c r="F567" s="17"/>
      <c r="G567" s="17"/>
      <c r="H567" s="17"/>
      <c r="I567" s="18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</row>
    <row r="568" spans="1:24" x14ac:dyDescent="0.25">
      <c r="A568" s="126"/>
      <c r="B568" s="17"/>
      <c r="C568" s="17"/>
      <c r="D568" s="17"/>
      <c r="E568" s="17"/>
      <c r="F568" s="17"/>
      <c r="G568" s="17"/>
      <c r="H568" s="17"/>
      <c r="I568" s="18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</row>
    <row r="569" spans="1:24" x14ac:dyDescent="0.25">
      <c r="A569" s="126"/>
      <c r="B569" s="17"/>
      <c r="C569" s="17"/>
      <c r="D569" s="17"/>
      <c r="E569" s="17"/>
      <c r="F569" s="17"/>
      <c r="G569" s="17"/>
      <c r="H569" s="17"/>
      <c r="I569" s="18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</row>
    <row r="570" spans="1:24" x14ac:dyDescent="0.25">
      <c r="A570" s="126"/>
      <c r="B570" s="17"/>
      <c r="C570" s="17"/>
      <c r="D570" s="17"/>
      <c r="E570" s="17"/>
      <c r="F570" s="17"/>
      <c r="G570" s="17"/>
      <c r="H570" s="17"/>
      <c r="I570" s="18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</row>
    <row r="571" spans="1:24" x14ac:dyDescent="0.25">
      <c r="A571" s="126"/>
      <c r="B571" s="17"/>
      <c r="C571" s="17"/>
      <c r="D571" s="17"/>
      <c r="E571" s="17"/>
      <c r="F571" s="17"/>
      <c r="G571" s="17"/>
      <c r="H571" s="17"/>
      <c r="I571" s="18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</row>
    <row r="572" spans="1:24" x14ac:dyDescent="0.25">
      <c r="A572" s="126"/>
      <c r="B572" s="17"/>
      <c r="C572" s="17"/>
      <c r="D572" s="17"/>
      <c r="E572" s="17"/>
      <c r="F572" s="17"/>
      <c r="G572" s="17"/>
      <c r="H572" s="17"/>
      <c r="I572" s="18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</row>
    <row r="573" spans="1:24" x14ac:dyDescent="0.25">
      <c r="A573" s="126"/>
      <c r="B573" s="17"/>
      <c r="C573" s="17"/>
      <c r="D573" s="17"/>
      <c r="E573" s="17"/>
      <c r="F573" s="17"/>
      <c r="G573" s="17"/>
      <c r="H573" s="17"/>
      <c r="I573" s="18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</row>
    <row r="574" spans="1:24" x14ac:dyDescent="0.25">
      <c r="A574" s="126"/>
      <c r="B574" s="17"/>
      <c r="C574" s="17"/>
      <c r="D574" s="17"/>
      <c r="E574" s="17"/>
      <c r="F574" s="17"/>
      <c r="G574" s="17"/>
      <c r="H574" s="17"/>
      <c r="I574" s="18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</row>
    <row r="575" spans="1:24" x14ac:dyDescent="0.25">
      <c r="A575" s="126"/>
      <c r="B575" s="17"/>
      <c r="C575" s="17"/>
      <c r="D575" s="17"/>
      <c r="E575" s="17"/>
      <c r="F575" s="17"/>
      <c r="G575" s="17"/>
      <c r="H575" s="17"/>
      <c r="I575" s="18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</row>
    <row r="576" spans="1:24" x14ac:dyDescent="0.25">
      <c r="A576" s="126"/>
      <c r="B576" s="17"/>
      <c r="C576" s="17"/>
      <c r="D576" s="17"/>
      <c r="E576" s="17"/>
      <c r="F576" s="17"/>
      <c r="G576" s="17"/>
      <c r="H576" s="17"/>
      <c r="I576" s="18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</row>
    <row r="577" spans="1:24" x14ac:dyDescent="0.25">
      <c r="A577" s="126"/>
      <c r="B577" s="17"/>
      <c r="C577" s="17"/>
      <c r="D577" s="17"/>
      <c r="E577" s="17"/>
      <c r="F577" s="17"/>
      <c r="G577" s="17"/>
      <c r="H577" s="17"/>
      <c r="I577" s="18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</row>
    <row r="578" spans="1:24" x14ac:dyDescent="0.25">
      <c r="A578" s="126"/>
      <c r="B578" s="17"/>
      <c r="C578" s="17"/>
      <c r="D578" s="17"/>
      <c r="E578" s="17"/>
      <c r="F578" s="17"/>
      <c r="G578" s="17"/>
      <c r="H578" s="17"/>
      <c r="I578" s="18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</row>
    <row r="579" spans="1:24" x14ac:dyDescent="0.25">
      <c r="A579" s="126"/>
      <c r="B579" s="17"/>
      <c r="C579" s="17"/>
      <c r="D579" s="17"/>
      <c r="E579" s="17"/>
      <c r="F579" s="17"/>
      <c r="G579" s="17"/>
      <c r="H579" s="17"/>
      <c r="I579" s="18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</row>
    <row r="580" spans="1:24" x14ac:dyDescent="0.25">
      <c r="A580" s="126"/>
      <c r="B580" s="17"/>
      <c r="C580" s="17"/>
      <c r="D580" s="17"/>
      <c r="E580" s="17"/>
      <c r="F580" s="17"/>
      <c r="G580" s="17"/>
      <c r="H580" s="17"/>
      <c r="I580" s="18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</row>
    <row r="581" spans="1:24" x14ac:dyDescent="0.25">
      <c r="A581" s="126"/>
      <c r="B581" s="17"/>
      <c r="C581" s="17"/>
      <c r="D581" s="17"/>
      <c r="E581" s="17"/>
      <c r="F581" s="17"/>
      <c r="G581" s="17"/>
      <c r="H581" s="17"/>
      <c r="I581" s="18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</row>
    <row r="582" spans="1:24" x14ac:dyDescent="0.25">
      <c r="A582" s="126"/>
      <c r="B582" s="17"/>
      <c r="C582" s="17"/>
      <c r="D582" s="17"/>
      <c r="E582" s="17"/>
      <c r="F582" s="17"/>
      <c r="G582" s="17"/>
      <c r="H582" s="17"/>
      <c r="I582" s="18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</row>
    <row r="583" spans="1:24" x14ac:dyDescent="0.25">
      <c r="A583" s="126"/>
      <c r="B583" s="17"/>
      <c r="C583" s="17"/>
      <c r="D583" s="17"/>
      <c r="E583" s="17"/>
      <c r="F583" s="17"/>
      <c r="G583" s="17"/>
      <c r="H583" s="17"/>
      <c r="I583" s="18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</row>
    <row r="584" spans="1:24" x14ac:dyDescent="0.25">
      <c r="A584" s="126"/>
      <c r="B584" s="17"/>
      <c r="C584" s="17"/>
      <c r="D584" s="17"/>
      <c r="E584" s="17"/>
      <c r="F584" s="17"/>
      <c r="G584" s="17"/>
      <c r="H584" s="17"/>
      <c r="I584" s="18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</row>
    <row r="585" spans="1:24" x14ac:dyDescent="0.25">
      <c r="A585" s="126"/>
      <c r="B585" s="17"/>
      <c r="C585" s="17"/>
      <c r="D585" s="17"/>
      <c r="E585" s="17"/>
      <c r="F585" s="17"/>
      <c r="G585" s="17"/>
      <c r="H585" s="17"/>
      <c r="I585" s="18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</row>
    <row r="586" spans="1:24" x14ac:dyDescent="0.25">
      <c r="A586" s="126"/>
      <c r="B586" s="17"/>
      <c r="C586" s="17"/>
      <c r="D586" s="17"/>
      <c r="E586" s="17"/>
      <c r="F586" s="17"/>
      <c r="G586" s="17"/>
      <c r="H586" s="17"/>
      <c r="I586" s="18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</row>
    <row r="587" spans="1:24" x14ac:dyDescent="0.25">
      <c r="A587" s="126"/>
      <c r="B587" s="17"/>
      <c r="C587" s="17"/>
      <c r="D587" s="17"/>
      <c r="E587" s="17"/>
      <c r="F587" s="17"/>
      <c r="G587" s="17"/>
      <c r="H587" s="17"/>
      <c r="I587" s="18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</row>
    <row r="588" spans="1:24" x14ac:dyDescent="0.25">
      <c r="A588" s="126"/>
      <c r="B588" s="17"/>
      <c r="C588" s="17"/>
      <c r="D588" s="17"/>
      <c r="E588" s="17"/>
      <c r="F588" s="17"/>
      <c r="G588" s="17"/>
      <c r="H588" s="17"/>
      <c r="I588" s="18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</row>
    <row r="589" spans="1:24" x14ac:dyDescent="0.25">
      <c r="A589" s="126"/>
      <c r="B589" s="17"/>
      <c r="C589" s="17"/>
      <c r="D589" s="17"/>
      <c r="E589" s="17"/>
      <c r="F589" s="17"/>
      <c r="G589" s="17"/>
      <c r="H589" s="17"/>
      <c r="I589" s="18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</row>
    <row r="590" spans="1:24" x14ac:dyDescent="0.25">
      <c r="A590" s="126"/>
      <c r="B590" s="17"/>
      <c r="C590" s="17"/>
      <c r="D590" s="17"/>
      <c r="E590" s="17"/>
      <c r="F590" s="17"/>
      <c r="G590" s="17"/>
      <c r="H590" s="17"/>
      <c r="I590" s="18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</row>
    <row r="591" spans="1:24" x14ac:dyDescent="0.25">
      <c r="A591" s="126"/>
      <c r="B591" s="17"/>
      <c r="C591" s="17"/>
      <c r="D591" s="17"/>
      <c r="E591" s="17"/>
      <c r="F591" s="17"/>
      <c r="G591" s="17"/>
      <c r="H591" s="17"/>
      <c r="I591" s="18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</row>
    <row r="592" spans="1:24" x14ac:dyDescent="0.25">
      <c r="A592" s="126"/>
      <c r="B592" s="17"/>
      <c r="C592" s="17"/>
      <c r="D592" s="17"/>
      <c r="E592" s="17"/>
      <c r="F592" s="17"/>
      <c r="G592" s="17"/>
      <c r="H592" s="17"/>
      <c r="I592" s="18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</row>
    <row r="593" spans="1:24" x14ac:dyDescent="0.25">
      <c r="A593" s="126"/>
      <c r="B593" s="17"/>
      <c r="C593" s="17"/>
      <c r="D593" s="17"/>
      <c r="E593" s="17"/>
      <c r="F593" s="17"/>
      <c r="G593" s="17"/>
      <c r="H593" s="17"/>
      <c r="I593" s="18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</row>
    <row r="594" spans="1:24" x14ac:dyDescent="0.25">
      <c r="A594" s="126"/>
      <c r="B594" s="17"/>
      <c r="C594" s="17"/>
      <c r="D594" s="17"/>
      <c r="E594" s="17"/>
      <c r="F594" s="17"/>
      <c r="G594" s="17"/>
      <c r="H594" s="17"/>
      <c r="I594" s="18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</row>
    <row r="595" spans="1:24" x14ac:dyDescent="0.25">
      <c r="A595" s="126"/>
      <c r="B595" s="17"/>
      <c r="C595" s="17"/>
      <c r="D595" s="17"/>
      <c r="E595" s="17"/>
      <c r="F595" s="17"/>
      <c r="G595" s="17"/>
      <c r="H595" s="17"/>
      <c r="I595" s="18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</row>
    <row r="596" spans="1:24" x14ac:dyDescent="0.25">
      <c r="A596" s="126"/>
      <c r="B596" s="17"/>
      <c r="C596" s="17"/>
      <c r="D596" s="17"/>
      <c r="E596" s="17"/>
      <c r="F596" s="17"/>
      <c r="G596" s="17"/>
      <c r="H596" s="17"/>
      <c r="I596" s="18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</row>
    <row r="597" spans="1:24" x14ac:dyDescent="0.25">
      <c r="A597" s="126"/>
      <c r="B597" s="17"/>
      <c r="C597" s="17"/>
      <c r="D597" s="17"/>
      <c r="E597" s="17"/>
      <c r="F597" s="17"/>
      <c r="G597" s="17"/>
      <c r="H597" s="17"/>
      <c r="I597" s="18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</row>
    <row r="598" spans="1:24" x14ac:dyDescent="0.25">
      <c r="A598" s="126"/>
      <c r="B598" s="17"/>
      <c r="C598" s="17"/>
      <c r="D598" s="17"/>
      <c r="E598" s="17"/>
      <c r="F598" s="17"/>
      <c r="G598" s="17"/>
      <c r="H598" s="17"/>
      <c r="I598" s="18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</row>
    <row r="599" spans="1:24" x14ac:dyDescent="0.25">
      <c r="A599" s="126"/>
      <c r="B599" s="17"/>
      <c r="C599" s="17"/>
      <c r="D599" s="17"/>
      <c r="E599" s="17"/>
      <c r="F599" s="17"/>
      <c r="G599" s="17"/>
      <c r="H599" s="17"/>
      <c r="I599" s="18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</row>
    <row r="600" spans="1:24" x14ac:dyDescent="0.25">
      <c r="A600" s="126"/>
      <c r="B600" s="17"/>
      <c r="C600" s="17"/>
      <c r="D600" s="17"/>
      <c r="E600" s="17"/>
      <c r="F600" s="17"/>
      <c r="G600" s="17"/>
      <c r="H600" s="17"/>
      <c r="I600" s="18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</row>
    <row r="601" spans="1:24" x14ac:dyDescent="0.25">
      <c r="A601" s="126"/>
      <c r="B601" s="17"/>
      <c r="C601" s="17"/>
      <c r="D601" s="17"/>
      <c r="E601" s="17"/>
      <c r="F601" s="17"/>
      <c r="G601" s="17"/>
      <c r="H601" s="17"/>
      <c r="I601" s="18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</row>
    <row r="602" spans="1:24" x14ac:dyDescent="0.25">
      <c r="A602" s="126"/>
      <c r="B602" s="17"/>
      <c r="C602" s="17"/>
      <c r="D602" s="17"/>
      <c r="E602" s="17"/>
      <c r="F602" s="17"/>
      <c r="G602" s="17"/>
      <c r="H602" s="17"/>
      <c r="I602" s="18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</row>
    <row r="603" spans="1:24" x14ac:dyDescent="0.25">
      <c r="A603" s="126"/>
      <c r="B603" s="17"/>
      <c r="C603" s="17"/>
      <c r="D603" s="17"/>
      <c r="E603" s="17"/>
      <c r="F603" s="17"/>
      <c r="G603" s="17"/>
      <c r="H603" s="17"/>
      <c r="I603" s="18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</row>
    <row r="604" spans="1:24" x14ac:dyDescent="0.25">
      <c r="A604" s="126"/>
      <c r="B604" s="17"/>
      <c r="C604" s="17"/>
      <c r="D604" s="17"/>
      <c r="E604" s="17"/>
      <c r="F604" s="17"/>
      <c r="G604" s="17"/>
      <c r="H604" s="17"/>
      <c r="I604" s="18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</row>
    <row r="605" spans="1:24" x14ac:dyDescent="0.25">
      <c r="A605" s="126"/>
      <c r="B605" s="17"/>
      <c r="C605" s="17"/>
      <c r="D605" s="17"/>
      <c r="E605" s="17"/>
      <c r="F605" s="17"/>
      <c r="G605" s="17"/>
      <c r="H605" s="17"/>
      <c r="I605" s="18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</row>
    <row r="606" spans="1:24" x14ac:dyDescent="0.25">
      <c r="A606" s="126"/>
      <c r="B606" s="17"/>
      <c r="C606" s="17"/>
      <c r="D606" s="17"/>
      <c r="E606" s="17"/>
      <c r="F606" s="17"/>
      <c r="G606" s="17"/>
      <c r="H606" s="17"/>
      <c r="I606" s="18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</row>
    <row r="607" spans="1:24" x14ac:dyDescent="0.25">
      <c r="A607" s="126"/>
      <c r="B607" s="17"/>
      <c r="C607" s="17"/>
      <c r="D607" s="17"/>
      <c r="E607" s="17"/>
      <c r="F607" s="17"/>
      <c r="G607" s="17"/>
      <c r="H607" s="17"/>
      <c r="I607" s="18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</row>
    <row r="608" spans="1:24" x14ac:dyDescent="0.25">
      <c r="A608" s="126"/>
      <c r="B608" s="17"/>
      <c r="C608" s="17"/>
      <c r="D608" s="17"/>
      <c r="E608" s="17"/>
      <c r="F608" s="17"/>
      <c r="G608" s="17"/>
      <c r="H608" s="17"/>
      <c r="I608" s="18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</row>
    <row r="609" spans="1:24" x14ac:dyDescent="0.25">
      <c r="A609" s="126"/>
      <c r="B609" s="17"/>
      <c r="C609" s="17"/>
      <c r="D609" s="17"/>
      <c r="E609" s="17"/>
      <c r="F609" s="17"/>
      <c r="G609" s="17"/>
      <c r="H609" s="17"/>
      <c r="I609" s="18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</row>
    <row r="610" spans="1:24" x14ac:dyDescent="0.25">
      <c r="A610" s="126"/>
      <c r="B610" s="17"/>
      <c r="C610" s="17"/>
      <c r="D610" s="17"/>
      <c r="E610" s="17"/>
      <c r="F610" s="17"/>
      <c r="G610" s="17"/>
      <c r="H610" s="17"/>
      <c r="I610" s="18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</row>
    <row r="611" spans="1:24" x14ac:dyDescent="0.25">
      <c r="A611" s="126"/>
      <c r="B611" s="17"/>
      <c r="C611" s="17"/>
      <c r="D611" s="17"/>
      <c r="E611" s="17"/>
      <c r="F611" s="17"/>
      <c r="G611" s="17"/>
      <c r="H611" s="17"/>
      <c r="I611" s="18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</row>
    <row r="612" spans="1:24" x14ac:dyDescent="0.25">
      <c r="A612" s="126"/>
      <c r="B612" s="17"/>
      <c r="C612" s="17"/>
      <c r="D612" s="17"/>
      <c r="E612" s="17"/>
      <c r="F612" s="17"/>
      <c r="G612" s="17"/>
      <c r="H612" s="17"/>
      <c r="I612" s="18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</row>
    <row r="613" spans="1:24" x14ac:dyDescent="0.25">
      <c r="A613" s="126"/>
      <c r="B613" s="17"/>
      <c r="C613" s="17"/>
      <c r="D613" s="17"/>
      <c r="E613" s="17"/>
      <c r="F613" s="17"/>
      <c r="G613" s="17"/>
      <c r="H613" s="17"/>
      <c r="I613" s="18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</row>
    <row r="614" spans="1:24" x14ac:dyDescent="0.25">
      <c r="A614" s="126"/>
      <c r="B614" s="17"/>
      <c r="C614" s="17"/>
      <c r="D614" s="17"/>
      <c r="E614" s="17"/>
      <c r="F614" s="17"/>
      <c r="G614" s="17"/>
      <c r="H614" s="17"/>
      <c r="I614" s="18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</row>
    <row r="615" spans="1:24" x14ac:dyDescent="0.25">
      <c r="A615" s="126"/>
      <c r="B615" s="17"/>
      <c r="C615" s="17"/>
      <c r="D615" s="17"/>
      <c r="E615" s="17"/>
      <c r="F615" s="17"/>
      <c r="G615" s="17"/>
      <c r="H615" s="17"/>
      <c r="I615" s="18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</row>
    <row r="616" spans="1:24" x14ac:dyDescent="0.25">
      <c r="A616" s="126"/>
      <c r="B616" s="17"/>
      <c r="C616" s="17"/>
      <c r="D616" s="17"/>
      <c r="E616" s="17"/>
      <c r="F616" s="17"/>
      <c r="G616" s="17"/>
      <c r="H616" s="17"/>
      <c r="I616" s="18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</row>
    <row r="617" spans="1:24" x14ac:dyDescent="0.25">
      <c r="A617" s="126"/>
      <c r="B617" s="17"/>
      <c r="C617" s="17"/>
      <c r="D617" s="17"/>
      <c r="E617" s="17"/>
      <c r="F617" s="17"/>
      <c r="G617" s="17"/>
      <c r="H617" s="17"/>
      <c r="I617" s="18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</row>
    <row r="618" spans="1:24" x14ac:dyDescent="0.25">
      <c r="A618" s="126"/>
      <c r="B618" s="17"/>
      <c r="C618" s="17"/>
      <c r="D618" s="17"/>
      <c r="E618" s="17"/>
      <c r="F618" s="17"/>
      <c r="G618" s="17"/>
      <c r="H618" s="17"/>
      <c r="I618" s="18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</row>
    <row r="619" spans="1:24" x14ac:dyDescent="0.25">
      <c r="A619" s="126"/>
      <c r="B619" s="17"/>
      <c r="C619" s="17"/>
      <c r="D619" s="17"/>
      <c r="E619" s="17"/>
      <c r="F619" s="17"/>
      <c r="G619" s="17"/>
      <c r="H619" s="17"/>
      <c r="I619" s="18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</row>
    <row r="620" spans="1:24" x14ac:dyDescent="0.25">
      <c r="A620" s="126"/>
      <c r="B620" s="17"/>
      <c r="C620" s="17"/>
      <c r="D620" s="17"/>
      <c r="E620" s="17"/>
      <c r="F620" s="17"/>
      <c r="G620" s="17"/>
      <c r="H620" s="17"/>
      <c r="I620" s="18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</row>
    <row r="621" spans="1:24" x14ac:dyDescent="0.25">
      <c r="A621" s="126"/>
      <c r="B621" s="17"/>
      <c r="C621" s="17"/>
      <c r="D621" s="17"/>
      <c r="E621" s="17"/>
      <c r="F621" s="17"/>
      <c r="G621" s="17"/>
      <c r="H621" s="17"/>
      <c r="I621" s="18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</row>
    <row r="622" spans="1:24" x14ac:dyDescent="0.25">
      <c r="A622" s="126"/>
      <c r="B622" s="17"/>
      <c r="C622" s="17"/>
      <c r="D622" s="17"/>
      <c r="E622" s="17"/>
      <c r="F622" s="17"/>
      <c r="G622" s="17"/>
      <c r="H622" s="17"/>
      <c r="I622" s="18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</row>
    <row r="623" spans="1:24" x14ac:dyDescent="0.25">
      <c r="A623" s="126"/>
      <c r="B623" s="17"/>
      <c r="C623" s="17"/>
      <c r="D623" s="17"/>
      <c r="E623" s="17"/>
      <c r="F623" s="17"/>
      <c r="G623" s="17"/>
      <c r="H623" s="17"/>
      <c r="I623" s="18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</row>
    <row r="624" spans="1:24" x14ac:dyDescent="0.25">
      <c r="A624" s="126"/>
      <c r="B624" s="17"/>
      <c r="C624" s="17"/>
      <c r="D624" s="17"/>
      <c r="E624" s="17"/>
      <c r="F624" s="17"/>
      <c r="G624" s="17"/>
      <c r="H624" s="17"/>
      <c r="I624" s="18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</row>
    <row r="625" spans="1:24" x14ac:dyDescent="0.25">
      <c r="A625" s="126"/>
      <c r="B625" s="17"/>
      <c r="C625" s="17"/>
      <c r="D625" s="17"/>
      <c r="E625" s="17"/>
      <c r="F625" s="17"/>
      <c r="G625" s="17"/>
      <c r="H625" s="17"/>
      <c r="I625" s="18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</row>
    <row r="626" spans="1:24" x14ac:dyDescent="0.25">
      <c r="A626" s="126"/>
      <c r="B626" s="17"/>
      <c r="C626" s="17"/>
      <c r="D626" s="17"/>
      <c r="E626" s="17"/>
      <c r="F626" s="17"/>
      <c r="G626" s="17"/>
      <c r="H626" s="17"/>
      <c r="I626" s="18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</row>
    <row r="627" spans="1:24" x14ac:dyDescent="0.25">
      <c r="A627" s="126"/>
      <c r="B627" s="17"/>
      <c r="C627" s="17"/>
      <c r="D627" s="17"/>
      <c r="E627" s="17"/>
      <c r="F627" s="17"/>
      <c r="G627" s="17"/>
      <c r="H627" s="17"/>
      <c r="I627" s="18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</row>
    <row r="628" spans="1:24" x14ac:dyDescent="0.25">
      <c r="A628" s="126"/>
      <c r="B628" s="17"/>
      <c r="C628" s="17"/>
      <c r="D628" s="17"/>
      <c r="E628" s="17"/>
      <c r="F628" s="17"/>
      <c r="G628" s="17"/>
      <c r="H628" s="17"/>
      <c r="I628" s="18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</row>
    <row r="629" spans="1:24" x14ac:dyDescent="0.25">
      <c r="A629" s="126"/>
      <c r="B629" s="17"/>
      <c r="C629" s="17"/>
      <c r="D629" s="17"/>
      <c r="E629" s="17"/>
      <c r="F629" s="17"/>
      <c r="G629" s="17"/>
      <c r="H629" s="17"/>
      <c r="I629" s="18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</row>
    <row r="630" spans="1:24" x14ac:dyDescent="0.25">
      <c r="A630" s="126"/>
      <c r="B630" s="17"/>
      <c r="C630" s="17"/>
      <c r="D630" s="17"/>
      <c r="E630" s="17"/>
      <c r="F630" s="17"/>
      <c r="G630" s="17"/>
      <c r="H630" s="17"/>
      <c r="I630" s="18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</row>
    <row r="631" spans="1:24" x14ac:dyDescent="0.25">
      <c r="A631" s="126"/>
      <c r="B631" s="17"/>
      <c r="C631" s="17"/>
      <c r="D631" s="17"/>
      <c r="E631" s="17"/>
      <c r="F631" s="17"/>
      <c r="G631" s="17"/>
      <c r="H631" s="17"/>
      <c r="I631" s="18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</row>
    <row r="632" spans="1:24" x14ac:dyDescent="0.25">
      <c r="A632" s="126"/>
      <c r="B632" s="17"/>
      <c r="C632" s="17"/>
      <c r="D632" s="17"/>
      <c r="E632" s="17"/>
      <c r="F632" s="17"/>
      <c r="G632" s="17"/>
      <c r="H632" s="17"/>
      <c r="I632" s="18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</row>
    <row r="633" spans="1:24" x14ac:dyDescent="0.25">
      <c r="A633" s="126"/>
      <c r="B633" s="17"/>
      <c r="C633" s="17"/>
      <c r="D633" s="17"/>
      <c r="E633" s="17"/>
      <c r="F633" s="17"/>
      <c r="G633" s="17"/>
      <c r="H633" s="17"/>
      <c r="I633" s="18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</row>
    <row r="634" spans="1:24" x14ac:dyDescent="0.25">
      <c r="A634" s="126"/>
      <c r="B634" s="17"/>
      <c r="C634" s="17"/>
      <c r="D634" s="17"/>
      <c r="E634" s="17"/>
      <c r="F634" s="17"/>
      <c r="G634" s="17"/>
      <c r="H634" s="17"/>
      <c r="I634" s="18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</row>
    <row r="635" spans="1:24" x14ac:dyDescent="0.25">
      <c r="A635" s="126"/>
      <c r="B635" s="17"/>
      <c r="C635" s="17"/>
      <c r="D635" s="17"/>
      <c r="E635" s="17"/>
      <c r="F635" s="17"/>
      <c r="G635" s="17"/>
      <c r="H635" s="17"/>
      <c r="I635" s="18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</row>
    <row r="636" spans="1:24" x14ac:dyDescent="0.25">
      <c r="A636" s="126"/>
      <c r="B636" s="17"/>
      <c r="C636" s="17"/>
      <c r="D636" s="17"/>
      <c r="E636" s="17"/>
      <c r="F636" s="17"/>
      <c r="G636" s="17"/>
      <c r="H636" s="17"/>
      <c r="I636" s="18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</row>
    <row r="637" spans="1:24" x14ac:dyDescent="0.25">
      <c r="A637" s="126"/>
      <c r="B637" s="17"/>
      <c r="C637" s="17"/>
      <c r="D637" s="17"/>
      <c r="E637" s="17"/>
      <c r="F637" s="17"/>
      <c r="G637" s="17"/>
      <c r="H637" s="17"/>
      <c r="I637" s="18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</row>
    <row r="638" spans="1:24" x14ac:dyDescent="0.25">
      <c r="A638" s="126"/>
      <c r="B638" s="17"/>
      <c r="C638" s="17"/>
      <c r="D638" s="17"/>
      <c r="E638" s="17"/>
      <c r="F638" s="17"/>
      <c r="G638" s="17"/>
      <c r="H638" s="17"/>
      <c r="I638" s="18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</row>
    <row r="639" spans="1:24" x14ac:dyDescent="0.25">
      <c r="A639" s="126"/>
      <c r="B639" s="17"/>
      <c r="C639" s="17"/>
      <c r="D639" s="17"/>
      <c r="E639" s="17"/>
      <c r="F639" s="17"/>
      <c r="G639" s="17"/>
      <c r="H639" s="17"/>
      <c r="I639" s="18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</row>
    <row r="640" spans="1:24" x14ac:dyDescent="0.25">
      <c r="A640" s="126"/>
      <c r="B640" s="17"/>
      <c r="C640" s="17"/>
      <c r="D640" s="17"/>
      <c r="E640" s="17"/>
      <c r="F640" s="17"/>
      <c r="G640" s="17"/>
      <c r="H640" s="17"/>
      <c r="I640" s="18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</row>
    <row r="641" spans="1:24" x14ac:dyDescent="0.25">
      <c r="A641" s="126"/>
      <c r="B641" s="17"/>
      <c r="C641" s="17"/>
      <c r="D641" s="17"/>
      <c r="E641" s="17"/>
      <c r="F641" s="17"/>
      <c r="G641" s="17"/>
      <c r="H641" s="17"/>
      <c r="I641" s="18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</row>
    <row r="642" spans="1:24" x14ac:dyDescent="0.25">
      <c r="A642" s="126"/>
      <c r="B642" s="17"/>
      <c r="C642" s="17"/>
      <c r="D642" s="17"/>
      <c r="E642" s="17"/>
      <c r="F642" s="17"/>
      <c r="G642" s="17"/>
      <c r="H642" s="17"/>
      <c r="I642" s="18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</row>
    <row r="643" spans="1:24" x14ac:dyDescent="0.25">
      <c r="A643" s="126"/>
      <c r="B643" s="17"/>
      <c r="C643" s="17"/>
      <c r="D643" s="17"/>
      <c r="E643" s="17"/>
      <c r="F643" s="17"/>
      <c r="G643" s="17"/>
      <c r="H643" s="17"/>
      <c r="I643" s="18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</row>
    <row r="644" spans="1:24" x14ac:dyDescent="0.25">
      <c r="A644" s="126"/>
      <c r="B644" s="17"/>
      <c r="C644" s="17"/>
      <c r="D644" s="17"/>
      <c r="E644" s="17"/>
      <c r="F644" s="17"/>
      <c r="G644" s="17"/>
      <c r="H644" s="17"/>
      <c r="I644" s="18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</row>
    <row r="645" spans="1:24" x14ac:dyDescent="0.25">
      <c r="A645" s="126"/>
      <c r="B645" s="17"/>
      <c r="C645" s="17"/>
      <c r="D645" s="17"/>
      <c r="E645" s="17"/>
      <c r="F645" s="17"/>
      <c r="G645" s="17"/>
      <c r="H645" s="17"/>
      <c r="I645" s="18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</row>
    <row r="646" spans="1:24" x14ac:dyDescent="0.25">
      <c r="A646" s="126"/>
      <c r="B646" s="17"/>
      <c r="C646" s="17"/>
      <c r="D646" s="17"/>
      <c r="E646" s="17"/>
      <c r="F646" s="17"/>
      <c r="G646" s="17"/>
      <c r="H646" s="17"/>
      <c r="I646" s="18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</row>
    <row r="647" spans="1:24" x14ac:dyDescent="0.25">
      <c r="A647" s="126"/>
      <c r="B647" s="17"/>
      <c r="C647" s="17"/>
      <c r="D647" s="17"/>
      <c r="E647" s="17"/>
      <c r="F647" s="17"/>
      <c r="G647" s="17"/>
      <c r="H647" s="17"/>
      <c r="I647" s="18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</row>
    <row r="648" spans="1:24" x14ac:dyDescent="0.25">
      <c r="A648" s="126"/>
      <c r="B648" s="17"/>
      <c r="C648" s="17"/>
      <c r="D648" s="17"/>
      <c r="E648" s="17"/>
      <c r="F648" s="17"/>
      <c r="G648" s="17"/>
      <c r="H648" s="17"/>
      <c r="I648" s="18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</row>
    <row r="649" spans="1:24" x14ac:dyDescent="0.25">
      <c r="A649" s="126"/>
      <c r="B649" s="17"/>
      <c r="C649" s="17"/>
      <c r="D649" s="17"/>
      <c r="E649" s="17"/>
      <c r="F649" s="17"/>
      <c r="G649" s="17"/>
      <c r="H649" s="17"/>
      <c r="I649" s="18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</row>
    <row r="650" spans="1:24" x14ac:dyDescent="0.25">
      <c r="A650" s="126"/>
      <c r="B650" s="17"/>
      <c r="C650" s="17"/>
      <c r="D650" s="17"/>
      <c r="E650" s="17"/>
      <c r="F650" s="17"/>
      <c r="G650" s="17"/>
      <c r="H650" s="17"/>
      <c r="I650" s="18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</row>
    <row r="651" spans="1:24" x14ac:dyDescent="0.25">
      <c r="A651" s="126"/>
      <c r="B651" s="17"/>
      <c r="C651" s="17"/>
      <c r="D651" s="17"/>
      <c r="E651" s="17"/>
      <c r="F651" s="17"/>
      <c r="G651" s="17"/>
      <c r="H651" s="17"/>
      <c r="I651" s="18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</row>
    <row r="652" spans="1:24" x14ac:dyDescent="0.25">
      <c r="A652" s="126"/>
      <c r="B652" s="17"/>
      <c r="C652" s="17"/>
      <c r="D652" s="17"/>
      <c r="E652" s="17"/>
      <c r="F652" s="17"/>
      <c r="G652" s="17"/>
      <c r="H652" s="17"/>
      <c r="I652" s="18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</row>
    <row r="653" spans="1:24" x14ac:dyDescent="0.25">
      <c r="A653" s="126"/>
      <c r="B653" s="17"/>
      <c r="C653" s="17"/>
      <c r="D653" s="17"/>
      <c r="E653" s="17"/>
      <c r="F653" s="17"/>
      <c r="G653" s="17"/>
      <c r="H653" s="17"/>
      <c r="I653" s="18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</row>
    <row r="654" spans="1:24" x14ac:dyDescent="0.25">
      <c r="A654" s="126"/>
      <c r="B654" s="17"/>
      <c r="C654" s="17"/>
      <c r="D654" s="17"/>
      <c r="E654" s="17"/>
      <c r="F654" s="17"/>
      <c r="G654" s="17"/>
      <c r="H654" s="17"/>
      <c r="I654" s="18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</row>
    <row r="655" spans="1:24" x14ac:dyDescent="0.25">
      <c r="A655" s="126"/>
      <c r="B655" s="17"/>
      <c r="C655" s="17"/>
      <c r="D655" s="17"/>
      <c r="E655" s="17"/>
      <c r="F655" s="17"/>
      <c r="G655" s="17"/>
      <c r="H655" s="17"/>
      <c r="I655" s="18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</row>
    <row r="656" spans="1:24" x14ac:dyDescent="0.25">
      <c r="A656" s="126"/>
      <c r="B656" s="17"/>
      <c r="C656" s="17"/>
      <c r="D656" s="17"/>
      <c r="E656" s="17"/>
      <c r="F656" s="17"/>
      <c r="G656" s="17"/>
      <c r="H656" s="17"/>
      <c r="I656" s="18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</row>
    <row r="657" spans="1:24" x14ac:dyDescent="0.25">
      <c r="A657" s="126"/>
      <c r="B657" s="17"/>
      <c r="C657" s="17"/>
      <c r="D657" s="17"/>
      <c r="E657" s="17"/>
      <c r="F657" s="17"/>
      <c r="G657" s="17"/>
      <c r="H657" s="17"/>
      <c r="I657" s="18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</row>
    <row r="658" spans="1:24" x14ac:dyDescent="0.25">
      <c r="A658" s="126"/>
      <c r="B658" s="17"/>
      <c r="C658" s="17"/>
      <c r="D658" s="17"/>
      <c r="E658" s="17"/>
      <c r="F658" s="17"/>
      <c r="G658" s="17"/>
      <c r="H658" s="17"/>
      <c r="I658" s="18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</row>
    <row r="659" spans="1:24" x14ac:dyDescent="0.25">
      <c r="A659" s="126"/>
      <c r="B659" s="17"/>
      <c r="C659" s="17"/>
      <c r="D659" s="17"/>
      <c r="E659" s="17"/>
      <c r="F659" s="17"/>
      <c r="G659" s="17"/>
      <c r="H659" s="17"/>
      <c r="I659" s="18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</row>
    <row r="660" spans="1:24" x14ac:dyDescent="0.25">
      <c r="A660" s="126"/>
      <c r="B660" s="17"/>
      <c r="C660" s="17"/>
      <c r="D660" s="17"/>
      <c r="E660" s="17"/>
      <c r="F660" s="17"/>
      <c r="G660" s="17"/>
      <c r="H660" s="17"/>
      <c r="I660" s="18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</row>
    <row r="661" spans="1:24" x14ac:dyDescent="0.25">
      <c r="A661" s="126"/>
      <c r="B661" s="17"/>
      <c r="C661" s="17"/>
      <c r="D661" s="17"/>
      <c r="E661" s="17"/>
      <c r="F661" s="17"/>
      <c r="G661" s="17"/>
      <c r="H661" s="17"/>
      <c r="I661" s="18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</row>
    <row r="662" spans="1:24" x14ac:dyDescent="0.25">
      <c r="A662" s="126"/>
      <c r="B662" s="17"/>
      <c r="C662" s="17"/>
      <c r="D662" s="17"/>
      <c r="E662" s="17"/>
      <c r="F662" s="17"/>
      <c r="G662" s="17"/>
      <c r="H662" s="17"/>
      <c r="I662" s="18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</row>
    <row r="663" spans="1:24" x14ac:dyDescent="0.25">
      <c r="A663" s="126"/>
      <c r="B663" s="17"/>
      <c r="C663" s="17"/>
      <c r="D663" s="17"/>
      <c r="E663" s="17"/>
      <c r="F663" s="17"/>
      <c r="G663" s="17"/>
      <c r="H663" s="17"/>
      <c r="I663" s="18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</row>
    <row r="664" spans="1:24" x14ac:dyDescent="0.25">
      <c r="A664" s="126"/>
      <c r="B664" s="17"/>
      <c r="C664" s="17"/>
      <c r="D664" s="17"/>
      <c r="E664" s="17"/>
      <c r="F664" s="17"/>
      <c r="G664" s="17"/>
      <c r="H664" s="17"/>
      <c r="I664" s="18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</row>
    <row r="665" spans="1:24" x14ac:dyDescent="0.25">
      <c r="A665" s="126"/>
      <c r="B665" s="17"/>
      <c r="C665" s="17"/>
      <c r="D665" s="17"/>
      <c r="E665" s="17"/>
      <c r="F665" s="17"/>
      <c r="G665" s="17"/>
      <c r="H665" s="17"/>
      <c r="I665" s="18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</row>
    <row r="666" spans="1:24" x14ac:dyDescent="0.25">
      <c r="A666" s="126"/>
      <c r="B666" s="17"/>
      <c r="C666" s="17"/>
      <c r="D666" s="17"/>
      <c r="E666" s="17"/>
      <c r="F666" s="17"/>
      <c r="G666" s="17"/>
      <c r="H666" s="17"/>
      <c r="I666" s="18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</row>
    <row r="667" spans="1:24" x14ac:dyDescent="0.25">
      <c r="A667" s="126"/>
      <c r="B667" s="17"/>
      <c r="C667" s="17"/>
      <c r="D667" s="17"/>
      <c r="E667" s="17"/>
      <c r="F667" s="17"/>
      <c r="G667" s="17"/>
      <c r="H667" s="17"/>
      <c r="I667" s="18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</row>
    <row r="668" spans="1:24" x14ac:dyDescent="0.25">
      <c r="A668" s="126"/>
      <c r="B668" s="17"/>
      <c r="C668" s="17"/>
      <c r="D668" s="17"/>
      <c r="E668" s="17"/>
      <c r="F668" s="17"/>
      <c r="G668" s="17"/>
      <c r="H668" s="17"/>
      <c r="I668" s="18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</row>
    <row r="669" spans="1:24" x14ac:dyDescent="0.25">
      <c r="A669" s="126"/>
      <c r="B669" s="17"/>
      <c r="C669" s="17"/>
      <c r="D669" s="17"/>
      <c r="E669" s="17"/>
      <c r="F669" s="17"/>
      <c r="G669" s="17"/>
      <c r="H669" s="17"/>
      <c r="I669" s="18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</row>
    <row r="670" spans="1:24" x14ac:dyDescent="0.25">
      <c r="A670" s="126"/>
      <c r="B670" s="17"/>
      <c r="C670" s="17"/>
      <c r="D670" s="17"/>
      <c r="E670" s="17"/>
      <c r="F670" s="17"/>
      <c r="G670" s="17"/>
      <c r="H670" s="17"/>
      <c r="I670" s="18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</row>
    <row r="671" spans="1:24" x14ac:dyDescent="0.25">
      <c r="A671" s="126"/>
      <c r="B671" s="17"/>
      <c r="C671" s="17"/>
      <c r="D671" s="17"/>
      <c r="E671" s="17"/>
      <c r="F671" s="17"/>
      <c r="G671" s="17"/>
      <c r="H671" s="17"/>
      <c r="I671" s="18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</row>
    <row r="672" spans="1:24" x14ac:dyDescent="0.25">
      <c r="A672" s="126"/>
      <c r="B672" s="17"/>
      <c r="C672" s="17"/>
      <c r="D672" s="17"/>
      <c r="E672" s="17"/>
      <c r="F672" s="17"/>
      <c r="G672" s="17"/>
      <c r="H672" s="17"/>
      <c r="I672" s="18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</row>
    <row r="673" spans="1:24" x14ac:dyDescent="0.25">
      <c r="A673" s="126"/>
      <c r="B673" s="17"/>
      <c r="C673" s="17"/>
      <c r="D673" s="17"/>
      <c r="E673" s="17"/>
      <c r="F673" s="17"/>
      <c r="G673" s="17"/>
      <c r="H673" s="17"/>
      <c r="I673" s="18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</row>
    <row r="674" spans="1:24" x14ac:dyDescent="0.25">
      <c r="A674" s="126"/>
      <c r="B674" s="17"/>
      <c r="C674" s="17"/>
      <c r="D674" s="17"/>
      <c r="E674" s="17"/>
      <c r="F674" s="17"/>
      <c r="G674" s="17"/>
      <c r="H674" s="17"/>
      <c r="I674" s="18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</row>
    <row r="675" spans="1:24" x14ac:dyDescent="0.25">
      <c r="A675" s="126"/>
      <c r="B675" s="17"/>
      <c r="C675" s="17"/>
      <c r="D675" s="17"/>
      <c r="E675" s="17"/>
      <c r="F675" s="17"/>
      <c r="G675" s="17"/>
      <c r="H675" s="17"/>
      <c r="I675" s="18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</row>
    <row r="676" spans="1:24" x14ac:dyDescent="0.25">
      <c r="A676" s="126"/>
      <c r="B676" s="17"/>
      <c r="C676" s="17"/>
      <c r="D676" s="17"/>
      <c r="E676" s="17"/>
      <c r="F676" s="17"/>
      <c r="G676" s="17"/>
      <c r="H676" s="17"/>
      <c r="I676" s="18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</row>
    <row r="677" spans="1:24" x14ac:dyDescent="0.25">
      <c r="A677" s="126"/>
      <c r="B677" s="17"/>
      <c r="C677" s="17"/>
      <c r="D677" s="17"/>
      <c r="E677" s="17"/>
      <c r="F677" s="17"/>
      <c r="G677" s="17"/>
      <c r="H677" s="17"/>
      <c r="I677" s="18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</row>
    <row r="678" spans="1:24" x14ac:dyDescent="0.25">
      <c r="A678" s="126"/>
      <c r="B678" s="17"/>
      <c r="C678" s="17"/>
      <c r="D678" s="17"/>
      <c r="E678" s="17"/>
      <c r="F678" s="17"/>
      <c r="G678" s="17"/>
      <c r="H678" s="17"/>
      <c r="I678" s="18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</row>
    <row r="679" spans="1:24" x14ac:dyDescent="0.25">
      <c r="A679" s="126"/>
      <c r="B679" s="17"/>
      <c r="C679" s="17"/>
      <c r="D679" s="17"/>
      <c r="E679" s="17"/>
      <c r="F679" s="17"/>
      <c r="G679" s="17"/>
      <c r="H679" s="17"/>
      <c r="I679" s="18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</row>
    <row r="680" spans="1:24" x14ac:dyDescent="0.25">
      <c r="A680" s="126"/>
      <c r="B680" s="17"/>
      <c r="C680" s="17"/>
      <c r="D680" s="17"/>
      <c r="E680" s="17"/>
      <c r="F680" s="17"/>
      <c r="G680" s="17"/>
      <c r="H680" s="17"/>
      <c r="I680" s="18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</row>
    <row r="681" spans="1:24" x14ac:dyDescent="0.25">
      <c r="A681" s="126"/>
      <c r="B681" s="17"/>
      <c r="C681" s="17"/>
      <c r="D681" s="17"/>
      <c r="E681" s="17"/>
      <c r="F681" s="17"/>
      <c r="G681" s="17"/>
      <c r="H681" s="17"/>
      <c r="I681" s="18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</row>
    <row r="682" spans="1:24" x14ac:dyDescent="0.25">
      <c r="A682" s="126"/>
      <c r="B682" s="17"/>
      <c r="C682" s="17"/>
      <c r="D682" s="17"/>
      <c r="E682" s="17"/>
      <c r="F682" s="17"/>
      <c r="G682" s="17"/>
      <c r="H682" s="17"/>
      <c r="I682" s="18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</row>
    <row r="683" spans="1:24" x14ac:dyDescent="0.25">
      <c r="A683" s="126"/>
      <c r="B683" s="17"/>
      <c r="C683" s="17"/>
      <c r="D683" s="17"/>
      <c r="E683" s="17"/>
      <c r="F683" s="17"/>
      <c r="G683" s="17"/>
      <c r="H683" s="17"/>
      <c r="I683" s="18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</row>
    <row r="684" spans="1:24" x14ac:dyDescent="0.25">
      <c r="A684" s="126"/>
      <c r="B684" s="17"/>
      <c r="C684" s="17"/>
      <c r="D684" s="17"/>
      <c r="E684" s="17"/>
      <c r="F684" s="17"/>
      <c r="G684" s="17"/>
      <c r="H684" s="17"/>
      <c r="I684" s="18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</row>
    <row r="685" spans="1:24" x14ac:dyDescent="0.25">
      <c r="A685" s="126"/>
      <c r="B685" s="17"/>
      <c r="C685" s="17"/>
      <c r="D685" s="17"/>
      <c r="E685" s="17"/>
      <c r="F685" s="17"/>
      <c r="G685" s="17"/>
      <c r="H685" s="17"/>
      <c r="I685" s="18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</row>
    <row r="686" spans="1:24" x14ac:dyDescent="0.25">
      <c r="A686" s="126"/>
      <c r="B686" s="17"/>
      <c r="C686" s="17"/>
      <c r="D686" s="17"/>
      <c r="E686" s="17"/>
      <c r="F686" s="17"/>
      <c r="G686" s="17"/>
      <c r="H686" s="17"/>
      <c r="I686" s="18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</row>
    <row r="687" spans="1:24" x14ac:dyDescent="0.25">
      <c r="A687" s="126"/>
      <c r="B687" s="17"/>
      <c r="C687" s="17"/>
      <c r="D687" s="17"/>
      <c r="E687" s="17"/>
      <c r="F687" s="17"/>
      <c r="G687" s="17"/>
      <c r="H687" s="17"/>
      <c r="I687" s="18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</row>
    <row r="688" spans="1:24" x14ac:dyDescent="0.25">
      <c r="A688" s="126"/>
      <c r="B688" s="17"/>
      <c r="C688" s="17"/>
      <c r="D688" s="17"/>
      <c r="E688" s="17"/>
      <c r="F688" s="17"/>
      <c r="G688" s="17"/>
      <c r="H688" s="17"/>
      <c r="I688" s="18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</row>
    <row r="689" spans="1:24" x14ac:dyDescent="0.25">
      <c r="A689" s="126"/>
      <c r="B689" s="17"/>
      <c r="C689" s="17"/>
      <c r="D689" s="17"/>
      <c r="E689" s="17"/>
      <c r="F689" s="17"/>
      <c r="G689" s="17"/>
      <c r="H689" s="17"/>
      <c r="I689" s="18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</row>
    <row r="690" spans="1:24" x14ac:dyDescent="0.25">
      <c r="A690" s="126"/>
      <c r="B690" s="17"/>
      <c r="C690" s="17"/>
      <c r="D690" s="17"/>
      <c r="E690" s="17"/>
      <c r="F690" s="17"/>
      <c r="G690" s="17"/>
      <c r="H690" s="17"/>
      <c r="I690" s="18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</row>
    <row r="691" spans="1:24" x14ac:dyDescent="0.25">
      <c r="A691" s="126"/>
      <c r="B691" s="17"/>
      <c r="C691" s="17"/>
      <c r="D691" s="17"/>
      <c r="E691" s="17"/>
      <c r="F691" s="17"/>
      <c r="G691" s="17"/>
      <c r="H691" s="17"/>
      <c r="I691" s="18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</row>
    <row r="692" spans="1:24" x14ac:dyDescent="0.25">
      <c r="A692" s="126"/>
      <c r="B692" s="17"/>
      <c r="C692" s="17"/>
      <c r="D692" s="17"/>
      <c r="E692" s="17"/>
      <c r="F692" s="17"/>
      <c r="G692" s="17"/>
      <c r="H692" s="17"/>
      <c r="I692" s="18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</row>
    <row r="693" spans="1:24" x14ac:dyDescent="0.25">
      <c r="A693" s="126"/>
      <c r="B693" s="17"/>
      <c r="C693" s="17"/>
      <c r="D693" s="17"/>
      <c r="E693" s="17"/>
      <c r="F693" s="17"/>
      <c r="G693" s="17"/>
      <c r="H693" s="17"/>
      <c r="I693" s="18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</row>
    <row r="694" spans="1:24" x14ac:dyDescent="0.25">
      <c r="A694" s="126"/>
      <c r="B694" s="17"/>
      <c r="C694" s="17"/>
      <c r="D694" s="17"/>
      <c r="E694" s="17"/>
      <c r="F694" s="17"/>
      <c r="G694" s="17"/>
      <c r="H694" s="17"/>
      <c r="I694" s="18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</row>
    <row r="695" spans="1:24" x14ac:dyDescent="0.25">
      <c r="A695" s="126"/>
      <c r="B695" s="17"/>
      <c r="C695" s="17"/>
      <c r="D695" s="17"/>
      <c r="E695" s="17"/>
      <c r="F695" s="17"/>
      <c r="G695" s="17"/>
      <c r="H695" s="17"/>
      <c r="I695" s="18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</row>
    <row r="696" spans="1:24" x14ac:dyDescent="0.25">
      <c r="A696" s="126"/>
      <c r="B696" s="17"/>
      <c r="C696" s="17"/>
      <c r="D696" s="17"/>
      <c r="E696" s="17"/>
      <c r="F696" s="17"/>
      <c r="G696" s="17"/>
      <c r="H696" s="17"/>
      <c r="I696" s="18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</row>
    <row r="697" spans="1:24" x14ac:dyDescent="0.25">
      <c r="A697" s="126"/>
      <c r="B697" s="17"/>
      <c r="C697" s="17"/>
      <c r="D697" s="17"/>
      <c r="E697" s="17"/>
      <c r="F697" s="17"/>
      <c r="G697" s="17"/>
      <c r="H697" s="17"/>
      <c r="I697" s="18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</row>
    <row r="698" spans="1:24" x14ac:dyDescent="0.25">
      <c r="A698" s="126"/>
      <c r="B698" s="17"/>
      <c r="C698" s="17"/>
      <c r="D698" s="17"/>
      <c r="E698" s="17"/>
      <c r="F698" s="17"/>
      <c r="G698" s="17"/>
      <c r="H698" s="17"/>
      <c r="I698" s="18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</row>
    <row r="699" spans="1:24" x14ac:dyDescent="0.25">
      <c r="A699" s="126"/>
      <c r="B699" s="17"/>
      <c r="C699" s="17"/>
      <c r="D699" s="17"/>
      <c r="E699" s="17"/>
      <c r="F699" s="17"/>
      <c r="G699" s="17"/>
      <c r="H699" s="17"/>
      <c r="I699" s="18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</row>
    <row r="700" spans="1:24" x14ac:dyDescent="0.25">
      <c r="A700" s="126"/>
      <c r="B700" s="17"/>
      <c r="C700" s="17"/>
      <c r="D700" s="17"/>
      <c r="E700" s="17"/>
      <c r="F700" s="17"/>
      <c r="G700" s="17"/>
      <c r="H700" s="17"/>
      <c r="I700" s="18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</row>
    <row r="701" spans="1:24" x14ac:dyDescent="0.25">
      <c r="A701" s="126"/>
      <c r="B701" s="17"/>
      <c r="C701" s="17"/>
      <c r="D701" s="17"/>
      <c r="E701" s="17"/>
      <c r="F701" s="17"/>
      <c r="G701" s="17"/>
      <c r="H701" s="17"/>
      <c r="I701" s="18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</row>
    <row r="702" spans="1:24" x14ac:dyDescent="0.25">
      <c r="A702" s="126"/>
      <c r="B702" s="17"/>
      <c r="C702" s="17"/>
      <c r="D702" s="17"/>
      <c r="E702" s="17"/>
      <c r="F702" s="17"/>
      <c r="G702" s="17"/>
      <c r="H702" s="17"/>
      <c r="I702" s="18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</row>
    <row r="703" spans="1:24" x14ac:dyDescent="0.25">
      <c r="A703" s="126"/>
      <c r="B703" s="17"/>
      <c r="C703" s="17"/>
      <c r="D703" s="17"/>
      <c r="E703" s="17"/>
      <c r="F703" s="17"/>
      <c r="G703" s="17"/>
      <c r="H703" s="17"/>
      <c r="I703" s="18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</row>
    <row r="704" spans="1:24" x14ac:dyDescent="0.25">
      <c r="A704" s="126"/>
      <c r="B704" s="17"/>
      <c r="C704" s="17"/>
      <c r="D704" s="17"/>
      <c r="E704" s="17"/>
      <c r="F704" s="17"/>
      <c r="G704" s="17"/>
      <c r="H704" s="17"/>
      <c r="I704" s="18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</row>
    <row r="705" spans="1:24" x14ac:dyDescent="0.25">
      <c r="A705" s="126"/>
      <c r="B705" s="17"/>
      <c r="C705" s="17"/>
      <c r="D705" s="17"/>
      <c r="E705" s="17"/>
      <c r="F705" s="17"/>
      <c r="G705" s="17"/>
      <c r="H705" s="17"/>
      <c r="I705" s="18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</row>
    <row r="706" spans="1:24" x14ac:dyDescent="0.25">
      <c r="A706" s="126"/>
      <c r="B706" s="17"/>
      <c r="C706" s="17"/>
      <c r="D706" s="17"/>
      <c r="E706" s="17"/>
      <c r="F706" s="17"/>
      <c r="G706" s="17"/>
      <c r="H706" s="17"/>
      <c r="I706" s="18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</row>
    <row r="707" spans="1:24" x14ac:dyDescent="0.25">
      <c r="A707" s="126"/>
      <c r="B707" s="17"/>
      <c r="C707" s="17"/>
      <c r="D707" s="17"/>
      <c r="E707" s="17"/>
      <c r="F707" s="17"/>
      <c r="G707" s="17"/>
      <c r="H707" s="17"/>
      <c r="I707" s="18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</row>
    <row r="708" spans="1:24" x14ac:dyDescent="0.25">
      <c r="A708" s="126"/>
      <c r="B708" s="17"/>
      <c r="C708" s="17"/>
      <c r="D708" s="17"/>
      <c r="E708" s="17"/>
      <c r="F708" s="17"/>
      <c r="G708" s="17"/>
      <c r="H708" s="17"/>
      <c r="I708" s="18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</row>
    <row r="709" spans="1:24" x14ac:dyDescent="0.25">
      <c r="A709" s="126"/>
      <c r="B709" s="17"/>
      <c r="C709" s="17"/>
      <c r="D709" s="17"/>
      <c r="E709" s="17"/>
      <c r="F709" s="17"/>
      <c r="G709" s="17"/>
      <c r="H709" s="17"/>
      <c r="I709" s="18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</row>
    <row r="710" spans="1:24" x14ac:dyDescent="0.25">
      <c r="A710" s="126"/>
      <c r="B710" s="17"/>
      <c r="C710" s="17"/>
      <c r="D710" s="17"/>
      <c r="E710" s="17"/>
      <c r="F710" s="17"/>
      <c r="G710" s="17"/>
      <c r="H710" s="17"/>
      <c r="I710" s="18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</row>
    <row r="711" spans="1:24" x14ac:dyDescent="0.25">
      <c r="A711" s="126"/>
      <c r="B711" s="17"/>
      <c r="C711" s="17"/>
      <c r="D711" s="17"/>
      <c r="E711" s="17"/>
      <c r="F711" s="17"/>
      <c r="G711" s="17"/>
      <c r="H711" s="17"/>
      <c r="I711" s="18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</row>
    <row r="712" spans="1:24" x14ac:dyDescent="0.25">
      <c r="A712" s="126"/>
      <c r="B712" s="17"/>
      <c r="C712" s="17"/>
      <c r="D712" s="17"/>
      <c r="E712" s="17"/>
      <c r="F712" s="17"/>
      <c r="G712" s="17"/>
      <c r="H712" s="17"/>
      <c r="I712" s="18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</row>
    <row r="713" spans="1:24" x14ac:dyDescent="0.25">
      <c r="A713" s="126"/>
      <c r="B713" s="17"/>
      <c r="C713" s="17"/>
      <c r="D713" s="17"/>
      <c r="E713" s="17"/>
      <c r="F713" s="17"/>
      <c r="G713" s="17"/>
      <c r="H713" s="17"/>
      <c r="I713" s="18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</row>
    <row r="714" spans="1:24" x14ac:dyDescent="0.25">
      <c r="A714" s="126"/>
      <c r="B714" s="17"/>
      <c r="C714" s="17"/>
      <c r="D714" s="17"/>
      <c r="E714" s="17"/>
      <c r="F714" s="17"/>
      <c r="G714" s="17"/>
      <c r="H714" s="17"/>
      <c r="I714" s="18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</row>
    <row r="715" spans="1:24" x14ac:dyDescent="0.25">
      <c r="A715" s="126"/>
      <c r="B715" s="17"/>
      <c r="C715" s="17"/>
      <c r="D715" s="17"/>
      <c r="E715" s="17"/>
      <c r="F715" s="17"/>
      <c r="G715" s="17"/>
      <c r="H715" s="17"/>
      <c r="I715" s="18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</row>
    <row r="716" spans="1:24" x14ac:dyDescent="0.25">
      <c r="A716" s="126"/>
      <c r="B716" s="17"/>
      <c r="C716" s="17"/>
      <c r="D716" s="17"/>
      <c r="E716" s="17"/>
      <c r="F716" s="17"/>
      <c r="G716" s="17"/>
      <c r="H716" s="17"/>
      <c r="I716" s="18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</row>
    <row r="717" spans="1:24" x14ac:dyDescent="0.25">
      <c r="A717" s="126"/>
      <c r="B717" s="17"/>
      <c r="C717" s="17"/>
      <c r="D717" s="17"/>
      <c r="E717" s="17"/>
      <c r="F717" s="17"/>
      <c r="G717" s="17"/>
      <c r="H717" s="17"/>
      <c r="I717" s="18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</row>
    <row r="718" spans="1:24" x14ac:dyDescent="0.25">
      <c r="A718" s="126"/>
      <c r="B718" s="17"/>
      <c r="C718" s="17"/>
      <c r="D718" s="17"/>
      <c r="E718" s="17"/>
      <c r="F718" s="17"/>
      <c r="G718" s="17"/>
      <c r="H718" s="17"/>
      <c r="I718" s="18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</row>
    <row r="719" spans="1:24" x14ac:dyDescent="0.25">
      <c r="A719" s="126"/>
      <c r="B719" s="17"/>
      <c r="C719" s="17"/>
      <c r="D719" s="17"/>
      <c r="E719" s="17"/>
      <c r="F719" s="17"/>
      <c r="G719" s="17"/>
      <c r="H719" s="17"/>
      <c r="I719" s="18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</row>
    <row r="720" spans="1:24" x14ac:dyDescent="0.25">
      <c r="A720" s="126"/>
      <c r="B720" s="17"/>
      <c r="C720" s="17"/>
      <c r="D720" s="17"/>
      <c r="E720" s="17"/>
      <c r="F720" s="17"/>
      <c r="G720" s="17"/>
      <c r="H720" s="17"/>
      <c r="I720" s="18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</row>
    <row r="721" spans="1:24" x14ac:dyDescent="0.25">
      <c r="A721" s="126"/>
      <c r="B721" s="17"/>
      <c r="C721" s="17"/>
      <c r="D721" s="17"/>
      <c r="E721" s="17"/>
      <c r="F721" s="17"/>
      <c r="G721" s="17"/>
      <c r="H721" s="17"/>
      <c r="I721" s="18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</row>
    <row r="722" spans="1:24" x14ac:dyDescent="0.25">
      <c r="A722" s="126"/>
      <c r="B722" s="17"/>
      <c r="C722" s="17"/>
      <c r="D722" s="17"/>
      <c r="E722" s="17"/>
      <c r="F722" s="17"/>
      <c r="G722" s="17"/>
      <c r="H722" s="17"/>
      <c r="I722" s="18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</row>
    <row r="723" spans="1:24" x14ac:dyDescent="0.25">
      <c r="A723" s="126"/>
      <c r="B723" s="17"/>
      <c r="C723" s="17"/>
      <c r="D723" s="17"/>
      <c r="E723" s="17"/>
      <c r="F723" s="17"/>
      <c r="G723" s="17"/>
      <c r="H723" s="17"/>
      <c r="I723" s="18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</row>
    <row r="724" spans="1:24" x14ac:dyDescent="0.25">
      <c r="A724" s="126"/>
      <c r="B724" s="17"/>
      <c r="C724" s="17"/>
      <c r="D724" s="17"/>
      <c r="E724" s="17"/>
      <c r="F724" s="17"/>
      <c r="G724" s="17"/>
      <c r="H724" s="17"/>
      <c r="I724" s="18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</row>
    <row r="725" spans="1:24" x14ac:dyDescent="0.25">
      <c r="A725" s="126"/>
      <c r="B725" s="17"/>
      <c r="C725" s="17"/>
      <c r="D725" s="17"/>
      <c r="E725" s="17"/>
      <c r="F725" s="17"/>
      <c r="G725" s="17"/>
      <c r="H725" s="17"/>
      <c r="I725" s="18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</row>
    <row r="726" spans="1:24" x14ac:dyDescent="0.25">
      <c r="A726" s="126"/>
      <c r="B726" s="17"/>
      <c r="C726" s="17"/>
      <c r="D726" s="17"/>
      <c r="E726" s="17"/>
      <c r="F726" s="17"/>
      <c r="G726" s="17"/>
      <c r="H726" s="17"/>
      <c r="I726" s="18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</row>
    <row r="727" spans="1:24" x14ac:dyDescent="0.25">
      <c r="A727" s="126"/>
      <c r="B727" s="17"/>
      <c r="C727" s="17"/>
      <c r="D727" s="17"/>
      <c r="E727" s="17"/>
      <c r="F727" s="17"/>
      <c r="G727" s="17"/>
      <c r="H727" s="17"/>
      <c r="I727" s="18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</row>
    <row r="728" spans="1:24" x14ac:dyDescent="0.25">
      <c r="A728" s="126"/>
      <c r="B728" s="17"/>
      <c r="C728" s="17"/>
      <c r="D728" s="17"/>
      <c r="E728" s="17"/>
      <c r="F728" s="17"/>
      <c r="G728" s="17"/>
      <c r="H728" s="17"/>
      <c r="I728" s="18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</row>
    <row r="729" spans="1:24" x14ac:dyDescent="0.25">
      <c r="A729" s="126"/>
      <c r="B729" s="17"/>
      <c r="C729" s="17"/>
      <c r="D729" s="17"/>
      <c r="E729" s="17"/>
      <c r="F729" s="17"/>
      <c r="G729" s="17"/>
      <c r="H729" s="17"/>
      <c r="I729" s="18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</row>
    <row r="730" spans="1:24" x14ac:dyDescent="0.25">
      <c r="A730" s="126"/>
      <c r="B730" s="17"/>
      <c r="C730" s="17"/>
      <c r="D730" s="17"/>
      <c r="E730" s="17"/>
      <c r="F730" s="17"/>
      <c r="G730" s="17"/>
      <c r="H730" s="17"/>
      <c r="I730" s="18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</row>
    <row r="731" spans="1:24" x14ac:dyDescent="0.25">
      <c r="A731" s="126"/>
      <c r="B731" s="17"/>
      <c r="C731" s="17"/>
      <c r="D731" s="17"/>
      <c r="E731" s="17"/>
      <c r="F731" s="17"/>
      <c r="G731" s="17"/>
      <c r="H731" s="17"/>
      <c r="I731" s="18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</row>
    <row r="732" spans="1:24" x14ac:dyDescent="0.25">
      <c r="A732" s="126"/>
      <c r="B732" s="17"/>
      <c r="C732" s="17"/>
      <c r="D732" s="17"/>
      <c r="E732" s="17"/>
      <c r="F732" s="17"/>
      <c r="G732" s="17"/>
      <c r="H732" s="17"/>
      <c r="I732" s="18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</row>
  </sheetData>
  <mergeCells count="246">
    <mergeCell ref="M2:X3"/>
    <mergeCell ref="C27:E27"/>
    <mergeCell ref="C28:E28"/>
    <mergeCell ref="C29:E29"/>
    <mergeCell ref="C5:E5"/>
    <mergeCell ref="C6:E6"/>
    <mergeCell ref="C20:E20"/>
    <mergeCell ref="C21:E21"/>
    <mergeCell ref="C22:E22"/>
    <mergeCell ref="C23:E23"/>
    <mergeCell ref="B2:E4"/>
    <mergeCell ref="G2:I2"/>
    <mergeCell ref="G3:G4"/>
    <mergeCell ref="H3:H4"/>
    <mergeCell ref="I3:I4"/>
    <mergeCell ref="C24:E24"/>
    <mergeCell ref="C25:E25"/>
    <mergeCell ref="C26:E26"/>
    <mergeCell ref="F2:F4"/>
    <mergeCell ref="C38:E38"/>
    <mergeCell ref="C39:E39"/>
    <mergeCell ref="C40:E40"/>
    <mergeCell ref="C41:E41"/>
    <mergeCell ref="C42:E42"/>
    <mergeCell ref="C43:E43"/>
    <mergeCell ref="C30:E30"/>
    <mergeCell ref="C31:E31"/>
    <mergeCell ref="C32:E32"/>
    <mergeCell ref="C33:E33"/>
    <mergeCell ref="C34:E34"/>
    <mergeCell ref="C35:E35"/>
    <mergeCell ref="C56:E56"/>
    <mergeCell ref="C57:E57"/>
    <mergeCell ref="C60:E60"/>
    <mergeCell ref="C61:E61"/>
    <mergeCell ref="C62:E62"/>
    <mergeCell ref="C63:E63"/>
    <mergeCell ref="C48:E48"/>
    <mergeCell ref="C49:E49"/>
    <mergeCell ref="C50:E50"/>
    <mergeCell ref="C53:E53"/>
    <mergeCell ref="D54:E54"/>
    <mergeCell ref="D55:E55"/>
    <mergeCell ref="C73:E73"/>
    <mergeCell ref="C74:E74"/>
    <mergeCell ref="C75:E75"/>
    <mergeCell ref="C76:E76"/>
    <mergeCell ref="C77:E77"/>
    <mergeCell ref="C78:E78"/>
    <mergeCell ref="C64:E64"/>
    <mergeCell ref="C68:E68"/>
    <mergeCell ref="C69:E69"/>
    <mergeCell ref="C70:E70"/>
    <mergeCell ref="C71:E71"/>
    <mergeCell ref="C72:E72"/>
    <mergeCell ref="D85:E85"/>
    <mergeCell ref="D86:E86"/>
    <mergeCell ref="D87:E87"/>
    <mergeCell ref="C88:E88"/>
    <mergeCell ref="C89:E89"/>
    <mergeCell ref="D90:E90"/>
    <mergeCell ref="C79:E79"/>
    <mergeCell ref="D80:E80"/>
    <mergeCell ref="D81:E81"/>
    <mergeCell ref="D82:E82"/>
    <mergeCell ref="C83:E83"/>
    <mergeCell ref="D84:E84"/>
    <mergeCell ref="D100:E100"/>
    <mergeCell ref="D101:E101"/>
    <mergeCell ref="D102:E102"/>
    <mergeCell ref="D103:E103"/>
    <mergeCell ref="D104:E104"/>
    <mergeCell ref="D105:E105"/>
    <mergeCell ref="D91:E91"/>
    <mergeCell ref="C92:E92"/>
    <mergeCell ref="C96:E96"/>
    <mergeCell ref="C97:E97"/>
    <mergeCell ref="D98:E98"/>
    <mergeCell ref="D99:E99"/>
    <mergeCell ref="D112:E112"/>
    <mergeCell ref="D113:E113"/>
    <mergeCell ref="D114:E114"/>
    <mergeCell ref="D115:E115"/>
    <mergeCell ref="D116:E116"/>
    <mergeCell ref="D117:E117"/>
    <mergeCell ref="D106:E106"/>
    <mergeCell ref="D107:E107"/>
    <mergeCell ref="C108:E108"/>
    <mergeCell ref="D109:E109"/>
    <mergeCell ref="D110:E110"/>
    <mergeCell ref="D111:E111"/>
    <mergeCell ref="D124:E124"/>
    <mergeCell ref="D125:E125"/>
    <mergeCell ref="D126:E126"/>
    <mergeCell ref="D127:E127"/>
    <mergeCell ref="D128:E128"/>
    <mergeCell ref="D129:E129"/>
    <mergeCell ref="D118:E118"/>
    <mergeCell ref="C119:E119"/>
    <mergeCell ref="D120:E120"/>
    <mergeCell ref="D121:E121"/>
    <mergeCell ref="D122:E122"/>
    <mergeCell ref="D123:E123"/>
    <mergeCell ref="D136:E136"/>
    <mergeCell ref="D137:E137"/>
    <mergeCell ref="D138:E138"/>
    <mergeCell ref="D139:E139"/>
    <mergeCell ref="D140:E140"/>
    <mergeCell ref="D141:E141"/>
    <mergeCell ref="C130:E130"/>
    <mergeCell ref="D131:E131"/>
    <mergeCell ref="D132:E132"/>
    <mergeCell ref="C133:E133"/>
    <mergeCell ref="D134:E134"/>
    <mergeCell ref="D135:E135"/>
    <mergeCell ref="C148:E148"/>
    <mergeCell ref="D149:E149"/>
    <mergeCell ref="D150:E150"/>
    <mergeCell ref="D151:E151"/>
    <mergeCell ref="D152:E152"/>
    <mergeCell ref="D153:E153"/>
    <mergeCell ref="D142:E142"/>
    <mergeCell ref="D143:E143"/>
    <mergeCell ref="D144:E144"/>
    <mergeCell ref="C145:E145"/>
    <mergeCell ref="C146:E146"/>
    <mergeCell ref="C147:E147"/>
    <mergeCell ref="C160:E160"/>
    <mergeCell ref="C161:E161"/>
    <mergeCell ref="C162:E162"/>
    <mergeCell ref="D163:E163"/>
    <mergeCell ref="D164:E164"/>
    <mergeCell ref="C165:E165"/>
    <mergeCell ref="D154:E154"/>
    <mergeCell ref="D155:E155"/>
    <mergeCell ref="D156:E156"/>
    <mergeCell ref="D157:E157"/>
    <mergeCell ref="D158:E158"/>
    <mergeCell ref="C159:E159"/>
    <mergeCell ref="C172:E172"/>
    <mergeCell ref="C173:E173"/>
    <mergeCell ref="C174:E174"/>
    <mergeCell ref="C175:E175"/>
    <mergeCell ref="C176:E176"/>
    <mergeCell ref="C177:E177"/>
    <mergeCell ref="C166:E166"/>
    <mergeCell ref="C167:E167"/>
    <mergeCell ref="C168:E168"/>
    <mergeCell ref="C169:E169"/>
    <mergeCell ref="C170:E170"/>
    <mergeCell ref="C171:E171"/>
    <mergeCell ref="D184:E184"/>
    <mergeCell ref="D185:E185"/>
    <mergeCell ref="D186:E186"/>
    <mergeCell ref="D187:E187"/>
    <mergeCell ref="C188:E188"/>
    <mergeCell ref="D189:E189"/>
    <mergeCell ref="D178:E178"/>
    <mergeCell ref="D179:E179"/>
    <mergeCell ref="D180:E180"/>
    <mergeCell ref="D181:E181"/>
    <mergeCell ref="D182:E182"/>
    <mergeCell ref="D183:E183"/>
    <mergeCell ref="D196:E196"/>
    <mergeCell ref="D197:E197"/>
    <mergeCell ref="D198:E198"/>
    <mergeCell ref="C199:E199"/>
    <mergeCell ref="D200:E200"/>
    <mergeCell ref="D201:E201"/>
    <mergeCell ref="D190:E190"/>
    <mergeCell ref="D191:E191"/>
    <mergeCell ref="D192:E192"/>
    <mergeCell ref="D193:E193"/>
    <mergeCell ref="D194:E194"/>
    <mergeCell ref="D195:E195"/>
    <mergeCell ref="D208:E208"/>
    <mergeCell ref="D209:E209"/>
    <mergeCell ref="C210:E210"/>
    <mergeCell ref="D211:E211"/>
    <mergeCell ref="D212:E212"/>
    <mergeCell ref="C213:E213"/>
    <mergeCell ref="D202:E202"/>
    <mergeCell ref="D203:E203"/>
    <mergeCell ref="D204:E204"/>
    <mergeCell ref="D205:E205"/>
    <mergeCell ref="D206:E206"/>
    <mergeCell ref="D207:E207"/>
    <mergeCell ref="D220:E220"/>
    <mergeCell ref="D221:E221"/>
    <mergeCell ref="D222:E222"/>
    <mergeCell ref="D223:E223"/>
    <mergeCell ref="D224:E224"/>
    <mergeCell ref="C225:E225"/>
    <mergeCell ref="D214:E214"/>
    <mergeCell ref="D215:E215"/>
    <mergeCell ref="D216:E216"/>
    <mergeCell ref="D217:E217"/>
    <mergeCell ref="D218:E218"/>
    <mergeCell ref="D219:E219"/>
    <mergeCell ref="D232:E232"/>
    <mergeCell ref="D233:E233"/>
    <mergeCell ref="D234:E234"/>
    <mergeCell ref="D235:E235"/>
    <mergeCell ref="D236:E236"/>
    <mergeCell ref="D237:E237"/>
    <mergeCell ref="C226:E226"/>
    <mergeCell ref="C227:E227"/>
    <mergeCell ref="D228:E228"/>
    <mergeCell ref="D229:E229"/>
    <mergeCell ref="D230:E230"/>
    <mergeCell ref="D231:E231"/>
    <mergeCell ref="D245:E245"/>
    <mergeCell ref="D246:E246"/>
    <mergeCell ref="D247:E247"/>
    <mergeCell ref="D248:E248"/>
    <mergeCell ref="D249:E249"/>
    <mergeCell ref="C238:E238"/>
    <mergeCell ref="C239:E239"/>
    <mergeCell ref="C240:E240"/>
    <mergeCell ref="D241:E241"/>
    <mergeCell ref="D242:E242"/>
    <mergeCell ref="D243:E243"/>
    <mergeCell ref="B268:E268"/>
    <mergeCell ref="J2:L2"/>
    <mergeCell ref="J3:J4"/>
    <mergeCell ref="K3:K4"/>
    <mergeCell ref="L3:L4"/>
    <mergeCell ref="C262:E262"/>
    <mergeCell ref="C263:E263"/>
    <mergeCell ref="C264:E264"/>
    <mergeCell ref="C265:E265"/>
    <mergeCell ref="C266:E266"/>
    <mergeCell ref="C267:E267"/>
    <mergeCell ref="C256:E256"/>
    <mergeCell ref="C257:E257"/>
    <mergeCell ref="D258:E258"/>
    <mergeCell ref="D259:E259"/>
    <mergeCell ref="C260:E260"/>
    <mergeCell ref="C261:E261"/>
    <mergeCell ref="D250:E250"/>
    <mergeCell ref="C251:E251"/>
    <mergeCell ref="C252:E252"/>
    <mergeCell ref="C253:E253"/>
    <mergeCell ref="C254:E254"/>
    <mergeCell ref="C255:E255"/>
    <mergeCell ref="C244:E244"/>
  </mergeCells>
  <pageMargins left="0.25" right="0.25" top="0.75" bottom="0.75" header="0.3" footer="0.3"/>
  <pageSetup paperSize="9" scale="52" orientation="landscape" horizontalDpi="4294967293" r:id="rId1"/>
  <headerFooter>
    <oddHeader>&amp;C&amp;"Times New Roman,Félkövér"&amp;12Községgazdálkodás Kiadások - 2018. év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719"/>
  <sheetViews>
    <sheetView tabSelected="1" view="pageLayout" zoomScaleNormal="89" zoomScaleSheetLayoutView="100" workbookViewId="0">
      <selection activeCell="I149" sqref="I149"/>
    </sheetView>
  </sheetViews>
  <sheetFormatPr defaultColWidth="9.140625" defaultRowHeight="15" x14ac:dyDescent="0.25"/>
  <cols>
    <col min="1" max="1" width="7.85546875" style="124" bestFit="1" customWidth="1"/>
    <col min="2" max="2" width="6.85546875" style="16" bestFit="1" customWidth="1"/>
    <col min="3" max="4" width="3.28515625" style="12" customWidth="1"/>
    <col min="5" max="5" width="48.85546875" style="12" customWidth="1"/>
    <col min="6" max="6" width="12.5703125" style="12" customWidth="1"/>
    <col min="7" max="7" width="11.42578125" style="49" customWidth="1"/>
    <col min="8" max="8" width="7.5703125" style="49" customWidth="1"/>
    <col min="9" max="9" width="11.7109375" style="49" customWidth="1"/>
    <col min="10" max="10" width="8.7109375" style="12" customWidth="1"/>
    <col min="11" max="11" width="7.28515625" style="12" customWidth="1"/>
    <col min="12" max="14" width="5.5703125" style="12" bestFit="1" customWidth="1"/>
    <col min="15" max="15" width="9" style="12" bestFit="1" customWidth="1"/>
    <col min="16" max="16" width="5.5703125" style="12" bestFit="1" customWidth="1"/>
    <col min="17" max="19" width="9" style="12" bestFit="1" customWidth="1"/>
    <col min="20" max="20" width="11.85546875" style="12" bestFit="1" customWidth="1"/>
    <col min="21" max="21" width="11.28515625" style="12" bestFit="1" customWidth="1"/>
    <col min="22" max="16384" width="9.140625" style="17"/>
  </cols>
  <sheetData>
    <row r="1" spans="1:21" ht="15.75" thickBot="1" x14ac:dyDescent="0.3">
      <c r="U1" s="11" t="s">
        <v>827</v>
      </c>
    </row>
    <row r="2" spans="1:21" ht="15" customHeight="1" x14ac:dyDescent="0.25">
      <c r="B2" s="568" t="s">
        <v>0</v>
      </c>
      <c r="C2" s="553"/>
      <c r="D2" s="553"/>
      <c r="E2" s="553"/>
      <c r="F2" s="554" t="s">
        <v>1053</v>
      </c>
      <c r="G2" s="638" t="s">
        <v>1045</v>
      </c>
      <c r="H2" s="574"/>
      <c r="I2" s="575"/>
      <c r="J2" s="552" t="s">
        <v>1049</v>
      </c>
      <c r="K2" s="553"/>
      <c r="L2" s="553"/>
      <c r="M2" s="553"/>
      <c r="N2" s="553"/>
      <c r="O2" s="553"/>
      <c r="P2" s="553"/>
      <c r="Q2" s="553"/>
      <c r="R2" s="553"/>
      <c r="S2" s="553"/>
      <c r="T2" s="553"/>
      <c r="U2" s="554"/>
    </row>
    <row r="3" spans="1:21" ht="22.5" customHeight="1" x14ac:dyDescent="0.25">
      <c r="B3" s="569"/>
      <c r="C3" s="570"/>
      <c r="D3" s="570"/>
      <c r="E3" s="570"/>
      <c r="F3" s="649"/>
      <c r="G3" s="639" t="s">
        <v>853</v>
      </c>
      <c r="H3" s="641" t="s">
        <v>854</v>
      </c>
      <c r="I3" s="643" t="s">
        <v>571</v>
      </c>
      <c r="J3" s="555"/>
      <c r="K3" s="556"/>
      <c r="L3" s="556"/>
      <c r="M3" s="556"/>
      <c r="N3" s="556"/>
      <c r="O3" s="556"/>
      <c r="P3" s="556"/>
      <c r="Q3" s="556"/>
      <c r="R3" s="556"/>
      <c r="S3" s="556"/>
      <c r="T3" s="556"/>
      <c r="U3" s="557"/>
    </row>
    <row r="4" spans="1:21" ht="21" customHeight="1" thickBot="1" x14ac:dyDescent="0.3">
      <c r="B4" s="571"/>
      <c r="C4" s="572"/>
      <c r="D4" s="572"/>
      <c r="E4" s="572"/>
      <c r="F4" s="650"/>
      <c r="G4" s="640"/>
      <c r="H4" s="642"/>
      <c r="I4" s="644"/>
      <c r="J4" s="128" t="s">
        <v>592</v>
      </c>
      <c r="K4" s="65" t="s">
        <v>593</v>
      </c>
      <c r="L4" s="65" t="s">
        <v>594</v>
      </c>
      <c r="M4" s="65" t="s">
        <v>595</v>
      </c>
      <c r="N4" s="65" t="s">
        <v>596</v>
      </c>
      <c r="O4" s="399" t="s">
        <v>597</v>
      </c>
      <c r="P4" s="82" t="s">
        <v>598</v>
      </c>
      <c r="Q4" s="260" t="s">
        <v>599</v>
      </c>
      <c r="R4" s="415" t="s">
        <v>600</v>
      </c>
      <c r="S4" s="441" t="s">
        <v>601</v>
      </c>
      <c r="T4" s="441" t="s">
        <v>602</v>
      </c>
      <c r="U4" s="417" t="s">
        <v>603</v>
      </c>
    </row>
    <row r="5" spans="1:21" ht="15.75" thickBot="1" x14ac:dyDescent="0.3">
      <c r="B5" s="83" t="s">
        <v>118</v>
      </c>
      <c r="C5" s="645" t="s">
        <v>119</v>
      </c>
      <c r="D5" s="646"/>
      <c r="E5" s="646"/>
      <c r="F5" s="162">
        <v>0</v>
      </c>
      <c r="G5" s="239">
        <f>G6+G20</f>
        <v>0</v>
      </c>
      <c r="H5" s="145">
        <f t="shared" ref="H5" si="0">H6+H20</f>
        <v>0</v>
      </c>
      <c r="I5" s="162">
        <f>SUM(G5:H5)</f>
        <v>0</v>
      </c>
      <c r="J5" s="85">
        <f t="shared" ref="J5:U5" si="1">J6+J20</f>
        <v>0</v>
      </c>
      <c r="K5" s="86">
        <f t="shared" si="1"/>
        <v>0</v>
      </c>
      <c r="L5" s="86">
        <f t="shared" si="1"/>
        <v>0</v>
      </c>
      <c r="M5" s="86">
        <f t="shared" si="1"/>
        <v>0</v>
      </c>
      <c r="N5" s="86">
        <f t="shared" si="1"/>
        <v>0</v>
      </c>
      <c r="O5" s="89">
        <f t="shared" si="1"/>
        <v>0</v>
      </c>
      <c r="P5" s="86">
        <f t="shared" si="1"/>
        <v>0</v>
      </c>
      <c r="Q5" s="88">
        <f t="shared" si="1"/>
        <v>0</v>
      </c>
      <c r="R5" s="351">
        <f t="shared" si="1"/>
        <v>0</v>
      </c>
      <c r="S5" s="89">
        <f t="shared" si="1"/>
        <v>0</v>
      </c>
      <c r="T5" s="89">
        <f t="shared" si="1"/>
        <v>0</v>
      </c>
      <c r="U5" s="90">
        <f t="shared" si="1"/>
        <v>0</v>
      </c>
    </row>
    <row r="6" spans="1:21" ht="15.75" hidden="1" thickBot="1" x14ac:dyDescent="0.3">
      <c r="B6" s="121" t="s">
        <v>608</v>
      </c>
      <c r="C6" s="580" t="s">
        <v>120</v>
      </c>
      <c r="D6" s="581"/>
      <c r="E6" s="581"/>
      <c r="F6" s="163">
        <v>0</v>
      </c>
      <c r="G6" s="240">
        <f>G7+G8+G9+G10+G11+G12+G13+G14+G15+G16+G17+G18+G19</f>
        <v>0</v>
      </c>
      <c r="H6" s="146">
        <f t="shared" ref="H6" si="2">H7+H8+H9+H10+H11+H12+H13+H14+H15+H16+H17+H18+H19</f>
        <v>0</v>
      </c>
      <c r="I6" s="163">
        <f t="shared" ref="I6:I69" si="3">SUM(G6:H6)</f>
        <v>0</v>
      </c>
      <c r="J6" s="115">
        <f t="shared" ref="J6:U6" si="4">J7+J8+J9+J10+J11+J12+J13+J14+J15+J16+J17+J18+J19</f>
        <v>0</v>
      </c>
      <c r="K6" s="116">
        <f t="shared" si="4"/>
        <v>0</v>
      </c>
      <c r="L6" s="116">
        <f t="shared" si="4"/>
        <v>0</v>
      </c>
      <c r="M6" s="116">
        <f t="shared" si="4"/>
        <v>0</v>
      </c>
      <c r="N6" s="116">
        <f t="shared" si="4"/>
        <v>0</v>
      </c>
      <c r="O6" s="119">
        <f t="shared" si="4"/>
        <v>0</v>
      </c>
      <c r="P6" s="116">
        <f t="shared" si="4"/>
        <v>0</v>
      </c>
      <c r="Q6" s="118">
        <f t="shared" si="4"/>
        <v>0</v>
      </c>
      <c r="R6" s="352">
        <f t="shared" si="4"/>
        <v>0</v>
      </c>
      <c r="S6" s="119">
        <f t="shared" si="4"/>
        <v>0</v>
      </c>
      <c r="T6" s="119">
        <f t="shared" si="4"/>
        <v>0</v>
      </c>
      <c r="U6" s="120">
        <f t="shared" si="4"/>
        <v>0</v>
      </c>
    </row>
    <row r="7" spans="1:21" s="206" customFormat="1" ht="15.75" hidden="1" thickBot="1" x14ac:dyDescent="0.3">
      <c r="A7" s="124" t="s">
        <v>121</v>
      </c>
      <c r="B7" s="187" t="s">
        <v>609</v>
      </c>
      <c r="C7" s="200"/>
      <c r="D7" s="256" t="s">
        <v>122</v>
      </c>
      <c r="E7" s="256"/>
      <c r="F7" s="189">
        <v>0</v>
      </c>
      <c r="G7" s="261">
        <f>SUM(M7:X7)</f>
        <v>0</v>
      </c>
      <c r="H7" s="188"/>
      <c r="I7" s="189">
        <f t="shared" si="3"/>
        <v>0</v>
      </c>
      <c r="J7" s="197"/>
      <c r="K7" s="191"/>
      <c r="L7" s="191"/>
      <c r="M7" s="191"/>
      <c r="N7" s="191"/>
      <c r="O7" s="192"/>
      <c r="P7" s="191"/>
      <c r="Q7" s="190"/>
      <c r="R7" s="353"/>
      <c r="S7" s="192"/>
      <c r="T7" s="192"/>
      <c r="U7" s="193"/>
    </row>
    <row r="8" spans="1:21" s="206" customFormat="1" ht="15.75" hidden="1" thickBot="1" x14ac:dyDescent="0.3">
      <c r="A8" s="124" t="s">
        <v>123</v>
      </c>
      <c r="B8" s="187" t="s">
        <v>610</v>
      </c>
      <c r="C8" s="200"/>
      <c r="D8" s="256" t="s">
        <v>124</v>
      </c>
      <c r="E8" s="256"/>
      <c r="F8" s="189">
        <v>0</v>
      </c>
      <c r="G8" s="261">
        <f t="shared" ref="G8:G19" si="5">SUM(M8:X8)</f>
        <v>0</v>
      </c>
      <c r="H8" s="188"/>
      <c r="I8" s="189">
        <f t="shared" si="3"/>
        <v>0</v>
      </c>
      <c r="J8" s="197"/>
      <c r="K8" s="191"/>
      <c r="L8" s="191"/>
      <c r="M8" s="191"/>
      <c r="N8" s="191"/>
      <c r="O8" s="192"/>
      <c r="P8" s="191"/>
      <c r="Q8" s="190"/>
      <c r="R8" s="353"/>
      <c r="S8" s="192"/>
      <c r="T8" s="192"/>
      <c r="U8" s="193"/>
    </row>
    <row r="9" spans="1:21" s="206" customFormat="1" ht="15.75" hidden="1" thickBot="1" x14ac:dyDescent="0.3">
      <c r="A9" s="124" t="s">
        <v>125</v>
      </c>
      <c r="B9" s="187" t="s">
        <v>611</v>
      </c>
      <c r="C9" s="200"/>
      <c r="D9" s="256" t="s">
        <v>126</v>
      </c>
      <c r="E9" s="256"/>
      <c r="F9" s="189">
        <v>0</v>
      </c>
      <c r="G9" s="261">
        <f t="shared" si="5"/>
        <v>0</v>
      </c>
      <c r="H9" s="188"/>
      <c r="I9" s="189">
        <f t="shared" si="3"/>
        <v>0</v>
      </c>
      <c r="J9" s="197"/>
      <c r="K9" s="191"/>
      <c r="L9" s="191"/>
      <c r="M9" s="191"/>
      <c r="N9" s="191"/>
      <c r="O9" s="192"/>
      <c r="P9" s="191"/>
      <c r="Q9" s="190"/>
      <c r="R9" s="353"/>
      <c r="S9" s="192"/>
      <c r="T9" s="192"/>
      <c r="U9" s="193"/>
    </row>
    <row r="10" spans="1:21" s="206" customFormat="1" ht="15.75" hidden="1" thickBot="1" x14ac:dyDescent="0.3">
      <c r="A10" s="124" t="s">
        <v>127</v>
      </c>
      <c r="B10" s="187" t="s">
        <v>612</v>
      </c>
      <c r="C10" s="200"/>
      <c r="D10" s="256" t="s">
        <v>351</v>
      </c>
      <c r="E10" s="256"/>
      <c r="F10" s="189">
        <v>0</v>
      </c>
      <c r="G10" s="261">
        <f t="shared" si="5"/>
        <v>0</v>
      </c>
      <c r="H10" s="188"/>
      <c r="I10" s="189">
        <f t="shared" si="3"/>
        <v>0</v>
      </c>
      <c r="J10" s="197"/>
      <c r="K10" s="191"/>
      <c r="L10" s="191"/>
      <c r="M10" s="191"/>
      <c r="N10" s="191"/>
      <c r="O10" s="192"/>
      <c r="P10" s="191"/>
      <c r="Q10" s="190"/>
      <c r="R10" s="353"/>
      <c r="S10" s="192"/>
      <c r="T10" s="192"/>
      <c r="U10" s="193"/>
    </row>
    <row r="11" spans="1:21" s="206" customFormat="1" ht="15.75" hidden="1" thickBot="1" x14ac:dyDescent="0.3">
      <c r="A11" s="124" t="s">
        <v>128</v>
      </c>
      <c r="B11" s="187" t="s">
        <v>613</v>
      </c>
      <c r="C11" s="200"/>
      <c r="D11" s="256" t="s">
        <v>129</v>
      </c>
      <c r="E11" s="256"/>
      <c r="F11" s="189">
        <v>0</v>
      </c>
      <c r="G11" s="261">
        <f t="shared" si="5"/>
        <v>0</v>
      </c>
      <c r="H11" s="188"/>
      <c r="I11" s="189">
        <f t="shared" si="3"/>
        <v>0</v>
      </c>
      <c r="J11" s="197"/>
      <c r="K11" s="191"/>
      <c r="L11" s="191"/>
      <c r="M11" s="191"/>
      <c r="N11" s="191"/>
      <c r="O11" s="192"/>
      <c r="P11" s="191"/>
      <c r="Q11" s="190"/>
      <c r="R11" s="353"/>
      <c r="S11" s="192"/>
      <c r="T11" s="192"/>
      <c r="U11" s="193"/>
    </row>
    <row r="12" spans="1:21" s="206" customFormat="1" ht="15.75" hidden="1" thickBot="1" x14ac:dyDescent="0.3">
      <c r="A12" s="124" t="s">
        <v>130</v>
      </c>
      <c r="B12" s="187" t="s">
        <v>614</v>
      </c>
      <c r="C12" s="200"/>
      <c r="D12" s="256" t="s">
        <v>131</v>
      </c>
      <c r="E12" s="256"/>
      <c r="F12" s="189">
        <v>0</v>
      </c>
      <c r="G12" s="261">
        <f t="shared" si="5"/>
        <v>0</v>
      </c>
      <c r="H12" s="188"/>
      <c r="I12" s="189">
        <f t="shared" si="3"/>
        <v>0</v>
      </c>
      <c r="J12" s="197"/>
      <c r="K12" s="191"/>
      <c r="L12" s="191"/>
      <c r="M12" s="191"/>
      <c r="N12" s="191"/>
      <c r="O12" s="192"/>
      <c r="P12" s="191"/>
      <c r="Q12" s="190"/>
      <c r="R12" s="353"/>
      <c r="S12" s="192"/>
      <c r="T12" s="192"/>
      <c r="U12" s="193"/>
    </row>
    <row r="13" spans="1:21" s="206" customFormat="1" ht="15.75" hidden="1" thickBot="1" x14ac:dyDescent="0.3">
      <c r="A13" s="124" t="s">
        <v>132</v>
      </c>
      <c r="B13" s="187" t="s">
        <v>615</v>
      </c>
      <c r="C13" s="200"/>
      <c r="D13" s="256" t="s">
        <v>133</v>
      </c>
      <c r="E13" s="256"/>
      <c r="F13" s="189">
        <v>0</v>
      </c>
      <c r="G13" s="261">
        <f t="shared" si="5"/>
        <v>0</v>
      </c>
      <c r="H13" s="188"/>
      <c r="I13" s="189">
        <f t="shared" si="3"/>
        <v>0</v>
      </c>
      <c r="J13" s="197"/>
      <c r="K13" s="191"/>
      <c r="L13" s="191"/>
      <c r="M13" s="191"/>
      <c r="N13" s="191"/>
      <c r="O13" s="192"/>
      <c r="P13" s="191"/>
      <c r="Q13" s="190"/>
      <c r="R13" s="353"/>
      <c r="S13" s="192"/>
      <c r="T13" s="192"/>
      <c r="U13" s="193"/>
    </row>
    <row r="14" spans="1:21" s="206" customFormat="1" ht="15.75" hidden="1" thickBot="1" x14ac:dyDescent="0.3">
      <c r="A14" s="124" t="s">
        <v>134</v>
      </c>
      <c r="B14" s="187" t="s">
        <v>616</v>
      </c>
      <c r="C14" s="200"/>
      <c r="D14" s="256" t="s">
        <v>135</v>
      </c>
      <c r="E14" s="256"/>
      <c r="F14" s="189">
        <v>0</v>
      </c>
      <c r="G14" s="261">
        <f t="shared" si="5"/>
        <v>0</v>
      </c>
      <c r="H14" s="188"/>
      <c r="I14" s="189">
        <f t="shared" si="3"/>
        <v>0</v>
      </c>
      <c r="J14" s="197"/>
      <c r="K14" s="191"/>
      <c r="L14" s="191"/>
      <c r="M14" s="191"/>
      <c r="N14" s="191"/>
      <c r="O14" s="192"/>
      <c r="P14" s="191"/>
      <c r="Q14" s="190"/>
      <c r="R14" s="353"/>
      <c r="S14" s="192"/>
      <c r="T14" s="192"/>
      <c r="U14" s="193"/>
    </row>
    <row r="15" spans="1:21" s="206" customFormat="1" ht="15.75" hidden="1" thickBot="1" x14ac:dyDescent="0.3">
      <c r="A15" s="124" t="s">
        <v>136</v>
      </c>
      <c r="B15" s="187" t="s">
        <v>617</v>
      </c>
      <c r="C15" s="200"/>
      <c r="D15" s="256" t="s">
        <v>137</v>
      </c>
      <c r="E15" s="256"/>
      <c r="F15" s="189">
        <v>0</v>
      </c>
      <c r="G15" s="261">
        <f t="shared" si="5"/>
        <v>0</v>
      </c>
      <c r="H15" s="188"/>
      <c r="I15" s="189">
        <f t="shared" si="3"/>
        <v>0</v>
      </c>
      <c r="J15" s="197"/>
      <c r="K15" s="191"/>
      <c r="L15" s="191"/>
      <c r="M15" s="191"/>
      <c r="N15" s="191"/>
      <c r="O15" s="192"/>
      <c r="P15" s="191"/>
      <c r="Q15" s="190"/>
      <c r="R15" s="353"/>
      <c r="S15" s="192"/>
      <c r="T15" s="192"/>
      <c r="U15" s="193"/>
    </row>
    <row r="16" spans="1:21" s="206" customFormat="1" ht="15.75" hidden="1" thickBot="1" x14ac:dyDescent="0.3">
      <c r="A16" s="124" t="s">
        <v>138</v>
      </c>
      <c r="B16" s="187" t="s">
        <v>618</v>
      </c>
      <c r="C16" s="200"/>
      <c r="D16" s="256" t="s">
        <v>139</v>
      </c>
      <c r="E16" s="256"/>
      <c r="F16" s="189">
        <v>0</v>
      </c>
      <c r="G16" s="261">
        <f t="shared" si="5"/>
        <v>0</v>
      </c>
      <c r="H16" s="188"/>
      <c r="I16" s="189">
        <f t="shared" si="3"/>
        <v>0</v>
      </c>
      <c r="J16" s="197"/>
      <c r="K16" s="191"/>
      <c r="L16" s="191"/>
      <c r="M16" s="191"/>
      <c r="N16" s="191"/>
      <c r="O16" s="192"/>
      <c r="P16" s="191"/>
      <c r="Q16" s="190"/>
      <c r="R16" s="353"/>
      <c r="S16" s="192"/>
      <c r="T16" s="192"/>
      <c r="U16" s="193"/>
    </row>
    <row r="17" spans="1:21" s="206" customFormat="1" ht="15.75" hidden="1" thickBot="1" x14ac:dyDescent="0.3">
      <c r="A17" s="124" t="s">
        <v>140</v>
      </c>
      <c r="B17" s="187" t="s">
        <v>619</v>
      </c>
      <c r="C17" s="200"/>
      <c r="D17" s="256" t="s">
        <v>141</v>
      </c>
      <c r="E17" s="256"/>
      <c r="F17" s="189">
        <v>0</v>
      </c>
      <c r="G17" s="261">
        <f t="shared" si="5"/>
        <v>0</v>
      </c>
      <c r="H17" s="188"/>
      <c r="I17" s="189">
        <f t="shared" si="3"/>
        <v>0</v>
      </c>
      <c r="J17" s="197"/>
      <c r="K17" s="191"/>
      <c r="L17" s="191"/>
      <c r="M17" s="191"/>
      <c r="N17" s="191"/>
      <c r="O17" s="192"/>
      <c r="P17" s="191"/>
      <c r="Q17" s="190"/>
      <c r="R17" s="353"/>
      <c r="S17" s="192"/>
      <c r="T17" s="192"/>
      <c r="U17" s="193"/>
    </row>
    <row r="18" spans="1:21" s="206" customFormat="1" ht="15.75" hidden="1" thickBot="1" x14ac:dyDescent="0.3">
      <c r="A18" s="124" t="s">
        <v>142</v>
      </c>
      <c r="B18" s="187" t="s">
        <v>620</v>
      </c>
      <c r="C18" s="200"/>
      <c r="D18" s="256" t="s">
        <v>143</v>
      </c>
      <c r="E18" s="256"/>
      <c r="F18" s="189">
        <v>0</v>
      </c>
      <c r="G18" s="261">
        <f t="shared" si="5"/>
        <v>0</v>
      </c>
      <c r="H18" s="188"/>
      <c r="I18" s="189">
        <f t="shared" si="3"/>
        <v>0</v>
      </c>
      <c r="J18" s="197"/>
      <c r="K18" s="191"/>
      <c r="L18" s="191"/>
      <c r="M18" s="191"/>
      <c r="N18" s="191"/>
      <c r="O18" s="192"/>
      <c r="P18" s="191"/>
      <c r="Q18" s="190"/>
      <c r="R18" s="353"/>
      <c r="S18" s="192"/>
      <c r="T18" s="192"/>
      <c r="U18" s="193"/>
    </row>
    <row r="19" spans="1:21" s="206" customFormat="1" ht="15.75" hidden="1" thickBot="1" x14ac:dyDescent="0.3">
      <c r="A19" s="124" t="s">
        <v>144</v>
      </c>
      <c r="B19" s="187" t="s">
        <v>621</v>
      </c>
      <c r="C19" s="200"/>
      <c r="D19" s="256" t="s">
        <v>145</v>
      </c>
      <c r="E19" s="256"/>
      <c r="F19" s="189">
        <v>0</v>
      </c>
      <c r="G19" s="261">
        <f t="shared" si="5"/>
        <v>0</v>
      </c>
      <c r="H19" s="188"/>
      <c r="I19" s="189">
        <f t="shared" si="3"/>
        <v>0</v>
      </c>
      <c r="J19" s="197"/>
      <c r="K19" s="191"/>
      <c r="L19" s="191"/>
      <c r="M19" s="191"/>
      <c r="N19" s="191"/>
      <c r="O19" s="192"/>
      <c r="P19" s="191"/>
      <c r="Q19" s="190"/>
      <c r="R19" s="353"/>
      <c r="S19" s="192"/>
      <c r="T19" s="192"/>
      <c r="U19" s="193"/>
    </row>
    <row r="20" spans="1:21" ht="15.75" hidden="1" thickBot="1" x14ac:dyDescent="0.3">
      <c r="B20" s="91" t="s">
        <v>622</v>
      </c>
      <c r="C20" s="582" t="s">
        <v>146</v>
      </c>
      <c r="D20" s="583"/>
      <c r="E20" s="583"/>
      <c r="F20" s="164">
        <v>0</v>
      </c>
      <c r="G20" s="242">
        <f>G21+G22+G23</f>
        <v>0</v>
      </c>
      <c r="H20" s="148">
        <f t="shared" ref="H20" si="6">H21+H22+H23</f>
        <v>0</v>
      </c>
      <c r="I20" s="164">
        <f t="shared" si="3"/>
        <v>0</v>
      </c>
      <c r="J20" s="93">
        <f t="shared" ref="J20:U20" si="7">J21+J22+J23</f>
        <v>0</v>
      </c>
      <c r="K20" s="94">
        <f t="shared" si="7"/>
        <v>0</v>
      </c>
      <c r="L20" s="94">
        <f t="shared" si="7"/>
        <v>0</v>
      </c>
      <c r="M20" s="94">
        <f t="shared" si="7"/>
        <v>0</v>
      </c>
      <c r="N20" s="94">
        <f t="shared" si="7"/>
        <v>0</v>
      </c>
      <c r="O20" s="97">
        <f t="shared" si="7"/>
        <v>0</v>
      </c>
      <c r="P20" s="94">
        <f t="shared" si="7"/>
        <v>0</v>
      </c>
      <c r="Q20" s="96">
        <f t="shared" si="7"/>
        <v>0</v>
      </c>
      <c r="R20" s="354">
        <f t="shared" si="7"/>
        <v>0</v>
      </c>
      <c r="S20" s="97">
        <f t="shared" si="7"/>
        <v>0</v>
      </c>
      <c r="T20" s="97">
        <f t="shared" si="7"/>
        <v>0</v>
      </c>
      <c r="U20" s="98">
        <f t="shared" si="7"/>
        <v>0</v>
      </c>
    </row>
    <row r="21" spans="1:21" s="41" customFormat="1" ht="15.75" hidden="1" thickBot="1" x14ac:dyDescent="0.3">
      <c r="A21" s="124" t="s">
        <v>147</v>
      </c>
      <c r="B21" s="53" t="s">
        <v>623</v>
      </c>
      <c r="C21" s="605" t="s">
        <v>148</v>
      </c>
      <c r="D21" s="606"/>
      <c r="E21" s="606"/>
      <c r="F21" s="166">
        <v>0</v>
      </c>
      <c r="G21" s="248">
        <f>SUM(M21:X21)</f>
        <v>0</v>
      </c>
      <c r="H21" s="154"/>
      <c r="I21" s="166">
        <f t="shared" si="3"/>
        <v>0</v>
      </c>
      <c r="J21" s="76"/>
      <c r="K21" s="13"/>
      <c r="L21" s="13"/>
      <c r="M21" s="13"/>
      <c r="N21" s="13"/>
      <c r="O21" s="81"/>
      <c r="P21" s="13"/>
      <c r="Q21" s="43"/>
      <c r="R21" s="355"/>
      <c r="S21" s="81"/>
      <c r="T21" s="81"/>
      <c r="U21" s="45"/>
    </row>
    <row r="22" spans="1:21" s="41" customFormat="1" ht="25.5" hidden="1" customHeight="1" x14ac:dyDescent="0.25">
      <c r="A22" s="124" t="s">
        <v>149</v>
      </c>
      <c r="B22" s="53" t="s">
        <v>624</v>
      </c>
      <c r="C22" s="607" t="s">
        <v>875</v>
      </c>
      <c r="D22" s="608"/>
      <c r="E22" s="608"/>
      <c r="F22" s="166">
        <v>0</v>
      </c>
      <c r="G22" s="248">
        <f>SUM(M22:X22)</f>
        <v>0</v>
      </c>
      <c r="H22" s="154"/>
      <c r="I22" s="166">
        <f t="shared" si="3"/>
        <v>0</v>
      </c>
      <c r="J22" s="76"/>
      <c r="K22" s="13"/>
      <c r="L22" s="13"/>
      <c r="M22" s="13"/>
      <c r="N22" s="13"/>
      <c r="O22" s="81"/>
      <c r="P22" s="13"/>
      <c r="Q22" s="43"/>
      <c r="R22" s="355"/>
      <c r="S22" s="81"/>
      <c r="T22" s="81"/>
      <c r="U22" s="45"/>
    </row>
    <row r="23" spans="1:21" s="41" customFormat="1" ht="15.75" hidden="1" thickBot="1" x14ac:dyDescent="0.3">
      <c r="A23" s="124" t="s">
        <v>150</v>
      </c>
      <c r="B23" s="194" t="s">
        <v>625</v>
      </c>
      <c r="C23" s="647" t="s">
        <v>151</v>
      </c>
      <c r="D23" s="648"/>
      <c r="E23" s="648"/>
      <c r="F23" s="166">
        <v>0</v>
      </c>
      <c r="G23" s="262">
        <f>SUM(M23:X23)</f>
        <v>0</v>
      </c>
      <c r="H23" s="195"/>
      <c r="I23" s="166">
        <f t="shared" si="3"/>
        <v>0</v>
      </c>
      <c r="J23" s="76"/>
      <c r="K23" s="13"/>
      <c r="L23" s="13"/>
      <c r="M23" s="13"/>
      <c r="N23" s="13"/>
      <c r="O23" s="81"/>
      <c r="P23" s="13"/>
      <c r="Q23" s="43"/>
      <c r="R23" s="355"/>
      <c r="S23" s="81"/>
      <c r="T23" s="81"/>
      <c r="U23" s="45"/>
    </row>
    <row r="24" spans="1:21" ht="15.75" thickBot="1" x14ac:dyDescent="0.3">
      <c r="A24" s="124" t="s">
        <v>964</v>
      </c>
      <c r="B24" s="83" t="s">
        <v>152</v>
      </c>
      <c r="C24" s="578" t="s">
        <v>802</v>
      </c>
      <c r="D24" s="578"/>
      <c r="E24" s="579"/>
      <c r="F24" s="162">
        <v>0</v>
      </c>
      <c r="G24" s="244">
        <f>G25+G26+G27+G28+G29+G30+G31</f>
        <v>0</v>
      </c>
      <c r="H24" s="150">
        <f t="shared" ref="H24" si="8">H25+H26+H27+H28+H29+H30+H31</f>
        <v>0</v>
      </c>
      <c r="I24" s="162">
        <f t="shared" si="3"/>
        <v>0</v>
      </c>
      <c r="J24" s="85">
        <f t="shared" ref="J24:U24" si="9">J25+J26+J27+J28+J29+J30+J31</f>
        <v>0</v>
      </c>
      <c r="K24" s="86">
        <f t="shared" si="9"/>
        <v>0</v>
      </c>
      <c r="L24" s="86">
        <f t="shared" si="9"/>
        <v>0</v>
      </c>
      <c r="M24" s="86">
        <f t="shared" si="9"/>
        <v>0</v>
      </c>
      <c r="N24" s="86">
        <f t="shared" si="9"/>
        <v>0</v>
      </c>
      <c r="O24" s="89">
        <f t="shared" si="9"/>
        <v>0</v>
      </c>
      <c r="P24" s="86">
        <f t="shared" si="9"/>
        <v>0</v>
      </c>
      <c r="Q24" s="88">
        <f t="shared" si="9"/>
        <v>0</v>
      </c>
      <c r="R24" s="351">
        <f t="shared" si="9"/>
        <v>0</v>
      </c>
      <c r="S24" s="89">
        <f t="shared" si="9"/>
        <v>0</v>
      </c>
      <c r="T24" s="89">
        <f t="shared" si="9"/>
        <v>0</v>
      </c>
      <c r="U24" s="90">
        <f t="shared" si="9"/>
        <v>0</v>
      </c>
    </row>
    <row r="25" spans="1:21" ht="15.75" hidden="1" thickBot="1" x14ac:dyDescent="0.3">
      <c r="B25" s="61"/>
      <c r="C25" s="632" t="s">
        <v>154</v>
      </c>
      <c r="D25" s="633"/>
      <c r="E25" s="633"/>
      <c r="F25" s="165">
        <v>0</v>
      </c>
      <c r="G25" s="245">
        <f t="shared" ref="G25:G31" si="10">SUM(M25:X25)</f>
        <v>0</v>
      </c>
      <c r="H25" s="151"/>
      <c r="I25" s="165">
        <f t="shared" si="3"/>
        <v>0</v>
      </c>
      <c r="J25" s="74"/>
      <c r="K25" s="1"/>
      <c r="L25" s="1"/>
      <c r="M25" s="1"/>
      <c r="N25" s="1"/>
      <c r="O25" s="80"/>
      <c r="P25" s="1"/>
      <c r="Q25" s="42"/>
      <c r="R25" s="356"/>
      <c r="S25" s="80"/>
      <c r="T25" s="80"/>
      <c r="U25" s="44"/>
    </row>
    <row r="26" spans="1:21" ht="15.75" hidden="1" thickBot="1" x14ac:dyDescent="0.3">
      <c r="B26" s="62"/>
      <c r="C26" s="634" t="s">
        <v>155</v>
      </c>
      <c r="D26" s="635"/>
      <c r="E26" s="635"/>
      <c r="F26" s="165">
        <v>0</v>
      </c>
      <c r="G26" s="246">
        <f t="shared" si="10"/>
        <v>0</v>
      </c>
      <c r="H26" s="152"/>
      <c r="I26" s="165">
        <f t="shared" si="3"/>
        <v>0</v>
      </c>
      <c r="J26" s="74"/>
      <c r="K26" s="1"/>
      <c r="L26" s="1"/>
      <c r="M26" s="1"/>
      <c r="N26" s="1"/>
      <c r="O26" s="80"/>
      <c r="P26" s="1"/>
      <c r="Q26" s="42"/>
      <c r="R26" s="356"/>
      <c r="S26" s="80"/>
      <c r="T26" s="80"/>
      <c r="U26" s="44"/>
    </row>
    <row r="27" spans="1:21" ht="15.75" hidden="1" thickBot="1" x14ac:dyDescent="0.3">
      <c r="B27" s="62"/>
      <c r="C27" s="634" t="s">
        <v>156</v>
      </c>
      <c r="D27" s="635"/>
      <c r="E27" s="635"/>
      <c r="F27" s="165">
        <v>0</v>
      </c>
      <c r="G27" s="246">
        <f t="shared" si="10"/>
        <v>0</v>
      </c>
      <c r="H27" s="152"/>
      <c r="I27" s="165">
        <f t="shared" si="3"/>
        <v>0</v>
      </c>
      <c r="J27" s="74"/>
      <c r="K27" s="1"/>
      <c r="L27" s="1"/>
      <c r="M27" s="1"/>
      <c r="N27" s="1"/>
      <c r="O27" s="80"/>
      <c r="P27" s="1"/>
      <c r="Q27" s="42"/>
      <c r="R27" s="356"/>
      <c r="S27" s="80"/>
      <c r="T27" s="80"/>
      <c r="U27" s="44"/>
    </row>
    <row r="28" spans="1:21" ht="15.75" hidden="1" thickBot="1" x14ac:dyDescent="0.3">
      <c r="B28" s="62"/>
      <c r="C28" s="634" t="s">
        <v>157</v>
      </c>
      <c r="D28" s="635"/>
      <c r="E28" s="635"/>
      <c r="F28" s="165">
        <v>0</v>
      </c>
      <c r="G28" s="246">
        <f t="shared" si="10"/>
        <v>0</v>
      </c>
      <c r="H28" s="152"/>
      <c r="I28" s="165">
        <f t="shared" si="3"/>
        <v>0</v>
      </c>
      <c r="J28" s="74"/>
      <c r="K28" s="1"/>
      <c r="L28" s="1"/>
      <c r="M28" s="1"/>
      <c r="N28" s="1"/>
      <c r="O28" s="80"/>
      <c r="P28" s="1"/>
      <c r="Q28" s="42"/>
      <c r="R28" s="356"/>
      <c r="S28" s="80"/>
      <c r="T28" s="80"/>
      <c r="U28" s="44"/>
    </row>
    <row r="29" spans="1:21" ht="15.75" hidden="1" thickBot="1" x14ac:dyDescent="0.3">
      <c r="B29" s="62"/>
      <c r="C29" s="634" t="s">
        <v>158</v>
      </c>
      <c r="D29" s="635"/>
      <c r="E29" s="635"/>
      <c r="F29" s="165">
        <v>0</v>
      </c>
      <c r="G29" s="246">
        <f t="shared" si="10"/>
        <v>0</v>
      </c>
      <c r="H29" s="152"/>
      <c r="I29" s="165">
        <f t="shared" si="3"/>
        <v>0</v>
      </c>
      <c r="J29" s="74"/>
      <c r="K29" s="1"/>
      <c r="L29" s="1"/>
      <c r="M29" s="1"/>
      <c r="N29" s="1"/>
      <c r="O29" s="80"/>
      <c r="P29" s="1"/>
      <c r="Q29" s="42"/>
      <c r="R29" s="356"/>
      <c r="S29" s="80"/>
      <c r="T29" s="80"/>
      <c r="U29" s="44"/>
    </row>
    <row r="30" spans="1:21" ht="15.75" hidden="1" thickBot="1" x14ac:dyDescent="0.3">
      <c r="B30" s="62"/>
      <c r="C30" s="634" t="s">
        <v>159</v>
      </c>
      <c r="D30" s="635"/>
      <c r="E30" s="635"/>
      <c r="F30" s="165">
        <v>0</v>
      </c>
      <c r="G30" s="246">
        <f t="shared" si="10"/>
        <v>0</v>
      </c>
      <c r="H30" s="152"/>
      <c r="I30" s="165">
        <f t="shared" si="3"/>
        <v>0</v>
      </c>
      <c r="J30" s="74"/>
      <c r="K30" s="1"/>
      <c r="L30" s="1"/>
      <c r="M30" s="1"/>
      <c r="N30" s="1"/>
      <c r="O30" s="80"/>
      <c r="P30" s="1"/>
      <c r="Q30" s="42"/>
      <c r="R30" s="356"/>
      <c r="S30" s="80"/>
      <c r="T30" s="80"/>
      <c r="U30" s="44"/>
    </row>
    <row r="31" spans="1:21" ht="15.75" hidden="1" thickBot="1" x14ac:dyDescent="0.3">
      <c r="B31" s="63"/>
      <c r="C31" s="636" t="s">
        <v>160</v>
      </c>
      <c r="D31" s="637"/>
      <c r="E31" s="637"/>
      <c r="F31" s="165">
        <v>0</v>
      </c>
      <c r="G31" s="247">
        <f t="shared" si="10"/>
        <v>0</v>
      </c>
      <c r="H31" s="153"/>
      <c r="I31" s="165">
        <f t="shared" si="3"/>
        <v>0</v>
      </c>
      <c r="J31" s="74"/>
      <c r="K31" s="1"/>
      <c r="L31" s="1"/>
      <c r="M31" s="1"/>
      <c r="N31" s="1"/>
      <c r="O31" s="80"/>
      <c r="P31" s="1"/>
      <c r="Q31" s="42"/>
      <c r="R31" s="356"/>
      <c r="S31" s="80"/>
      <c r="T31" s="80"/>
      <c r="U31" s="44"/>
    </row>
    <row r="32" spans="1:21" ht="15.75" thickBot="1" x14ac:dyDescent="0.3">
      <c r="B32" s="83" t="s">
        <v>161</v>
      </c>
      <c r="C32" s="579" t="s">
        <v>162</v>
      </c>
      <c r="D32" s="589"/>
      <c r="E32" s="589"/>
      <c r="F32" s="162">
        <v>0</v>
      </c>
      <c r="G32" s="244">
        <f>G33+G37+G40+G50+G53</f>
        <v>2794</v>
      </c>
      <c r="H32" s="150">
        <f t="shared" ref="H32" si="11">H33+H37+H40+H50+H53</f>
        <v>0</v>
      </c>
      <c r="I32" s="162">
        <f t="shared" si="3"/>
        <v>2794</v>
      </c>
      <c r="J32" s="85">
        <f t="shared" ref="J32:U32" si="12">J33+J37+J40+J50+J53</f>
        <v>0</v>
      </c>
      <c r="K32" s="86">
        <f t="shared" si="12"/>
        <v>2794</v>
      </c>
      <c r="L32" s="86">
        <f t="shared" si="12"/>
        <v>0</v>
      </c>
      <c r="M32" s="86">
        <f t="shared" si="12"/>
        <v>0</v>
      </c>
      <c r="N32" s="86">
        <f t="shared" si="12"/>
        <v>0</v>
      </c>
      <c r="O32" s="89">
        <f t="shared" si="12"/>
        <v>0</v>
      </c>
      <c r="P32" s="86">
        <f t="shared" si="12"/>
        <v>0</v>
      </c>
      <c r="Q32" s="88">
        <f t="shared" si="12"/>
        <v>0</v>
      </c>
      <c r="R32" s="351">
        <f t="shared" si="12"/>
        <v>0</v>
      </c>
      <c r="S32" s="89">
        <f t="shared" si="12"/>
        <v>0</v>
      </c>
      <c r="T32" s="89">
        <f t="shared" si="12"/>
        <v>0</v>
      </c>
      <c r="U32" s="90">
        <f t="shared" si="12"/>
        <v>0</v>
      </c>
    </row>
    <row r="33" spans="1:21" hidden="1" x14ac:dyDescent="0.25">
      <c r="B33" s="121" t="s">
        <v>626</v>
      </c>
      <c r="C33" s="580" t="s">
        <v>163</v>
      </c>
      <c r="D33" s="581"/>
      <c r="E33" s="581"/>
      <c r="F33" s="163">
        <v>0</v>
      </c>
      <c r="G33" s="240">
        <f>G34+G35+G36</f>
        <v>0</v>
      </c>
      <c r="H33" s="146">
        <f t="shared" ref="H33" si="13">H34+H35+H36</f>
        <v>0</v>
      </c>
      <c r="I33" s="163">
        <f t="shared" si="3"/>
        <v>0</v>
      </c>
      <c r="J33" s="115">
        <f t="shared" ref="J33:U33" si="14">J34+J35+J36</f>
        <v>0</v>
      </c>
      <c r="K33" s="116">
        <f t="shared" si="14"/>
        <v>0</v>
      </c>
      <c r="L33" s="116">
        <f t="shared" si="14"/>
        <v>0</v>
      </c>
      <c r="M33" s="116">
        <f t="shared" si="14"/>
        <v>0</v>
      </c>
      <c r="N33" s="116">
        <f t="shared" si="14"/>
        <v>0</v>
      </c>
      <c r="O33" s="119">
        <f t="shared" si="14"/>
        <v>0</v>
      </c>
      <c r="P33" s="116">
        <f t="shared" si="14"/>
        <v>0</v>
      </c>
      <c r="Q33" s="118">
        <f t="shared" si="14"/>
        <v>0</v>
      </c>
      <c r="R33" s="352">
        <f t="shared" si="14"/>
        <v>0</v>
      </c>
      <c r="S33" s="119">
        <f t="shared" si="14"/>
        <v>0</v>
      </c>
      <c r="T33" s="119">
        <f t="shared" si="14"/>
        <v>0</v>
      </c>
      <c r="U33" s="120">
        <f t="shared" si="14"/>
        <v>0</v>
      </c>
    </row>
    <row r="34" spans="1:21" s="41" customFormat="1" hidden="1" x14ac:dyDescent="0.25">
      <c r="A34" s="124" t="s">
        <v>164</v>
      </c>
      <c r="B34" s="53" t="s">
        <v>627</v>
      </c>
      <c r="C34" s="605" t="s">
        <v>165</v>
      </c>
      <c r="D34" s="606"/>
      <c r="E34" s="606"/>
      <c r="F34" s="166">
        <v>0</v>
      </c>
      <c r="G34" s="248">
        <f>SUM(M34:X34)</f>
        <v>0</v>
      </c>
      <c r="H34" s="154"/>
      <c r="I34" s="166">
        <f t="shared" si="3"/>
        <v>0</v>
      </c>
      <c r="J34" s="76"/>
      <c r="K34" s="13"/>
      <c r="L34" s="13"/>
      <c r="M34" s="13"/>
      <c r="N34" s="13"/>
      <c r="O34" s="81"/>
      <c r="P34" s="13"/>
      <c r="Q34" s="43"/>
      <c r="R34" s="355"/>
      <c r="S34" s="81"/>
      <c r="T34" s="81"/>
      <c r="U34" s="45"/>
    </row>
    <row r="35" spans="1:21" s="41" customFormat="1" hidden="1" x14ac:dyDescent="0.25">
      <c r="A35" s="124" t="s">
        <v>166</v>
      </c>
      <c r="B35" s="53" t="s">
        <v>628</v>
      </c>
      <c r="C35" s="605" t="s">
        <v>167</v>
      </c>
      <c r="D35" s="606"/>
      <c r="E35" s="606"/>
      <c r="F35" s="166">
        <v>0</v>
      </c>
      <c r="G35" s="248">
        <f>SUM(M35:X35)</f>
        <v>0</v>
      </c>
      <c r="H35" s="154"/>
      <c r="I35" s="166">
        <f t="shared" si="3"/>
        <v>0</v>
      </c>
      <c r="J35" s="76"/>
      <c r="K35" s="13"/>
      <c r="L35" s="13"/>
      <c r="M35" s="13"/>
      <c r="N35" s="13"/>
      <c r="O35" s="81"/>
      <c r="P35" s="13"/>
      <c r="Q35" s="43"/>
      <c r="R35" s="355"/>
      <c r="S35" s="81"/>
      <c r="T35" s="81"/>
      <c r="U35" s="45"/>
    </row>
    <row r="36" spans="1:21" s="41" customFormat="1" hidden="1" x14ac:dyDescent="0.25">
      <c r="A36" s="124" t="s">
        <v>168</v>
      </c>
      <c r="B36" s="53" t="s">
        <v>629</v>
      </c>
      <c r="C36" s="605" t="s">
        <v>169</v>
      </c>
      <c r="D36" s="606"/>
      <c r="E36" s="606"/>
      <c r="F36" s="166">
        <v>0</v>
      </c>
      <c r="G36" s="248">
        <f>SUM(M36:X36)</f>
        <v>0</v>
      </c>
      <c r="H36" s="154"/>
      <c r="I36" s="166">
        <f t="shared" si="3"/>
        <v>0</v>
      </c>
      <c r="J36" s="76"/>
      <c r="K36" s="13"/>
      <c r="L36" s="13"/>
      <c r="M36" s="13"/>
      <c r="N36" s="13"/>
      <c r="O36" s="81"/>
      <c r="P36" s="13"/>
      <c r="Q36" s="43"/>
      <c r="R36" s="355"/>
      <c r="S36" s="81"/>
      <c r="T36" s="81"/>
      <c r="U36" s="45"/>
    </row>
    <row r="37" spans="1:21" hidden="1" x14ac:dyDescent="0.25">
      <c r="B37" s="91" t="s">
        <v>630</v>
      </c>
      <c r="C37" s="582" t="s">
        <v>170</v>
      </c>
      <c r="D37" s="583"/>
      <c r="E37" s="583"/>
      <c r="F37" s="164">
        <v>0</v>
      </c>
      <c r="G37" s="242">
        <f>G38+G39</f>
        <v>0</v>
      </c>
      <c r="H37" s="148">
        <f t="shared" ref="H37" si="15">H38+H39</f>
        <v>0</v>
      </c>
      <c r="I37" s="164">
        <f t="shared" si="3"/>
        <v>0</v>
      </c>
      <c r="J37" s="93">
        <f t="shared" ref="J37:U37" si="16">J38+J39</f>
        <v>0</v>
      </c>
      <c r="K37" s="94">
        <f t="shared" si="16"/>
        <v>0</v>
      </c>
      <c r="L37" s="94">
        <f t="shared" si="16"/>
        <v>0</v>
      </c>
      <c r="M37" s="94">
        <f t="shared" si="16"/>
        <v>0</v>
      </c>
      <c r="N37" s="94">
        <f t="shared" si="16"/>
        <v>0</v>
      </c>
      <c r="O37" s="97">
        <f t="shared" si="16"/>
        <v>0</v>
      </c>
      <c r="P37" s="94">
        <f t="shared" si="16"/>
        <v>0</v>
      </c>
      <c r="Q37" s="96">
        <f t="shared" si="16"/>
        <v>0</v>
      </c>
      <c r="R37" s="354">
        <f t="shared" si="16"/>
        <v>0</v>
      </c>
      <c r="S37" s="97">
        <f t="shared" si="16"/>
        <v>0</v>
      </c>
      <c r="T37" s="97">
        <f t="shared" si="16"/>
        <v>0</v>
      </c>
      <c r="U37" s="98">
        <f t="shared" si="16"/>
        <v>0</v>
      </c>
    </row>
    <row r="38" spans="1:21" s="41" customFormat="1" hidden="1" x14ac:dyDescent="0.25">
      <c r="A38" s="124" t="s">
        <v>171</v>
      </c>
      <c r="B38" s="53" t="s">
        <v>631</v>
      </c>
      <c r="C38" s="605" t="s">
        <v>172</v>
      </c>
      <c r="D38" s="606"/>
      <c r="E38" s="606"/>
      <c r="F38" s="166">
        <v>0</v>
      </c>
      <c r="G38" s="248">
        <f>SUM(M38:X38)</f>
        <v>0</v>
      </c>
      <c r="H38" s="154"/>
      <c r="I38" s="166">
        <f t="shared" si="3"/>
        <v>0</v>
      </c>
      <c r="J38" s="76"/>
      <c r="K38" s="13"/>
      <c r="L38" s="13"/>
      <c r="M38" s="13"/>
      <c r="N38" s="13"/>
      <c r="O38" s="81"/>
      <c r="P38" s="13"/>
      <c r="Q38" s="43"/>
      <c r="R38" s="355"/>
      <c r="S38" s="81"/>
      <c r="T38" s="81"/>
      <c r="U38" s="45"/>
    </row>
    <row r="39" spans="1:21" s="41" customFormat="1" hidden="1" x14ac:dyDescent="0.25">
      <c r="A39" s="124" t="s">
        <v>173</v>
      </c>
      <c r="B39" s="53" t="s">
        <v>632</v>
      </c>
      <c r="C39" s="605" t="s">
        <v>174</v>
      </c>
      <c r="D39" s="606"/>
      <c r="E39" s="606"/>
      <c r="F39" s="166">
        <v>0</v>
      </c>
      <c r="G39" s="248">
        <f>SUM(M39:X39)</f>
        <v>0</v>
      </c>
      <c r="H39" s="154"/>
      <c r="I39" s="166">
        <f t="shared" si="3"/>
        <v>0</v>
      </c>
      <c r="J39" s="76"/>
      <c r="K39" s="13"/>
      <c r="L39" s="13"/>
      <c r="M39" s="13"/>
      <c r="N39" s="13"/>
      <c r="O39" s="81"/>
      <c r="P39" s="13"/>
      <c r="Q39" s="43"/>
      <c r="R39" s="355"/>
      <c r="S39" s="81"/>
      <c r="T39" s="81"/>
      <c r="U39" s="45"/>
    </row>
    <row r="40" spans="1:21" x14ac:dyDescent="0.25">
      <c r="B40" s="91" t="s">
        <v>633</v>
      </c>
      <c r="C40" s="582" t="s">
        <v>175</v>
      </c>
      <c r="D40" s="583"/>
      <c r="E40" s="583"/>
      <c r="F40" s="164">
        <v>0</v>
      </c>
      <c r="G40" s="242">
        <f>G41+G42+G43+G44+G45+G48+G49</f>
        <v>2794</v>
      </c>
      <c r="H40" s="148">
        <f t="shared" ref="H40" si="17">H41+H42+H43+H44+H45+H48+H49</f>
        <v>0</v>
      </c>
      <c r="I40" s="164">
        <f t="shared" si="3"/>
        <v>2794</v>
      </c>
      <c r="J40" s="93">
        <f t="shared" ref="J40:U40" si="18">J41+J42+J43+J44+J45+J48+J49</f>
        <v>0</v>
      </c>
      <c r="K40" s="94">
        <f t="shared" si="18"/>
        <v>2794</v>
      </c>
      <c r="L40" s="94">
        <f t="shared" si="18"/>
        <v>0</v>
      </c>
      <c r="M40" s="94">
        <f t="shared" si="18"/>
        <v>0</v>
      </c>
      <c r="N40" s="94">
        <f t="shared" si="18"/>
        <v>0</v>
      </c>
      <c r="O40" s="97">
        <f t="shared" si="18"/>
        <v>0</v>
      </c>
      <c r="P40" s="94">
        <f t="shared" si="18"/>
        <v>0</v>
      </c>
      <c r="Q40" s="96">
        <f t="shared" si="18"/>
        <v>0</v>
      </c>
      <c r="R40" s="354">
        <f t="shared" si="18"/>
        <v>0</v>
      </c>
      <c r="S40" s="97">
        <f t="shared" si="18"/>
        <v>0</v>
      </c>
      <c r="T40" s="97">
        <f t="shared" si="18"/>
        <v>0</v>
      </c>
      <c r="U40" s="98">
        <f t="shared" si="18"/>
        <v>0</v>
      </c>
    </row>
    <row r="41" spans="1:21" s="41" customFormat="1" hidden="1" x14ac:dyDescent="0.25">
      <c r="A41" s="124" t="s">
        <v>176</v>
      </c>
      <c r="B41" s="53" t="s">
        <v>634</v>
      </c>
      <c r="C41" s="605" t="s">
        <v>177</v>
      </c>
      <c r="D41" s="606"/>
      <c r="E41" s="606"/>
      <c r="F41" s="166">
        <v>0</v>
      </c>
      <c r="G41" s="248">
        <f>SUM(M41:X41)</f>
        <v>0</v>
      </c>
      <c r="H41" s="154"/>
      <c r="I41" s="166">
        <f t="shared" si="3"/>
        <v>0</v>
      </c>
      <c r="J41" s="76"/>
      <c r="K41" s="13"/>
      <c r="L41" s="13"/>
      <c r="M41" s="13"/>
      <c r="N41" s="13"/>
      <c r="O41" s="81"/>
      <c r="P41" s="13"/>
      <c r="Q41" s="43"/>
      <c r="R41" s="355"/>
      <c r="S41" s="81"/>
      <c r="T41" s="81"/>
      <c r="U41" s="45"/>
    </row>
    <row r="42" spans="1:21" s="41" customFormat="1" hidden="1" x14ac:dyDescent="0.25">
      <c r="A42" s="124" t="s">
        <v>178</v>
      </c>
      <c r="B42" s="53" t="s">
        <v>635</v>
      </c>
      <c r="C42" s="605" t="s">
        <v>179</v>
      </c>
      <c r="D42" s="606"/>
      <c r="E42" s="606"/>
      <c r="F42" s="166">
        <v>0</v>
      </c>
      <c r="G42" s="248">
        <f>SUM(M42:X42)</f>
        <v>0</v>
      </c>
      <c r="H42" s="154"/>
      <c r="I42" s="166">
        <f t="shared" si="3"/>
        <v>0</v>
      </c>
      <c r="J42" s="76"/>
      <c r="K42" s="13"/>
      <c r="L42" s="13"/>
      <c r="M42" s="13"/>
      <c r="N42" s="13"/>
      <c r="O42" s="81"/>
      <c r="P42" s="13"/>
      <c r="Q42" s="43"/>
      <c r="R42" s="355"/>
      <c r="S42" s="81"/>
      <c r="T42" s="81"/>
      <c r="U42" s="45"/>
    </row>
    <row r="43" spans="1:21" s="41" customFormat="1" hidden="1" x14ac:dyDescent="0.25">
      <c r="A43" s="124" t="s">
        <v>180</v>
      </c>
      <c r="B43" s="53" t="s">
        <v>636</v>
      </c>
      <c r="C43" s="605" t="s">
        <v>181</v>
      </c>
      <c r="D43" s="606"/>
      <c r="E43" s="606"/>
      <c r="F43" s="166">
        <v>0</v>
      </c>
      <c r="G43" s="248">
        <f>SUM(M43:X43)</f>
        <v>0</v>
      </c>
      <c r="H43" s="154"/>
      <c r="I43" s="166">
        <f t="shared" si="3"/>
        <v>0</v>
      </c>
      <c r="J43" s="76"/>
      <c r="K43" s="13"/>
      <c r="L43" s="13"/>
      <c r="M43" s="13"/>
      <c r="N43" s="13"/>
      <c r="O43" s="81"/>
      <c r="P43" s="13"/>
      <c r="Q43" s="43"/>
      <c r="R43" s="355"/>
      <c r="S43" s="81"/>
      <c r="T43" s="81"/>
      <c r="U43" s="45"/>
    </row>
    <row r="44" spans="1:21" s="41" customFormat="1" ht="15.75" thickBot="1" x14ac:dyDescent="0.3">
      <c r="A44" s="124" t="s">
        <v>182</v>
      </c>
      <c r="B44" s="53" t="s">
        <v>637</v>
      </c>
      <c r="C44" s="605" t="s">
        <v>183</v>
      </c>
      <c r="D44" s="606"/>
      <c r="E44" s="606"/>
      <c r="F44" s="166">
        <v>0</v>
      </c>
      <c r="G44" s="248">
        <f>SUM(J44:U44)</f>
        <v>2794</v>
      </c>
      <c r="H44" s="154"/>
      <c r="I44" s="166">
        <f t="shared" si="3"/>
        <v>2794</v>
      </c>
      <c r="J44" s="76"/>
      <c r="K44" s="13">
        <v>2794</v>
      </c>
      <c r="L44" s="13"/>
      <c r="M44" s="13"/>
      <c r="N44" s="13"/>
      <c r="O44" s="81"/>
      <c r="P44" s="13"/>
      <c r="Q44" s="43"/>
      <c r="R44" s="355"/>
      <c r="S44" s="81"/>
      <c r="T44" s="81"/>
      <c r="U44" s="45"/>
    </row>
    <row r="45" spans="1:21" s="18" customFormat="1" hidden="1" x14ac:dyDescent="0.25">
      <c r="A45" s="124" t="s">
        <v>184</v>
      </c>
      <c r="B45" s="53" t="s">
        <v>638</v>
      </c>
      <c r="C45" s="605" t="s">
        <v>185</v>
      </c>
      <c r="D45" s="606"/>
      <c r="E45" s="606"/>
      <c r="F45" s="166">
        <v>0</v>
      </c>
      <c r="G45" s="248">
        <f>G46+G47</f>
        <v>0</v>
      </c>
      <c r="H45" s="154">
        <f t="shared" ref="H45" si="19">H46+H47</f>
        <v>0</v>
      </c>
      <c r="I45" s="166">
        <f t="shared" si="3"/>
        <v>0</v>
      </c>
      <c r="J45" s="76">
        <f t="shared" ref="J45:U45" si="20">J46+J47</f>
        <v>0</v>
      </c>
      <c r="K45" s="13">
        <f t="shared" si="20"/>
        <v>0</v>
      </c>
      <c r="L45" s="13">
        <f t="shared" si="20"/>
        <v>0</v>
      </c>
      <c r="M45" s="13">
        <f t="shared" si="20"/>
        <v>0</v>
      </c>
      <c r="N45" s="13">
        <f t="shared" si="20"/>
        <v>0</v>
      </c>
      <c r="O45" s="81">
        <f t="shared" si="20"/>
        <v>0</v>
      </c>
      <c r="P45" s="13">
        <f t="shared" si="20"/>
        <v>0</v>
      </c>
      <c r="Q45" s="43">
        <f t="shared" si="20"/>
        <v>0</v>
      </c>
      <c r="R45" s="355">
        <f t="shared" si="20"/>
        <v>0</v>
      </c>
      <c r="S45" s="81">
        <f t="shared" si="20"/>
        <v>0</v>
      </c>
      <c r="T45" s="81">
        <f t="shared" si="20"/>
        <v>0</v>
      </c>
      <c r="U45" s="45">
        <f t="shared" si="20"/>
        <v>0</v>
      </c>
    </row>
    <row r="46" spans="1:21" hidden="1" x14ac:dyDescent="0.25">
      <c r="B46" s="55"/>
      <c r="C46" s="259"/>
      <c r="D46" s="550" t="s">
        <v>186</v>
      </c>
      <c r="E46" s="550"/>
      <c r="F46" s="165">
        <v>0</v>
      </c>
      <c r="G46" s="241">
        <f>SUM(M46:X46)</f>
        <v>0</v>
      </c>
      <c r="H46" s="147"/>
      <c r="I46" s="165">
        <f t="shared" si="3"/>
        <v>0</v>
      </c>
      <c r="J46" s="74"/>
      <c r="K46" s="1"/>
      <c r="L46" s="1"/>
      <c r="M46" s="1"/>
      <c r="N46" s="1"/>
      <c r="O46" s="80"/>
      <c r="P46" s="1"/>
      <c r="Q46" s="42"/>
      <c r="R46" s="356"/>
      <c r="S46" s="80"/>
      <c r="T46" s="80"/>
      <c r="U46" s="44"/>
    </row>
    <row r="47" spans="1:21" hidden="1" x14ac:dyDescent="0.25">
      <c r="B47" s="55"/>
      <c r="C47" s="259"/>
      <c r="D47" s="550" t="s">
        <v>187</v>
      </c>
      <c r="E47" s="550"/>
      <c r="F47" s="165">
        <v>0</v>
      </c>
      <c r="G47" s="241">
        <f>SUM(M47:X47)</f>
        <v>0</v>
      </c>
      <c r="H47" s="147"/>
      <c r="I47" s="165">
        <f t="shared" si="3"/>
        <v>0</v>
      </c>
      <c r="J47" s="74"/>
      <c r="K47" s="1"/>
      <c r="L47" s="1"/>
      <c r="M47" s="1"/>
      <c r="N47" s="1"/>
      <c r="O47" s="80"/>
      <c r="P47" s="1"/>
      <c r="Q47" s="42"/>
      <c r="R47" s="356"/>
      <c r="S47" s="80"/>
      <c r="T47" s="80"/>
      <c r="U47" s="44"/>
    </row>
    <row r="48" spans="1:21" s="41" customFormat="1" hidden="1" x14ac:dyDescent="0.25">
      <c r="A48" s="124" t="s">
        <v>188</v>
      </c>
      <c r="B48" s="53" t="s">
        <v>639</v>
      </c>
      <c r="C48" s="609" t="s">
        <v>189</v>
      </c>
      <c r="D48" s="610"/>
      <c r="E48" s="610"/>
      <c r="F48" s="166">
        <v>0</v>
      </c>
      <c r="G48" s="248">
        <f>SUM(M48:X48)</f>
        <v>0</v>
      </c>
      <c r="H48" s="154"/>
      <c r="I48" s="166">
        <f t="shared" si="3"/>
        <v>0</v>
      </c>
      <c r="J48" s="76"/>
      <c r="K48" s="13"/>
      <c r="L48" s="13"/>
      <c r="M48" s="13"/>
      <c r="N48" s="13"/>
      <c r="O48" s="81"/>
      <c r="P48" s="13"/>
      <c r="Q48" s="43"/>
      <c r="R48" s="355"/>
      <c r="S48" s="81"/>
      <c r="T48" s="81"/>
      <c r="U48" s="45"/>
    </row>
    <row r="49" spans="1:21" s="41" customFormat="1" hidden="1" x14ac:dyDescent="0.25">
      <c r="A49" s="124" t="s">
        <v>190</v>
      </c>
      <c r="B49" s="53" t="s">
        <v>640</v>
      </c>
      <c r="C49" s="609" t="s">
        <v>191</v>
      </c>
      <c r="D49" s="610"/>
      <c r="E49" s="610"/>
      <c r="F49" s="166">
        <v>0</v>
      </c>
      <c r="G49" s="248">
        <f>SUM(M49:X49)</f>
        <v>0</v>
      </c>
      <c r="H49" s="154"/>
      <c r="I49" s="166">
        <f t="shared" si="3"/>
        <v>0</v>
      </c>
      <c r="J49" s="76"/>
      <c r="K49" s="13"/>
      <c r="L49" s="13"/>
      <c r="M49" s="13"/>
      <c r="N49" s="13"/>
      <c r="O49" s="81"/>
      <c r="P49" s="13"/>
      <c r="Q49" s="43"/>
      <c r="R49" s="355"/>
      <c r="S49" s="81"/>
      <c r="T49" s="81"/>
      <c r="U49" s="45"/>
    </row>
    <row r="50" spans="1:21" hidden="1" x14ac:dyDescent="0.25">
      <c r="B50" s="91" t="s">
        <v>641</v>
      </c>
      <c r="C50" s="587" t="s">
        <v>192</v>
      </c>
      <c r="D50" s="588"/>
      <c r="E50" s="588"/>
      <c r="F50" s="164">
        <v>0</v>
      </c>
      <c r="G50" s="242">
        <f>G51+G52</f>
        <v>0</v>
      </c>
      <c r="H50" s="148">
        <f t="shared" ref="H50" si="21">H51+H52</f>
        <v>0</v>
      </c>
      <c r="I50" s="164">
        <f t="shared" si="3"/>
        <v>0</v>
      </c>
      <c r="J50" s="93">
        <f t="shared" ref="J50:U50" si="22">J51+J52</f>
        <v>0</v>
      </c>
      <c r="K50" s="94">
        <f t="shared" si="22"/>
        <v>0</v>
      </c>
      <c r="L50" s="94">
        <f t="shared" si="22"/>
        <v>0</v>
      </c>
      <c r="M50" s="94">
        <f t="shared" si="22"/>
        <v>0</v>
      </c>
      <c r="N50" s="94">
        <f t="shared" si="22"/>
        <v>0</v>
      </c>
      <c r="O50" s="97">
        <f t="shared" si="22"/>
        <v>0</v>
      </c>
      <c r="P50" s="94">
        <f t="shared" si="22"/>
        <v>0</v>
      </c>
      <c r="Q50" s="96">
        <f t="shared" si="22"/>
        <v>0</v>
      </c>
      <c r="R50" s="354">
        <f t="shared" si="22"/>
        <v>0</v>
      </c>
      <c r="S50" s="97">
        <f t="shared" si="22"/>
        <v>0</v>
      </c>
      <c r="T50" s="97">
        <f t="shared" si="22"/>
        <v>0</v>
      </c>
      <c r="U50" s="98">
        <f t="shared" si="22"/>
        <v>0</v>
      </c>
    </row>
    <row r="51" spans="1:21" s="41" customFormat="1" hidden="1" x14ac:dyDescent="0.25">
      <c r="A51" s="124" t="s">
        <v>193</v>
      </c>
      <c r="B51" s="53" t="s">
        <v>642</v>
      </c>
      <c r="C51" s="609" t="s">
        <v>194</v>
      </c>
      <c r="D51" s="610"/>
      <c r="E51" s="610"/>
      <c r="F51" s="166">
        <v>0</v>
      </c>
      <c r="G51" s="248">
        <f>SUM(M51:X51)</f>
        <v>0</v>
      </c>
      <c r="H51" s="154"/>
      <c r="I51" s="166">
        <f t="shared" si="3"/>
        <v>0</v>
      </c>
      <c r="J51" s="76"/>
      <c r="K51" s="13"/>
      <c r="L51" s="13"/>
      <c r="M51" s="13"/>
      <c r="N51" s="13"/>
      <c r="O51" s="81"/>
      <c r="P51" s="13"/>
      <c r="Q51" s="43"/>
      <c r="R51" s="355"/>
      <c r="S51" s="81"/>
      <c r="T51" s="81"/>
      <c r="U51" s="45"/>
    </row>
    <row r="52" spans="1:21" s="41" customFormat="1" hidden="1" x14ac:dyDescent="0.25">
      <c r="A52" s="124" t="s">
        <v>195</v>
      </c>
      <c r="B52" s="53" t="s">
        <v>643</v>
      </c>
      <c r="C52" s="609" t="s">
        <v>196</v>
      </c>
      <c r="D52" s="610"/>
      <c r="E52" s="610"/>
      <c r="F52" s="166">
        <v>0</v>
      </c>
      <c r="G52" s="248">
        <f>SUM(M52:X52)</f>
        <v>0</v>
      </c>
      <c r="H52" s="154"/>
      <c r="I52" s="166">
        <f t="shared" si="3"/>
        <v>0</v>
      </c>
      <c r="J52" s="76"/>
      <c r="K52" s="13"/>
      <c r="L52" s="13"/>
      <c r="M52" s="13"/>
      <c r="N52" s="13"/>
      <c r="O52" s="81"/>
      <c r="P52" s="13"/>
      <c r="Q52" s="43"/>
      <c r="R52" s="355"/>
      <c r="S52" s="81"/>
      <c r="T52" s="81"/>
      <c r="U52" s="45"/>
    </row>
    <row r="53" spans="1:21" hidden="1" x14ac:dyDescent="0.25">
      <c r="B53" s="91" t="s">
        <v>644</v>
      </c>
      <c r="C53" s="587" t="s">
        <v>197</v>
      </c>
      <c r="D53" s="588"/>
      <c r="E53" s="588"/>
      <c r="F53" s="164">
        <v>0</v>
      </c>
      <c r="G53" s="242">
        <f>G54+G55+G56+G57+G58</f>
        <v>0</v>
      </c>
      <c r="H53" s="148">
        <f t="shared" ref="H53" si="23">H54+H55+H56+H57+H58</f>
        <v>0</v>
      </c>
      <c r="I53" s="164">
        <f t="shared" si="3"/>
        <v>0</v>
      </c>
      <c r="J53" s="93">
        <f t="shared" ref="J53:U53" si="24">J54+J55+J56+J57+J58</f>
        <v>0</v>
      </c>
      <c r="K53" s="94">
        <f t="shared" si="24"/>
        <v>0</v>
      </c>
      <c r="L53" s="94">
        <f t="shared" si="24"/>
        <v>0</v>
      </c>
      <c r="M53" s="94">
        <f t="shared" si="24"/>
        <v>0</v>
      </c>
      <c r="N53" s="94">
        <f t="shared" si="24"/>
        <v>0</v>
      </c>
      <c r="O53" s="97">
        <f t="shared" si="24"/>
        <v>0</v>
      </c>
      <c r="P53" s="94">
        <f t="shared" si="24"/>
        <v>0</v>
      </c>
      <c r="Q53" s="96">
        <f t="shared" si="24"/>
        <v>0</v>
      </c>
      <c r="R53" s="354">
        <f t="shared" si="24"/>
        <v>0</v>
      </c>
      <c r="S53" s="97">
        <f t="shared" si="24"/>
        <v>0</v>
      </c>
      <c r="T53" s="97">
        <f t="shared" si="24"/>
        <v>0</v>
      </c>
      <c r="U53" s="98">
        <f t="shared" si="24"/>
        <v>0</v>
      </c>
    </row>
    <row r="54" spans="1:21" s="41" customFormat="1" hidden="1" x14ac:dyDescent="0.25">
      <c r="A54" s="124" t="s">
        <v>198</v>
      </c>
      <c r="B54" s="53" t="s">
        <v>645</v>
      </c>
      <c r="C54" s="609" t="s">
        <v>876</v>
      </c>
      <c r="D54" s="610"/>
      <c r="E54" s="610"/>
      <c r="F54" s="166">
        <v>0</v>
      </c>
      <c r="G54" s="248">
        <f>SUM(M54:X54)</f>
        <v>0</v>
      </c>
      <c r="H54" s="154"/>
      <c r="I54" s="166">
        <f t="shared" si="3"/>
        <v>0</v>
      </c>
      <c r="J54" s="76"/>
      <c r="K54" s="13"/>
      <c r="L54" s="13"/>
      <c r="M54" s="13"/>
      <c r="N54" s="13"/>
      <c r="O54" s="81"/>
      <c r="P54" s="13"/>
      <c r="Q54" s="43"/>
      <c r="R54" s="355"/>
      <c r="S54" s="81"/>
      <c r="T54" s="81"/>
      <c r="U54" s="45"/>
    </row>
    <row r="55" spans="1:21" s="41" customFormat="1" hidden="1" x14ac:dyDescent="0.25">
      <c r="A55" s="124" t="s">
        <v>199</v>
      </c>
      <c r="B55" s="53" t="s">
        <v>646</v>
      </c>
      <c r="C55" s="609" t="s">
        <v>200</v>
      </c>
      <c r="D55" s="610"/>
      <c r="E55" s="610"/>
      <c r="F55" s="166">
        <v>0</v>
      </c>
      <c r="G55" s="248">
        <f>SUM(M55:X55)</f>
        <v>0</v>
      </c>
      <c r="H55" s="154"/>
      <c r="I55" s="166">
        <f t="shared" si="3"/>
        <v>0</v>
      </c>
      <c r="J55" s="76"/>
      <c r="K55" s="13"/>
      <c r="L55" s="13"/>
      <c r="M55" s="13"/>
      <c r="N55" s="13"/>
      <c r="O55" s="81"/>
      <c r="P55" s="13"/>
      <c r="Q55" s="43"/>
      <c r="R55" s="355"/>
      <c r="S55" s="81"/>
      <c r="T55" s="81"/>
      <c r="U55" s="45"/>
    </row>
    <row r="56" spans="1:21" s="41" customFormat="1" hidden="1" x14ac:dyDescent="0.25">
      <c r="A56" s="124" t="s">
        <v>201</v>
      </c>
      <c r="B56" s="53" t="s">
        <v>647</v>
      </c>
      <c r="C56" s="609" t="s">
        <v>202</v>
      </c>
      <c r="D56" s="610"/>
      <c r="E56" s="610"/>
      <c r="F56" s="166">
        <v>0</v>
      </c>
      <c r="G56" s="248">
        <f>SUM(M56:X56)</f>
        <v>0</v>
      </c>
      <c r="H56" s="154"/>
      <c r="I56" s="166">
        <f t="shared" si="3"/>
        <v>0</v>
      </c>
      <c r="J56" s="76"/>
      <c r="K56" s="13"/>
      <c r="L56" s="13"/>
      <c r="M56" s="13"/>
      <c r="N56" s="13"/>
      <c r="O56" s="81"/>
      <c r="P56" s="13"/>
      <c r="Q56" s="43"/>
      <c r="R56" s="355"/>
      <c r="S56" s="81"/>
      <c r="T56" s="81"/>
      <c r="U56" s="45"/>
    </row>
    <row r="57" spans="1:21" s="41" customFormat="1" hidden="1" x14ac:dyDescent="0.25">
      <c r="A57" s="124" t="s">
        <v>203</v>
      </c>
      <c r="B57" s="53" t="s">
        <v>648</v>
      </c>
      <c r="C57" s="609" t="s">
        <v>204</v>
      </c>
      <c r="D57" s="610"/>
      <c r="E57" s="610"/>
      <c r="F57" s="166">
        <v>0</v>
      </c>
      <c r="G57" s="248">
        <f>SUM(M57:X57)</f>
        <v>0</v>
      </c>
      <c r="H57" s="154"/>
      <c r="I57" s="166">
        <f t="shared" si="3"/>
        <v>0</v>
      </c>
      <c r="J57" s="76"/>
      <c r="K57" s="13"/>
      <c r="L57" s="13"/>
      <c r="M57" s="13"/>
      <c r="N57" s="13"/>
      <c r="O57" s="81"/>
      <c r="P57" s="13"/>
      <c r="Q57" s="43"/>
      <c r="R57" s="355"/>
      <c r="S57" s="81"/>
      <c r="T57" s="81"/>
      <c r="U57" s="45"/>
    </row>
    <row r="58" spans="1:21" s="41" customFormat="1" ht="15.75" hidden="1" thickBot="1" x14ac:dyDescent="0.3">
      <c r="A58" s="124" t="s">
        <v>205</v>
      </c>
      <c r="B58" s="194" t="s">
        <v>649</v>
      </c>
      <c r="C58" s="614" t="s">
        <v>206</v>
      </c>
      <c r="D58" s="615"/>
      <c r="E58" s="615"/>
      <c r="F58" s="166">
        <v>0</v>
      </c>
      <c r="G58" s="262">
        <f>SUM(M58:X58)</f>
        <v>0</v>
      </c>
      <c r="H58" s="195"/>
      <c r="I58" s="166">
        <f t="shared" si="3"/>
        <v>0</v>
      </c>
      <c r="J58" s="76"/>
      <c r="K58" s="13"/>
      <c r="L58" s="13"/>
      <c r="M58" s="13"/>
      <c r="N58" s="13"/>
      <c r="O58" s="81"/>
      <c r="P58" s="13"/>
      <c r="Q58" s="43"/>
      <c r="R58" s="355"/>
      <c r="S58" s="81"/>
      <c r="T58" s="81"/>
      <c r="U58" s="45"/>
    </row>
    <row r="59" spans="1:21" ht="15.75" thickBot="1" x14ac:dyDescent="0.3">
      <c r="B59" s="83" t="s">
        <v>207</v>
      </c>
      <c r="C59" s="591" t="s">
        <v>208</v>
      </c>
      <c r="D59" s="592"/>
      <c r="E59" s="592"/>
      <c r="F59" s="162">
        <v>0</v>
      </c>
      <c r="G59" s="244">
        <f>G60+G61+G62+G63+G64+G65+G66+G70</f>
        <v>0</v>
      </c>
      <c r="H59" s="150">
        <f t="shared" ref="H59" si="25">H60+H61+H62+H63+H64+H65+H66+H70</f>
        <v>0</v>
      </c>
      <c r="I59" s="162">
        <f t="shared" si="3"/>
        <v>0</v>
      </c>
      <c r="J59" s="85">
        <f t="shared" ref="J59:U59" si="26">J60+J61+J62+J63+J64+J65+J66+J70</f>
        <v>0</v>
      </c>
      <c r="K59" s="86">
        <f t="shared" si="26"/>
        <v>0</v>
      </c>
      <c r="L59" s="86">
        <f t="shared" si="26"/>
        <v>0</v>
      </c>
      <c r="M59" s="86">
        <f t="shared" si="26"/>
        <v>0</v>
      </c>
      <c r="N59" s="86">
        <f t="shared" si="26"/>
        <v>0</v>
      </c>
      <c r="O59" s="89">
        <f t="shared" si="26"/>
        <v>0</v>
      </c>
      <c r="P59" s="86">
        <f t="shared" si="26"/>
        <v>0</v>
      </c>
      <c r="Q59" s="88">
        <f t="shared" si="26"/>
        <v>0</v>
      </c>
      <c r="R59" s="351">
        <f t="shared" si="26"/>
        <v>0</v>
      </c>
      <c r="S59" s="89">
        <f t="shared" si="26"/>
        <v>0</v>
      </c>
      <c r="T59" s="89">
        <f t="shared" si="26"/>
        <v>0</v>
      </c>
      <c r="U59" s="90">
        <f t="shared" si="26"/>
        <v>0</v>
      </c>
    </row>
    <row r="60" spans="1:21" s="18" customFormat="1" ht="15.75" hidden="1" thickBot="1" x14ac:dyDescent="0.3">
      <c r="A60" s="124" t="s">
        <v>877</v>
      </c>
      <c r="B60" s="113" t="s">
        <v>878</v>
      </c>
      <c r="C60" s="611" t="s">
        <v>879</v>
      </c>
      <c r="D60" s="612"/>
      <c r="E60" s="612"/>
      <c r="F60" s="164">
        <v>0</v>
      </c>
      <c r="G60" s="240">
        <f t="shared" ref="G60:G65" si="27">SUM(M60:X60)</f>
        <v>0</v>
      </c>
      <c r="H60" s="146"/>
      <c r="I60" s="164">
        <f t="shared" si="3"/>
        <v>0</v>
      </c>
      <c r="J60" s="93"/>
      <c r="K60" s="94"/>
      <c r="L60" s="94"/>
      <c r="M60" s="94"/>
      <c r="N60" s="94"/>
      <c r="O60" s="97"/>
      <c r="P60" s="94"/>
      <c r="Q60" s="96"/>
      <c r="R60" s="354"/>
      <c r="S60" s="97"/>
      <c r="T60" s="97"/>
      <c r="U60" s="98"/>
    </row>
    <row r="61" spans="1:21" s="18" customFormat="1" ht="15.75" hidden="1" thickBot="1" x14ac:dyDescent="0.3">
      <c r="A61" s="124" t="s">
        <v>209</v>
      </c>
      <c r="B61" s="113" t="s">
        <v>650</v>
      </c>
      <c r="C61" s="611" t="s">
        <v>210</v>
      </c>
      <c r="D61" s="612"/>
      <c r="E61" s="612"/>
      <c r="F61" s="164">
        <v>0</v>
      </c>
      <c r="G61" s="240">
        <f t="shared" si="27"/>
        <v>0</v>
      </c>
      <c r="H61" s="146"/>
      <c r="I61" s="164">
        <f t="shared" si="3"/>
        <v>0</v>
      </c>
      <c r="J61" s="93"/>
      <c r="K61" s="94"/>
      <c r="L61" s="94"/>
      <c r="M61" s="94"/>
      <c r="N61" s="94"/>
      <c r="O61" s="97"/>
      <c r="P61" s="94"/>
      <c r="Q61" s="96"/>
      <c r="R61" s="354"/>
      <c r="S61" s="97"/>
      <c r="T61" s="97"/>
      <c r="U61" s="98"/>
    </row>
    <row r="62" spans="1:21" s="18" customFormat="1" ht="15.75" hidden="1" thickBot="1" x14ac:dyDescent="0.3">
      <c r="A62" s="124" t="s">
        <v>211</v>
      </c>
      <c r="B62" s="91" t="s">
        <v>651</v>
      </c>
      <c r="C62" s="587" t="s">
        <v>352</v>
      </c>
      <c r="D62" s="588"/>
      <c r="E62" s="588"/>
      <c r="F62" s="164">
        <v>0</v>
      </c>
      <c r="G62" s="242">
        <f t="shared" si="27"/>
        <v>0</v>
      </c>
      <c r="H62" s="148"/>
      <c r="I62" s="164">
        <f t="shared" si="3"/>
        <v>0</v>
      </c>
      <c r="J62" s="93"/>
      <c r="K62" s="94"/>
      <c r="L62" s="94"/>
      <c r="M62" s="94"/>
      <c r="N62" s="94"/>
      <c r="O62" s="97"/>
      <c r="P62" s="94"/>
      <c r="Q62" s="96"/>
      <c r="R62" s="354"/>
      <c r="S62" s="97"/>
      <c r="T62" s="97"/>
      <c r="U62" s="98"/>
    </row>
    <row r="63" spans="1:21" s="18" customFormat="1" ht="15.75" hidden="1" thickBot="1" x14ac:dyDescent="0.3">
      <c r="A63" s="124" t="s">
        <v>212</v>
      </c>
      <c r="B63" s="113" t="s">
        <v>652</v>
      </c>
      <c r="C63" s="587" t="s">
        <v>880</v>
      </c>
      <c r="D63" s="588"/>
      <c r="E63" s="588"/>
      <c r="F63" s="164">
        <v>0</v>
      </c>
      <c r="G63" s="242">
        <f t="shared" si="27"/>
        <v>0</v>
      </c>
      <c r="H63" s="148"/>
      <c r="I63" s="164">
        <f t="shared" si="3"/>
        <v>0</v>
      </c>
      <c r="J63" s="93"/>
      <c r="K63" s="94"/>
      <c r="L63" s="94"/>
      <c r="M63" s="94"/>
      <c r="N63" s="94"/>
      <c r="O63" s="97"/>
      <c r="P63" s="94"/>
      <c r="Q63" s="96"/>
      <c r="R63" s="354"/>
      <c r="S63" s="97"/>
      <c r="T63" s="97"/>
      <c r="U63" s="98"/>
    </row>
    <row r="64" spans="1:21" s="18" customFormat="1" ht="15.75" hidden="1" thickBot="1" x14ac:dyDescent="0.3">
      <c r="A64" s="124" t="s">
        <v>213</v>
      </c>
      <c r="B64" s="91" t="s">
        <v>653</v>
      </c>
      <c r="C64" s="587" t="s">
        <v>881</v>
      </c>
      <c r="D64" s="588"/>
      <c r="E64" s="588"/>
      <c r="F64" s="164">
        <v>0</v>
      </c>
      <c r="G64" s="242">
        <f t="shared" si="27"/>
        <v>0</v>
      </c>
      <c r="H64" s="148"/>
      <c r="I64" s="164">
        <f t="shared" si="3"/>
        <v>0</v>
      </c>
      <c r="J64" s="93"/>
      <c r="K64" s="94"/>
      <c r="L64" s="94"/>
      <c r="M64" s="94"/>
      <c r="N64" s="94"/>
      <c r="O64" s="97"/>
      <c r="P64" s="94"/>
      <c r="Q64" s="96"/>
      <c r="R64" s="354"/>
      <c r="S64" s="97"/>
      <c r="T64" s="97"/>
      <c r="U64" s="98"/>
    </row>
    <row r="65" spans="1:22" s="18" customFormat="1" ht="15.75" hidden="1" thickBot="1" x14ac:dyDescent="0.3">
      <c r="A65" s="124" t="s">
        <v>214</v>
      </c>
      <c r="B65" s="113" t="s">
        <v>654</v>
      </c>
      <c r="C65" s="587" t="s">
        <v>215</v>
      </c>
      <c r="D65" s="588"/>
      <c r="E65" s="588"/>
      <c r="F65" s="164">
        <v>0</v>
      </c>
      <c r="G65" s="242">
        <f t="shared" si="27"/>
        <v>0</v>
      </c>
      <c r="H65" s="148"/>
      <c r="I65" s="164">
        <f t="shared" si="3"/>
        <v>0</v>
      </c>
      <c r="J65" s="93"/>
      <c r="K65" s="94"/>
      <c r="L65" s="94"/>
      <c r="M65" s="94"/>
      <c r="N65" s="94"/>
      <c r="O65" s="97"/>
      <c r="P65" s="94"/>
      <c r="Q65" s="96"/>
      <c r="R65" s="354"/>
      <c r="S65" s="97"/>
      <c r="T65" s="97"/>
      <c r="U65" s="98"/>
    </row>
    <row r="66" spans="1:22" s="18" customFormat="1" ht="15.75" hidden="1" thickBot="1" x14ac:dyDescent="0.3">
      <c r="A66" s="124" t="s">
        <v>216</v>
      </c>
      <c r="B66" s="91" t="s">
        <v>655</v>
      </c>
      <c r="C66" s="587" t="s">
        <v>217</v>
      </c>
      <c r="D66" s="588"/>
      <c r="E66" s="588"/>
      <c r="F66" s="164">
        <v>0</v>
      </c>
      <c r="G66" s="242">
        <f>G67+G68+G69</f>
        <v>0</v>
      </c>
      <c r="H66" s="148">
        <f t="shared" ref="H66" si="28">H67+H68+H69</f>
        <v>0</v>
      </c>
      <c r="I66" s="164">
        <f t="shared" si="3"/>
        <v>0</v>
      </c>
      <c r="J66" s="93">
        <f t="shared" ref="J66:U66" si="29">J67+J68+J69</f>
        <v>0</v>
      </c>
      <c r="K66" s="94">
        <f t="shared" si="29"/>
        <v>0</v>
      </c>
      <c r="L66" s="94">
        <f t="shared" si="29"/>
        <v>0</v>
      </c>
      <c r="M66" s="94">
        <f t="shared" si="29"/>
        <v>0</v>
      </c>
      <c r="N66" s="94">
        <f t="shared" si="29"/>
        <v>0</v>
      </c>
      <c r="O66" s="97">
        <f t="shared" si="29"/>
        <v>0</v>
      </c>
      <c r="P66" s="94">
        <f t="shared" si="29"/>
        <v>0</v>
      </c>
      <c r="Q66" s="96">
        <f t="shared" si="29"/>
        <v>0</v>
      </c>
      <c r="R66" s="354">
        <f t="shared" si="29"/>
        <v>0</v>
      </c>
      <c r="S66" s="97">
        <f t="shared" si="29"/>
        <v>0</v>
      </c>
      <c r="T66" s="97">
        <f t="shared" si="29"/>
        <v>0</v>
      </c>
      <c r="U66" s="98">
        <f t="shared" si="29"/>
        <v>0</v>
      </c>
    </row>
    <row r="67" spans="1:22" ht="15.75" hidden="1" thickBot="1" x14ac:dyDescent="0.3">
      <c r="B67" s="55"/>
      <c r="C67" s="2"/>
      <c r="D67" s="550" t="s">
        <v>343</v>
      </c>
      <c r="E67" s="550"/>
      <c r="F67" s="165">
        <v>0</v>
      </c>
      <c r="G67" s="241">
        <f>SUM(M67:X67)</f>
        <v>0</v>
      </c>
      <c r="H67" s="147"/>
      <c r="I67" s="165">
        <f t="shared" si="3"/>
        <v>0</v>
      </c>
      <c r="J67" s="74"/>
      <c r="K67" s="1"/>
      <c r="L67" s="1"/>
      <c r="M67" s="1"/>
      <c r="N67" s="1"/>
      <c r="O67" s="80"/>
      <c r="P67" s="1"/>
      <c r="Q67" s="42"/>
      <c r="R67" s="356"/>
      <c r="S67" s="80"/>
      <c r="T67" s="80"/>
      <c r="U67" s="44"/>
      <c r="V67" s="21"/>
    </row>
    <row r="68" spans="1:22" ht="15.75" hidden="1" thickBot="1" x14ac:dyDescent="0.3">
      <c r="B68" s="55"/>
      <c r="C68" s="2"/>
      <c r="D68" s="550" t="s">
        <v>344</v>
      </c>
      <c r="E68" s="550"/>
      <c r="F68" s="165">
        <v>0</v>
      </c>
      <c r="G68" s="241">
        <f>SUM(M68:X68)</f>
        <v>0</v>
      </c>
      <c r="H68" s="147"/>
      <c r="I68" s="165">
        <f t="shared" si="3"/>
        <v>0</v>
      </c>
      <c r="J68" s="74"/>
      <c r="K68" s="1"/>
      <c r="L68" s="1"/>
      <c r="M68" s="1"/>
      <c r="N68" s="1"/>
      <c r="O68" s="80"/>
      <c r="P68" s="1"/>
      <c r="Q68" s="42"/>
      <c r="R68" s="356"/>
      <c r="S68" s="80"/>
      <c r="T68" s="80"/>
      <c r="U68" s="44"/>
    </row>
    <row r="69" spans="1:22" ht="15.75" hidden="1" thickBot="1" x14ac:dyDescent="0.3">
      <c r="B69" s="55"/>
      <c r="C69" s="2"/>
      <c r="D69" s="550" t="s">
        <v>345</v>
      </c>
      <c r="E69" s="550"/>
      <c r="F69" s="165">
        <v>0</v>
      </c>
      <c r="G69" s="241">
        <f>SUM(M69:X69)</f>
        <v>0</v>
      </c>
      <c r="H69" s="147"/>
      <c r="I69" s="165">
        <f t="shared" si="3"/>
        <v>0</v>
      </c>
      <c r="J69" s="74"/>
      <c r="K69" s="1"/>
      <c r="L69" s="1"/>
      <c r="M69" s="1"/>
      <c r="N69" s="1"/>
      <c r="O69" s="80"/>
      <c r="P69" s="1"/>
      <c r="Q69" s="42"/>
      <c r="R69" s="356"/>
      <c r="S69" s="80"/>
      <c r="T69" s="80"/>
      <c r="U69" s="44"/>
    </row>
    <row r="70" spans="1:22" s="18" customFormat="1" ht="15.75" hidden="1" thickBot="1" x14ac:dyDescent="0.3">
      <c r="A70" s="124" t="s">
        <v>218</v>
      </c>
      <c r="B70" s="91" t="s">
        <v>656</v>
      </c>
      <c r="C70" s="587" t="s">
        <v>219</v>
      </c>
      <c r="D70" s="588"/>
      <c r="E70" s="588"/>
      <c r="F70" s="164">
        <v>0</v>
      </c>
      <c r="G70" s="242">
        <f>G71+G72+G73+G74</f>
        <v>0</v>
      </c>
      <c r="H70" s="148">
        <f t="shared" ref="H70" si="30">H71+H72+H73+H74</f>
        <v>0</v>
      </c>
      <c r="I70" s="164">
        <f t="shared" ref="I70:I133" si="31">SUM(G70:H70)</f>
        <v>0</v>
      </c>
      <c r="J70" s="93">
        <f t="shared" ref="J70:U70" si="32">J71+J72+J73+J74</f>
        <v>0</v>
      </c>
      <c r="K70" s="94">
        <f t="shared" si="32"/>
        <v>0</v>
      </c>
      <c r="L70" s="94">
        <f t="shared" si="32"/>
        <v>0</v>
      </c>
      <c r="M70" s="94">
        <f t="shared" si="32"/>
        <v>0</v>
      </c>
      <c r="N70" s="94">
        <f t="shared" si="32"/>
        <v>0</v>
      </c>
      <c r="O70" s="97">
        <f t="shared" si="32"/>
        <v>0</v>
      </c>
      <c r="P70" s="94">
        <f t="shared" si="32"/>
        <v>0</v>
      </c>
      <c r="Q70" s="96">
        <f t="shared" si="32"/>
        <v>0</v>
      </c>
      <c r="R70" s="354">
        <f t="shared" si="32"/>
        <v>0</v>
      </c>
      <c r="S70" s="97">
        <f t="shared" si="32"/>
        <v>0</v>
      </c>
      <c r="T70" s="97">
        <f t="shared" si="32"/>
        <v>0</v>
      </c>
      <c r="U70" s="98">
        <f t="shared" si="32"/>
        <v>0</v>
      </c>
    </row>
    <row r="71" spans="1:22" ht="15.75" hidden="1" thickBot="1" x14ac:dyDescent="0.3">
      <c r="B71" s="55"/>
      <c r="C71" s="2"/>
      <c r="D71" s="550" t="s">
        <v>835</v>
      </c>
      <c r="E71" s="550"/>
      <c r="F71" s="165">
        <v>0</v>
      </c>
      <c r="G71" s="241">
        <f>SUM(M71:X71)</f>
        <v>0</v>
      </c>
      <c r="H71" s="147"/>
      <c r="I71" s="165">
        <f t="shared" si="31"/>
        <v>0</v>
      </c>
      <c r="J71" s="74"/>
      <c r="K71" s="1"/>
      <c r="L71" s="1"/>
      <c r="M71" s="1"/>
      <c r="N71" s="1"/>
      <c r="O71" s="80"/>
      <c r="P71" s="1"/>
      <c r="Q71" s="42"/>
      <c r="R71" s="356"/>
      <c r="S71" s="80"/>
      <c r="T71" s="80"/>
      <c r="U71" s="44"/>
    </row>
    <row r="72" spans="1:22" ht="15.75" hidden="1" thickBot="1" x14ac:dyDescent="0.3">
      <c r="B72" s="55"/>
      <c r="C72" s="2"/>
      <c r="D72" s="550" t="s">
        <v>346</v>
      </c>
      <c r="E72" s="550"/>
      <c r="F72" s="165">
        <v>0</v>
      </c>
      <c r="G72" s="241">
        <f>SUM(M72:X72)</f>
        <v>0</v>
      </c>
      <c r="H72" s="147"/>
      <c r="I72" s="165">
        <f t="shared" si="31"/>
        <v>0</v>
      </c>
      <c r="J72" s="74"/>
      <c r="K72" s="1"/>
      <c r="L72" s="1"/>
      <c r="M72" s="1"/>
      <c r="N72" s="1"/>
      <c r="O72" s="80"/>
      <c r="P72" s="1"/>
      <c r="Q72" s="42"/>
      <c r="R72" s="356"/>
      <c r="S72" s="80"/>
      <c r="T72" s="80"/>
      <c r="U72" s="44"/>
    </row>
    <row r="73" spans="1:22" ht="15.75" hidden="1" thickBot="1" x14ac:dyDescent="0.3">
      <c r="B73" s="55"/>
      <c r="C73" s="2"/>
      <c r="D73" s="550" t="s">
        <v>836</v>
      </c>
      <c r="E73" s="550"/>
      <c r="F73" s="165">
        <v>0</v>
      </c>
      <c r="G73" s="241">
        <f>SUM(M73:X73)</f>
        <v>0</v>
      </c>
      <c r="H73" s="147"/>
      <c r="I73" s="165">
        <f t="shared" si="31"/>
        <v>0</v>
      </c>
      <c r="J73" s="74"/>
      <c r="K73" s="1"/>
      <c r="L73" s="1"/>
      <c r="M73" s="1"/>
      <c r="N73" s="1"/>
      <c r="O73" s="80"/>
      <c r="P73" s="1"/>
      <c r="Q73" s="42"/>
      <c r="R73" s="356"/>
      <c r="S73" s="80"/>
      <c r="T73" s="80"/>
      <c r="U73" s="44"/>
    </row>
    <row r="74" spans="1:22" ht="15.75" hidden="1" thickBot="1" x14ac:dyDescent="0.3">
      <c r="B74" s="55"/>
      <c r="C74" s="2"/>
      <c r="D74" s="550" t="s">
        <v>834</v>
      </c>
      <c r="E74" s="550"/>
      <c r="F74" s="165">
        <v>0</v>
      </c>
      <c r="G74" s="241">
        <f>SUM(M74:X74)</f>
        <v>0</v>
      </c>
      <c r="H74" s="147"/>
      <c r="I74" s="165">
        <f t="shared" si="31"/>
        <v>0</v>
      </c>
      <c r="J74" s="74"/>
      <c r="K74" s="1"/>
      <c r="L74" s="1"/>
      <c r="M74" s="1"/>
      <c r="N74" s="1"/>
      <c r="O74" s="80"/>
      <c r="P74" s="1"/>
      <c r="Q74" s="42"/>
      <c r="R74" s="356"/>
      <c r="S74" s="80"/>
      <c r="T74" s="80"/>
      <c r="U74" s="44"/>
    </row>
    <row r="75" spans="1:22" ht="15.75" thickBot="1" x14ac:dyDescent="0.3">
      <c r="B75" s="99" t="s">
        <v>220</v>
      </c>
      <c r="C75" s="591" t="s">
        <v>221</v>
      </c>
      <c r="D75" s="592"/>
      <c r="E75" s="592"/>
      <c r="F75" s="162">
        <v>1859441</v>
      </c>
      <c r="G75" s="244">
        <f>G76+G79+G83+G84+G95+G106+G117+G120+G132+G133+G134+G135+G146</f>
        <v>1856647</v>
      </c>
      <c r="H75" s="150">
        <f t="shared" ref="H75" si="33">H76+H79+H83+H84+H95+H106+H117+H120+H132+H133+H134+H135+H146</f>
        <v>0</v>
      </c>
      <c r="I75" s="162">
        <f t="shared" si="31"/>
        <v>1856647</v>
      </c>
      <c r="J75" s="85">
        <f t="shared" ref="J75:U75" si="34">J76+J79+J83+J84+J95+J106+J117+J120+J132+J133+J134+J135+J146</f>
        <v>0</v>
      </c>
      <c r="K75" s="86">
        <f t="shared" si="34"/>
        <v>0</v>
      </c>
      <c r="L75" s="86">
        <f t="shared" si="34"/>
        <v>0</v>
      </c>
      <c r="M75" s="86">
        <f t="shared" si="34"/>
        <v>0</v>
      </c>
      <c r="N75" s="86">
        <f t="shared" si="34"/>
        <v>0</v>
      </c>
      <c r="O75" s="89">
        <f t="shared" si="34"/>
        <v>0</v>
      </c>
      <c r="P75" s="86">
        <f t="shared" si="34"/>
        <v>0</v>
      </c>
      <c r="Q75" s="88">
        <f t="shared" si="34"/>
        <v>0</v>
      </c>
      <c r="R75" s="351">
        <f t="shared" si="34"/>
        <v>0</v>
      </c>
      <c r="S75" s="89">
        <f t="shared" si="34"/>
        <v>0</v>
      </c>
      <c r="T75" s="89">
        <f t="shared" si="34"/>
        <v>0</v>
      </c>
      <c r="U75" s="90">
        <f t="shared" si="34"/>
        <v>1856647</v>
      </c>
    </row>
    <row r="76" spans="1:22" s="41" customFormat="1" hidden="1" x14ac:dyDescent="0.25">
      <c r="A76" s="124" t="s">
        <v>222</v>
      </c>
      <c r="B76" s="122" t="s">
        <v>657</v>
      </c>
      <c r="C76" s="593" t="s">
        <v>223</v>
      </c>
      <c r="D76" s="594"/>
      <c r="E76" s="594"/>
      <c r="F76" s="167">
        <v>0</v>
      </c>
      <c r="G76" s="249">
        <f>G77+G78</f>
        <v>0</v>
      </c>
      <c r="H76" s="155">
        <f t="shared" ref="H76" si="35">H77+H78</f>
        <v>0</v>
      </c>
      <c r="I76" s="167">
        <f t="shared" si="31"/>
        <v>0</v>
      </c>
      <c r="J76" s="169">
        <f t="shared" ref="J76:U76" si="36">J77+J78</f>
        <v>0</v>
      </c>
      <c r="K76" s="130">
        <f t="shared" si="36"/>
        <v>0</v>
      </c>
      <c r="L76" s="130">
        <f t="shared" si="36"/>
        <v>0</v>
      </c>
      <c r="M76" s="130">
        <f t="shared" si="36"/>
        <v>0</v>
      </c>
      <c r="N76" s="130">
        <f t="shared" si="36"/>
        <v>0</v>
      </c>
      <c r="O76" s="131">
        <f t="shared" si="36"/>
        <v>0</v>
      </c>
      <c r="P76" s="130">
        <f t="shared" si="36"/>
        <v>0</v>
      </c>
      <c r="Q76" s="129">
        <f t="shared" si="36"/>
        <v>0</v>
      </c>
      <c r="R76" s="357">
        <f t="shared" si="36"/>
        <v>0</v>
      </c>
      <c r="S76" s="131">
        <f t="shared" si="36"/>
        <v>0</v>
      </c>
      <c r="T76" s="131">
        <f t="shared" si="36"/>
        <v>0</v>
      </c>
      <c r="U76" s="132">
        <f t="shared" si="36"/>
        <v>0</v>
      </c>
    </row>
    <row r="77" spans="1:22" hidden="1" x14ac:dyDescent="0.25">
      <c r="B77" s="55"/>
      <c r="C77" s="2"/>
      <c r="D77" s="550" t="s">
        <v>347</v>
      </c>
      <c r="E77" s="550"/>
      <c r="F77" s="165">
        <v>0</v>
      </c>
      <c r="G77" s="241">
        <f>SUM(M77:X77)</f>
        <v>0</v>
      </c>
      <c r="H77" s="147"/>
      <c r="I77" s="165">
        <f t="shared" si="31"/>
        <v>0</v>
      </c>
      <c r="J77" s="74"/>
      <c r="K77" s="1"/>
      <c r="L77" s="1"/>
      <c r="M77" s="1"/>
      <c r="N77" s="1"/>
      <c r="O77" s="80"/>
      <c r="P77" s="1"/>
      <c r="Q77" s="42"/>
      <c r="R77" s="356"/>
      <c r="S77" s="80"/>
      <c r="T77" s="80"/>
      <c r="U77" s="44"/>
    </row>
    <row r="78" spans="1:22" hidden="1" x14ac:dyDescent="0.25">
      <c r="B78" s="55"/>
      <c r="C78" s="2"/>
      <c r="D78" s="550" t="s">
        <v>348</v>
      </c>
      <c r="E78" s="550"/>
      <c r="F78" s="165">
        <v>0</v>
      </c>
      <c r="G78" s="241">
        <f>SUM(M78:X78)</f>
        <v>0</v>
      </c>
      <c r="H78" s="147"/>
      <c r="I78" s="165">
        <f t="shared" si="31"/>
        <v>0</v>
      </c>
      <c r="J78" s="74"/>
      <c r="K78" s="1"/>
      <c r="L78" s="1"/>
      <c r="M78" s="1"/>
      <c r="N78" s="1"/>
      <c r="O78" s="80"/>
      <c r="P78" s="1"/>
      <c r="Q78" s="42"/>
      <c r="R78" s="356"/>
      <c r="S78" s="80"/>
      <c r="T78" s="80"/>
      <c r="U78" s="44"/>
    </row>
    <row r="79" spans="1:22" hidden="1" x14ac:dyDescent="0.25">
      <c r="B79" s="122" t="s">
        <v>837</v>
      </c>
      <c r="C79" s="593" t="s">
        <v>838</v>
      </c>
      <c r="D79" s="594"/>
      <c r="E79" s="594"/>
      <c r="F79" s="167">
        <v>0</v>
      </c>
      <c r="G79" s="249">
        <f>G80+G81+G82</f>
        <v>0</v>
      </c>
      <c r="H79" s="155">
        <f t="shared" ref="H79" si="37">H80+H81+H82</f>
        <v>0</v>
      </c>
      <c r="I79" s="167">
        <f t="shared" si="31"/>
        <v>0</v>
      </c>
      <c r="J79" s="169">
        <f t="shared" ref="J79:U79" si="38">J80+J81+J82</f>
        <v>0</v>
      </c>
      <c r="K79" s="130">
        <f t="shared" si="38"/>
        <v>0</v>
      </c>
      <c r="L79" s="130">
        <f t="shared" si="38"/>
        <v>0</v>
      </c>
      <c r="M79" s="130">
        <f t="shared" si="38"/>
        <v>0</v>
      </c>
      <c r="N79" s="130">
        <f t="shared" si="38"/>
        <v>0</v>
      </c>
      <c r="O79" s="131">
        <f t="shared" si="38"/>
        <v>0</v>
      </c>
      <c r="P79" s="130">
        <f t="shared" si="38"/>
        <v>0</v>
      </c>
      <c r="Q79" s="129">
        <f t="shared" si="38"/>
        <v>0</v>
      </c>
      <c r="R79" s="357">
        <f t="shared" si="38"/>
        <v>0</v>
      </c>
      <c r="S79" s="131">
        <f t="shared" si="38"/>
        <v>0</v>
      </c>
      <c r="T79" s="131">
        <f t="shared" si="38"/>
        <v>0</v>
      </c>
      <c r="U79" s="132">
        <f t="shared" si="38"/>
        <v>0</v>
      </c>
    </row>
    <row r="80" spans="1:22" s="206" customFormat="1" hidden="1" x14ac:dyDescent="0.25">
      <c r="A80" s="124" t="s">
        <v>882</v>
      </c>
      <c r="B80" s="187" t="s">
        <v>883</v>
      </c>
      <c r="C80" s="200"/>
      <c r="D80" s="256" t="s">
        <v>969</v>
      </c>
      <c r="E80" s="256"/>
      <c r="F80" s="189">
        <v>0</v>
      </c>
      <c r="G80" s="261">
        <f>SUM(M80:X80)</f>
        <v>0</v>
      </c>
      <c r="H80" s="188"/>
      <c r="I80" s="189">
        <f t="shared" si="31"/>
        <v>0</v>
      </c>
      <c r="J80" s="197"/>
      <c r="K80" s="191"/>
      <c r="L80" s="191"/>
      <c r="M80" s="191"/>
      <c r="N80" s="191"/>
      <c r="O80" s="192"/>
      <c r="P80" s="191"/>
      <c r="Q80" s="190"/>
      <c r="R80" s="353"/>
      <c r="S80" s="192"/>
      <c r="T80" s="192"/>
      <c r="U80" s="193"/>
    </row>
    <row r="81" spans="1:21" s="206" customFormat="1" hidden="1" x14ac:dyDescent="0.25">
      <c r="A81" s="124" t="s">
        <v>224</v>
      </c>
      <c r="B81" s="187" t="s">
        <v>658</v>
      </c>
      <c r="C81" s="200"/>
      <c r="D81" s="256" t="s">
        <v>225</v>
      </c>
      <c r="E81" s="256"/>
      <c r="F81" s="189">
        <v>0</v>
      </c>
      <c r="G81" s="261">
        <f>SUM(M81:X81)</f>
        <v>0</v>
      </c>
      <c r="H81" s="188"/>
      <c r="I81" s="189">
        <f t="shared" si="31"/>
        <v>0</v>
      </c>
      <c r="J81" s="197"/>
      <c r="K81" s="191"/>
      <c r="L81" s="191"/>
      <c r="M81" s="191"/>
      <c r="N81" s="191"/>
      <c r="O81" s="192"/>
      <c r="P81" s="191"/>
      <c r="Q81" s="190"/>
      <c r="R81" s="353"/>
      <c r="S81" s="192"/>
      <c r="T81" s="192"/>
      <c r="U81" s="193"/>
    </row>
    <row r="82" spans="1:21" s="206" customFormat="1" hidden="1" x14ac:dyDescent="0.25">
      <c r="A82" s="124" t="s">
        <v>226</v>
      </c>
      <c r="B82" s="187" t="s">
        <v>659</v>
      </c>
      <c r="C82" s="200"/>
      <c r="D82" s="256" t="s">
        <v>227</v>
      </c>
      <c r="E82" s="256"/>
      <c r="F82" s="189">
        <v>0</v>
      </c>
      <c r="G82" s="261">
        <f>SUM(M82:X82)</f>
        <v>0</v>
      </c>
      <c r="H82" s="188"/>
      <c r="I82" s="189">
        <f t="shared" si="31"/>
        <v>0</v>
      </c>
      <c r="J82" s="197"/>
      <c r="K82" s="191"/>
      <c r="L82" s="191"/>
      <c r="M82" s="191"/>
      <c r="N82" s="191"/>
      <c r="O82" s="192"/>
      <c r="P82" s="191"/>
      <c r="Q82" s="190"/>
      <c r="R82" s="353"/>
      <c r="S82" s="192"/>
      <c r="T82" s="192"/>
      <c r="U82" s="193"/>
    </row>
    <row r="83" spans="1:21" s="41" customFormat="1" ht="27.75" hidden="1" customHeight="1" x14ac:dyDescent="0.25">
      <c r="A83" s="124" t="s">
        <v>228</v>
      </c>
      <c r="B83" s="105" t="s">
        <v>660</v>
      </c>
      <c r="C83" s="630" t="s">
        <v>353</v>
      </c>
      <c r="D83" s="631"/>
      <c r="E83" s="631"/>
      <c r="F83" s="168">
        <v>0</v>
      </c>
      <c r="G83" s="250">
        <f>SUM(M83:X83)</f>
        <v>0</v>
      </c>
      <c r="H83" s="156"/>
      <c r="I83" s="168">
        <f t="shared" si="31"/>
        <v>0</v>
      </c>
      <c r="J83" s="107"/>
      <c r="K83" s="108"/>
      <c r="L83" s="108"/>
      <c r="M83" s="108"/>
      <c r="N83" s="108"/>
      <c r="O83" s="111"/>
      <c r="P83" s="108"/>
      <c r="Q83" s="110"/>
      <c r="R83" s="358"/>
      <c r="S83" s="111"/>
      <c r="T83" s="111"/>
      <c r="U83" s="112"/>
    </row>
    <row r="84" spans="1:21" s="41" customFormat="1" hidden="1" x14ac:dyDescent="0.25">
      <c r="A84" s="124" t="s">
        <v>229</v>
      </c>
      <c r="B84" s="105" t="s">
        <v>661</v>
      </c>
      <c r="C84" s="630" t="s">
        <v>803</v>
      </c>
      <c r="D84" s="631"/>
      <c r="E84" s="631"/>
      <c r="F84" s="168">
        <v>0</v>
      </c>
      <c r="G84" s="250">
        <f>G85+G86+G87+G88+G89+G90+G91+G92+G93+G94</f>
        <v>0</v>
      </c>
      <c r="H84" s="156">
        <f t="shared" ref="H84" si="39">H85+H86+H87+H88+H89+H90+H91+H92+H93+H94</f>
        <v>0</v>
      </c>
      <c r="I84" s="168">
        <f t="shared" si="31"/>
        <v>0</v>
      </c>
      <c r="J84" s="107">
        <f t="shared" ref="J84:U84" si="40">J85+J86+J87+J88+J89+J90+J91+J92+J93+J94</f>
        <v>0</v>
      </c>
      <c r="K84" s="108">
        <f t="shared" si="40"/>
        <v>0</v>
      </c>
      <c r="L84" s="108">
        <f t="shared" si="40"/>
        <v>0</v>
      </c>
      <c r="M84" s="108">
        <f t="shared" si="40"/>
        <v>0</v>
      </c>
      <c r="N84" s="108">
        <f t="shared" si="40"/>
        <v>0</v>
      </c>
      <c r="O84" s="111">
        <f t="shared" si="40"/>
        <v>0</v>
      </c>
      <c r="P84" s="108">
        <f t="shared" si="40"/>
        <v>0</v>
      </c>
      <c r="Q84" s="110">
        <f t="shared" si="40"/>
        <v>0</v>
      </c>
      <c r="R84" s="358">
        <f t="shared" si="40"/>
        <v>0</v>
      </c>
      <c r="S84" s="111">
        <f t="shared" si="40"/>
        <v>0</v>
      </c>
      <c r="T84" s="111">
        <f t="shared" si="40"/>
        <v>0</v>
      </c>
      <c r="U84" s="112">
        <f t="shared" si="40"/>
        <v>0</v>
      </c>
    </row>
    <row r="85" spans="1:21" hidden="1" x14ac:dyDescent="0.25">
      <c r="B85" s="55"/>
      <c r="C85" s="2"/>
      <c r="D85" s="550" t="s">
        <v>370</v>
      </c>
      <c r="E85" s="550"/>
      <c r="F85" s="165">
        <v>0</v>
      </c>
      <c r="G85" s="241">
        <f t="shared" ref="G85:G94" si="41">SUM(M85:X85)</f>
        <v>0</v>
      </c>
      <c r="H85" s="147"/>
      <c r="I85" s="165">
        <f t="shared" si="31"/>
        <v>0</v>
      </c>
      <c r="J85" s="74"/>
      <c r="K85" s="1"/>
      <c r="L85" s="1"/>
      <c r="M85" s="1"/>
      <c r="N85" s="1"/>
      <c r="O85" s="80"/>
      <c r="P85" s="1"/>
      <c r="Q85" s="42"/>
      <c r="R85" s="356"/>
      <c r="S85" s="80"/>
      <c r="T85" s="80"/>
      <c r="U85" s="44"/>
    </row>
    <row r="86" spans="1:21" hidden="1" x14ac:dyDescent="0.25">
      <c r="B86" s="55"/>
      <c r="C86" s="2"/>
      <c r="D86" s="550" t="s">
        <v>506</v>
      </c>
      <c r="E86" s="550"/>
      <c r="F86" s="165">
        <v>0</v>
      </c>
      <c r="G86" s="241">
        <f t="shared" si="41"/>
        <v>0</v>
      </c>
      <c r="H86" s="147"/>
      <c r="I86" s="165">
        <f t="shared" si="31"/>
        <v>0</v>
      </c>
      <c r="J86" s="74"/>
      <c r="K86" s="1"/>
      <c r="L86" s="1"/>
      <c r="M86" s="1"/>
      <c r="N86" s="1"/>
      <c r="O86" s="80"/>
      <c r="P86" s="1"/>
      <c r="Q86" s="42"/>
      <c r="R86" s="356"/>
      <c r="S86" s="80"/>
      <c r="T86" s="80"/>
      <c r="U86" s="44"/>
    </row>
    <row r="87" spans="1:21" hidden="1" x14ac:dyDescent="0.25">
      <c r="B87" s="55"/>
      <c r="C87" s="2"/>
      <c r="D87" s="550" t="s">
        <v>507</v>
      </c>
      <c r="E87" s="550"/>
      <c r="F87" s="165">
        <v>0</v>
      </c>
      <c r="G87" s="241">
        <f t="shared" si="41"/>
        <v>0</v>
      </c>
      <c r="H87" s="147"/>
      <c r="I87" s="165">
        <f t="shared" si="31"/>
        <v>0</v>
      </c>
      <c r="J87" s="74"/>
      <c r="K87" s="1"/>
      <c r="L87" s="1"/>
      <c r="M87" s="1"/>
      <c r="N87" s="1"/>
      <c r="O87" s="80"/>
      <c r="P87" s="1"/>
      <c r="Q87" s="42"/>
      <c r="R87" s="356"/>
      <c r="S87" s="80"/>
      <c r="T87" s="80"/>
      <c r="U87" s="44"/>
    </row>
    <row r="88" spans="1:21" hidden="1" x14ac:dyDescent="0.25">
      <c r="B88" s="55"/>
      <c r="C88" s="2"/>
      <c r="D88" s="550" t="s">
        <v>508</v>
      </c>
      <c r="E88" s="550"/>
      <c r="F88" s="165">
        <v>0</v>
      </c>
      <c r="G88" s="241">
        <f t="shared" si="41"/>
        <v>0</v>
      </c>
      <c r="H88" s="147"/>
      <c r="I88" s="165">
        <f t="shared" si="31"/>
        <v>0</v>
      </c>
      <c r="J88" s="74"/>
      <c r="K88" s="1"/>
      <c r="L88" s="1"/>
      <c r="M88" s="1"/>
      <c r="N88" s="1"/>
      <c r="O88" s="80"/>
      <c r="P88" s="1"/>
      <c r="Q88" s="42"/>
      <c r="R88" s="356"/>
      <c r="S88" s="80"/>
      <c r="T88" s="80"/>
      <c r="U88" s="44"/>
    </row>
    <row r="89" spans="1:21" hidden="1" x14ac:dyDescent="0.25">
      <c r="B89" s="55"/>
      <c r="C89" s="2"/>
      <c r="D89" s="550" t="s">
        <v>509</v>
      </c>
      <c r="E89" s="550"/>
      <c r="F89" s="165">
        <v>0</v>
      </c>
      <c r="G89" s="241">
        <f t="shared" si="41"/>
        <v>0</v>
      </c>
      <c r="H89" s="147"/>
      <c r="I89" s="165">
        <f t="shared" si="31"/>
        <v>0</v>
      </c>
      <c r="J89" s="74"/>
      <c r="K89" s="1"/>
      <c r="L89" s="1"/>
      <c r="M89" s="1"/>
      <c r="N89" s="1"/>
      <c r="O89" s="80"/>
      <c r="P89" s="1"/>
      <c r="Q89" s="42"/>
      <c r="R89" s="356"/>
      <c r="S89" s="80"/>
      <c r="T89" s="80"/>
      <c r="U89" s="44"/>
    </row>
    <row r="90" spans="1:21" hidden="1" x14ac:dyDescent="0.25">
      <c r="B90" s="55"/>
      <c r="C90" s="2"/>
      <c r="D90" s="550" t="s">
        <v>510</v>
      </c>
      <c r="E90" s="550"/>
      <c r="F90" s="165">
        <v>0</v>
      </c>
      <c r="G90" s="241">
        <f t="shared" si="41"/>
        <v>0</v>
      </c>
      <c r="H90" s="147"/>
      <c r="I90" s="165">
        <f t="shared" si="31"/>
        <v>0</v>
      </c>
      <c r="J90" s="74"/>
      <c r="K90" s="1"/>
      <c r="L90" s="1"/>
      <c r="M90" s="1"/>
      <c r="N90" s="1"/>
      <c r="O90" s="80"/>
      <c r="P90" s="1"/>
      <c r="Q90" s="42"/>
      <c r="R90" s="356"/>
      <c r="S90" s="80"/>
      <c r="T90" s="80"/>
      <c r="U90" s="44"/>
    </row>
    <row r="91" spans="1:21" ht="25.5" hidden="1" customHeight="1" x14ac:dyDescent="0.25">
      <c r="B91" s="55"/>
      <c r="C91" s="2"/>
      <c r="D91" s="551" t="s">
        <v>511</v>
      </c>
      <c r="E91" s="551"/>
      <c r="F91" s="165">
        <v>0</v>
      </c>
      <c r="G91" s="251">
        <f t="shared" si="41"/>
        <v>0</v>
      </c>
      <c r="H91" s="157"/>
      <c r="I91" s="165">
        <f t="shared" si="31"/>
        <v>0</v>
      </c>
      <c r="J91" s="74"/>
      <c r="K91" s="1"/>
      <c r="L91" s="1"/>
      <c r="M91" s="1"/>
      <c r="N91" s="1"/>
      <c r="O91" s="80"/>
      <c r="P91" s="1"/>
      <c r="Q91" s="42"/>
      <c r="R91" s="356"/>
      <c r="S91" s="80"/>
      <c r="T91" s="80"/>
      <c r="U91" s="44"/>
    </row>
    <row r="92" spans="1:21" hidden="1" x14ac:dyDescent="0.25">
      <c r="B92" s="55"/>
      <c r="C92" s="2"/>
      <c r="D92" s="550" t="s">
        <v>804</v>
      </c>
      <c r="E92" s="550"/>
      <c r="F92" s="165">
        <v>0</v>
      </c>
      <c r="G92" s="241">
        <f t="shared" si="41"/>
        <v>0</v>
      </c>
      <c r="H92" s="147"/>
      <c r="I92" s="165">
        <f t="shared" si="31"/>
        <v>0</v>
      </c>
      <c r="J92" s="74"/>
      <c r="K92" s="1"/>
      <c r="L92" s="1"/>
      <c r="M92" s="1"/>
      <c r="N92" s="1"/>
      <c r="O92" s="80"/>
      <c r="P92" s="1"/>
      <c r="Q92" s="42"/>
      <c r="R92" s="356"/>
      <c r="S92" s="80"/>
      <c r="T92" s="80"/>
      <c r="U92" s="44"/>
    </row>
    <row r="93" spans="1:21" ht="25.5" hidden="1" customHeight="1" x14ac:dyDescent="0.25">
      <c r="B93" s="55"/>
      <c r="C93" s="2"/>
      <c r="D93" s="551" t="s">
        <v>512</v>
      </c>
      <c r="E93" s="551"/>
      <c r="F93" s="165">
        <v>0</v>
      </c>
      <c r="G93" s="251">
        <f t="shared" si="41"/>
        <v>0</v>
      </c>
      <c r="H93" s="157"/>
      <c r="I93" s="165">
        <f t="shared" si="31"/>
        <v>0</v>
      </c>
      <c r="J93" s="74"/>
      <c r="K93" s="1"/>
      <c r="L93" s="1"/>
      <c r="M93" s="1"/>
      <c r="N93" s="1"/>
      <c r="O93" s="80"/>
      <c r="P93" s="1"/>
      <c r="Q93" s="42"/>
      <c r="R93" s="356"/>
      <c r="S93" s="80"/>
      <c r="T93" s="80"/>
      <c r="U93" s="44"/>
    </row>
    <row r="94" spans="1:21" ht="25.5" hidden="1" customHeight="1" x14ac:dyDescent="0.25">
      <c r="B94" s="55"/>
      <c r="C94" s="2"/>
      <c r="D94" s="551" t="s">
        <v>513</v>
      </c>
      <c r="E94" s="551"/>
      <c r="F94" s="165">
        <v>0</v>
      </c>
      <c r="G94" s="251">
        <f t="shared" si="41"/>
        <v>0</v>
      </c>
      <c r="H94" s="157"/>
      <c r="I94" s="165">
        <f t="shared" si="31"/>
        <v>0</v>
      </c>
      <c r="J94" s="74"/>
      <c r="K94" s="1"/>
      <c r="L94" s="1"/>
      <c r="M94" s="1"/>
      <c r="N94" s="1"/>
      <c r="O94" s="80"/>
      <c r="P94" s="1"/>
      <c r="Q94" s="42"/>
      <c r="R94" s="356"/>
      <c r="S94" s="80"/>
      <c r="T94" s="80"/>
      <c r="U94" s="44"/>
    </row>
    <row r="95" spans="1:21" s="41" customFormat="1" ht="15" hidden="1" customHeight="1" x14ac:dyDescent="0.25">
      <c r="A95" s="124" t="s">
        <v>230</v>
      </c>
      <c r="B95" s="105" t="s">
        <v>662</v>
      </c>
      <c r="C95" s="630" t="s">
        <v>805</v>
      </c>
      <c r="D95" s="631"/>
      <c r="E95" s="631"/>
      <c r="F95" s="168">
        <v>0</v>
      </c>
      <c r="G95" s="250">
        <f>G96+G97+G98+G99+G100+G101+G102+G103+G104+G105</f>
        <v>0</v>
      </c>
      <c r="H95" s="156">
        <f t="shared" ref="H95" si="42">H96+H97+H98+H99+H100+H101+H102+H103+H104+H105</f>
        <v>0</v>
      </c>
      <c r="I95" s="168">
        <f t="shared" si="31"/>
        <v>0</v>
      </c>
      <c r="J95" s="107">
        <f t="shared" ref="J95:U95" si="43">J96+J97+J98+J99+J100+J101+J102+J103+J104+J105</f>
        <v>0</v>
      </c>
      <c r="K95" s="108">
        <f t="shared" si="43"/>
        <v>0</v>
      </c>
      <c r="L95" s="108">
        <f t="shared" si="43"/>
        <v>0</v>
      </c>
      <c r="M95" s="108">
        <f t="shared" si="43"/>
        <v>0</v>
      </c>
      <c r="N95" s="108">
        <f t="shared" si="43"/>
        <v>0</v>
      </c>
      <c r="O95" s="111">
        <f t="shared" si="43"/>
        <v>0</v>
      </c>
      <c r="P95" s="108">
        <f t="shared" si="43"/>
        <v>0</v>
      </c>
      <c r="Q95" s="110">
        <f t="shared" si="43"/>
        <v>0</v>
      </c>
      <c r="R95" s="358">
        <f t="shared" si="43"/>
        <v>0</v>
      </c>
      <c r="S95" s="111">
        <f t="shared" si="43"/>
        <v>0</v>
      </c>
      <c r="T95" s="111">
        <f t="shared" si="43"/>
        <v>0</v>
      </c>
      <c r="U95" s="112">
        <f t="shared" si="43"/>
        <v>0</v>
      </c>
    </row>
    <row r="96" spans="1:21" hidden="1" x14ac:dyDescent="0.25">
      <c r="B96" s="55"/>
      <c r="C96" s="2"/>
      <c r="D96" s="550" t="s">
        <v>369</v>
      </c>
      <c r="E96" s="550"/>
      <c r="F96" s="165">
        <v>0</v>
      </c>
      <c r="G96" s="241">
        <f t="shared" ref="G96:G105" si="44">SUM(M96:X96)</f>
        <v>0</v>
      </c>
      <c r="H96" s="147"/>
      <c r="I96" s="165">
        <f t="shared" si="31"/>
        <v>0</v>
      </c>
      <c r="J96" s="74"/>
      <c r="K96" s="1"/>
      <c r="L96" s="1"/>
      <c r="M96" s="1"/>
      <c r="N96" s="1"/>
      <c r="O96" s="80"/>
      <c r="P96" s="1"/>
      <c r="Q96" s="42"/>
      <c r="R96" s="356"/>
      <c r="S96" s="80"/>
      <c r="T96" s="80"/>
      <c r="U96" s="44"/>
    </row>
    <row r="97" spans="1:21" hidden="1" x14ac:dyDescent="0.25">
      <c r="B97" s="55"/>
      <c r="C97" s="2"/>
      <c r="D97" s="550" t="s">
        <v>514</v>
      </c>
      <c r="E97" s="550"/>
      <c r="F97" s="165">
        <v>0</v>
      </c>
      <c r="G97" s="241">
        <f t="shared" si="44"/>
        <v>0</v>
      </c>
      <c r="H97" s="147"/>
      <c r="I97" s="165">
        <f t="shared" si="31"/>
        <v>0</v>
      </c>
      <c r="J97" s="74"/>
      <c r="K97" s="1"/>
      <c r="L97" s="1"/>
      <c r="M97" s="1"/>
      <c r="N97" s="1"/>
      <c r="O97" s="80"/>
      <c r="P97" s="1"/>
      <c r="Q97" s="42"/>
      <c r="R97" s="356"/>
      <c r="S97" s="80"/>
      <c r="T97" s="80"/>
      <c r="U97" s="44"/>
    </row>
    <row r="98" spans="1:21" hidden="1" x14ac:dyDescent="0.25">
      <c r="B98" s="55"/>
      <c r="C98" s="2"/>
      <c r="D98" s="550" t="s">
        <v>516</v>
      </c>
      <c r="E98" s="550"/>
      <c r="F98" s="165">
        <v>0</v>
      </c>
      <c r="G98" s="241">
        <f t="shared" si="44"/>
        <v>0</v>
      </c>
      <c r="H98" s="147"/>
      <c r="I98" s="165">
        <f t="shared" si="31"/>
        <v>0</v>
      </c>
      <c r="J98" s="74"/>
      <c r="K98" s="1"/>
      <c r="L98" s="1"/>
      <c r="M98" s="1"/>
      <c r="N98" s="1"/>
      <c r="O98" s="80"/>
      <c r="P98" s="1"/>
      <c r="Q98" s="42"/>
      <c r="R98" s="356"/>
      <c r="S98" s="80"/>
      <c r="T98" s="80"/>
      <c r="U98" s="44"/>
    </row>
    <row r="99" spans="1:21" hidden="1" x14ac:dyDescent="0.25">
      <c r="B99" s="55"/>
      <c r="C99" s="2"/>
      <c r="D99" s="550" t="s">
        <v>807</v>
      </c>
      <c r="E99" s="550"/>
      <c r="F99" s="165">
        <v>0</v>
      </c>
      <c r="G99" s="241">
        <f t="shared" si="44"/>
        <v>0</v>
      </c>
      <c r="H99" s="147"/>
      <c r="I99" s="165">
        <f t="shared" si="31"/>
        <v>0</v>
      </c>
      <c r="J99" s="74"/>
      <c r="K99" s="1"/>
      <c r="L99" s="1"/>
      <c r="M99" s="1"/>
      <c r="N99" s="1"/>
      <c r="O99" s="80"/>
      <c r="P99" s="1"/>
      <c r="Q99" s="42"/>
      <c r="R99" s="356"/>
      <c r="S99" s="80"/>
      <c r="T99" s="80"/>
      <c r="U99" s="44"/>
    </row>
    <row r="100" spans="1:21" hidden="1" x14ac:dyDescent="0.25">
      <c r="B100" s="55"/>
      <c r="C100" s="2"/>
      <c r="D100" s="550" t="s">
        <v>521</v>
      </c>
      <c r="E100" s="550"/>
      <c r="F100" s="165">
        <v>0</v>
      </c>
      <c r="G100" s="241">
        <f t="shared" si="44"/>
        <v>0</v>
      </c>
      <c r="H100" s="147"/>
      <c r="I100" s="165">
        <f t="shared" si="31"/>
        <v>0</v>
      </c>
      <c r="J100" s="74"/>
      <c r="K100" s="1"/>
      <c r="L100" s="1"/>
      <c r="M100" s="1"/>
      <c r="N100" s="1"/>
      <c r="O100" s="80"/>
      <c r="P100" s="1"/>
      <c r="Q100" s="42"/>
      <c r="R100" s="356"/>
      <c r="S100" s="80"/>
      <c r="T100" s="80"/>
      <c r="U100" s="44"/>
    </row>
    <row r="101" spans="1:21" hidden="1" x14ac:dyDescent="0.25">
      <c r="B101" s="55"/>
      <c r="C101" s="2"/>
      <c r="D101" s="550" t="s">
        <v>519</v>
      </c>
      <c r="E101" s="550"/>
      <c r="F101" s="165">
        <v>0</v>
      </c>
      <c r="G101" s="241">
        <f t="shared" si="44"/>
        <v>0</v>
      </c>
      <c r="H101" s="147"/>
      <c r="I101" s="165">
        <f t="shared" si="31"/>
        <v>0</v>
      </c>
      <c r="J101" s="74"/>
      <c r="K101" s="1"/>
      <c r="L101" s="1"/>
      <c r="M101" s="1"/>
      <c r="N101" s="1"/>
      <c r="O101" s="80"/>
      <c r="P101" s="1"/>
      <c r="Q101" s="42"/>
      <c r="R101" s="356"/>
      <c r="S101" s="80"/>
      <c r="T101" s="80"/>
      <c r="U101" s="44"/>
    </row>
    <row r="102" spans="1:21" ht="25.5" hidden="1" customHeight="1" x14ac:dyDescent="0.25">
      <c r="B102" s="55"/>
      <c r="C102" s="2"/>
      <c r="D102" s="551" t="s">
        <v>523</v>
      </c>
      <c r="E102" s="551"/>
      <c r="F102" s="165">
        <v>0</v>
      </c>
      <c r="G102" s="251">
        <f t="shared" si="44"/>
        <v>0</v>
      </c>
      <c r="H102" s="157"/>
      <c r="I102" s="165">
        <f t="shared" si="31"/>
        <v>0</v>
      </c>
      <c r="J102" s="74"/>
      <c r="K102" s="1"/>
      <c r="L102" s="1"/>
      <c r="M102" s="1"/>
      <c r="N102" s="1"/>
      <c r="O102" s="80"/>
      <c r="P102" s="1"/>
      <c r="Q102" s="42"/>
      <c r="R102" s="356"/>
      <c r="S102" s="80"/>
      <c r="T102" s="80"/>
      <c r="U102" s="44"/>
    </row>
    <row r="103" spans="1:21" hidden="1" x14ac:dyDescent="0.25">
      <c r="B103" s="55"/>
      <c r="C103" s="2"/>
      <c r="D103" s="550" t="s">
        <v>806</v>
      </c>
      <c r="E103" s="550"/>
      <c r="F103" s="165">
        <v>0</v>
      </c>
      <c r="G103" s="241">
        <f t="shared" si="44"/>
        <v>0</v>
      </c>
      <c r="H103" s="147"/>
      <c r="I103" s="165">
        <f t="shared" si="31"/>
        <v>0</v>
      </c>
      <c r="J103" s="74"/>
      <c r="K103" s="1"/>
      <c r="L103" s="1"/>
      <c r="M103" s="1"/>
      <c r="N103" s="1"/>
      <c r="O103" s="80"/>
      <c r="P103" s="1"/>
      <c r="Q103" s="42"/>
      <c r="R103" s="356"/>
      <c r="S103" s="80"/>
      <c r="T103" s="80"/>
      <c r="U103" s="44"/>
    </row>
    <row r="104" spans="1:21" ht="25.5" hidden="1" customHeight="1" x14ac:dyDescent="0.25">
      <c r="B104" s="55"/>
      <c r="C104" s="2"/>
      <c r="D104" s="551" t="s">
        <v>526</v>
      </c>
      <c r="E104" s="551"/>
      <c r="F104" s="165">
        <v>0</v>
      </c>
      <c r="G104" s="251">
        <f t="shared" si="44"/>
        <v>0</v>
      </c>
      <c r="H104" s="157"/>
      <c r="I104" s="165">
        <f t="shared" si="31"/>
        <v>0</v>
      </c>
      <c r="J104" s="74"/>
      <c r="K104" s="1"/>
      <c r="L104" s="1"/>
      <c r="M104" s="1"/>
      <c r="N104" s="1"/>
      <c r="O104" s="80"/>
      <c r="P104" s="1"/>
      <c r="Q104" s="42"/>
      <c r="R104" s="356"/>
      <c r="S104" s="80"/>
      <c r="T104" s="80"/>
      <c r="U104" s="44"/>
    </row>
    <row r="105" spans="1:21" ht="25.5" hidden="1" customHeight="1" x14ac:dyDescent="0.25">
      <c r="B105" s="55"/>
      <c r="C105" s="2"/>
      <c r="D105" s="551" t="s">
        <v>528</v>
      </c>
      <c r="E105" s="551"/>
      <c r="F105" s="165">
        <v>0</v>
      </c>
      <c r="G105" s="251">
        <f t="shared" si="44"/>
        <v>0</v>
      </c>
      <c r="H105" s="157"/>
      <c r="I105" s="165">
        <f t="shared" si="31"/>
        <v>0</v>
      </c>
      <c r="J105" s="74"/>
      <c r="K105" s="1"/>
      <c r="L105" s="1"/>
      <c r="M105" s="1"/>
      <c r="N105" s="1"/>
      <c r="O105" s="80"/>
      <c r="P105" s="1"/>
      <c r="Q105" s="42"/>
      <c r="R105" s="356"/>
      <c r="S105" s="80"/>
      <c r="T105" s="80"/>
      <c r="U105" s="44"/>
    </row>
    <row r="106" spans="1:21" s="41" customFormat="1" hidden="1" x14ac:dyDescent="0.25">
      <c r="A106" s="124" t="s">
        <v>231</v>
      </c>
      <c r="B106" s="105" t="s">
        <v>663</v>
      </c>
      <c r="C106" s="595" t="s">
        <v>232</v>
      </c>
      <c r="D106" s="596"/>
      <c r="E106" s="596"/>
      <c r="F106" s="168">
        <v>0</v>
      </c>
      <c r="G106" s="252">
        <f>G107+G108+G109+G110+G111+G112+G113+G114+G115+G116</f>
        <v>0</v>
      </c>
      <c r="H106" s="158">
        <f t="shared" ref="H106" si="45">H107+H108+H109+H110+H111+H112+H113+H114+H115+H116</f>
        <v>0</v>
      </c>
      <c r="I106" s="168">
        <f t="shared" si="31"/>
        <v>0</v>
      </c>
      <c r="J106" s="107">
        <f t="shared" ref="J106:U106" si="46">J107+J108+J109+J110+J111+J112+J113+J114+J115+J116</f>
        <v>0</v>
      </c>
      <c r="K106" s="108">
        <f t="shared" si="46"/>
        <v>0</v>
      </c>
      <c r="L106" s="108">
        <f t="shared" si="46"/>
        <v>0</v>
      </c>
      <c r="M106" s="108">
        <f t="shared" si="46"/>
        <v>0</v>
      </c>
      <c r="N106" s="108">
        <f t="shared" si="46"/>
        <v>0</v>
      </c>
      <c r="O106" s="111">
        <f t="shared" si="46"/>
        <v>0</v>
      </c>
      <c r="P106" s="108">
        <f t="shared" si="46"/>
        <v>0</v>
      </c>
      <c r="Q106" s="110">
        <f t="shared" si="46"/>
        <v>0</v>
      </c>
      <c r="R106" s="358">
        <f t="shared" si="46"/>
        <v>0</v>
      </c>
      <c r="S106" s="111">
        <f t="shared" si="46"/>
        <v>0</v>
      </c>
      <c r="T106" s="111">
        <f t="shared" si="46"/>
        <v>0</v>
      </c>
      <c r="U106" s="112">
        <f t="shared" si="46"/>
        <v>0</v>
      </c>
    </row>
    <row r="107" spans="1:21" hidden="1" x14ac:dyDescent="0.25">
      <c r="B107" s="55"/>
      <c r="C107" s="2"/>
      <c r="D107" s="550" t="s">
        <v>368</v>
      </c>
      <c r="E107" s="550"/>
      <c r="F107" s="165">
        <v>0</v>
      </c>
      <c r="G107" s="241">
        <f t="shared" ref="G107:G116" si="47">SUM(M107:X107)</f>
        <v>0</v>
      </c>
      <c r="H107" s="147"/>
      <c r="I107" s="165">
        <f t="shared" si="31"/>
        <v>0</v>
      </c>
      <c r="J107" s="74"/>
      <c r="K107" s="1"/>
      <c r="L107" s="1"/>
      <c r="M107" s="1"/>
      <c r="N107" s="1"/>
      <c r="O107" s="80"/>
      <c r="P107" s="1"/>
      <c r="Q107" s="42"/>
      <c r="R107" s="356"/>
      <c r="S107" s="80"/>
      <c r="T107" s="80"/>
      <c r="U107" s="44"/>
    </row>
    <row r="108" spans="1:21" hidden="1" x14ac:dyDescent="0.25">
      <c r="B108" s="55"/>
      <c r="C108" s="2"/>
      <c r="D108" s="550" t="s">
        <v>515</v>
      </c>
      <c r="E108" s="550"/>
      <c r="F108" s="165">
        <v>0</v>
      </c>
      <c r="G108" s="241">
        <f t="shared" si="47"/>
        <v>0</v>
      </c>
      <c r="H108" s="147"/>
      <c r="I108" s="165">
        <f t="shared" si="31"/>
        <v>0</v>
      </c>
      <c r="J108" s="74"/>
      <c r="K108" s="1"/>
      <c r="L108" s="1"/>
      <c r="M108" s="1"/>
      <c r="N108" s="1"/>
      <c r="O108" s="80"/>
      <c r="P108" s="1"/>
      <c r="Q108" s="42"/>
      <c r="R108" s="356"/>
      <c r="S108" s="80"/>
      <c r="T108" s="80"/>
      <c r="U108" s="44"/>
    </row>
    <row r="109" spans="1:21" hidden="1" x14ac:dyDescent="0.25">
      <c r="B109" s="55"/>
      <c r="C109" s="2"/>
      <c r="D109" s="550" t="s">
        <v>517</v>
      </c>
      <c r="E109" s="550"/>
      <c r="F109" s="165">
        <v>0</v>
      </c>
      <c r="G109" s="241">
        <f t="shared" si="47"/>
        <v>0</v>
      </c>
      <c r="H109" s="147"/>
      <c r="I109" s="165">
        <f t="shared" si="31"/>
        <v>0</v>
      </c>
      <c r="J109" s="74"/>
      <c r="K109" s="1"/>
      <c r="L109" s="1"/>
      <c r="M109" s="1"/>
      <c r="N109" s="1"/>
      <c r="O109" s="80"/>
      <c r="P109" s="1"/>
      <c r="Q109" s="42"/>
      <c r="R109" s="356"/>
      <c r="S109" s="80"/>
      <c r="T109" s="80"/>
      <c r="U109" s="44"/>
    </row>
    <row r="110" spans="1:21" hidden="1" x14ac:dyDescent="0.25">
      <c r="B110" s="55"/>
      <c r="C110" s="2"/>
      <c r="D110" s="550" t="s">
        <v>518</v>
      </c>
      <c r="E110" s="550"/>
      <c r="F110" s="165">
        <v>0</v>
      </c>
      <c r="G110" s="241">
        <f t="shared" si="47"/>
        <v>0</v>
      </c>
      <c r="H110" s="147"/>
      <c r="I110" s="165">
        <f t="shared" si="31"/>
        <v>0</v>
      </c>
      <c r="J110" s="74"/>
      <c r="K110" s="1"/>
      <c r="L110" s="1"/>
      <c r="M110" s="1"/>
      <c r="N110" s="1"/>
      <c r="O110" s="80"/>
      <c r="P110" s="1"/>
      <c r="Q110" s="42"/>
      <c r="R110" s="356"/>
      <c r="S110" s="80"/>
      <c r="T110" s="80"/>
      <c r="U110" s="44"/>
    </row>
    <row r="111" spans="1:21" hidden="1" x14ac:dyDescent="0.25">
      <c r="B111" s="55"/>
      <c r="C111" s="2"/>
      <c r="D111" s="550" t="s">
        <v>522</v>
      </c>
      <c r="E111" s="550"/>
      <c r="F111" s="165">
        <v>0</v>
      </c>
      <c r="G111" s="241">
        <f t="shared" si="47"/>
        <v>0</v>
      </c>
      <c r="H111" s="147"/>
      <c r="I111" s="165">
        <f t="shared" si="31"/>
        <v>0</v>
      </c>
      <c r="J111" s="74"/>
      <c r="K111" s="1"/>
      <c r="L111" s="1"/>
      <c r="M111" s="1"/>
      <c r="N111" s="1"/>
      <c r="O111" s="80"/>
      <c r="P111" s="1"/>
      <c r="Q111" s="42"/>
      <c r="R111" s="356"/>
      <c r="S111" s="80"/>
      <c r="T111" s="80"/>
      <c r="U111" s="44"/>
    </row>
    <row r="112" spans="1:21" hidden="1" x14ac:dyDescent="0.25">
      <c r="B112" s="55"/>
      <c r="C112" s="2"/>
      <c r="D112" s="550" t="s">
        <v>520</v>
      </c>
      <c r="E112" s="550"/>
      <c r="F112" s="165">
        <v>0</v>
      </c>
      <c r="G112" s="241">
        <f t="shared" si="47"/>
        <v>0</v>
      </c>
      <c r="H112" s="147"/>
      <c r="I112" s="165">
        <f t="shared" si="31"/>
        <v>0</v>
      </c>
      <c r="J112" s="74"/>
      <c r="K112" s="1"/>
      <c r="L112" s="1"/>
      <c r="M112" s="1"/>
      <c r="N112" s="1"/>
      <c r="O112" s="80"/>
      <c r="P112" s="1"/>
      <c r="Q112" s="42"/>
      <c r="R112" s="356"/>
      <c r="S112" s="80"/>
      <c r="T112" s="80"/>
      <c r="U112" s="44"/>
    </row>
    <row r="113" spans="1:21" ht="25.5" hidden="1" customHeight="1" x14ac:dyDescent="0.25">
      <c r="B113" s="55"/>
      <c r="C113" s="2"/>
      <c r="D113" s="551" t="s">
        <v>524</v>
      </c>
      <c r="E113" s="551"/>
      <c r="F113" s="165">
        <v>0</v>
      </c>
      <c r="G113" s="251">
        <f t="shared" si="47"/>
        <v>0</v>
      </c>
      <c r="H113" s="157"/>
      <c r="I113" s="165">
        <f t="shared" si="31"/>
        <v>0</v>
      </c>
      <c r="J113" s="74"/>
      <c r="K113" s="1"/>
      <c r="L113" s="1"/>
      <c r="M113" s="1"/>
      <c r="N113" s="1"/>
      <c r="O113" s="80"/>
      <c r="P113" s="1"/>
      <c r="Q113" s="42"/>
      <c r="R113" s="356"/>
      <c r="S113" s="80"/>
      <c r="T113" s="80"/>
      <c r="U113" s="44"/>
    </row>
    <row r="114" spans="1:21" hidden="1" x14ac:dyDescent="0.25">
      <c r="B114" s="55"/>
      <c r="C114" s="2"/>
      <c r="D114" s="550" t="s">
        <v>525</v>
      </c>
      <c r="E114" s="550"/>
      <c r="F114" s="165">
        <v>0</v>
      </c>
      <c r="G114" s="241">
        <f t="shared" si="47"/>
        <v>0</v>
      </c>
      <c r="H114" s="147"/>
      <c r="I114" s="165">
        <f t="shared" si="31"/>
        <v>0</v>
      </c>
      <c r="J114" s="74"/>
      <c r="K114" s="1"/>
      <c r="L114" s="1"/>
      <c r="M114" s="1"/>
      <c r="N114" s="1"/>
      <c r="O114" s="80"/>
      <c r="P114" s="1"/>
      <c r="Q114" s="42"/>
      <c r="R114" s="356"/>
      <c r="S114" s="80"/>
      <c r="T114" s="80"/>
      <c r="U114" s="44"/>
    </row>
    <row r="115" spans="1:21" ht="25.5" hidden="1" customHeight="1" x14ac:dyDescent="0.25">
      <c r="B115" s="55"/>
      <c r="C115" s="2"/>
      <c r="D115" s="551" t="s">
        <v>527</v>
      </c>
      <c r="E115" s="551"/>
      <c r="F115" s="165">
        <v>0</v>
      </c>
      <c r="G115" s="251">
        <f t="shared" si="47"/>
        <v>0</v>
      </c>
      <c r="H115" s="157"/>
      <c r="I115" s="165">
        <f t="shared" si="31"/>
        <v>0</v>
      </c>
      <c r="J115" s="74"/>
      <c r="K115" s="1"/>
      <c r="L115" s="1"/>
      <c r="M115" s="1"/>
      <c r="N115" s="1"/>
      <c r="O115" s="80"/>
      <c r="P115" s="1"/>
      <c r="Q115" s="42"/>
      <c r="R115" s="356"/>
      <c r="S115" s="80"/>
      <c r="T115" s="80"/>
      <c r="U115" s="44"/>
    </row>
    <row r="116" spans="1:21" ht="25.5" hidden="1" customHeight="1" x14ac:dyDescent="0.25">
      <c r="B116" s="55"/>
      <c r="C116" s="2"/>
      <c r="D116" s="551" t="s">
        <v>529</v>
      </c>
      <c r="E116" s="551"/>
      <c r="F116" s="165">
        <v>0</v>
      </c>
      <c r="G116" s="251">
        <f t="shared" si="47"/>
        <v>0</v>
      </c>
      <c r="H116" s="157"/>
      <c r="I116" s="165">
        <f t="shared" si="31"/>
        <v>0</v>
      </c>
      <c r="J116" s="74"/>
      <c r="K116" s="1"/>
      <c r="L116" s="1"/>
      <c r="M116" s="1"/>
      <c r="N116" s="1"/>
      <c r="O116" s="80"/>
      <c r="P116" s="1"/>
      <c r="Q116" s="42"/>
      <c r="R116" s="356"/>
      <c r="S116" s="80"/>
      <c r="T116" s="80"/>
      <c r="U116" s="44"/>
    </row>
    <row r="117" spans="1:21" s="41" customFormat="1" ht="27.75" hidden="1" customHeight="1" x14ac:dyDescent="0.25">
      <c r="A117" s="124" t="s">
        <v>233</v>
      </c>
      <c r="B117" s="105" t="s">
        <v>664</v>
      </c>
      <c r="C117" s="630" t="s">
        <v>808</v>
      </c>
      <c r="D117" s="631"/>
      <c r="E117" s="631"/>
      <c r="F117" s="168">
        <v>0</v>
      </c>
      <c r="G117" s="250">
        <f>G118+G119</f>
        <v>0</v>
      </c>
      <c r="H117" s="156">
        <f t="shared" ref="H117" si="48">H118+H119</f>
        <v>0</v>
      </c>
      <c r="I117" s="168">
        <f t="shared" si="31"/>
        <v>0</v>
      </c>
      <c r="J117" s="107">
        <f t="shared" ref="J117:U117" si="49">J118+J119</f>
        <v>0</v>
      </c>
      <c r="K117" s="108">
        <f t="shared" si="49"/>
        <v>0</v>
      </c>
      <c r="L117" s="108">
        <f t="shared" si="49"/>
        <v>0</v>
      </c>
      <c r="M117" s="108">
        <f t="shared" si="49"/>
        <v>0</v>
      </c>
      <c r="N117" s="108">
        <f t="shared" si="49"/>
        <v>0</v>
      </c>
      <c r="O117" s="111">
        <f t="shared" si="49"/>
        <v>0</v>
      </c>
      <c r="P117" s="108">
        <f t="shared" si="49"/>
        <v>0</v>
      </c>
      <c r="Q117" s="110">
        <f t="shared" si="49"/>
        <v>0</v>
      </c>
      <c r="R117" s="358">
        <f t="shared" si="49"/>
        <v>0</v>
      </c>
      <c r="S117" s="111">
        <f t="shared" si="49"/>
        <v>0</v>
      </c>
      <c r="T117" s="111">
        <f t="shared" si="49"/>
        <v>0</v>
      </c>
      <c r="U117" s="112">
        <f t="shared" si="49"/>
        <v>0</v>
      </c>
    </row>
    <row r="118" spans="1:21" hidden="1" x14ac:dyDescent="0.25">
      <c r="B118" s="55"/>
      <c r="C118" s="2"/>
      <c r="D118" s="550" t="s">
        <v>531</v>
      </c>
      <c r="E118" s="550"/>
      <c r="F118" s="165">
        <v>0</v>
      </c>
      <c r="G118" s="241">
        <f>SUM(M118:X118)</f>
        <v>0</v>
      </c>
      <c r="H118" s="147"/>
      <c r="I118" s="165">
        <f t="shared" si="31"/>
        <v>0</v>
      </c>
      <c r="J118" s="74"/>
      <c r="K118" s="1"/>
      <c r="L118" s="1"/>
      <c r="M118" s="1"/>
      <c r="N118" s="1"/>
      <c r="O118" s="80"/>
      <c r="P118" s="1"/>
      <c r="Q118" s="42"/>
      <c r="R118" s="356"/>
      <c r="S118" s="80"/>
      <c r="T118" s="80"/>
      <c r="U118" s="44"/>
    </row>
    <row r="119" spans="1:21" ht="25.5" hidden="1" customHeight="1" x14ac:dyDescent="0.25">
      <c r="B119" s="55"/>
      <c r="C119" s="2"/>
      <c r="D119" s="551" t="s">
        <v>530</v>
      </c>
      <c r="E119" s="551"/>
      <c r="F119" s="165">
        <v>0</v>
      </c>
      <c r="G119" s="251">
        <f>SUM(M119:X119)</f>
        <v>0</v>
      </c>
      <c r="H119" s="157"/>
      <c r="I119" s="165">
        <f t="shared" si="31"/>
        <v>0</v>
      </c>
      <c r="J119" s="74"/>
      <c r="K119" s="1"/>
      <c r="L119" s="1"/>
      <c r="M119" s="1"/>
      <c r="N119" s="1"/>
      <c r="O119" s="80"/>
      <c r="P119" s="1"/>
      <c r="Q119" s="42"/>
      <c r="R119" s="356"/>
      <c r="S119" s="80"/>
      <c r="T119" s="80"/>
      <c r="U119" s="44"/>
    </row>
    <row r="120" spans="1:21" s="41" customFormat="1" hidden="1" x14ac:dyDescent="0.25">
      <c r="A120" s="124" t="s">
        <v>234</v>
      </c>
      <c r="B120" s="105" t="s">
        <v>666</v>
      </c>
      <c r="C120" s="630" t="s">
        <v>809</v>
      </c>
      <c r="D120" s="631"/>
      <c r="E120" s="631"/>
      <c r="F120" s="168">
        <v>0</v>
      </c>
      <c r="G120" s="250">
        <f>G121+G122+G123+G124+G125+G126+G127+G128+G129+G130+G131</f>
        <v>0</v>
      </c>
      <c r="H120" s="156">
        <f t="shared" ref="H120" si="50">H121+H122+H123+H124+H125+H126+H127+H128+H129+H130+H131</f>
        <v>0</v>
      </c>
      <c r="I120" s="168">
        <f t="shared" si="31"/>
        <v>0</v>
      </c>
      <c r="J120" s="107">
        <f t="shared" ref="J120:U120" si="51">J121+J122+J123+J124+J125+J126+J127+J128+J129+J130+J131</f>
        <v>0</v>
      </c>
      <c r="K120" s="108">
        <f t="shared" si="51"/>
        <v>0</v>
      </c>
      <c r="L120" s="108">
        <f t="shared" si="51"/>
        <v>0</v>
      </c>
      <c r="M120" s="108">
        <f t="shared" si="51"/>
        <v>0</v>
      </c>
      <c r="N120" s="108">
        <f t="shared" si="51"/>
        <v>0</v>
      </c>
      <c r="O120" s="111">
        <f t="shared" si="51"/>
        <v>0</v>
      </c>
      <c r="P120" s="108">
        <f t="shared" si="51"/>
        <v>0</v>
      </c>
      <c r="Q120" s="110">
        <f t="shared" si="51"/>
        <v>0</v>
      </c>
      <c r="R120" s="358">
        <f t="shared" si="51"/>
        <v>0</v>
      </c>
      <c r="S120" s="111">
        <f t="shared" si="51"/>
        <v>0</v>
      </c>
      <c r="T120" s="111">
        <f t="shared" si="51"/>
        <v>0</v>
      </c>
      <c r="U120" s="112">
        <f t="shared" si="51"/>
        <v>0</v>
      </c>
    </row>
    <row r="121" spans="1:21" hidden="1" x14ac:dyDescent="0.25">
      <c r="B121" s="55"/>
      <c r="C121" s="2"/>
      <c r="D121" s="550" t="s">
        <v>354</v>
      </c>
      <c r="E121" s="550"/>
      <c r="F121" s="165">
        <v>0</v>
      </c>
      <c r="G121" s="241">
        <f t="shared" ref="G121:G134" si="52">SUM(M121:X121)</f>
        <v>0</v>
      </c>
      <c r="H121" s="147"/>
      <c r="I121" s="165">
        <f t="shared" si="31"/>
        <v>0</v>
      </c>
      <c r="J121" s="74"/>
      <c r="K121" s="1"/>
      <c r="L121" s="1"/>
      <c r="M121" s="1"/>
      <c r="N121" s="1"/>
      <c r="O121" s="80"/>
      <c r="P121" s="1"/>
      <c r="Q121" s="42"/>
      <c r="R121" s="356"/>
      <c r="S121" s="80"/>
      <c r="T121" s="80"/>
      <c r="U121" s="44"/>
    </row>
    <row r="122" spans="1:21" hidden="1" x14ac:dyDescent="0.25">
      <c r="B122" s="55"/>
      <c r="C122" s="2"/>
      <c r="D122" s="550" t="s">
        <v>357</v>
      </c>
      <c r="E122" s="550"/>
      <c r="F122" s="165">
        <v>0</v>
      </c>
      <c r="G122" s="241">
        <f t="shared" si="52"/>
        <v>0</v>
      </c>
      <c r="H122" s="147"/>
      <c r="I122" s="165">
        <f t="shared" si="31"/>
        <v>0</v>
      </c>
      <c r="J122" s="74"/>
      <c r="K122" s="1"/>
      <c r="L122" s="1"/>
      <c r="M122" s="1"/>
      <c r="N122" s="1"/>
      <c r="O122" s="80"/>
      <c r="P122" s="1"/>
      <c r="Q122" s="42"/>
      <c r="R122" s="356"/>
      <c r="S122" s="80"/>
      <c r="T122" s="80"/>
      <c r="U122" s="44"/>
    </row>
    <row r="123" spans="1:21" hidden="1" x14ac:dyDescent="0.25">
      <c r="B123" s="55"/>
      <c r="C123" s="2"/>
      <c r="D123" s="550" t="s">
        <v>358</v>
      </c>
      <c r="E123" s="550"/>
      <c r="F123" s="165">
        <v>0</v>
      </c>
      <c r="G123" s="241">
        <f t="shared" si="52"/>
        <v>0</v>
      </c>
      <c r="H123" s="147"/>
      <c r="I123" s="165">
        <f t="shared" si="31"/>
        <v>0</v>
      </c>
      <c r="J123" s="74"/>
      <c r="K123" s="1"/>
      <c r="L123" s="1"/>
      <c r="M123" s="1"/>
      <c r="N123" s="1"/>
      <c r="O123" s="80"/>
      <c r="P123" s="1"/>
      <c r="Q123" s="42"/>
      <c r="R123" s="356"/>
      <c r="S123" s="80"/>
      <c r="T123" s="80"/>
      <c r="U123" s="44"/>
    </row>
    <row r="124" spans="1:21" hidden="1" x14ac:dyDescent="0.25">
      <c r="B124" s="55"/>
      <c r="C124" s="2"/>
      <c r="D124" s="550" t="s">
        <v>355</v>
      </c>
      <c r="E124" s="550"/>
      <c r="F124" s="165">
        <v>0</v>
      </c>
      <c r="G124" s="241">
        <f t="shared" si="52"/>
        <v>0</v>
      </c>
      <c r="H124" s="147"/>
      <c r="I124" s="165">
        <f t="shared" si="31"/>
        <v>0</v>
      </c>
      <c r="J124" s="74"/>
      <c r="K124" s="1"/>
      <c r="L124" s="1"/>
      <c r="M124" s="1"/>
      <c r="N124" s="1"/>
      <c r="O124" s="80"/>
      <c r="P124" s="1"/>
      <c r="Q124" s="42"/>
      <c r="R124" s="356"/>
      <c r="S124" s="80"/>
      <c r="T124" s="80"/>
      <c r="U124" s="44"/>
    </row>
    <row r="125" spans="1:21" hidden="1" x14ac:dyDescent="0.25">
      <c r="B125" s="55"/>
      <c r="C125" s="2"/>
      <c r="D125" s="550" t="s">
        <v>810</v>
      </c>
      <c r="E125" s="550"/>
      <c r="F125" s="165">
        <v>0</v>
      </c>
      <c r="G125" s="241">
        <f t="shared" si="52"/>
        <v>0</v>
      </c>
      <c r="H125" s="147"/>
      <c r="I125" s="165">
        <f t="shared" si="31"/>
        <v>0</v>
      </c>
      <c r="J125" s="74"/>
      <c r="K125" s="1"/>
      <c r="L125" s="1"/>
      <c r="M125" s="1"/>
      <c r="N125" s="1"/>
      <c r="O125" s="80"/>
      <c r="P125" s="1"/>
      <c r="Q125" s="42"/>
      <c r="R125" s="356"/>
      <c r="S125" s="80"/>
      <c r="T125" s="80"/>
      <c r="U125" s="44"/>
    </row>
    <row r="126" spans="1:21" ht="25.5" hidden="1" customHeight="1" x14ac:dyDescent="0.25">
      <c r="B126" s="55"/>
      <c r="C126" s="2"/>
      <c r="D126" s="551" t="s">
        <v>532</v>
      </c>
      <c r="E126" s="551"/>
      <c r="F126" s="165">
        <v>0</v>
      </c>
      <c r="G126" s="251">
        <f t="shared" si="52"/>
        <v>0</v>
      </c>
      <c r="H126" s="157"/>
      <c r="I126" s="165">
        <f t="shared" si="31"/>
        <v>0</v>
      </c>
      <c r="J126" s="74"/>
      <c r="K126" s="1"/>
      <c r="L126" s="1"/>
      <c r="M126" s="1"/>
      <c r="N126" s="1"/>
      <c r="O126" s="80"/>
      <c r="P126" s="1"/>
      <c r="Q126" s="42"/>
      <c r="R126" s="356"/>
      <c r="S126" s="80"/>
      <c r="T126" s="80"/>
      <c r="U126" s="44"/>
    </row>
    <row r="127" spans="1:21" ht="25.5" hidden="1" customHeight="1" x14ac:dyDescent="0.25">
      <c r="B127" s="55"/>
      <c r="C127" s="2"/>
      <c r="D127" s="551" t="s">
        <v>533</v>
      </c>
      <c r="E127" s="551"/>
      <c r="F127" s="165">
        <v>0</v>
      </c>
      <c r="G127" s="251">
        <f t="shared" si="52"/>
        <v>0</v>
      </c>
      <c r="H127" s="157"/>
      <c r="I127" s="165">
        <f t="shared" si="31"/>
        <v>0</v>
      </c>
      <c r="J127" s="74"/>
      <c r="K127" s="1"/>
      <c r="L127" s="1"/>
      <c r="M127" s="1"/>
      <c r="N127" s="1"/>
      <c r="O127" s="80"/>
      <c r="P127" s="1"/>
      <c r="Q127" s="42"/>
      <c r="R127" s="356"/>
      <c r="S127" s="80"/>
      <c r="T127" s="80"/>
      <c r="U127" s="44"/>
    </row>
    <row r="128" spans="1:21" hidden="1" x14ac:dyDescent="0.25">
      <c r="B128" s="55"/>
      <c r="C128" s="2"/>
      <c r="D128" s="550" t="s">
        <v>364</v>
      </c>
      <c r="E128" s="550"/>
      <c r="F128" s="165">
        <v>0</v>
      </c>
      <c r="G128" s="241">
        <f t="shared" si="52"/>
        <v>0</v>
      </c>
      <c r="H128" s="147"/>
      <c r="I128" s="165">
        <f t="shared" si="31"/>
        <v>0</v>
      </c>
      <c r="J128" s="74"/>
      <c r="K128" s="1"/>
      <c r="L128" s="1"/>
      <c r="M128" s="1"/>
      <c r="N128" s="1"/>
      <c r="O128" s="80"/>
      <c r="P128" s="1"/>
      <c r="Q128" s="42"/>
      <c r="R128" s="356"/>
      <c r="S128" s="80"/>
      <c r="T128" s="80"/>
      <c r="U128" s="44"/>
    </row>
    <row r="129" spans="1:21" hidden="1" x14ac:dyDescent="0.25">
      <c r="B129" s="55"/>
      <c r="C129" s="2"/>
      <c r="D129" s="550" t="s">
        <v>356</v>
      </c>
      <c r="E129" s="550"/>
      <c r="F129" s="165">
        <v>0</v>
      </c>
      <c r="G129" s="241">
        <f t="shared" si="52"/>
        <v>0</v>
      </c>
      <c r="H129" s="147"/>
      <c r="I129" s="165">
        <f t="shared" si="31"/>
        <v>0</v>
      </c>
      <c r="J129" s="74"/>
      <c r="K129" s="1"/>
      <c r="L129" s="1"/>
      <c r="M129" s="1"/>
      <c r="N129" s="1"/>
      <c r="O129" s="80"/>
      <c r="P129" s="1"/>
      <c r="Q129" s="42"/>
      <c r="R129" s="356"/>
      <c r="S129" s="80"/>
      <c r="T129" s="80"/>
      <c r="U129" s="44"/>
    </row>
    <row r="130" spans="1:21" ht="25.5" hidden="1" customHeight="1" x14ac:dyDescent="0.25">
      <c r="B130" s="55"/>
      <c r="C130" s="2"/>
      <c r="D130" s="551" t="s">
        <v>534</v>
      </c>
      <c r="E130" s="551"/>
      <c r="F130" s="165">
        <v>0</v>
      </c>
      <c r="G130" s="251">
        <f t="shared" si="52"/>
        <v>0</v>
      </c>
      <c r="H130" s="157"/>
      <c r="I130" s="165">
        <f t="shared" si="31"/>
        <v>0</v>
      </c>
      <c r="J130" s="74"/>
      <c r="K130" s="1"/>
      <c r="L130" s="1"/>
      <c r="M130" s="1"/>
      <c r="N130" s="1"/>
      <c r="O130" s="80"/>
      <c r="P130" s="1"/>
      <c r="Q130" s="42"/>
      <c r="R130" s="356"/>
      <c r="S130" s="80"/>
      <c r="T130" s="80"/>
      <c r="U130" s="44"/>
    </row>
    <row r="131" spans="1:21" hidden="1" x14ac:dyDescent="0.25">
      <c r="B131" s="55"/>
      <c r="C131" s="2"/>
      <c r="D131" s="550" t="s">
        <v>535</v>
      </c>
      <c r="E131" s="550"/>
      <c r="F131" s="165">
        <v>0</v>
      </c>
      <c r="G131" s="241">
        <f t="shared" si="52"/>
        <v>0</v>
      </c>
      <c r="H131" s="147"/>
      <c r="I131" s="165">
        <f t="shared" si="31"/>
        <v>0</v>
      </c>
      <c r="J131" s="74"/>
      <c r="K131" s="1"/>
      <c r="L131" s="1"/>
      <c r="M131" s="1"/>
      <c r="N131" s="1"/>
      <c r="O131" s="80"/>
      <c r="P131" s="1"/>
      <c r="Q131" s="42"/>
      <c r="R131" s="356"/>
      <c r="S131" s="80"/>
      <c r="T131" s="80"/>
      <c r="U131" s="44"/>
    </row>
    <row r="132" spans="1:21" s="41" customFormat="1" hidden="1" x14ac:dyDescent="0.25">
      <c r="A132" s="124" t="s">
        <v>235</v>
      </c>
      <c r="B132" s="105" t="s">
        <v>665</v>
      </c>
      <c r="C132" s="595" t="s">
        <v>236</v>
      </c>
      <c r="D132" s="596"/>
      <c r="E132" s="596"/>
      <c r="F132" s="168">
        <v>0</v>
      </c>
      <c r="G132" s="252">
        <f t="shared" si="52"/>
        <v>0</v>
      </c>
      <c r="H132" s="158"/>
      <c r="I132" s="168">
        <f t="shared" si="31"/>
        <v>0</v>
      </c>
      <c r="J132" s="107"/>
      <c r="K132" s="108"/>
      <c r="L132" s="108"/>
      <c r="M132" s="108"/>
      <c r="N132" s="108"/>
      <c r="O132" s="111"/>
      <c r="P132" s="108"/>
      <c r="Q132" s="110"/>
      <c r="R132" s="358"/>
      <c r="S132" s="111"/>
      <c r="T132" s="111"/>
      <c r="U132" s="112"/>
    </row>
    <row r="133" spans="1:21" s="41" customFormat="1" hidden="1" x14ac:dyDescent="0.25">
      <c r="A133" s="124" t="s">
        <v>237</v>
      </c>
      <c r="B133" s="105" t="s">
        <v>667</v>
      </c>
      <c r="C133" s="595" t="s">
        <v>238</v>
      </c>
      <c r="D133" s="596"/>
      <c r="E133" s="596"/>
      <c r="F133" s="168">
        <v>0</v>
      </c>
      <c r="G133" s="252">
        <f t="shared" si="52"/>
        <v>0</v>
      </c>
      <c r="H133" s="158"/>
      <c r="I133" s="168">
        <f t="shared" si="31"/>
        <v>0</v>
      </c>
      <c r="J133" s="107"/>
      <c r="K133" s="108"/>
      <c r="L133" s="108"/>
      <c r="M133" s="108"/>
      <c r="N133" s="108"/>
      <c r="O133" s="111"/>
      <c r="P133" s="108"/>
      <c r="Q133" s="110"/>
      <c r="R133" s="358"/>
      <c r="S133" s="111"/>
      <c r="T133" s="111"/>
      <c r="U133" s="112"/>
    </row>
    <row r="134" spans="1:21" s="41" customFormat="1" hidden="1" x14ac:dyDescent="0.25">
      <c r="A134" s="124" t="s">
        <v>239</v>
      </c>
      <c r="B134" s="105" t="s">
        <v>668</v>
      </c>
      <c r="C134" s="595" t="s">
        <v>240</v>
      </c>
      <c r="D134" s="596"/>
      <c r="E134" s="596"/>
      <c r="F134" s="168">
        <v>0</v>
      </c>
      <c r="G134" s="252">
        <f t="shared" si="52"/>
        <v>0</v>
      </c>
      <c r="H134" s="158"/>
      <c r="I134" s="168">
        <f t="shared" ref="I134:I197" si="53">SUM(G134:H134)</f>
        <v>0</v>
      </c>
      <c r="J134" s="107"/>
      <c r="K134" s="108"/>
      <c r="L134" s="108"/>
      <c r="M134" s="108"/>
      <c r="N134" s="108"/>
      <c r="O134" s="111"/>
      <c r="P134" s="108"/>
      <c r="Q134" s="110"/>
      <c r="R134" s="358"/>
      <c r="S134" s="111"/>
      <c r="T134" s="111"/>
      <c r="U134" s="112"/>
    </row>
    <row r="135" spans="1:21" s="41" customFormat="1" hidden="1" x14ac:dyDescent="0.25">
      <c r="A135" s="124" t="s">
        <v>241</v>
      </c>
      <c r="B135" s="105" t="s">
        <v>669</v>
      </c>
      <c r="C135" s="595" t="s">
        <v>242</v>
      </c>
      <c r="D135" s="596"/>
      <c r="E135" s="596"/>
      <c r="F135" s="168">
        <v>0</v>
      </c>
      <c r="G135" s="252">
        <f>G136+G137+G138+G139+G140+G141+G142+G143+G144+G145</f>
        <v>0</v>
      </c>
      <c r="H135" s="158">
        <f t="shared" ref="H135" si="54">H136+H137+H138+H139+H140+H141+H142+H143+H144+H145</f>
        <v>0</v>
      </c>
      <c r="I135" s="168">
        <f t="shared" si="53"/>
        <v>0</v>
      </c>
      <c r="J135" s="107">
        <f t="shared" ref="J135:U135" si="55">J136+J137+J138+J139+J140+J141+J142+J143+J144+J145</f>
        <v>0</v>
      </c>
      <c r="K135" s="108">
        <f t="shared" si="55"/>
        <v>0</v>
      </c>
      <c r="L135" s="108">
        <f t="shared" si="55"/>
        <v>0</v>
      </c>
      <c r="M135" s="108">
        <f t="shared" si="55"/>
        <v>0</v>
      </c>
      <c r="N135" s="108">
        <f t="shared" si="55"/>
        <v>0</v>
      </c>
      <c r="O135" s="111">
        <f t="shared" si="55"/>
        <v>0</v>
      </c>
      <c r="P135" s="108">
        <f t="shared" si="55"/>
        <v>0</v>
      </c>
      <c r="Q135" s="110">
        <f t="shared" si="55"/>
        <v>0</v>
      </c>
      <c r="R135" s="358">
        <f t="shared" si="55"/>
        <v>0</v>
      </c>
      <c r="S135" s="111">
        <f t="shared" si="55"/>
        <v>0</v>
      </c>
      <c r="T135" s="111">
        <f t="shared" si="55"/>
        <v>0</v>
      </c>
      <c r="U135" s="112">
        <f t="shared" si="55"/>
        <v>0</v>
      </c>
    </row>
    <row r="136" spans="1:21" hidden="1" x14ac:dyDescent="0.25">
      <c r="B136" s="55"/>
      <c r="C136" s="2"/>
      <c r="D136" s="550" t="s">
        <v>359</v>
      </c>
      <c r="E136" s="550"/>
      <c r="F136" s="165">
        <v>0</v>
      </c>
      <c r="G136" s="241">
        <f t="shared" ref="G136:G145" si="56">SUM(M136:X136)</f>
        <v>0</v>
      </c>
      <c r="H136" s="147"/>
      <c r="I136" s="165">
        <f t="shared" si="53"/>
        <v>0</v>
      </c>
      <c r="J136" s="74"/>
      <c r="K136" s="1"/>
      <c r="L136" s="1"/>
      <c r="M136" s="1"/>
      <c r="N136" s="1"/>
      <c r="O136" s="80"/>
      <c r="P136" s="1"/>
      <c r="Q136" s="42"/>
      <c r="R136" s="356"/>
      <c r="S136" s="80"/>
      <c r="T136" s="80"/>
      <c r="U136" s="44"/>
    </row>
    <row r="137" spans="1:21" hidden="1" x14ac:dyDescent="0.25">
      <c r="B137" s="55"/>
      <c r="C137" s="2"/>
      <c r="D137" s="550" t="s">
        <v>360</v>
      </c>
      <c r="E137" s="550"/>
      <c r="F137" s="165">
        <v>0</v>
      </c>
      <c r="G137" s="241">
        <f t="shared" si="56"/>
        <v>0</v>
      </c>
      <c r="H137" s="147"/>
      <c r="I137" s="165">
        <f t="shared" si="53"/>
        <v>0</v>
      </c>
      <c r="J137" s="74"/>
      <c r="K137" s="1"/>
      <c r="L137" s="1"/>
      <c r="M137" s="1"/>
      <c r="N137" s="1"/>
      <c r="O137" s="80"/>
      <c r="P137" s="1"/>
      <c r="Q137" s="42"/>
      <c r="R137" s="356"/>
      <c r="S137" s="80"/>
      <c r="T137" s="80"/>
      <c r="U137" s="44"/>
    </row>
    <row r="138" spans="1:21" hidden="1" x14ac:dyDescent="0.25">
      <c r="B138" s="55"/>
      <c r="C138" s="2"/>
      <c r="D138" s="550" t="s">
        <v>361</v>
      </c>
      <c r="E138" s="550"/>
      <c r="F138" s="165">
        <v>0</v>
      </c>
      <c r="G138" s="241">
        <f t="shared" si="56"/>
        <v>0</v>
      </c>
      <c r="H138" s="147"/>
      <c r="I138" s="165">
        <f t="shared" si="53"/>
        <v>0</v>
      </c>
      <c r="J138" s="74"/>
      <c r="K138" s="1"/>
      <c r="L138" s="1"/>
      <c r="M138" s="1"/>
      <c r="N138" s="1"/>
      <c r="O138" s="80"/>
      <c r="P138" s="1"/>
      <c r="Q138" s="42"/>
      <c r="R138" s="356"/>
      <c r="S138" s="80"/>
      <c r="T138" s="80"/>
      <c r="U138" s="44"/>
    </row>
    <row r="139" spans="1:21" hidden="1" x14ac:dyDescent="0.25">
      <c r="B139" s="55"/>
      <c r="C139" s="2"/>
      <c r="D139" s="550" t="s">
        <v>362</v>
      </c>
      <c r="E139" s="550"/>
      <c r="F139" s="165">
        <v>0</v>
      </c>
      <c r="G139" s="241">
        <f t="shared" si="56"/>
        <v>0</v>
      </c>
      <c r="H139" s="147"/>
      <c r="I139" s="165">
        <f t="shared" si="53"/>
        <v>0</v>
      </c>
      <c r="J139" s="74"/>
      <c r="K139" s="1"/>
      <c r="L139" s="1"/>
      <c r="M139" s="1"/>
      <c r="N139" s="1"/>
      <c r="O139" s="80"/>
      <c r="P139" s="1"/>
      <c r="Q139" s="42"/>
      <c r="R139" s="356"/>
      <c r="S139" s="80"/>
      <c r="T139" s="80"/>
      <c r="U139" s="44"/>
    </row>
    <row r="140" spans="1:21" hidden="1" x14ac:dyDescent="0.25">
      <c r="B140" s="55"/>
      <c r="C140" s="2"/>
      <c r="D140" s="550" t="s">
        <v>363</v>
      </c>
      <c r="E140" s="550"/>
      <c r="F140" s="165">
        <v>0</v>
      </c>
      <c r="G140" s="241">
        <f t="shared" si="56"/>
        <v>0</v>
      </c>
      <c r="H140" s="147"/>
      <c r="I140" s="165">
        <f t="shared" si="53"/>
        <v>0</v>
      </c>
      <c r="J140" s="74"/>
      <c r="K140" s="1"/>
      <c r="L140" s="1"/>
      <c r="M140" s="1"/>
      <c r="N140" s="1"/>
      <c r="O140" s="80"/>
      <c r="P140" s="1"/>
      <c r="Q140" s="42"/>
      <c r="R140" s="356"/>
      <c r="S140" s="80"/>
      <c r="T140" s="80"/>
      <c r="U140" s="44"/>
    </row>
    <row r="141" spans="1:21" ht="25.5" hidden="1" customHeight="1" x14ac:dyDescent="0.25">
      <c r="B141" s="55"/>
      <c r="C141" s="2"/>
      <c r="D141" s="551" t="s">
        <v>536</v>
      </c>
      <c r="E141" s="551"/>
      <c r="F141" s="165">
        <v>0</v>
      </c>
      <c r="G141" s="251">
        <f t="shared" si="56"/>
        <v>0</v>
      </c>
      <c r="H141" s="157"/>
      <c r="I141" s="165">
        <f t="shared" si="53"/>
        <v>0</v>
      </c>
      <c r="J141" s="74"/>
      <c r="K141" s="1"/>
      <c r="L141" s="1"/>
      <c r="M141" s="1"/>
      <c r="N141" s="1"/>
      <c r="O141" s="80"/>
      <c r="P141" s="1"/>
      <c r="Q141" s="42"/>
      <c r="R141" s="356"/>
      <c r="S141" s="80"/>
      <c r="T141" s="80"/>
      <c r="U141" s="44"/>
    </row>
    <row r="142" spans="1:21" ht="25.5" hidden="1" customHeight="1" x14ac:dyDescent="0.25">
      <c r="B142" s="55"/>
      <c r="C142" s="2"/>
      <c r="D142" s="551" t="s">
        <v>539</v>
      </c>
      <c r="E142" s="551"/>
      <c r="F142" s="165">
        <v>0</v>
      </c>
      <c r="G142" s="251">
        <f t="shared" si="56"/>
        <v>0</v>
      </c>
      <c r="H142" s="157"/>
      <c r="I142" s="165">
        <f t="shared" si="53"/>
        <v>0</v>
      </c>
      <c r="J142" s="74"/>
      <c r="K142" s="1"/>
      <c r="L142" s="1"/>
      <c r="M142" s="1"/>
      <c r="N142" s="1"/>
      <c r="O142" s="80"/>
      <c r="P142" s="1"/>
      <c r="Q142" s="42"/>
      <c r="R142" s="356"/>
      <c r="S142" s="80"/>
      <c r="T142" s="80"/>
      <c r="U142" s="44"/>
    </row>
    <row r="143" spans="1:21" hidden="1" x14ac:dyDescent="0.25">
      <c r="B143" s="55"/>
      <c r="C143" s="2"/>
      <c r="D143" s="550" t="s">
        <v>365</v>
      </c>
      <c r="E143" s="550"/>
      <c r="F143" s="165">
        <v>0</v>
      </c>
      <c r="G143" s="241">
        <f t="shared" si="56"/>
        <v>0</v>
      </c>
      <c r="H143" s="147"/>
      <c r="I143" s="165">
        <f t="shared" si="53"/>
        <v>0</v>
      </c>
      <c r="J143" s="74"/>
      <c r="K143" s="1"/>
      <c r="L143" s="1"/>
      <c r="M143" s="1"/>
      <c r="N143" s="1"/>
      <c r="O143" s="80"/>
      <c r="P143" s="1"/>
      <c r="Q143" s="42"/>
      <c r="R143" s="356"/>
      <c r="S143" s="80"/>
      <c r="T143" s="80"/>
      <c r="U143" s="44"/>
    </row>
    <row r="144" spans="1:21" ht="25.5" hidden="1" customHeight="1" x14ac:dyDescent="0.25">
      <c r="B144" s="55"/>
      <c r="C144" s="2"/>
      <c r="D144" s="551" t="s">
        <v>542</v>
      </c>
      <c r="E144" s="551"/>
      <c r="F144" s="165">
        <v>0</v>
      </c>
      <c r="G144" s="251">
        <f t="shared" si="56"/>
        <v>0</v>
      </c>
      <c r="H144" s="157"/>
      <c r="I144" s="165">
        <f t="shared" si="53"/>
        <v>0</v>
      </c>
      <c r="J144" s="74"/>
      <c r="K144" s="1"/>
      <c r="L144" s="1"/>
      <c r="M144" s="1"/>
      <c r="N144" s="1"/>
      <c r="O144" s="80"/>
      <c r="P144" s="1"/>
      <c r="Q144" s="42"/>
      <c r="R144" s="356"/>
      <c r="S144" s="80"/>
      <c r="T144" s="80"/>
      <c r="U144" s="44"/>
    </row>
    <row r="145" spans="1:21" hidden="1" x14ac:dyDescent="0.25">
      <c r="B145" s="55"/>
      <c r="C145" s="2"/>
      <c r="D145" s="550" t="s">
        <v>543</v>
      </c>
      <c r="E145" s="550"/>
      <c r="F145" s="165">
        <v>0</v>
      </c>
      <c r="G145" s="241">
        <f t="shared" si="56"/>
        <v>0</v>
      </c>
      <c r="H145" s="147"/>
      <c r="I145" s="165">
        <f t="shared" si="53"/>
        <v>0</v>
      </c>
      <c r="J145" s="74"/>
      <c r="K145" s="1"/>
      <c r="L145" s="1"/>
      <c r="M145" s="1"/>
      <c r="N145" s="1"/>
      <c r="O145" s="80"/>
      <c r="P145" s="1"/>
      <c r="Q145" s="42"/>
      <c r="R145" s="356"/>
      <c r="S145" s="80"/>
      <c r="T145" s="80"/>
      <c r="U145" s="44"/>
    </row>
    <row r="146" spans="1:21" s="41" customFormat="1" ht="15.75" thickBot="1" x14ac:dyDescent="0.3">
      <c r="A146" s="124" t="s">
        <v>243</v>
      </c>
      <c r="B146" s="133" t="s">
        <v>670</v>
      </c>
      <c r="C146" s="628" t="s">
        <v>244</v>
      </c>
      <c r="D146" s="629"/>
      <c r="E146" s="629"/>
      <c r="F146" s="168">
        <v>1859441</v>
      </c>
      <c r="G146" s="253">
        <f>SUM(M146:X146)</f>
        <v>1856647</v>
      </c>
      <c r="H146" s="159"/>
      <c r="I146" s="168">
        <f>SUM(G146:H146)</f>
        <v>1856647</v>
      </c>
      <c r="J146" s="107"/>
      <c r="K146" s="108"/>
      <c r="L146" s="108"/>
      <c r="M146" s="108"/>
      <c r="N146" s="108"/>
      <c r="O146" s="111"/>
      <c r="P146" s="108"/>
      <c r="Q146" s="110"/>
      <c r="R146" s="358"/>
      <c r="S146" s="111"/>
      <c r="T146" s="111">
        <v>0</v>
      </c>
      <c r="U146" s="168">
        <v>1856647</v>
      </c>
    </row>
    <row r="147" spans="1:21" ht="15.75" thickBot="1" x14ac:dyDescent="0.3">
      <c r="B147" s="99" t="s">
        <v>245</v>
      </c>
      <c r="C147" s="591" t="s">
        <v>246</v>
      </c>
      <c r="D147" s="592"/>
      <c r="E147" s="592"/>
      <c r="F147" s="162">
        <v>39980582</v>
      </c>
      <c r="G147" s="244">
        <f>G148+G149+G152+G153+G154+G155+G156</f>
        <v>39980582</v>
      </c>
      <c r="H147" s="150">
        <f t="shared" ref="H147" si="57">H148+H149+H152+H153+H154+H155+H156</f>
        <v>0</v>
      </c>
      <c r="I147" s="162">
        <f t="shared" si="53"/>
        <v>39980582</v>
      </c>
      <c r="J147" s="85">
        <f t="shared" ref="J147:U147" si="58">J148+J149+J152+J153+J154+J155+J156</f>
        <v>0</v>
      </c>
      <c r="K147" s="86">
        <f t="shared" si="58"/>
        <v>65130</v>
      </c>
      <c r="L147" s="86">
        <f t="shared" si="58"/>
        <v>0</v>
      </c>
      <c r="M147" s="86">
        <f t="shared" si="58"/>
        <v>0</v>
      </c>
      <c r="N147" s="86">
        <f t="shared" si="58"/>
        <v>0</v>
      </c>
      <c r="O147" s="89">
        <f t="shared" si="58"/>
        <v>0</v>
      </c>
      <c r="P147" s="86">
        <f t="shared" si="58"/>
        <v>0</v>
      </c>
      <c r="Q147" s="88">
        <f t="shared" si="58"/>
        <v>0</v>
      </c>
      <c r="R147" s="351">
        <f t="shared" si="58"/>
        <v>0</v>
      </c>
      <c r="S147" s="89">
        <f t="shared" si="58"/>
        <v>0</v>
      </c>
      <c r="T147" s="89">
        <f t="shared" si="58"/>
        <v>0</v>
      </c>
      <c r="U147" s="90">
        <f t="shared" si="58"/>
        <v>39915452</v>
      </c>
    </row>
    <row r="148" spans="1:21" s="18" customFormat="1" x14ac:dyDescent="0.25">
      <c r="A148" s="124" t="s">
        <v>247</v>
      </c>
      <c r="B148" s="113" t="s">
        <v>671</v>
      </c>
      <c r="C148" s="611" t="s">
        <v>248</v>
      </c>
      <c r="D148" s="612"/>
      <c r="E148" s="612"/>
      <c r="F148" s="164">
        <v>0</v>
      </c>
      <c r="G148" s="240">
        <f>SUM(M148:X148)</f>
        <v>0</v>
      </c>
      <c r="H148" s="146"/>
      <c r="I148" s="164">
        <f t="shared" si="53"/>
        <v>0</v>
      </c>
      <c r="J148" s="93"/>
      <c r="K148" s="94"/>
      <c r="L148" s="94"/>
      <c r="M148" s="94"/>
      <c r="N148" s="94"/>
      <c r="O148" s="97"/>
      <c r="P148" s="94"/>
      <c r="Q148" s="96"/>
      <c r="R148" s="354"/>
      <c r="S148" s="97"/>
      <c r="T148" s="97"/>
      <c r="U148" s="98"/>
    </row>
    <row r="149" spans="1:21" s="18" customFormat="1" x14ac:dyDescent="0.25">
      <c r="A149" s="124" t="s">
        <v>249</v>
      </c>
      <c r="B149" s="91" t="s">
        <v>672</v>
      </c>
      <c r="C149" s="587" t="s">
        <v>250</v>
      </c>
      <c r="D149" s="588"/>
      <c r="E149" s="588"/>
      <c r="F149" s="164">
        <v>29203410</v>
      </c>
      <c r="G149" s="242">
        <f>G150+G151</f>
        <v>29203410</v>
      </c>
      <c r="H149" s="148">
        <f t="shared" ref="H149" si="59">H150+H151</f>
        <v>0</v>
      </c>
      <c r="I149" s="164">
        <f t="shared" si="53"/>
        <v>29203410</v>
      </c>
      <c r="J149" s="93">
        <f t="shared" ref="J149:U149" si="60">J150+J151</f>
        <v>0</v>
      </c>
      <c r="K149" s="94">
        <f t="shared" si="60"/>
        <v>65130</v>
      </c>
      <c r="L149" s="94">
        <f t="shared" si="60"/>
        <v>0</v>
      </c>
      <c r="M149" s="94">
        <f t="shared" si="60"/>
        <v>0</v>
      </c>
      <c r="N149" s="94">
        <f t="shared" si="60"/>
        <v>0</v>
      </c>
      <c r="O149" s="97">
        <f t="shared" si="60"/>
        <v>0</v>
      </c>
      <c r="P149" s="94">
        <f t="shared" si="60"/>
        <v>0</v>
      </c>
      <c r="Q149" s="96">
        <f t="shared" si="60"/>
        <v>0</v>
      </c>
      <c r="R149" s="354">
        <f t="shared" si="60"/>
        <v>0</v>
      </c>
      <c r="S149" s="97">
        <f t="shared" si="60"/>
        <v>0</v>
      </c>
      <c r="T149" s="97">
        <f t="shared" si="60"/>
        <v>0</v>
      </c>
      <c r="U149" s="98">
        <f t="shared" si="60"/>
        <v>29138280</v>
      </c>
    </row>
    <row r="150" spans="1:21" x14ac:dyDescent="0.25">
      <c r="B150" s="55"/>
      <c r="C150" s="2"/>
      <c r="D150" s="550" t="s">
        <v>250</v>
      </c>
      <c r="E150" s="550"/>
      <c r="F150" s="165">
        <v>29203410</v>
      </c>
      <c r="G150" s="241">
        <f>SUM(J150:U150)</f>
        <v>29203410</v>
      </c>
      <c r="H150" s="147"/>
      <c r="I150" s="165">
        <f t="shared" si="53"/>
        <v>29203410</v>
      </c>
      <c r="J150" s="74"/>
      <c r="K150" s="1">
        <v>65130</v>
      </c>
      <c r="L150" s="1"/>
      <c r="M150" s="1"/>
      <c r="N150" s="1"/>
      <c r="O150" s="80"/>
      <c r="P150" s="1"/>
      <c r="Q150" s="42"/>
      <c r="R150" s="356"/>
      <c r="S150" s="80"/>
      <c r="T150" s="80"/>
      <c r="U150" s="44">
        <v>29138280</v>
      </c>
    </row>
    <row r="151" spans="1:21" hidden="1" x14ac:dyDescent="0.25">
      <c r="B151" s="55"/>
      <c r="C151" s="2"/>
      <c r="D151" s="550" t="s">
        <v>349</v>
      </c>
      <c r="E151" s="550"/>
      <c r="F151" s="165">
        <v>0</v>
      </c>
      <c r="G151" s="241">
        <f t="shared" ref="G151:G156" si="61">SUM(M151:X151)</f>
        <v>0</v>
      </c>
      <c r="H151" s="147"/>
      <c r="I151" s="165">
        <f t="shared" si="53"/>
        <v>0</v>
      </c>
      <c r="J151" s="74"/>
      <c r="K151" s="1"/>
      <c r="L151" s="1"/>
      <c r="M151" s="1"/>
      <c r="N151" s="1"/>
      <c r="O151" s="80"/>
      <c r="P151" s="1"/>
      <c r="Q151" s="42"/>
      <c r="R151" s="356"/>
      <c r="S151" s="80"/>
      <c r="T151" s="80"/>
      <c r="U151" s="44"/>
    </row>
    <row r="152" spans="1:21" s="18" customFormat="1" hidden="1" x14ac:dyDescent="0.25">
      <c r="A152" s="124" t="s">
        <v>251</v>
      </c>
      <c r="B152" s="91" t="s">
        <v>673</v>
      </c>
      <c r="C152" s="587" t="s">
        <v>252</v>
      </c>
      <c r="D152" s="588"/>
      <c r="E152" s="588"/>
      <c r="F152" s="164">
        <v>0</v>
      </c>
      <c r="G152" s="242">
        <f t="shared" si="61"/>
        <v>0</v>
      </c>
      <c r="H152" s="148"/>
      <c r="I152" s="164">
        <f t="shared" si="53"/>
        <v>0</v>
      </c>
      <c r="J152" s="93"/>
      <c r="K152" s="94"/>
      <c r="L152" s="94"/>
      <c r="M152" s="94"/>
      <c r="N152" s="94"/>
      <c r="O152" s="97"/>
      <c r="P152" s="94"/>
      <c r="Q152" s="96"/>
      <c r="R152" s="354"/>
      <c r="S152" s="97"/>
      <c r="T152" s="97"/>
      <c r="U152" s="98"/>
    </row>
    <row r="153" spans="1:21" s="18" customFormat="1" hidden="1" x14ac:dyDescent="0.25">
      <c r="A153" s="124" t="s">
        <v>253</v>
      </c>
      <c r="B153" s="91" t="s">
        <v>674</v>
      </c>
      <c r="C153" s="587" t="s">
        <v>254</v>
      </c>
      <c r="D153" s="588"/>
      <c r="E153" s="588"/>
      <c r="F153" s="164">
        <v>0</v>
      </c>
      <c r="G153" s="242">
        <f t="shared" si="61"/>
        <v>0</v>
      </c>
      <c r="H153" s="148"/>
      <c r="I153" s="164">
        <f t="shared" si="53"/>
        <v>0</v>
      </c>
      <c r="J153" s="93"/>
      <c r="K153" s="94"/>
      <c r="L153" s="94"/>
      <c r="M153" s="94"/>
      <c r="N153" s="94"/>
      <c r="O153" s="97"/>
      <c r="P153" s="94"/>
      <c r="Q153" s="96"/>
      <c r="R153" s="354"/>
      <c r="S153" s="97"/>
      <c r="T153" s="97"/>
      <c r="U153" s="98"/>
    </row>
    <row r="154" spans="1:21" s="18" customFormat="1" hidden="1" x14ac:dyDescent="0.25">
      <c r="A154" s="124" t="s">
        <v>255</v>
      </c>
      <c r="B154" s="91" t="s">
        <v>675</v>
      </c>
      <c r="C154" s="587" t="s">
        <v>256</v>
      </c>
      <c r="D154" s="588"/>
      <c r="E154" s="588"/>
      <c r="F154" s="164">
        <v>0</v>
      </c>
      <c r="G154" s="242">
        <f t="shared" si="61"/>
        <v>0</v>
      </c>
      <c r="H154" s="148"/>
      <c r="I154" s="164">
        <f t="shared" si="53"/>
        <v>0</v>
      </c>
      <c r="J154" s="93"/>
      <c r="K154" s="94"/>
      <c r="L154" s="94"/>
      <c r="M154" s="94"/>
      <c r="N154" s="94"/>
      <c r="O154" s="97"/>
      <c r="P154" s="94"/>
      <c r="Q154" s="96"/>
      <c r="R154" s="354"/>
      <c r="S154" s="97"/>
      <c r="T154" s="97"/>
      <c r="U154" s="98"/>
    </row>
    <row r="155" spans="1:21" s="18" customFormat="1" hidden="1" x14ac:dyDescent="0.25">
      <c r="A155" s="124" t="s">
        <v>257</v>
      </c>
      <c r="B155" s="91" t="s">
        <v>676</v>
      </c>
      <c r="C155" s="587" t="s">
        <v>258</v>
      </c>
      <c r="D155" s="588"/>
      <c r="E155" s="588"/>
      <c r="F155" s="164">
        <v>0</v>
      </c>
      <c r="G155" s="242">
        <f t="shared" si="61"/>
        <v>0</v>
      </c>
      <c r="H155" s="148"/>
      <c r="I155" s="164">
        <f t="shared" si="53"/>
        <v>0</v>
      </c>
      <c r="J155" s="93"/>
      <c r="K155" s="94"/>
      <c r="L155" s="94"/>
      <c r="M155" s="94"/>
      <c r="N155" s="94"/>
      <c r="O155" s="97"/>
      <c r="P155" s="94"/>
      <c r="Q155" s="96"/>
      <c r="R155" s="354"/>
      <c r="S155" s="97"/>
      <c r="T155" s="97"/>
      <c r="U155" s="98"/>
    </row>
    <row r="156" spans="1:21" s="18" customFormat="1" ht="15.75" thickBot="1" x14ac:dyDescent="0.3">
      <c r="A156" s="124" t="s">
        <v>259</v>
      </c>
      <c r="B156" s="123" t="s">
        <v>677</v>
      </c>
      <c r="C156" s="624" t="s">
        <v>260</v>
      </c>
      <c r="D156" s="625"/>
      <c r="E156" s="625"/>
      <c r="F156" s="164">
        <v>10777172</v>
      </c>
      <c r="G156" s="254">
        <f t="shared" si="61"/>
        <v>10777172</v>
      </c>
      <c r="H156" s="160"/>
      <c r="I156" s="164">
        <f t="shared" si="53"/>
        <v>10777172</v>
      </c>
      <c r="J156" s="93"/>
      <c r="K156" s="94"/>
      <c r="L156" s="94"/>
      <c r="M156" s="94"/>
      <c r="N156" s="94"/>
      <c r="O156" s="97"/>
      <c r="P156" s="94"/>
      <c r="Q156" s="96"/>
      <c r="R156" s="354"/>
      <c r="S156" s="97"/>
      <c r="T156" s="97"/>
      <c r="U156" s="98">
        <v>10777172</v>
      </c>
    </row>
    <row r="157" spans="1:21" ht="15.75" thickBot="1" x14ac:dyDescent="0.3">
      <c r="B157" s="99" t="s">
        <v>261</v>
      </c>
      <c r="C157" s="591" t="s">
        <v>262</v>
      </c>
      <c r="D157" s="592"/>
      <c r="E157" s="592"/>
      <c r="F157" s="162">
        <v>0</v>
      </c>
      <c r="G157" s="244">
        <f>G158+G159+G160+G161</f>
        <v>0</v>
      </c>
      <c r="H157" s="150">
        <f>H158+H159+H160+H161</f>
        <v>0</v>
      </c>
      <c r="I157" s="162">
        <f t="shared" si="53"/>
        <v>0</v>
      </c>
      <c r="J157" s="85">
        <f t="shared" ref="J157:U157" si="62">J158+J159+J160+J161</f>
        <v>0</v>
      </c>
      <c r="K157" s="86">
        <f t="shared" si="62"/>
        <v>0</v>
      </c>
      <c r="L157" s="86">
        <f t="shared" si="62"/>
        <v>0</v>
      </c>
      <c r="M157" s="86">
        <f t="shared" si="62"/>
        <v>0</v>
      </c>
      <c r="N157" s="86">
        <f t="shared" si="62"/>
        <v>0</v>
      </c>
      <c r="O157" s="89">
        <f t="shared" si="62"/>
        <v>0</v>
      </c>
      <c r="P157" s="86">
        <f t="shared" si="62"/>
        <v>0</v>
      </c>
      <c r="Q157" s="88">
        <f t="shared" si="62"/>
        <v>0</v>
      </c>
      <c r="R157" s="351">
        <f t="shared" si="62"/>
        <v>0</v>
      </c>
      <c r="S157" s="89">
        <f t="shared" si="62"/>
        <v>0</v>
      </c>
      <c r="T157" s="89">
        <f t="shared" si="62"/>
        <v>0</v>
      </c>
      <c r="U157" s="90">
        <f t="shared" si="62"/>
        <v>0</v>
      </c>
    </row>
    <row r="158" spans="1:21" s="18" customFormat="1" hidden="1" x14ac:dyDescent="0.25">
      <c r="A158" s="124" t="s">
        <v>263</v>
      </c>
      <c r="B158" s="263" t="s">
        <v>678</v>
      </c>
      <c r="C158" s="626" t="s">
        <v>264</v>
      </c>
      <c r="D158" s="627"/>
      <c r="E158" s="627"/>
      <c r="F158" s="266">
        <v>0</v>
      </c>
      <c r="G158" s="264">
        <f>SUM(M158:X158)</f>
        <v>0</v>
      </c>
      <c r="H158" s="265"/>
      <c r="I158" s="266">
        <f t="shared" si="53"/>
        <v>0</v>
      </c>
      <c r="J158" s="267"/>
      <c r="K158" s="268"/>
      <c r="L158" s="268"/>
      <c r="M158" s="268"/>
      <c r="N158" s="268"/>
      <c r="O158" s="269"/>
      <c r="P158" s="268"/>
      <c r="Q158" s="270"/>
      <c r="R158" s="359"/>
      <c r="S158" s="269"/>
      <c r="T158" s="269"/>
      <c r="U158" s="271"/>
    </row>
    <row r="159" spans="1:21" s="18" customFormat="1" hidden="1" x14ac:dyDescent="0.25">
      <c r="A159" s="124" t="s">
        <v>265</v>
      </c>
      <c r="B159" s="272" t="s">
        <v>679</v>
      </c>
      <c r="C159" s="620" t="s">
        <v>884</v>
      </c>
      <c r="D159" s="621"/>
      <c r="E159" s="621"/>
      <c r="F159" s="266">
        <v>0</v>
      </c>
      <c r="G159" s="273">
        <f>SUM(M159:X159)</f>
        <v>0</v>
      </c>
      <c r="H159" s="274"/>
      <c r="I159" s="266">
        <f t="shared" si="53"/>
        <v>0</v>
      </c>
      <c r="J159" s="267"/>
      <c r="K159" s="268"/>
      <c r="L159" s="268"/>
      <c r="M159" s="268"/>
      <c r="N159" s="268"/>
      <c r="O159" s="269"/>
      <c r="P159" s="268"/>
      <c r="Q159" s="270"/>
      <c r="R159" s="359"/>
      <c r="S159" s="269"/>
      <c r="T159" s="269"/>
      <c r="U159" s="271"/>
    </row>
    <row r="160" spans="1:21" s="18" customFormat="1" hidden="1" x14ac:dyDescent="0.25">
      <c r="A160" s="124" t="s">
        <v>266</v>
      </c>
      <c r="B160" s="272" t="s">
        <v>680</v>
      </c>
      <c r="C160" s="620" t="s">
        <v>267</v>
      </c>
      <c r="D160" s="621"/>
      <c r="E160" s="621"/>
      <c r="F160" s="266">
        <v>0</v>
      </c>
      <c r="G160" s="273">
        <f>SUM(M160:X160)</f>
        <v>0</v>
      </c>
      <c r="H160" s="274"/>
      <c r="I160" s="266">
        <f t="shared" si="53"/>
        <v>0</v>
      </c>
      <c r="J160" s="267"/>
      <c r="K160" s="268"/>
      <c r="L160" s="268"/>
      <c r="M160" s="268"/>
      <c r="N160" s="268"/>
      <c r="O160" s="269"/>
      <c r="P160" s="268"/>
      <c r="Q160" s="270"/>
      <c r="R160" s="359"/>
      <c r="S160" s="269"/>
      <c r="T160" s="269"/>
      <c r="U160" s="271"/>
    </row>
    <row r="161" spans="1:21" s="18" customFormat="1" ht="15.75" hidden="1" thickBot="1" x14ac:dyDescent="0.3">
      <c r="A161" s="124" t="s">
        <v>268</v>
      </c>
      <c r="B161" s="275" t="s">
        <v>681</v>
      </c>
      <c r="C161" s="622" t="s">
        <v>366</v>
      </c>
      <c r="D161" s="623"/>
      <c r="E161" s="623"/>
      <c r="F161" s="266">
        <v>0</v>
      </c>
      <c r="G161" s="276">
        <f>SUM(M161:X161)</f>
        <v>0</v>
      </c>
      <c r="H161" s="277"/>
      <c r="I161" s="266">
        <f t="shared" si="53"/>
        <v>0</v>
      </c>
      <c r="J161" s="267"/>
      <c r="K161" s="268"/>
      <c r="L161" s="268"/>
      <c r="M161" s="268"/>
      <c r="N161" s="268"/>
      <c r="O161" s="269"/>
      <c r="P161" s="268"/>
      <c r="Q161" s="270"/>
      <c r="R161" s="359"/>
      <c r="S161" s="269"/>
      <c r="T161" s="269"/>
      <c r="U161" s="271"/>
    </row>
    <row r="162" spans="1:21" ht="15.75" thickBot="1" x14ac:dyDescent="0.3">
      <c r="B162" s="99" t="s">
        <v>269</v>
      </c>
      <c r="C162" s="591" t="s">
        <v>270</v>
      </c>
      <c r="D162" s="592"/>
      <c r="E162" s="592"/>
      <c r="F162" s="162">
        <v>0</v>
      </c>
      <c r="G162" s="244">
        <f>G163+G164+G175+G186+G197+G200+G212+G213+G214</f>
        <v>0</v>
      </c>
      <c r="H162" s="150">
        <f t="shared" ref="H162" si="63">H163+H164+H175+H186+H197+H200+H212+H213+H214</f>
        <v>0</v>
      </c>
      <c r="I162" s="162">
        <f t="shared" si="53"/>
        <v>0</v>
      </c>
      <c r="J162" s="85">
        <f t="shared" ref="J162:U162" si="64">J163+J164+J175+J186+J197+J200+J212+J213+J214</f>
        <v>0</v>
      </c>
      <c r="K162" s="86">
        <f t="shared" si="64"/>
        <v>0</v>
      </c>
      <c r="L162" s="86">
        <f t="shared" si="64"/>
        <v>0</v>
      </c>
      <c r="M162" s="86">
        <f t="shared" si="64"/>
        <v>0</v>
      </c>
      <c r="N162" s="86">
        <f t="shared" si="64"/>
        <v>0</v>
      </c>
      <c r="O162" s="89">
        <f t="shared" si="64"/>
        <v>0</v>
      </c>
      <c r="P162" s="86">
        <f t="shared" si="64"/>
        <v>0</v>
      </c>
      <c r="Q162" s="88">
        <f t="shared" si="64"/>
        <v>0</v>
      </c>
      <c r="R162" s="351">
        <f t="shared" si="64"/>
        <v>0</v>
      </c>
      <c r="S162" s="89">
        <f t="shared" si="64"/>
        <v>0</v>
      </c>
      <c r="T162" s="89">
        <f t="shared" si="64"/>
        <v>0</v>
      </c>
      <c r="U162" s="90">
        <f t="shared" si="64"/>
        <v>0</v>
      </c>
    </row>
    <row r="163" spans="1:21" s="18" customFormat="1" ht="25.5" hidden="1" customHeight="1" x14ac:dyDescent="0.25">
      <c r="A163" s="124" t="s">
        <v>271</v>
      </c>
      <c r="B163" s="91" t="s">
        <v>682</v>
      </c>
      <c r="C163" s="584" t="s">
        <v>367</v>
      </c>
      <c r="D163" s="585"/>
      <c r="E163" s="585"/>
      <c r="F163" s="164">
        <v>0</v>
      </c>
      <c r="G163" s="255">
        <f>SUM(M163:X163)</f>
        <v>0</v>
      </c>
      <c r="H163" s="161"/>
      <c r="I163" s="164">
        <f t="shared" si="53"/>
        <v>0</v>
      </c>
      <c r="J163" s="93"/>
      <c r="K163" s="94"/>
      <c r="L163" s="94"/>
      <c r="M163" s="94"/>
      <c r="N163" s="94"/>
      <c r="O163" s="97"/>
      <c r="P163" s="94"/>
      <c r="Q163" s="96"/>
      <c r="R163" s="354"/>
      <c r="S163" s="97"/>
      <c r="T163" s="97"/>
      <c r="U163" s="98"/>
    </row>
    <row r="164" spans="1:21" s="18" customFormat="1" ht="16.350000000000001" hidden="1" customHeight="1" x14ac:dyDescent="0.25">
      <c r="A164" s="124" t="s">
        <v>272</v>
      </c>
      <c r="B164" s="91" t="s">
        <v>683</v>
      </c>
      <c r="C164" s="618" t="s">
        <v>811</v>
      </c>
      <c r="D164" s="619"/>
      <c r="E164" s="619"/>
      <c r="F164" s="164">
        <v>0</v>
      </c>
      <c r="G164" s="255">
        <f>G165+G166+G167+G168+G169+G170+G171+G172+G173+G174</f>
        <v>0</v>
      </c>
      <c r="H164" s="161">
        <f t="shared" ref="H164" si="65">H165+H166+H167+H168+H169+H170+H171+H172+H173+H174</f>
        <v>0</v>
      </c>
      <c r="I164" s="164">
        <f t="shared" si="53"/>
        <v>0</v>
      </c>
      <c r="J164" s="93">
        <f t="shared" ref="J164:U164" si="66">J165+J166+J167+J168+J169+J170+J171+J172+J173+J174</f>
        <v>0</v>
      </c>
      <c r="K164" s="94">
        <f t="shared" si="66"/>
        <v>0</v>
      </c>
      <c r="L164" s="94">
        <f t="shared" si="66"/>
        <v>0</v>
      </c>
      <c r="M164" s="94">
        <f t="shared" si="66"/>
        <v>0</v>
      </c>
      <c r="N164" s="94">
        <f t="shared" si="66"/>
        <v>0</v>
      </c>
      <c r="O164" s="97">
        <f t="shared" si="66"/>
        <v>0</v>
      </c>
      <c r="P164" s="94">
        <f t="shared" si="66"/>
        <v>0</v>
      </c>
      <c r="Q164" s="96">
        <f t="shared" si="66"/>
        <v>0</v>
      </c>
      <c r="R164" s="354">
        <f t="shared" si="66"/>
        <v>0</v>
      </c>
      <c r="S164" s="97">
        <f t="shared" si="66"/>
        <v>0</v>
      </c>
      <c r="T164" s="97">
        <f t="shared" si="66"/>
        <v>0</v>
      </c>
      <c r="U164" s="98">
        <f t="shared" si="66"/>
        <v>0</v>
      </c>
    </row>
    <row r="165" spans="1:21" ht="15.75" hidden="1" thickBot="1" x14ac:dyDescent="0.3">
      <c r="B165" s="55"/>
      <c r="C165" s="2"/>
      <c r="D165" s="550" t="s">
        <v>812</v>
      </c>
      <c r="E165" s="550"/>
      <c r="F165" s="165">
        <v>0</v>
      </c>
      <c r="G165" s="241">
        <f t="shared" ref="G165:G174" si="67">SUM(M165:X165)</f>
        <v>0</v>
      </c>
      <c r="H165" s="147"/>
      <c r="I165" s="165">
        <f t="shared" si="53"/>
        <v>0</v>
      </c>
      <c r="J165" s="74"/>
      <c r="K165" s="1"/>
      <c r="L165" s="1"/>
      <c r="M165" s="1"/>
      <c r="N165" s="1"/>
      <c r="O165" s="80"/>
      <c r="P165" s="1"/>
      <c r="Q165" s="42"/>
      <c r="R165" s="356"/>
      <c r="S165" s="80"/>
      <c r="T165" s="80"/>
      <c r="U165" s="44"/>
    </row>
    <row r="166" spans="1:21" ht="15.75" hidden="1" thickBot="1" x14ac:dyDescent="0.3">
      <c r="B166" s="55"/>
      <c r="C166" s="2"/>
      <c r="D166" s="550" t="s">
        <v>813</v>
      </c>
      <c r="E166" s="550"/>
      <c r="F166" s="165">
        <v>0</v>
      </c>
      <c r="G166" s="241">
        <f t="shared" si="67"/>
        <v>0</v>
      </c>
      <c r="H166" s="147"/>
      <c r="I166" s="165">
        <f t="shared" si="53"/>
        <v>0</v>
      </c>
      <c r="J166" s="74"/>
      <c r="K166" s="1"/>
      <c r="L166" s="1"/>
      <c r="M166" s="1"/>
      <c r="N166" s="1"/>
      <c r="O166" s="80"/>
      <c r="P166" s="1"/>
      <c r="Q166" s="42"/>
      <c r="R166" s="356"/>
      <c r="S166" s="80"/>
      <c r="T166" s="80"/>
      <c r="U166" s="44"/>
    </row>
    <row r="167" spans="1:21" ht="15.75" hidden="1" thickBot="1" x14ac:dyDescent="0.3">
      <c r="B167" s="55"/>
      <c r="C167" s="2"/>
      <c r="D167" s="550" t="s">
        <v>545</v>
      </c>
      <c r="E167" s="550"/>
      <c r="F167" s="165">
        <v>0</v>
      </c>
      <c r="G167" s="241">
        <f t="shared" si="67"/>
        <v>0</v>
      </c>
      <c r="H167" s="147"/>
      <c r="I167" s="165">
        <f t="shared" si="53"/>
        <v>0</v>
      </c>
      <c r="J167" s="74"/>
      <c r="K167" s="1"/>
      <c r="L167" s="1"/>
      <c r="M167" s="1"/>
      <c r="N167" s="1"/>
      <c r="O167" s="80"/>
      <c r="P167" s="1"/>
      <c r="Q167" s="42"/>
      <c r="R167" s="356"/>
      <c r="S167" s="80"/>
      <c r="T167" s="80"/>
      <c r="U167" s="44"/>
    </row>
    <row r="168" spans="1:21" ht="25.5" hidden="1" customHeight="1" x14ac:dyDescent="0.25">
      <c r="B168" s="55"/>
      <c r="C168" s="2"/>
      <c r="D168" s="551" t="s">
        <v>548</v>
      </c>
      <c r="E168" s="551"/>
      <c r="F168" s="165">
        <v>0</v>
      </c>
      <c r="G168" s="251">
        <f t="shared" si="67"/>
        <v>0</v>
      </c>
      <c r="H168" s="157"/>
      <c r="I168" s="165">
        <f t="shared" si="53"/>
        <v>0</v>
      </c>
      <c r="J168" s="74"/>
      <c r="K168" s="1"/>
      <c r="L168" s="1"/>
      <c r="M168" s="1"/>
      <c r="N168" s="1"/>
      <c r="O168" s="80"/>
      <c r="P168" s="1"/>
      <c r="Q168" s="42"/>
      <c r="R168" s="356"/>
      <c r="S168" s="80"/>
      <c r="T168" s="80"/>
      <c r="U168" s="44"/>
    </row>
    <row r="169" spans="1:21" ht="15.75" hidden="1" thickBot="1" x14ac:dyDescent="0.3">
      <c r="B169" s="55"/>
      <c r="C169" s="2"/>
      <c r="D169" s="550" t="s">
        <v>550</v>
      </c>
      <c r="E169" s="550"/>
      <c r="F169" s="165">
        <v>0</v>
      </c>
      <c r="G169" s="241">
        <f t="shared" si="67"/>
        <v>0</v>
      </c>
      <c r="H169" s="147"/>
      <c r="I169" s="165">
        <f t="shared" si="53"/>
        <v>0</v>
      </c>
      <c r="J169" s="74"/>
      <c r="K169" s="1"/>
      <c r="L169" s="1"/>
      <c r="M169" s="1"/>
      <c r="N169" s="1"/>
      <c r="O169" s="80"/>
      <c r="P169" s="1"/>
      <c r="Q169" s="42"/>
      <c r="R169" s="356"/>
      <c r="S169" s="80"/>
      <c r="T169" s="80"/>
      <c r="U169" s="44"/>
    </row>
    <row r="170" spans="1:21" ht="15.75" hidden="1" thickBot="1" x14ac:dyDescent="0.3">
      <c r="B170" s="55"/>
      <c r="C170" s="2"/>
      <c r="D170" s="550" t="s">
        <v>551</v>
      </c>
      <c r="E170" s="550"/>
      <c r="F170" s="165">
        <v>0</v>
      </c>
      <c r="G170" s="241">
        <f t="shared" si="67"/>
        <v>0</v>
      </c>
      <c r="H170" s="147"/>
      <c r="I170" s="165">
        <f t="shared" si="53"/>
        <v>0</v>
      </c>
      <c r="J170" s="74"/>
      <c r="K170" s="1"/>
      <c r="L170" s="1"/>
      <c r="M170" s="1"/>
      <c r="N170" s="1"/>
      <c r="O170" s="80"/>
      <c r="P170" s="1"/>
      <c r="Q170" s="42"/>
      <c r="R170" s="356"/>
      <c r="S170" s="80"/>
      <c r="T170" s="80"/>
      <c r="U170" s="44"/>
    </row>
    <row r="171" spans="1:21" ht="25.5" hidden="1" customHeight="1" x14ac:dyDescent="0.25">
      <c r="B171" s="55"/>
      <c r="C171" s="2"/>
      <c r="D171" s="551" t="s">
        <v>555</v>
      </c>
      <c r="E171" s="551"/>
      <c r="F171" s="165">
        <v>0</v>
      </c>
      <c r="G171" s="251">
        <f t="shared" si="67"/>
        <v>0</v>
      </c>
      <c r="H171" s="157"/>
      <c r="I171" s="165">
        <f t="shared" si="53"/>
        <v>0</v>
      </c>
      <c r="J171" s="74"/>
      <c r="K171" s="1"/>
      <c r="L171" s="1"/>
      <c r="M171" s="1"/>
      <c r="N171" s="1"/>
      <c r="O171" s="80"/>
      <c r="P171" s="1"/>
      <c r="Q171" s="42"/>
      <c r="R171" s="356"/>
      <c r="S171" s="80"/>
      <c r="T171" s="80"/>
      <c r="U171" s="44"/>
    </row>
    <row r="172" spans="1:21" ht="25.5" hidden="1" customHeight="1" x14ac:dyDescent="0.25">
      <c r="B172" s="55"/>
      <c r="C172" s="2"/>
      <c r="D172" s="551" t="s">
        <v>558</v>
      </c>
      <c r="E172" s="551"/>
      <c r="F172" s="165">
        <v>0</v>
      </c>
      <c r="G172" s="251">
        <f t="shared" si="67"/>
        <v>0</v>
      </c>
      <c r="H172" s="157"/>
      <c r="I172" s="165">
        <f t="shared" si="53"/>
        <v>0</v>
      </c>
      <c r="J172" s="74"/>
      <c r="K172" s="1"/>
      <c r="L172" s="1"/>
      <c r="M172" s="1"/>
      <c r="N172" s="1"/>
      <c r="O172" s="80"/>
      <c r="P172" s="1"/>
      <c r="Q172" s="42"/>
      <c r="R172" s="356"/>
      <c r="S172" s="80"/>
      <c r="T172" s="80"/>
      <c r="U172" s="44"/>
    </row>
    <row r="173" spans="1:21" ht="25.5" hidden="1" customHeight="1" x14ac:dyDescent="0.25">
      <c r="B173" s="55"/>
      <c r="C173" s="2"/>
      <c r="D173" s="551" t="s">
        <v>560</v>
      </c>
      <c r="E173" s="551"/>
      <c r="F173" s="165">
        <v>0</v>
      </c>
      <c r="G173" s="251">
        <f t="shared" si="67"/>
        <v>0</v>
      </c>
      <c r="H173" s="157"/>
      <c r="I173" s="165">
        <f t="shared" si="53"/>
        <v>0</v>
      </c>
      <c r="J173" s="74"/>
      <c r="K173" s="1"/>
      <c r="L173" s="1"/>
      <c r="M173" s="1"/>
      <c r="N173" s="1"/>
      <c r="O173" s="80"/>
      <c r="P173" s="1"/>
      <c r="Q173" s="42"/>
      <c r="R173" s="356"/>
      <c r="S173" s="80"/>
      <c r="T173" s="80"/>
      <c r="U173" s="44"/>
    </row>
    <row r="174" spans="1:21" ht="25.5" hidden="1" customHeight="1" x14ac:dyDescent="0.25">
      <c r="B174" s="55"/>
      <c r="C174" s="2"/>
      <c r="D174" s="551" t="s">
        <v>563</v>
      </c>
      <c r="E174" s="551"/>
      <c r="F174" s="165">
        <v>0</v>
      </c>
      <c r="G174" s="251">
        <f t="shared" si="67"/>
        <v>0</v>
      </c>
      <c r="H174" s="157"/>
      <c r="I174" s="165">
        <f t="shared" si="53"/>
        <v>0</v>
      </c>
      <c r="J174" s="74"/>
      <c r="K174" s="1"/>
      <c r="L174" s="1"/>
      <c r="M174" s="1"/>
      <c r="N174" s="1"/>
      <c r="O174" s="80"/>
      <c r="P174" s="1"/>
      <c r="Q174" s="42"/>
      <c r="R174" s="356"/>
      <c r="S174" s="80"/>
      <c r="T174" s="80"/>
      <c r="U174" s="44"/>
    </row>
    <row r="175" spans="1:21" s="18" customFormat="1" ht="25.5" hidden="1" customHeight="1" x14ac:dyDescent="0.25">
      <c r="A175" s="127" t="s">
        <v>273</v>
      </c>
      <c r="B175" s="91" t="s">
        <v>684</v>
      </c>
      <c r="C175" s="618" t="s">
        <v>605</v>
      </c>
      <c r="D175" s="619"/>
      <c r="E175" s="619"/>
      <c r="F175" s="164">
        <v>0</v>
      </c>
      <c r="G175" s="255">
        <f>G176+G177+G178+G179+G180+G181+G182+G183+G184+G185</f>
        <v>0</v>
      </c>
      <c r="H175" s="161">
        <f t="shared" ref="H175" si="68">H176+H177+H178+H179+H180+H181+H182+H183+H184+H185</f>
        <v>0</v>
      </c>
      <c r="I175" s="164">
        <f t="shared" si="53"/>
        <v>0</v>
      </c>
      <c r="J175" s="93">
        <f t="shared" ref="J175:U175" si="69">J176+J177+J178+J179+J180+J181+J182+J183+J184+J185</f>
        <v>0</v>
      </c>
      <c r="K175" s="94">
        <f t="shared" si="69"/>
        <v>0</v>
      </c>
      <c r="L175" s="94">
        <f t="shared" si="69"/>
        <v>0</v>
      </c>
      <c r="M175" s="94">
        <f t="shared" si="69"/>
        <v>0</v>
      </c>
      <c r="N175" s="94">
        <f t="shared" si="69"/>
        <v>0</v>
      </c>
      <c r="O175" s="97">
        <f t="shared" si="69"/>
        <v>0</v>
      </c>
      <c r="P175" s="94">
        <f t="shared" si="69"/>
        <v>0</v>
      </c>
      <c r="Q175" s="96">
        <f t="shared" si="69"/>
        <v>0</v>
      </c>
      <c r="R175" s="354">
        <f t="shared" si="69"/>
        <v>0</v>
      </c>
      <c r="S175" s="97">
        <f t="shared" si="69"/>
        <v>0</v>
      </c>
      <c r="T175" s="97">
        <f t="shared" si="69"/>
        <v>0</v>
      </c>
      <c r="U175" s="98">
        <f t="shared" si="69"/>
        <v>0</v>
      </c>
    </row>
    <row r="176" spans="1:21" ht="15.75" hidden="1" thickBot="1" x14ac:dyDescent="0.3">
      <c r="B176" s="55"/>
      <c r="C176" s="2"/>
      <c r="D176" s="550" t="s">
        <v>814</v>
      </c>
      <c r="E176" s="550"/>
      <c r="F176" s="165">
        <v>0</v>
      </c>
      <c r="G176" s="241">
        <f t="shared" ref="G176:G185" si="70">SUM(M176:X176)</f>
        <v>0</v>
      </c>
      <c r="H176" s="147"/>
      <c r="I176" s="165">
        <f t="shared" si="53"/>
        <v>0</v>
      </c>
      <c r="J176" s="74"/>
      <c r="K176" s="1"/>
      <c r="L176" s="1"/>
      <c r="M176" s="1"/>
      <c r="N176" s="1"/>
      <c r="O176" s="80"/>
      <c r="P176" s="1"/>
      <c r="Q176" s="42"/>
      <c r="R176" s="356"/>
      <c r="S176" s="80"/>
      <c r="T176" s="80"/>
      <c r="U176" s="44"/>
    </row>
    <row r="177" spans="1:21" ht="15.75" hidden="1" thickBot="1" x14ac:dyDescent="0.3">
      <c r="B177" s="55"/>
      <c r="C177" s="2"/>
      <c r="D177" s="550" t="s">
        <v>815</v>
      </c>
      <c r="E177" s="550"/>
      <c r="F177" s="165">
        <v>0</v>
      </c>
      <c r="G177" s="241">
        <f t="shared" si="70"/>
        <v>0</v>
      </c>
      <c r="H177" s="147"/>
      <c r="I177" s="165">
        <f t="shared" si="53"/>
        <v>0</v>
      </c>
      <c r="J177" s="74"/>
      <c r="K177" s="1"/>
      <c r="L177" s="1"/>
      <c r="M177" s="1"/>
      <c r="N177" s="1"/>
      <c r="O177" s="80"/>
      <c r="P177" s="1"/>
      <c r="Q177" s="42"/>
      <c r="R177" s="356"/>
      <c r="S177" s="80"/>
      <c r="T177" s="80"/>
      <c r="U177" s="44"/>
    </row>
    <row r="178" spans="1:21" ht="15.75" hidden="1" thickBot="1" x14ac:dyDescent="0.3">
      <c r="B178" s="55"/>
      <c r="C178" s="2"/>
      <c r="D178" s="550" t="s">
        <v>546</v>
      </c>
      <c r="E178" s="550"/>
      <c r="F178" s="165">
        <v>0</v>
      </c>
      <c r="G178" s="241">
        <f t="shared" si="70"/>
        <v>0</v>
      </c>
      <c r="H178" s="147"/>
      <c r="I178" s="165">
        <f t="shared" si="53"/>
        <v>0</v>
      </c>
      <c r="J178" s="74"/>
      <c r="K178" s="1"/>
      <c r="L178" s="1"/>
      <c r="M178" s="1"/>
      <c r="N178" s="1"/>
      <c r="O178" s="80"/>
      <c r="P178" s="1"/>
      <c r="Q178" s="42"/>
      <c r="R178" s="356"/>
      <c r="S178" s="80"/>
      <c r="T178" s="80"/>
      <c r="U178" s="44"/>
    </row>
    <row r="179" spans="1:21" ht="25.5" hidden="1" customHeight="1" x14ac:dyDescent="0.25">
      <c r="B179" s="55"/>
      <c r="C179" s="2"/>
      <c r="D179" s="551" t="s">
        <v>549</v>
      </c>
      <c r="E179" s="551"/>
      <c r="F179" s="165">
        <v>0</v>
      </c>
      <c r="G179" s="251">
        <f t="shared" si="70"/>
        <v>0</v>
      </c>
      <c r="H179" s="157"/>
      <c r="I179" s="165">
        <f t="shared" si="53"/>
        <v>0</v>
      </c>
      <c r="J179" s="74"/>
      <c r="K179" s="1"/>
      <c r="L179" s="1"/>
      <c r="M179" s="1"/>
      <c r="N179" s="1"/>
      <c r="O179" s="80"/>
      <c r="P179" s="1"/>
      <c r="Q179" s="42"/>
      <c r="R179" s="356"/>
      <c r="S179" s="80"/>
      <c r="T179" s="80"/>
      <c r="U179" s="44"/>
    </row>
    <row r="180" spans="1:21" ht="15.75" hidden="1" thickBot="1" x14ac:dyDescent="0.3">
      <c r="B180" s="55"/>
      <c r="C180" s="2"/>
      <c r="D180" s="550" t="s">
        <v>552</v>
      </c>
      <c r="E180" s="550"/>
      <c r="F180" s="165">
        <v>0</v>
      </c>
      <c r="G180" s="241">
        <f t="shared" si="70"/>
        <v>0</v>
      </c>
      <c r="H180" s="147"/>
      <c r="I180" s="165">
        <f t="shared" si="53"/>
        <v>0</v>
      </c>
      <c r="J180" s="74"/>
      <c r="K180" s="1"/>
      <c r="L180" s="1"/>
      <c r="M180" s="1"/>
      <c r="N180" s="1"/>
      <c r="O180" s="80"/>
      <c r="P180" s="1"/>
      <c r="Q180" s="42"/>
      <c r="R180" s="356"/>
      <c r="S180" s="80"/>
      <c r="T180" s="80"/>
      <c r="U180" s="44"/>
    </row>
    <row r="181" spans="1:21" ht="15.75" hidden="1" thickBot="1" x14ac:dyDescent="0.3">
      <c r="B181" s="55"/>
      <c r="C181" s="2"/>
      <c r="D181" s="550" t="s">
        <v>816</v>
      </c>
      <c r="E181" s="550"/>
      <c r="F181" s="165">
        <v>0</v>
      </c>
      <c r="G181" s="241">
        <f t="shared" si="70"/>
        <v>0</v>
      </c>
      <c r="H181" s="147"/>
      <c r="I181" s="165">
        <f t="shared" si="53"/>
        <v>0</v>
      </c>
      <c r="J181" s="74"/>
      <c r="K181" s="1"/>
      <c r="L181" s="1"/>
      <c r="M181" s="1"/>
      <c r="N181" s="1"/>
      <c r="O181" s="80"/>
      <c r="P181" s="1"/>
      <c r="Q181" s="42"/>
      <c r="R181" s="356"/>
      <c r="S181" s="80"/>
      <c r="T181" s="80"/>
      <c r="U181" s="44"/>
    </row>
    <row r="182" spans="1:21" ht="25.5" hidden="1" customHeight="1" x14ac:dyDescent="0.25">
      <c r="B182" s="55"/>
      <c r="C182" s="2"/>
      <c r="D182" s="551" t="s">
        <v>556</v>
      </c>
      <c r="E182" s="551"/>
      <c r="F182" s="165">
        <v>0</v>
      </c>
      <c r="G182" s="251">
        <f t="shared" si="70"/>
        <v>0</v>
      </c>
      <c r="H182" s="157"/>
      <c r="I182" s="165">
        <f t="shared" si="53"/>
        <v>0</v>
      </c>
      <c r="J182" s="74"/>
      <c r="K182" s="1"/>
      <c r="L182" s="1"/>
      <c r="M182" s="1"/>
      <c r="N182" s="1"/>
      <c r="O182" s="80"/>
      <c r="P182" s="1"/>
      <c r="Q182" s="42"/>
      <c r="R182" s="356"/>
      <c r="S182" s="80"/>
      <c r="T182" s="80"/>
      <c r="U182" s="44"/>
    </row>
    <row r="183" spans="1:21" ht="25.5" hidden="1" customHeight="1" x14ac:dyDescent="0.25">
      <c r="B183" s="55"/>
      <c r="C183" s="2"/>
      <c r="D183" s="551" t="s">
        <v>559</v>
      </c>
      <c r="E183" s="551"/>
      <c r="F183" s="165">
        <v>0</v>
      </c>
      <c r="G183" s="251">
        <f t="shared" si="70"/>
        <v>0</v>
      </c>
      <c r="H183" s="157"/>
      <c r="I183" s="165">
        <f t="shared" si="53"/>
        <v>0</v>
      </c>
      <c r="J183" s="74"/>
      <c r="K183" s="1"/>
      <c r="L183" s="1"/>
      <c r="M183" s="1"/>
      <c r="N183" s="1"/>
      <c r="O183" s="80"/>
      <c r="P183" s="1"/>
      <c r="Q183" s="42"/>
      <c r="R183" s="356"/>
      <c r="S183" s="80"/>
      <c r="T183" s="80"/>
      <c r="U183" s="44"/>
    </row>
    <row r="184" spans="1:21" ht="25.5" hidden="1" customHeight="1" x14ac:dyDescent="0.25">
      <c r="B184" s="55"/>
      <c r="C184" s="2"/>
      <c r="D184" s="551" t="s">
        <v>561</v>
      </c>
      <c r="E184" s="551"/>
      <c r="F184" s="165">
        <v>0</v>
      </c>
      <c r="G184" s="251">
        <f t="shared" si="70"/>
        <v>0</v>
      </c>
      <c r="H184" s="157"/>
      <c r="I184" s="165">
        <f t="shared" si="53"/>
        <v>0</v>
      </c>
      <c r="J184" s="74"/>
      <c r="K184" s="1"/>
      <c r="L184" s="1"/>
      <c r="M184" s="1"/>
      <c r="N184" s="1"/>
      <c r="O184" s="80"/>
      <c r="P184" s="1"/>
      <c r="Q184" s="42"/>
      <c r="R184" s="356"/>
      <c r="S184" s="80"/>
      <c r="T184" s="80"/>
      <c r="U184" s="44"/>
    </row>
    <row r="185" spans="1:21" ht="25.5" hidden="1" customHeight="1" x14ac:dyDescent="0.25">
      <c r="B185" s="55"/>
      <c r="C185" s="2"/>
      <c r="D185" s="551" t="s">
        <v>564</v>
      </c>
      <c r="E185" s="551"/>
      <c r="F185" s="165">
        <v>0</v>
      </c>
      <c r="G185" s="251">
        <f t="shared" si="70"/>
        <v>0</v>
      </c>
      <c r="H185" s="157"/>
      <c r="I185" s="165">
        <f t="shared" si="53"/>
        <v>0</v>
      </c>
      <c r="J185" s="74"/>
      <c r="K185" s="1"/>
      <c r="L185" s="1"/>
      <c r="M185" s="1"/>
      <c r="N185" s="1"/>
      <c r="O185" s="80"/>
      <c r="P185" s="1"/>
      <c r="Q185" s="42"/>
      <c r="R185" s="356"/>
      <c r="S185" s="80"/>
      <c r="T185" s="80"/>
      <c r="U185" s="44"/>
    </row>
    <row r="186" spans="1:21" s="18" customFormat="1" ht="15.75" hidden="1" thickBot="1" x14ac:dyDescent="0.3">
      <c r="A186" s="124" t="s">
        <v>274</v>
      </c>
      <c r="B186" s="91" t="s">
        <v>685</v>
      </c>
      <c r="C186" s="587" t="s">
        <v>275</v>
      </c>
      <c r="D186" s="588"/>
      <c r="E186" s="588"/>
      <c r="F186" s="164">
        <v>0</v>
      </c>
      <c r="G186" s="242">
        <f>G187+G188+G189+G190+G191+G192+G193+G194+G195+G196</f>
        <v>0</v>
      </c>
      <c r="H186" s="148">
        <f t="shared" ref="H186" si="71">H187+H188+H189+H190+H191+H192+H193+H194+H195+H196</f>
        <v>0</v>
      </c>
      <c r="I186" s="164">
        <f t="shared" si="53"/>
        <v>0</v>
      </c>
      <c r="J186" s="93">
        <f t="shared" ref="J186:U186" si="72">J187+J188+J189+J190+J191+J192+J193+J194+J195+J196</f>
        <v>0</v>
      </c>
      <c r="K186" s="94">
        <f t="shared" si="72"/>
        <v>0</v>
      </c>
      <c r="L186" s="94">
        <f t="shared" si="72"/>
        <v>0</v>
      </c>
      <c r="M186" s="94">
        <f t="shared" si="72"/>
        <v>0</v>
      </c>
      <c r="N186" s="94">
        <f t="shared" si="72"/>
        <v>0</v>
      </c>
      <c r="O186" s="97">
        <f t="shared" si="72"/>
        <v>0</v>
      </c>
      <c r="P186" s="94">
        <f t="shared" si="72"/>
        <v>0</v>
      </c>
      <c r="Q186" s="96">
        <f t="shared" si="72"/>
        <v>0</v>
      </c>
      <c r="R186" s="354">
        <f t="shared" si="72"/>
        <v>0</v>
      </c>
      <c r="S186" s="97">
        <f t="shared" si="72"/>
        <v>0</v>
      </c>
      <c r="T186" s="97">
        <f t="shared" si="72"/>
        <v>0</v>
      </c>
      <c r="U186" s="98">
        <f t="shared" si="72"/>
        <v>0</v>
      </c>
    </row>
    <row r="187" spans="1:21" ht="15.75" hidden="1" thickBot="1" x14ac:dyDescent="0.3">
      <c r="B187" s="55"/>
      <c r="C187" s="2"/>
      <c r="D187" s="550" t="s">
        <v>371</v>
      </c>
      <c r="E187" s="550"/>
      <c r="F187" s="165">
        <v>0</v>
      </c>
      <c r="G187" s="241">
        <f t="shared" ref="G187:G196" si="73">SUM(M187:X187)</f>
        <v>0</v>
      </c>
      <c r="H187" s="147"/>
      <c r="I187" s="165">
        <f t="shared" si="53"/>
        <v>0</v>
      </c>
      <c r="J187" s="74"/>
      <c r="K187" s="1"/>
      <c r="L187" s="1"/>
      <c r="M187" s="1"/>
      <c r="N187" s="1"/>
      <c r="O187" s="80"/>
      <c r="P187" s="1"/>
      <c r="Q187" s="42"/>
      <c r="R187" s="356"/>
      <c r="S187" s="80"/>
      <c r="T187" s="80"/>
      <c r="U187" s="44"/>
    </row>
    <row r="188" spans="1:21" ht="15.75" hidden="1" thickBot="1" x14ac:dyDescent="0.3">
      <c r="B188" s="55"/>
      <c r="C188" s="2"/>
      <c r="D188" s="550" t="s">
        <v>544</v>
      </c>
      <c r="E188" s="550"/>
      <c r="F188" s="165">
        <v>0</v>
      </c>
      <c r="G188" s="241">
        <f t="shared" si="73"/>
        <v>0</v>
      </c>
      <c r="H188" s="147"/>
      <c r="I188" s="165">
        <f t="shared" si="53"/>
        <v>0</v>
      </c>
      <c r="J188" s="74"/>
      <c r="K188" s="1"/>
      <c r="L188" s="1"/>
      <c r="M188" s="1"/>
      <c r="N188" s="1"/>
      <c r="O188" s="80"/>
      <c r="P188" s="1"/>
      <c r="Q188" s="42"/>
      <c r="R188" s="356"/>
      <c r="S188" s="80"/>
      <c r="T188" s="80"/>
      <c r="U188" s="44"/>
    </row>
    <row r="189" spans="1:21" ht="15.75" hidden="1" thickBot="1" x14ac:dyDescent="0.3">
      <c r="B189" s="55"/>
      <c r="C189" s="2"/>
      <c r="D189" s="550" t="s">
        <v>547</v>
      </c>
      <c r="E189" s="550"/>
      <c r="F189" s="165">
        <v>0</v>
      </c>
      <c r="G189" s="241">
        <f t="shared" si="73"/>
        <v>0</v>
      </c>
      <c r="H189" s="147"/>
      <c r="I189" s="165">
        <f t="shared" si="53"/>
        <v>0</v>
      </c>
      <c r="J189" s="74"/>
      <c r="K189" s="1"/>
      <c r="L189" s="1"/>
      <c r="M189" s="1"/>
      <c r="N189" s="1"/>
      <c r="O189" s="80"/>
      <c r="P189" s="1"/>
      <c r="Q189" s="42"/>
      <c r="R189" s="356"/>
      <c r="S189" s="80"/>
      <c r="T189" s="80"/>
      <c r="U189" s="44"/>
    </row>
    <row r="190" spans="1:21" ht="15.75" hidden="1" thickBot="1" x14ac:dyDescent="0.3">
      <c r="B190" s="55"/>
      <c r="C190" s="2"/>
      <c r="D190" s="551" t="s">
        <v>817</v>
      </c>
      <c r="E190" s="551"/>
      <c r="F190" s="165">
        <v>0</v>
      </c>
      <c r="G190" s="251">
        <f t="shared" si="73"/>
        <v>0</v>
      </c>
      <c r="H190" s="157"/>
      <c r="I190" s="165">
        <f t="shared" si="53"/>
        <v>0</v>
      </c>
      <c r="J190" s="74"/>
      <c r="K190" s="1"/>
      <c r="L190" s="1"/>
      <c r="M190" s="1"/>
      <c r="N190" s="1"/>
      <c r="O190" s="80"/>
      <c r="P190" s="1"/>
      <c r="Q190" s="42"/>
      <c r="R190" s="356"/>
      <c r="S190" s="80"/>
      <c r="T190" s="80"/>
      <c r="U190" s="44"/>
    </row>
    <row r="191" spans="1:21" ht="15.75" hidden="1" thickBot="1" x14ac:dyDescent="0.3">
      <c r="B191" s="55"/>
      <c r="C191" s="2"/>
      <c r="D191" s="550" t="s">
        <v>554</v>
      </c>
      <c r="E191" s="550"/>
      <c r="F191" s="165">
        <v>0</v>
      </c>
      <c r="G191" s="241">
        <f t="shared" si="73"/>
        <v>0</v>
      </c>
      <c r="H191" s="147"/>
      <c r="I191" s="165">
        <f t="shared" si="53"/>
        <v>0</v>
      </c>
      <c r="J191" s="74"/>
      <c r="K191" s="1"/>
      <c r="L191" s="1"/>
      <c r="M191" s="1"/>
      <c r="N191" s="1"/>
      <c r="O191" s="80"/>
      <c r="P191" s="1"/>
      <c r="Q191" s="42"/>
      <c r="R191" s="356"/>
      <c r="S191" s="80"/>
      <c r="T191" s="80"/>
      <c r="U191" s="44"/>
    </row>
    <row r="192" spans="1:21" ht="15.75" hidden="1" thickBot="1" x14ac:dyDescent="0.3">
      <c r="B192" s="55"/>
      <c r="C192" s="2"/>
      <c r="D192" s="550" t="s">
        <v>553</v>
      </c>
      <c r="E192" s="550"/>
      <c r="F192" s="165">
        <v>0</v>
      </c>
      <c r="G192" s="241">
        <f t="shared" si="73"/>
        <v>0</v>
      </c>
      <c r="H192" s="147"/>
      <c r="I192" s="165">
        <f t="shared" si="53"/>
        <v>0</v>
      </c>
      <c r="J192" s="74"/>
      <c r="K192" s="1"/>
      <c r="L192" s="1"/>
      <c r="M192" s="1"/>
      <c r="N192" s="1"/>
      <c r="O192" s="80"/>
      <c r="P192" s="1"/>
      <c r="Q192" s="42"/>
      <c r="R192" s="356"/>
      <c r="S192" s="80"/>
      <c r="T192" s="80"/>
      <c r="U192" s="44"/>
    </row>
    <row r="193" spans="1:21" ht="25.5" hidden="1" customHeight="1" x14ac:dyDescent="0.25">
      <c r="B193" s="55"/>
      <c r="C193" s="2"/>
      <c r="D193" s="551" t="s">
        <v>557</v>
      </c>
      <c r="E193" s="551"/>
      <c r="F193" s="165">
        <v>0</v>
      </c>
      <c r="G193" s="251">
        <f t="shared" si="73"/>
        <v>0</v>
      </c>
      <c r="H193" s="157"/>
      <c r="I193" s="165">
        <f t="shared" si="53"/>
        <v>0</v>
      </c>
      <c r="J193" s="74"/>
      <c r="K193" s="1"/>
      <c r="L193" s="1"/>
      <c r="M193" s="1"/>
      <c r="N193" s="1"/>
      <c r="O193" s="80"/>
      <c r="P193" s="1"/>
      <c r="Q193" s="42"/>
      <c r="R193" s="356"/>
      <c r="S193" s="80"/>
      <c r="T193" s="80"/>
      <c r="U193" s="44"/>
    </row>
    <row r="194" spans="1:21" ht="15.75" hidden="1" thickBot="1" x14ac:dyDescent="0.3">
      <c r="B194" s="55"/>
      <c r="C194" s="2"/>
      <c r="D194" s="550" t="s">
        <v>818</v>
      </c>
      <c r="E194" s="550"/>
      <c r="F194" s="165">
        <v>0</v>
      </c>
      <c r="G194" s="241">
        <f t="shared" si="73"/>
        <v>0</v>
      </c>
      <c r="H194" s="147"/>
      <c r="I194" s="165">
        <f t="shared" si="53"/>
        <v>0</v>
      </c>
      <c r="J194" s="74"/>
      <c r="K194" s="1"/>
      <c r="L194" s="1"/>
      <c r="M194" s="1"/>
      <c r="N194" s="1"/>
      <c r="O194" s="80"/>
      <c r="P194" s="1"/>
      <c r="Q194" s="42"/>
      <c r="R194" s="356"/>
      <c r="S194" s="80"/>
      <c r="T194" s="80"/>
      <c r="U194" s="44"/>
    </row>
    <row r="195" spans="1:21" ht="25.5" hidden="1" customHeight="1" x14ac:dyDescent="0.25">
      <c r="B195" s="55"/>
      <c r="C195" s="2"/>
      <c r="D195" s="551" t="s">
        <v>562</v>
      </c>
      <c r="E195" s="551"/>
      <c r="F195" s="165">
        <v>0</v>
      </c>
      <c r="G195" s="251">
        <f t="shared" si="73"/>
        <v>0</v>
      </c>
      <c r="H195" s="157"/>
      <c r="I195" s="165">
        <f t="shared" si="53"/>
        <v>0</v>
      </c>
      <c r="J195" s="74"/>
      <c r="K195" s="1"/>
      <c r="L195" s="1"/>
      <c r="M195" s="1"/>
      <c r="N195" s="1"/>
      <c r="O195" s="80"/>
      <c r="P195" s="1"/>
      <c r="Q195" s="42"/>
      <c r="R195" s="356"/>
      <c r="S195" s="80"/>
      <c r="T195" s="80"/>
      <c r="U195" s="44"/>
    </row>
    <row r="196" spans="1:21" ht="25.5" hidden="1" customHeight="1" x14ac:dyDescent="0.25">
      <c r="B196" s="55"/>
      <c r="C196" s="2"/>
      <c r="D196" s="551" t="s">
        <v>565</v>
      </c>
      <c r="E196" s="551"/>
      <c r="F196" s="165">
        <v>0</v>
      </c>
      <c r="G196" s="251">
        <f t="shared" si="73"/>
        <v>0</v>
      </c>
      <c r="H196" s="157"/>
      <c r="I196" s="165">
        <f t="shared" si="53"/>
        <v>0</v>
      </c>
      <c r="J196" s="74"/>
      <c r="K196" s="1"/>
      <c r="L196" s="1"/>
      <c r="M196" s="1"/>
      <c r="N196" s="1"/>
      <c r="O196" s="80"/>
      <c r="P196" s="1"/>
      <c r="Q196" s="42"/>
      <c r="R196" s="356"/>
      <c r="S196" s="80"/>
      <c r="T196" s="80"/>
      <c r="U196" s="44"/>
    </row>
    <row r="197" spans="1:21" s="18" customFormat="1" ht="25.5" hidden="1" customHeight="1" x14ac:dyDescent="0.25">
      <c r="A197" s="124" t="s">
        <v>276</v>
      </c>
      <c r="B197" s="91" t="s">
        <v>686</v>
      </c>
      <c r="C197" s="618" t="s">
        <v>606</v>
      </c>
      <c r="D197" s="619"/>
      <c r="E197" s="619"/>
      <c r="F197" s="164">
        <v>0</v>
      </c>
      <c r="G197" s="255">
        <f>G198+G199</f>
        <v>0</v>
      </c>
      <c r="H197" s="161">
        <f t="shared" ref="H197" si="74">H198+H199</f>
        <v>0</v>
      </c>
      <c r="I197" s="164">
        <f t="shared" si="53"/>
        <v>0</v>
      </c>
      <c r="J197" s="93">
        <f t="shared" ref="J197:U197" si="75">J198+J199</f>
        <v>0</v>
      </c>
      <c r="K197" s="94">
        <f t="shared" si="75"/>
        <v>0</v>
      </c>
      <c r="L197" s="94">
        <f t="shared" si="75"/>
        <v>0</v>
      </c>
      <c r="M197" s="94">
        <f t="shared" si="75"/>
        <v>0</v>
      </c>
      <c r="N197" s="94">
        <f t="shared" si="75"/>
        <v>0</v>
      </c>
      <c r="O197" s="97">
        <f t="shared" si="75"/>
        <v>0</v>
      </c>
      <c r="P197" s="94">
        <f t="shared" si="75"/>
        <v>0</v>
      </c>
      <c r="Q197" s="96">
        <f t="shared" si="75"/>
        <v>0</v>
      </c>
      <c r="R197" s="354">
        <f t="shared" si="75"/>
        <v>0</v>
      </c>
      <c r="S197" s="97">
        <f t="shared" si="75"/>
        <v>0</v>
      </c>
      <c r="T197" s="97">
        <f t="shared" si="75"/>
        <v>0</v>
      </c>
      <c r="U197" s="98">
        <f t="shared" si="75"/>
        <v>0</v>
      </c>
    </row>
    <row r="198" spans="1:21" ht="25.5" hidden="1" customHeight="1" x14ac:dyDescent="0.25">
      <c r="B198" s="55"/>
      <c r="C198" s="2"/>
      <c r="D198" s="551" t="s">
        <v>568</v>
      </c>
      <c r="E198" s="551"/>
      <c r="F198" s="165">
        <v>0</v>
      </c>
      <c r="G198" s="251">
        <f>SUM(M198:X198)</f>
        <v>0</v>
      </c>
      <c r="H198" s="157"/>
      <c r="I198" s="165">
        <f t="shared" ref="I198:I255" si="76">SUM(G198:H198)</f>
        <v>0</v>
      </c>
      <c r="J198" s="74"/>
      <c r="K198" s="1"/>
      <c r="L198" s="1"/>
      <c r="M198" s="1"/>
      <c r="N198" s="1"/>
      <c r="O198" s="80"/>
      <c r="P198" s="1"/>
      <c r="Q198" s="42"/>
      <c r="R198" s="356"/>
      <c r="S198" s="80"/>
      <c r="T198" s="80"/>
      <c r="U198" s="44"/>
    </row>
    <row r="199" spans="1:21" ht="25.5" hidden="1" customHeight="1" x14ac:dyDescent="0.25">
      <c r="B199" s="55"/>
      <c r="C199" s="2"/>
      <c r="D199" s="551" t="s">
        <v>569</v>
      </c>
      <c r="E199" s="551"/>
      <c r="F199" s="165">
        <v>0</v>
      </c>
      <c r="G199" s="251">
        <f>SUM(M199:X199)</f>
        <v>0</v>
      </c>
      <c r="H199" s="157"/>
      <c r="I199" s="165">
        <f t="shared" si="76"/>
        <v>0</v>
      </c>
      <c r="J199" s="74"/>
      <c r="K199" s="1"/>
      <c r="L199" s="1"/>
      <c r="M199" s="1"/>
      <c r="N199" s="1"/>
      <c r="O199" s="80"/>
      <c r="P199" s="1"/>
      <c r="Q199" s="42"/>
      <c r="R199" s="356"/>
      <c r="S199" s="80"/>
      <c r="T199" s="80"/>
      <c r="U199" s="44"/>
    </row>
    <row r="200" spans="1:21" s="18" customFormat="1" ht="15" hidden="1" customHeight="1" x14ac:dyDescent="0.25">
      <c r="A200" s="124" t="s">
        <v>277</v>
      </c>
      <c r="B200" s="91" t="s">
        <v>687</v>
      </c>
      <c r="C200" s="618" t="s">
        <v>819</v>
      </c>
      <c r="D200" s="619"/>
      <c r="E200" s="619"/>
      <c r="F200" s="164">
        <v>0</v>
      </c>
      <c r="G200" s="255">
        <f>G201+G202+G203+G204+G205+G206+G207+G208+G209+G210+G211</f>
        <v>0</v>
      </c>
      <c r="H200" s="161">
        <f t="shared" ref="H200" si="77">H201+H202+H203+H204+H205+H206+H207+H208+H209+H210+H211</f>
        <v>0</v>
      </c>
      <c r="I200" s="164">
        <f t="shared" si="76"/>
        <v>0</v>
      </c>
      <c r="J200" s="93">
        <f t="shared" ref="J200:U200" si="78">J201+J202+J203+J204+J205+J206+J207+J208+J209+J210+J211</f>
        <v>0</v>
      </c>
      <c r="K200" s="94">
        <f t="shared" si="78"/>
        <v>0</v>
      </c>
      <c r="L200" s="94">
        <f t="shared" si="78"/>
        <v>0</v>
      </c>
      <c r="M200" s="94">
        <f t="shared" si="78"/>
        <v>0</v>
      </c>
      <c r="N200" s="94">
        <f t="shared" si="78"/>
        <v>0</v>
      </c>
      <c r="O200" s="97">
        <f t="shared" si="78"/>
        <v>0</v>
      </c>
      <c r="P200" s="94">
        <f t="shared" si="78"/>
        <v>0</v>
      </c>
      <c r="Q200" s="96">
        <f t="shared" si="78"/>
        <v>0</v>
      </c>
      <c r="R200" s="354">
        <f t="shared" si="78"/>
        <v>0</v>
      </c>
      <c r="S200" s="97">
        <f t="shared" si="78"/>
        <v>0</v>
      </c>
      <c r="T200" s="97">
        <f t="shared" si="78"/>
        <v>0</v>
      </c>
      <c r="U200" s="98">
        <f t="shared" si="78"/>
        <v>0</v>
      </c>
    </row>
    <row r="201" spans="1:21" ht="15.75" hidden="1" thickBot="1" x14ac:dyDescent="0.3">
      <c r="B201" s="55"/>
      <c r="C201" s="2"/>
      <c r="D201" s="550" t="s">
        <v>372</v>
      </c>
      <c r="E201" s="550"/>
      <c r="F201" s="165">
        <v>0</v>
      </c>
      <c r="G201" s="241">
        <f t="shared" ref="G201:G213" si="79">SUM(M201:X201)</f>
        <v>0</v>
      </c>
      <c r="H201" s="147"/>
      <c r="I201" s="165">
        <f t="shared" si="76"/>
        <v>0</v>
      </c>
      <c r="J201" s="74"/>
      <c r="K201" s="1"/>
      <c r="L201" s="1"/>
      <c r="M201" s="1"/>
      <c r="N201" s="1"/>
      <c r="O201" s="80"/>
      <c r="P201" s="1"/>
      <c r="Q201" s="42"/>
      <c r="R201" s="356"/>
      <c r="S201" s="80"/>
      <c r="T201" s="80"/>
      <c r="U201" s="44"/>
    </row>
    <row r="202" spans="1:21" ht="15.75" hidden="1" thickBot="1" x14ac:dyDescent="0.3">
      <c r="B202" s="55"/>
      <c r="C202" s="2"/>
      <c r="D202" s="550" t="s">
        <v>820</v>
      </c>
      <c r="E202" s="550"/>
      <c r="F202" s="165">
        <v>0</v>
      </c>
      <c r="G202" s="241">
        <f t="shared" si="79"/>
        <v>0</v>
      </c>
      <c r="H202" s="147"/>
      <c r="I202" s="165">
        <f t="shared" si="76"/>
        <v>0</v>
      </c>
      <c r="J202" s="74"/>
      <c r="K202" s="1"/>
      <c r="L202" s="1"/>
      <c r="M202" s="1"/>
      <c r="N202" s="1"/>
      <c r="O202" s="80"/>
      <c r="P202" s="1"/>
      <c r="Q202" s="42"/>
      <c r="R202" s="356"/>
      <c r="S202" s="80"/>
      <c r="T202" s="80"/>
      <c r="U202" s="44"/>
    </row>
    <row r="203" spans="1:21" ht="15.75" hidden="1" thickBot="1" x14ac:dyDescent="0.3">
      <c r="B203" s="55"/>
      <c r="C203" s="2"/>
      <c r="D203" s="550" t="s">
        <v>375</v>
      </c>
      <c r="E203" s="550"/>
      <c r="F203" s="165">
        <v>0</v>
      </c>
      <c r="G203" s="241">
        <f t="shared" si="79"/>
        <v>0</v>
      </c>
      <c r="H203" s="147"/>
      <c r="I203" s="165">
        <f t="shared" si="76"/>
        <v>0</v>
      </c>
      <c r="J203" s="74"/>
      <c r="K203" s="1"/>
      <c r="L203" s="1"/>
      <c r="M203" s="1"/>
      <c r="N203" s="1"/>
      <c r="O203" s="80"/>
      <c r="P203" s="1"/>
      <c r="Q203" s="42"/>
      <c r="R203" s="356"/>
      <c r="S203" s="80"/>
      <c r="T203" s="80"/>
      <c r="U203" s="44"/>
    </row>
    <row r="204" spans="1:21" ht="15.75" hidden="1" thickBot="1" x14ac:dyDescent="0.3">
      <c r="B204" s="55"/>
      <c r="C204" s="2"/>
      <c r="D204" s="550" t="s">
        <v>373</v>
      </c>
      <c r="E204" s="550"/>
      <c r="F204" s="165">
        <v>0</v>
      </c>
      <c r="G204" s="241">
        <f t="shared" si="79"/>
        <v>0</v>
      </c>
      <c r="H204" s="147"/>
      <c r="I204" s="165">
        <f t="shared" si="76"/>
        <v>0</v>
      </c>
      <c r="J204" s="74"/>
      <c r="K204" s="1"/>
      <c r="L204" s="1"/>
      <c r="M204" s="1"/>
      <c r="N204" s="1"/>
      <c r="O204" s="80"/>
      <c r="P204" s="1"/>
      <c r="Q204" s="42"/>
      <c r="R204" s="356"/>
      <c r="S204" s="80"/>
      <c r="T204" s="80"/>
      <c r="U204" s="44"/>
    </row>
    <row r="205" spans="1:21" ht="15.75" hidden="1" thickBot="1" x14ac:dyDescent="0.3">
      <c r="B205" s="55"/>
      <c r="C205" s="2"/>
      <c r="D205" s="550" t="s">
        <v>821</v>
      </c>
      <c r="E205" s="550"/>
      <c r="F205" s="165">
        <v>0</v>
      </c>
      <c r="G205" s="241">
        <f t="shared" si="79"/>
        <v>0</v>
      </c>
      <c r="H205" s="147"/>
      <c r="I205" s="165">
        <f t="shared" si="76"/>
        <v>0</v>
      </c>
      <c r="J205" s="74"/>
      <c r="K205" s="1"/>
      <c r="L205" s="1"/>
      <c r="M205" s="1"/>
      <c r="N205" s="1"/>
      <c r="O205" s="80"/>
      <c r="P205" s="1"/>
      <c r="Q205" s="42"/>
      <c r="R205" s="356"/>
      <c r="S205" s="80"/>
      <c r="T205" s="80"/>
      <c r="U205" s="44"/>
    </row>
    <row r="206" spans="1:21" ht="25.5" hidden="1" customHeight="1" x14ac:dyDescent="0.25">
      <c r="B206" s="55"/>
      <c r="C206" s="2"/>
      <c r="D206" s="551" t="s">
        <v>537</v>
      </c>
      <c r="E206" s="551"/>
      <c r="F206" s="165">
        <v>0</v>
      </c>
      <c r="G206" s="251">
        <f t="shared" si="79"/>
        <v>0</v>
      </c>
      <c r="H206" s="157"/>
      <c r="I206" s="165">
        <f t="shared" si="76"/>
        <v>0</v>
      </c>
      <c r="J206" s="74"/>
      <c r="K206" s="1"/>
      <c r="L206" s="1"/>
      <c r="M206" s="1"/>
      <c r="N206" s="1"/>
      <c r="O206" s="80"/>
      <c r="P206" s="1"/>
      <c r="Q206" s="42"/>
      <c r="R206" s="356"/>
      <c r="S206" s="80"/>
      <c r="T206" s="80"/>
      <c r="U206" s="44"/>
    </row>
    <row r="207" spans="1:21" ht="25.5" hidden="1" customHeight="1" x14ac:dyDescent="0.25">
      <c r="B207" s="55"/>
      <c r="C207" s="2"/>
      <c r="D207" s="551" t="s">
        <v>540</v>
      </c>
      <c r="E207" s="551"/>
      <c r="F207" s="165">
        <v>0</v>
      </c>
      <c r="G207" s="251">
        <f t="shared" si="79"/>
        <v>0</v>
      </c>
      <c r="H207" s="157"/>
      <c r="I207" s="165">
        <f t="shared" si="76"/>
        <v>0</v>
      </c>
      <c r="J207" s="74"/>
      <c r="K207" s="1"/>
      <c r="L207" s="1"/>
      <c r="M207" s="1"/>
      <c r="N207" s="1"/>
      <c r="O207" s="80"/>
      <c r="P207" s="1"/>
      <c r="Q207" s="42"/>
      <c r="R207" s="356"/>
      <c r="S207" s="80"/>
      <c r="T207" s="80"/>
      <c r="U207" s="44"/>
    </row>
    <row r="208" spans="1:21" ht="15.75" hidden="1" thickBot="1" x14ac:dyDescent="0.3">
      <c r="B208" s="55"/>
      <c r="C208" s="2"/>
      <c r="D208" s="550" t="s">
        <v>822</v>
      </c>
      <c r="E208" s="550"/>
      <c r="F208" s="165">
        <v>0</v>
      </c>
      <c r="G208" s="241">
        <f t="shared" si="79"/>
        <v>0</v>
      </c>
      <c r="H208" s="147"/>
      <c r="I208" s="165">
        <f t="shared" si="76"/>
        <v>0</v>
      </c>
      <c r="J208" s="74"/>
      <c r="K208" s="1"/>
      <c r="L208" s="1"/>
      <c r="M208" s="1"/>
      <c r="N208" s="1"/>
      <c r="O208" s="80"/>
      <c r="P208" s="1"/>
      <c r="Q208" s="42"/>
      <c r="R208" s="356"/>
      <c r="S208" s="80"/>
      <c r="T208" s="80"/>
      <c r="U208" s="44"/>
    </row>
    <row r="209" spans="1:21" ht="15.75" hidden="1" thickBot="1" x14ac:dyDescent="0.3">
      <c r="B209" s="55"/>
      <c r="C209" s="2"/>
      <c r="D209" s="550" t="s">
        <v>374</v>
      </c>
      <c r="E209" s="550"/>
      <c r="F209" s="165">
        <v>0</v>
      </c>
      <c r="G209" s="241">
        <f t="shared" si="79"/>
        <v>0</v>
      </c>
      <c r="H209" s="147"/>
      <c r="I209" s="165">
        <f t="shared" si="76"/>
        <v>0</v>
      </c>
      <c r="J209" s="74"/>
      <c r="K209" s="1"/>
      <c r="L209" s="1"/>
      <c r="M209" s="1"/>
      <c r="N209" s="1"/>
      <c r="O209" s="80"/>
      <c r="P209" s="1"/>
      <c r="Q209" s="42"/>
      <c r="R209" s="356"/>
      <c r="S209" s="80"/>
      <c r="T209" s="80"/>
      <c r="U209" s="44"/>
    </row>
    <row r="210" spans="1:21" ht="15.75" hidden="1" thickBot="1" x14ac:dyDescent="0.3">
      <c r="B210" s="55"/>
      <c r="C210" s="2"/>
      <c r="D210" s="550" t="s">
        <v>823</v>
      </c>
      <c r="E210" s="550"/>
      <c r="F210" s="165">
        <v>0</v>
      </c>
      <c r="G210" s="241">
        <f t="shared" si="79"/>
        <v>0</v>
      </c>
      <c r="H210" s="147"/>
      <c r="I210" s="165">
        <f t="shared" si="76"/>
        <v>0</v>
      </c>
      <c r="J210" s="74"/>
      <c r="K210" s="1"/>
      <c r="L210" s="1"/>
      <c r="M210" s="1"/>
      <c r="N210" s="1"/>
      <c r="O210" s="80"/>
      <c r="P210" s="1"/>
      <c r="Q210" s="42"/>
      <c r="R210" s="356"/>
      <c r="S210" s="80"/>
      <c r="T210" s="80"/>
      <c r="U210" s="44"/>
    </row>
    <row r="211" spans="1:21" ht="15.75" hidden="1" thickBot="1" x14ac:dyDescent="0.3">
      <c r="B211" s="55"/>
      <c r="C211" s="2"/>
      <c r="D211" s="550" t="s">
        <v>566</v>
      </c>
      <c r="E211" s="550"/>
      <c r="F211" s="165">
        <v>0</v>
      </c>
      <c r="G211" s="241">
        <f t="shared" si="79"/>
        <v>0</v>
      </c>
      <c r="H211" s="147"/>
      <c r="I211" s="165">
        <f t="shared" si="76"/>
        <v>0</v>
      </c>
      <c r="J211" s="74"/>
      <c r="K211" s="1"/>
      <c r="L211" s="1"/>
      <c r="M211" s="1"/>
      <c r="N211" s="1"/>
      <c r="O211" s="80"/>
      <c r="P211" s="1"/>
      <c r="Q211" s="42"/>
      <c r="R211" s="356"/>
      <c r="S211" s="80"/>
      <c r="T211" s="80"/>
      <c r="U211" s="44"/>
    </row>
    <row r="212" spans="1:21" s="18" customFormat="1" ht="15.75" hidden="1" thickBot="1" x14ac:dyDescent="0.3">
      <c r="A212" s="124" t="s">
        <v>278</v>
      </c>
      <c r="B212" s="91" t="s">
        <v>688</v>
      </c>
      <c r="C212" s="587" t="s">
        <v>279</v>
      </c>
      <c r="D212" s="588"/>
      <c r="E212" s="588"/>
      <c r="F212" s="164">
        <v>0</v>
      </c>
      <c r="G212" s="242">
        <f t="shared" si="79"/>
        <v>0</v>
      </c>
      <c r="H212" s="148"/>
      <c r="I212" s="164">
        <f t="shared" si="76"/>
        <v>0</v>
      </c>
      <c r="J212" s="93"/>
      <c r="K212" s="94"/>
      <c r="L212" s="94"/>
      <c r="M212" s="94"/>
      <c r="N212" s="94"/>
      <c r="O212" s="97"/>
      <c r="P212" s="94"/>
      <c r="Q212" s="96"/>
      <c r="R212" s="354"/>
      <c r="S212" s="97"/>
      <c r="T212" s="97"/>
      <c r="U212" s="98"/>
    </row>
    <row r="213" spans="1:21" s="18" customFormat="1" ht="15.75" hidden="1" thickBot="1" x14ac:dyDescent="0.3">
      <c r="A213" s="124" t="s">
        <v>280</v>
      </c>
      <c r="B213" s="91" t="s">
        <v>689</v>
      </c>
      <c r="C213" s="587" t="s">
        <v>281</v>
      </c>
      <c r="D213" s="588"/>
      <c r="E213" s="588"/>
      <c r="F213" s="164">
        <v>0</v>
      </c>
      <c r="G213" s="242">
        <f t="shared" si="79"/>
        <v>0</v>
      </c>
      <c r="H213" s="148"/>
      <c r="I213" s="164">
        <f t="shared" si="76"/>
        <v>0</v>
      </c>
      <c r="J213" s="93"/>
      <c r="K213" s="94"/>
      <c r="L213" s="94"/>
      <c r="M213" s="94"/>
      <c r="N213" s="94"/>
      <c r="O213" s="97"/>
      <c r="P213" s="94"/>
      <c r="Q213" s="96"/>
      <c r="R213" s="354"/>
      <c r="S213" s="97"/>
      <c r="T213" s="97"/>
      <c r="U213" s="98"/>
    </row>
    <row r="214" spans="1:21" s="18" customFormat="1" ht="15.75" hidden="1" thickBot="1" x14ac:dyDescent="0.3">
      <c r="A214" s="124" t="s">
        <v>282</v>
      </c>
      <c r="B214" s="91" t="s">
        <v>690</v>
      </c>
      <c r="C214" s="587" t="s">
        <v>283</v>
      </c>
      <c r="D214" s="588"/>
      <c r="E214" s="588"/>
      <c r="F214" s="164">
        <v>0</v>
      </c>
      <c r="G214" s="242">
        <f>G215+G216+G217+G218+G219+G220+G221+G222+G223+G224</f>
        <v>0</v>
      </c>
      <c r="H214" s="148">
        <f t="shared" ref="H214" si="80">H215+H216+H217+H218+H219+H220+H221+H222+H223+H224</f>
        <v>0</v>
      </c>
      <c r="I214" s="164">
        <f t="shared" si="76"/>
        <v>0</v>
      </c>
      <c r="J214" s="93">
        <f t="shared" ref="J214:U214" si="81">J215+J216+J217+J218+J219+J220+J221+J222+J223+J224</f>
        <v>0</v>
      </c>
      <c r="K214" s="94">
        <f t="shared" si="81"/>
        <v>0</v>
      </c>
      <c r="L214" s="94">
        <f t="shared" si="81"/>
        <v>0</v>
      </c>
      <c r="M214" s="94">
        <f t="shared" si="81"/>
        <v>0</v>
      </c>
      <c r="N214" s="94">
        <f t="shared" si="81"/>
        <v>0</v>
      </c>
      <c r="O214" s="97">
        <f t="shared" si="81"/>
        <v>0</v>
      </c>
      <c r="P214" s="94">
        <f t="shared" si="81"/>
        <v>0</v>
      </c>
      <c r="Q214" s="96">
        <f t="shared" si="81"/>
        <v>0</v>
      </c>
      <c r="R214" s="354">
        <f t="shared" si="81"/>
        <v>0</v>
      </c>
      <c r="S214" s="97">
        <f t="shared" si="81"/>
        <v>0</v>
      </c>
      <c r="T214" s="97">
        <f t="shared" si="81"/>
        <v>0</v>
      </c>
      <c r="U214" s="98">
        <f t="shared" si="81"/>
        <v>0</v>
      </c>
    </row>
    <row r="215" spans="1:21" ht="15.75" hidden="1" thickBot="1" x14ac:dyDescent="0.3">
      <c r="B215" s="55"/>
      <c r="C215" s="2"/>
      <c r="D215" s="550" t="s">
        <v>376</v>
      </c>
      <c r="E215" s="550"/>
      <c r="F215" s="165">
        <v>0</v>
      </c>
      <c r="G215" s="241">
        <f t="shared" ref="G215:G224" si="82">SUM(M215:X215)</f>
        <v>0</v>
      </c>
      <c r="H215" s="147"/>
      <c r="I215" s="165">
        <f t="shared" si="76"/>
        <v>0</v>
      </c>
      <c r="J215" s="74"/>
      <c r="K215" s="1"/>
      <c r="L215" s="1"/>
      <c r="M215" s="1"/>
      <c r="N215" s="1"/>
      <c r="O215" s="80"/>
      <c r="P215" s="1"/>
      <c r="Q215" s="42"/>
      <c r="R215" s="356"/>
      <c r="S215" s="80"/>
      <c r="T215" s="80"/>
      <c r="U215" s="44"/>
    </row>
    <row r="216" spans="1:21" ht="15.75" hidden="1" thickBot="1" x14ac:dyDescent="0.3">
      <c r="B216" s="55"/>
      <c r="C216" s="2"/>
      <c r="D216" s="550" t="s">
        <v>377</v>
      </c>
      <c r="E216" s="550"/>
      <c r="F216" s="165">
        <v>0</v>
      </c>
      <c r="G216" s="241">
        <f t="shared" si="82"/>
        <v>0</v>
      </c>
      <c r="H216" s="147"/>
      <c r="I216" s="165">
        <f t="shared" si="76"/>
        <v>0</v>
      </c>
      <c r="J216" s="74"/>
      <c r="K216" s="1"/>
      <c r="L216" s="1"/>
      <c r="M216" s="1"/>
      <c r="N216" s="1"/>
      <c r="O216" s="80"/>
      <c r="P216" s="1"/>
      <c r="Q216" s="42"/>
      <c r="R216" s="356"/>
      <c r="S216" s="80"/>
      <c r="T216" s="80"/>
      <c r="U216" s="44"/>
    </row>
    <row r="217" spans="1:21" ht="15.75" hidden="1" thickBot="1" x14ac:dyDescent="0.3">
      <c r="B217" s="55"/>
      <c r="C217" s="2"/>
      <c r="D217" s="550" t="s">
        <v>378</v>
      </c>
      <c r="E217" s="550"/>
      <c r="F217" s="165">
        <v>0</v>
      </c>
      <c r="G217" s="241">
        <f t="shared" si="82"/>
        <v>0</v>
      </c>
      <c r="H217" s="147"/>
      <c r="I217" s="165">
        <f t="shared" si="76"/>
        <v>0</v>
      </c>
      <c r="J217" s="74"/>
      <c r="K217" s="1"/>
      <c r="L217" s="1"/>
      <c r="M217" s="1"/>
      <c r="N217" s="1"/>
      <c r="O217" s="80"/>
      <c r="P217" s="1"/>
      <c r="Q217" s="42"/>
      <c r="R217" s="356"/>
      <c r="S217" s="80"/>
      <c r="T217" s="80"/>
      <c r="U217" s="44"/>
    </row>
    <row r="218" spans="1:21" ht="15.75" hidden="1" thickBot="1" x14ac:dyDescent="0.3">
      <c r="B218" s="55"/>
      <c r="C218" s="2"/>
      <c r="D218" s="550" t="s">
        <v>379</v>
      </c>
      <c r="E218" s="550"/>
      <c r="F218" s="165">
        <v>0</v>
      </c>
      <c r="G218" s="241">
        <f t="shared" si="82"/>
        <v>0</v>
      </c>
      <c r="H218" s="147"/>
      <c r="I218" s="165">
        <f t="shared" si="76"/>
        <v>0</v>
      </c>
      <c r="J218" s="74"/>
      <c r="K218" s="1"/>
      <c r="L218" s="1"/>
      <c r="M218" s="1"/>
      <c r="N218" s="1"/>
      <c r="O218" s="80"/>
      <c r="P218" s="1"/>
      <c r="Q218" s="42"/>
      <c r="R218" s="356"/>
      <c r="S218" s="80"/>
      <c r="T218" s="80"/>
      <c r="U218" s="44"/>
    </row>
    <row r="219" spans="1:21" ht="15.75" hidden="1" thickBot="1" x14ac:dyDescent="0.3">
      <c r="B219" s="55"/>
      <c r="C219" s="2"/>
      <c r="D219" s="550" t="s">
        <v>380</v>
      </c>
      <c r="E219" s="550"/>
      <c r="F219" s="165">
        <v>0</v>
      </c>
      <c r="G219" s="241">
        <f t="shared" si="82"/>
        <v>0</v>
      </c>
      <c r="H219" s="147"/>
      <c r="I219" s="165">
        <f t="shared" si="76"/>
        <v>0</v>
      </c>
      <c r="J219" s="74"/>
      <c r="K219" s="1"/>
      <c r="L219" s="1"/>
      <c r="M219" s="1"/>
      <c r="N219" s="1"/>
      <c r="O219" s="80"/>
      <c r="P219" s="1"/>
      <c r="Q219" s="42"/>
      <c r="R219" s="356"/>
      <c r="S219" s="80"/>
      <c r="T219" s="80"/>
      <c r="U219" s="44"/>
    </row>
    <row r="220" spans="1:21" ht="25.5" hidden="1" customHeight="1" x14ac:dyDescent="0.25">
      <c r="B220" s="55"/>
      <c r="C220" s="2"/>
      <c r="D220" s="551" t="s">
        <v>538</v>
      </c>
      <c r="E220" s="551"/>
      <c r="F220" s="165">
        <v>0</v>
      </c>
      <c r="G220" s="251">
        <f t="shared" si="82"/>
        <v>0</v>
      </c>
      <c r="H220" s="157"/>
      <c r="I220" s="165">
        <f t="shared" si="76"/>
        <v>0</v>
      </c>
      <c r="J220" s="74"/>
      <c r="K220" s="1"/>
      <c r="L220" s="1"/>
      <c r="M220" s="1"/>
      <c r="N220" s="1"/>
      <c r="O220" s="80"/>
      <c r="P220" s="1"/>
      <c r="Q220" s="42"/>
      <c r="R220" s="356"/>
      <c r="S220" s="80"/>
      <c r="T220" s="80"/>
      <c r="U220" s="44"/>
    </row>
    <row r="221" spans="1:21" ht="25.5" hidden="1" customHeight="1" x14ac:dyDescent="0.25">
      <c r="B221" s="55"/>
      <c r="C221" s="2"/>
      <c r="D221" s="551" t="s">
        <v>541</v>
      </c>
      <c r="E221" s="551"/>
      <c r="F221" s="165">
        <v>0</v>
      </c>
      <c r="G221" s="251">
        <f t="shared" si="82"/>
        <v>0</v>
      </c>
      <c r="H221" s="157"/>
      <c r="I221" s="165">
        <f t="shared" si="76"/>
        <v>0</v>
      </c>
      <c r="J221" s="74"/>
      <c r="K221" s="1"/>
      <c r="L221" s="1"/>
      <c r="M221" s="1"/>
      <c r="N221" s="1"/>
      <c r="O221" s="80"/>
      <c r="P221" s="1"/>
      <c r="Q221" s="42"/>
      <c r="R221" s="356"/>
      <c r="S221" s="80"/>
      <c r="T221" s="80"/>
      <c r="U221" s="44"/>
    </row>
    <row r="222" spans="1:21" ht="15.75" hidden="1" thickBot="1" x14ac:dyDescent="0.3">
      <c r="B222" s="55"/>
      <c r="C222" s="2"/>
      <c r="D222" s="550" t="s">
        <v>381</v>
      </c>
      <c r="E222" s="550"/>
      <c r="F222" s="165">
        <v>0</v>
      </c>
      <c r="G222" s="241">
        <f t="shared" si="82"/>
        <v>0</v>
      </c>
      <c r="H222" s="147"/>
      <c r="I222" s="165">
        <f t="shared" si="76"/>
        <v>0</v>
      </c>
      <c r="J222" s="74"/>
      <c r="K222" s="1"/>
      <c r="L222" s="1"/>
      <c r="M222" s="1"/>
      <c r="N222" s="1"/>
      <c r="O222" s="80"/>
      <c r="P222" s="1"/>
      <c r="Q222" s="42"/>
      <c r="R222" s="356"/>
      <c r="S222" s="80"/>
      <c r="T222" s="80"/>
      <c r="U222" s="44"/>
    </row>
    <row r="223" spans="1:21" ht="15.75" hidden="1" thickBot="1" x14ac:dyDescent="0.3">
      <c r="B223" s="55"/>
      <c r="C223" s="2"/>
      <c r="D223" s="550" t="s">
        <v>382</v>
      </c>
      <c r="E223" s="550"/>
      <c r="F223" s="165">
        <v>0</v>
      </c>
      <c r="G223" s="241">
        <f t="shared" si="82"/>
        <v>0</v>
      </c>
      <c r="H223" s="147"/>
      <c r="I223" s="165">
        <f t="shared" si="76"/>
        <v>0</v>
      </c>
      <c r="J223" s="74"/>
      <c r="K223" s="1"/>
      <c r="L223" s="1"/>
      <c r="M223" s="1"/>
      <c r="N223" s="1"/>
      <c r="O223" s="80"/>
      <c r="P223" s="1"/>
      <c r="Q223" s="42"/>
      <c r="R223" s="356"/>
      <c r="S223" s="80"/>
      <c r="T223" s="80"/>
      <c r="U223" s="44"/>
    </row>
    <row r="224" spans="1:21" ht="15.75" hidden="1" thickBot="1" x14ac:dyDescent="0.3">
      <c r="B224" s="57"/>
      <c r="C224" s="20"/>
      <c r="D224" s="590" t="s">
        <v>567</v>
      </c>
      <c r="E224" s="590"/>
      <c r="F224" s="165">
        <v>0</v>
      </c>
      <c r="G224" s="243">
        <f t="shared" si="82"/>
        <v>0</v>
      </c>
      <c r="H224" s="149"/>
      <c r="I224" s="165">
        <f t="shared" si="76"/>
        <v>0</v>
      </c>
      <c r="J224" s="74"/>
      <c r="K224" s="1"/>
      <c r="L224" s="1"/>
      <c r="M224" s="1"/>
      <c r="N224" s="1"/>
      <c r="O224" s="80"/>
      <c r="P224" s="1"/>
      <c r="Q224" s="42"/>
      <c r="R224" s="356"/>
      <c r="S224" s="80"/>
      <c r="T224" s="80"/>
      <c r="U224" s="44"/>
    </row>
    <row r="225" spans="1:21" ht="15.75" thickBot="1" x14ac:dyDescent="0.3">
      <c r="B225" s="99" t="s">
        <v>284</v>
      </c>
      <c r="C225" s="591" t="s">
        <v>285</v>
      </c>
      <c r="D225" s="592"/>
      <c r="E225" s="592"/>
      <c r="F225" s="162">
        <v>0</v>
      </c>
      <c r="G225" s="244">
        <f>G226+G247+G253+G254</f>
        <v>0</v>
      </c>
      <c r="H225" s="150">
        <f t="shared" ref="H225" si="83">H226+H247+H253+H254</f>
        <v>0</v>
      </c>
      <c r="I225" s="162">
        <f t="shared" si="76"/>
        <v>0</v>
      </c>
      <c r="J225" s="85">
        <f t="shared" ref="J225:U225" si="84">J226+J247+J253+J254</f>
        <v>0</v>
      </c>
      <c r="K225" s="86">
        <f t="shared" si="84"/>
        <v>0</v>
      </c>
      <c r="L225" s="86">
        <f t="shared" si="84"/>
        <v>0</v>
      </c>
      <c r="M225" s="86">
        <f t="shared" si="84"/>
        <v>0</v>
      </c>
      <c r="N225" s="86">
        <f t="shared" si="84"/>
        <v>0</v>
      </c>
      <c r="O225" s="89">
        <f t="shared" si="84"/>
        <v>0</v>
      </c>
      <c r="P225" s="86">
        <f t="shared" si="84"/>
        <v>0</v>
      </c>
      <c r="Q225" s="88">
        <f t="shared" si="84"/>
        <v>0</v>
      </c>
      <c r="R225" s="351">
        <f t="shared" si="84"/>
        <v>0</v>
      </c>
      <c r="S225" s="89">
        <f t="shared" si="84"/>
        <v>0</v>
      </c>
      <c r="T225" s="89">
        <f t="shared" si="84"/>
        <v>0</v>
      </c>
      <c r="U225" s="90">
        <f t="shared" si="84"/>
        <v>0</v>
      </c>
    </row>
    <row r="226" spans="1:21" ht="15.75" hidden="1" thickBot="1" x14ac:dyDescent="0.3">
      <c r="B226" s="113" t="s">
        <v>691</v>
      </c>
      <c r="C226" s="611" t="s">
        <v>286</v>
      </c>
      <c r="D226" s="612"/>
      <c r="E226" s="612"/>
      <c r="F226" s="163">
        <v>0</v>
      </c>
      <c r="G226" s="240">
        <f>G227+G231+G238+G239+G240+G241+G242+G243+G244</f>
        <v>0</v>
      </c>
      <c r="H226" s="146">
        <f t="shared" ref="H226" si="85">H227+H231+H238+H239+H240+H241+H242+H243+H244</f>
        <v>0</v>
      </c>
      <c r="I226" s="163">
        <f t="shared" si="76"/>
        <v>0</v>
      </c>
      <c r="J226" s="115">
        <f t="shared" ref="J226:U226" si="86">J227+J231+J238+J239+J240+J241+J242+J243+J244</f>
        <v>0</v>
      </c>
      <c r="K226" s="116">
        <f t="shared" si="86"/>
        <v>0</v>
      </c>
      <c r="L226" s="116">
        <f t="shared" si="86"/>
        <v>0</v>
      </c>
      <c r="M226" s="116">
        <f t="shared" si="86"/>
        <v>0</v>
      </c>
      <c r="N226" s="116">
        <f t="shared" si="86"/>
        <v>0</v>
      </c>
      <c r="O226" s="119">
        <f t="shared" si="86"/>
        <v>0</v>
      </c>
      <c r="P226" s="116">
        <f t="shared" si="86"/>
        <v>0</v>
      </c>
      <c r="Q226" s="118">
        <f t="shared" si="86"/>
        <v>0</v>
      </c>
      <c r="R226" s="352">
        <f t="shared" si="86"/>
        <v>0</v>
      </c>
      <c r="S226" s="119">
        <f t="shared" si="86"/>
        <v>0</v>
      </c>
      <c r="T226" s="119">
        <f t="shared" si="86"/>
        <v>0</v>
      </c>
      <c r="U226" s="120">
        <f t="shared" si="86"/>
        <v>0</v>
      </c>
    </row>
    <row r="227" spans="1:21" s="18" customFormat="1" ht="15.75" hidden="1" thickBot="1" x14ac:dyDescent="0.3">
      <c r="A227" s="124"/>
      <c r="B227" s="53" t="s">
        <v>692</v>
      </c>
      <c r="C227" s="609" t="s">
        <v>287</v>
      </c>
      <c r="D227" s="610"/>
      <c r="E227" s="610"/>
      <c r="F227" s="166">
        <v>0</v>
      </c>
      <c r="G227" s="248">
        <f>G228+G229+G230</f>
        <v>0</v>
      </c>
      <c r="H227" s="154">
        <f t="shared" ref="H227" si="87">H228+H229+H230</f>
        <v>0</v>
      </c>
      <c r="I227" s="166">
        <f t="shared" si="76"/>
        <v>0</v>
      </c>
      <c r="J227" s="76">
        <f t="shared" ref="J227:U227" si="88">J228+J229+J230</f>
        <v>0</v>
      </c>
      <c r="K227" s="13">
        <f t="shared" si="88"/>
        <v>0</v>
      </c>
      <c r="L227" s="13">
        <f t="shared" si="88"/>
        <v>0</v>
      </c>
      <c r="M227" s="13">
        <f t="shared" si="88"/>
        <v>0</v>
      </c>
      <c r="N227" s="13">
        <f t="shared" si="88"/>
        <v>0</v>
      </c>
      <c r="O227" s="81">
        <f t="shared" si="88"/>
        <v>0</v>
      </c>
      <c r="P227" s="13">
        <f t="shared" si="88"/>
        <v>0</v>
      </c>
      <c r="Q227" s="43">
        <f t="shared" si="88"/>
        <v>0</v>
      </c>
      <c r="R227" s="355">
        <f t="shared" si="88"/>
        <v>0</v>
      </c>
      <c r="S227" s="81">
        <f t="shared" si="88"/>
        <v>0</v>
      </c>
      <c r="T227" s="81">
        <f t="shared" si="88"/>
        <v>0</v>
      </c>
      <c r="U227" s="45">
        <f t="shared" si="88"/>
        <v>0</v>
      </c>
    </row>
    <row r="228" spans="1:21" s="206" customFormat="1" ht="15.75" hidden="1" thickBot="1" x14ac:dyDescent="0.3">
      <c r="A228" s="124" t="s">
        <v>288</v>
      </c>
      <c r="B228" s="187" t="s">
        <v>693</v>
      </c>
      <c r="C228" s="237"/>
      <c r="D228" s="613" t="s">
        <v>705</v>
      </c>
      <c r="E228" s="613"/>
      <c r="F228" s="189">
        <v>0</v>
      </c>
      <c r="G228" s="278">
        <f>SUM(M228:X228)</f>
        <v>0</v>
      </c>
      <c r="H228" s="279"/>
      <c r="I228" s="189">
        <f t="shared" si="76"/>
        <v>0</v>
      </c>
      <c r="J228" s="197"/>
      <c r="K228" s="191"/>
      <c r="L228" s="191"/>
      <c r="M228" s="191"/>
      <c r="N228" s="191"/>
      <c r="O228" s="192"/>
      <c r="P228" s="191"/>
      <c r="Q228" s="190"/>
      <c r="R228" s="353"/>
      <c r="S228" s="192"/>
      <c r="T228" s="192"/>
      <c r="U228" s="193"/>
    </row>
    <row r="229" spans="1:21" s="206" customFormat="1" ht="15.75" hidden="1" thickBot="1" x14ac:dyDescent="0.3">
      <c r="A229" s="124" t="s">
        <v>289</v>
      </c>
      <c r="B229" s="187" t="s">
        <v>694</v>
      </c>
      <c r="C229" s="196"/>
      <c r="D229" s="597" t="s">
        <v>706</v>
      </c>
      <c r="E229" s="597"/>
      <c r="F229" s="189">
        <v>0</v>
      </c>
      <c r="G229" s="261">
        <f>SUM(M229:X229)</f>
        <v>0</v>
      </c>
      <c r="H229" s="188"/>
      <c r="I229" s="189">
        <f t="shared" si="76"/>
        <v>0</v>
      </c>
      <c r="J229" s="197"/>
      <c r="K229" s="191"/>
      <c r="L229" s="191"/>
      <c r="M229" s="191"/>
      <c r="N229" s="191"/>
      <c r="O229" s="192"/>
      <c r="P229" s="191"/>
      <c r="Q229" s="190"/>
      <c r="R229" s="353"/>
      <c r="S229" s="192"/>
      <c r="T229" s="192"/>
      <c r="U229" s="193"/>
    </row>
    <row r="230" spans="1:21" s="206" customFormat="1" ht="15.75" hidden="1" thickBot="1" x14ac:dyDescent="0.3">
      <c r="A230" s="124" t="s">
        <v>290</v>
      </c>
      <c r="B230" s="187" t="s">
        <v>695</v>
      </c>
      <c r="C230" s="196"/>
      <c r="D230" s="597" t="s">
        <v>707</v>
      </c>
      <c r="E230" s="597"/>
      <c r="F230" s="189">
        <v>0</v>
      </c>
      <c r="G230" s="261">
        <f>SUM(M230:X230)</f>
        <v>0</v>
      </c>
      <c r="H230" s="188"/>
      <c r="I230" s="189">
        <f t="shared" si="76"/>
        <v>0</v>
      </c>
      <c r="J230" s="197"/>
      <c r="K230" s="191"/>
      <c r="L230" s="191"/>
      <c r="M230" s="191"/>
      <c r="N230" s="191"/>
      <c r="O230" s="192"/>
      <c r="P230" s="191"/>
      <c r="Q230" s="190"/>
      <c r="R230" s="353"/>
      <c r="S230" s="192"/>
      <c r="T230" s="192"/>
      <c r="U230" s="193"/>
    </row>
    <row r="231" spans="1:21" s="18" customFormat="1" ht="15.75" hidden="1" thickBot="1" x14ac:dyDescent="0.3">
      <c r="A231" s="124"/>
      <c r="B231" s="53" t="s">
        <v>696</v>
      </c>
      <c r="C231" s="609" t="s">
        <v>291</v>
      </c>
      <c r="D231" s="610"/>
      <c r="E231" s="610"/>
      <c r="F231" s="166">
        <v>0</v>
      </c>
      <c r="G231" s="248">
        <f>G232+G233+G234+G235+G236+G237</f>
        <v>0</v>
      </c>
      <c r="H231" s="154">
        <f t="shared" ref="H231" si="89">H232+H233+H234+H235+H236+H237</f>
        <v>0</v>
      </c>
      <c r="I231" s="166">
        <f t="shared" si="76"/>
        <v>0</v>
      </c>
      <c r="J231" s="76">
        <f t="shared" ref="J231:U231" si="90">J232+J233+J234+J235+J236+J237</f>
        <v>0</v>
      </c>
      <c r="K231" s="13">
        <f t="shared" si="90"/>
        <v>0</v>
      </c>
      <c r="L231" s="13">
        <f t="shared" si="90"/>
        <v>0</v>
      </c>
      <c r="M231" s="13">
        <f t="shared" si="90"/>
        <v>0</v>
      </c>
      <c r="N231" s="13">
        <f t="shared" si="90"/>
        <v>0</v>
      </c>
      <c r="O231" s="81">
        <f t="shared" si="90"/>
        <v>0</v>
      </c>
      <c r="P231" s="13">
        <f t="shared" si="90"/>
        <v>0</v>
      </c>
      <c r="Q231" s="43">
        <f t="shared" si="90"/>
        <v>0</v>
      </c>
      <c r="R231" s="355">
        <f t="shared" si="90"/>
        <v>0</v>
      </c>
      <c r="S231" s="81">
        <f t="shared" si="90"/>
        <v>0</v>
      </c>
      <c r="T231" s="81">
        <f t="shared" si="90"/>
        <v>0</v>
      </c>
      <c r="U231" s="45">
        <f t="shared" si="90"/>
        <v>0</v>
      </c>
    </row>
    <row r="232" spans="1:21" s="206" customFormat="1" ht="15.75" hidden="1" thickBot="1" x14ac:dyDescent="0.3">
      <c r="A232" s="124" t="s">
        <v>292</v>
      </c>
      <c r="B232" s="187" t="s">
        <v>697</v>
      </c>
      <c r="C232" s="196"/>
      <c r="D232" s="597" t="s">
        <v>383</v>
      </c>
      <c r="E232" s="597"/>
      <c r="F232" s="189">
        <v>0</v>
      </c>
      <c r="G232" s="261">
        <f t="shared" ref="G232:G243" si="91">SUM(M232:X232)</f>
        <v>0</v>
      </c>
      <c r="H232" s="188"/>
      <c r="I232" s="189">
        <f t="shared" si="76"/>
        <v>0</v>
      </c>
      <c r="J232" s="197"/>
      <c r="K232" s="191"/>
      <c r="L232" s="191"/>
      <c r="M232" s="191"/>
      <c r="N232" s="191"/>
      <c r="O232" s="192"/>
      <c r="P232" s="191"/>
      <c r="Q232" s="190"/>
      <c r="R232" s="353"/>
      <c r="S232" s="192"/>
      <c r="T232" s="192"/>
      <c r="U232" s="193"/>
    </row>
    <row r="233" spans="1:21" s="206" customFormat="1" ht="15.75" hidden="1" thickBot="1" x14ac:dyDescent="0.3">
      <c r="A233" s="124" t="s">
        <v>293</v>
      </c>
      <c r="B233" s="187" t="s">
        <v>698</v>
      </c>
      <c r="C233" s="196"/>
      <c r="D233" s="597" t="s">
        <v>384</v>
      </c>
      <c r="E233" s="597"/>
      <c r="F233" s="189">
        <v>0</v>
      </c>
      <c r="G233" s="261">
        <f t="shared" si="91"/>
        <v>0</v>
      </c>
      <c r="H233" s="188"/>
      <c r="I233" s="189">
        <f t="shared" si="76"/>
        <v>0</v>
      </c>
      <c r="J233" s="197"/>
      <c r="K233" s="191"/>
      <c r="L233" s="191"/>
      <c r="M233" s="191"/>
      <c r="N233" s="191"/>
      <c r="O233" s="192"/>
      <c r="P233" s="191"/>
      <c r="Q233" s="190"/>
      <c r="R233" s="353"/>
      <c r="S233" s="192"/>
      <c r="T233" s="192"/>
      <c r="U233" s="193"/>
    </row>
    <row r="234" spans="1:21" s="206" customFormat="1" ht="15.75" hidden="1" thickBot="1" x14ac:dyDescent="0.3">
      <c r="A234" s="124" t="s">
        <v>885</v>
      </c>
      <c r="B234" s="187" t="s">
        <v>886</v>
      </c>
      <c r="C234" s="196"/>
      <c r="D234" s="597" t="s">
        <v>887</v>
      </c>
      <c r="E234" s="597"/>
      <c r="F234" s="189">
        <v>0</v>
      </c>
      <c r="G234" s="261">
        <f t="shared" si="91"/>
        <v>0</v>
      </c>
      <c r="H234" s="188"/>
      <c r="I234" s="189">
        <f t="shared" si="76"/>
        <v>0</v>
      </c>
      <c r="J234" s="197"/>
      <c r="K234" s="191"/>
      <c r="L234" s="191"/>
      <c r="M234" s="191"/>
      <c r="N234" s="191"/>
      <c r="O234" s="192"/>
      <c r="P234" s="191"/>
      <c r="Q234" s="190"/>
      <c r="R234" s="353"/>
      <c r="S234" s="192"/>
      <c r="T234" s="192"/>
      <c r="U234" s="193"/>
    </row>
    <row r="235" spans="1:21" s="206" customFormat="1" ht="15.75" hidden="1" thickBot="1" x14ac:dyDescent="0.3">
      <c r="A235" s="124" t="s">
        <v>294</v>
      </c>
      <c r="B235" s="187" t="s">
        <v>699</v>
      </c>
      <c r="C235" s="196"/>
      <c r="D235" s="597" t="s">
        <v>295</v>
      </c>
      <c r="E235" s="597"/>
      <c r="F235" s="189">
        <v>0</v>
      </c>
      <c r="G235" s="261">
        <f t="shared" si="91"/>
        <v>0</v>
      </c>
      <c r="H235" s="188"/>
      <c r="I235" s="189">
        <f t="shared" si="76"/>
        <v>0</v>
      </c>
      <c r="J235" s="197"/>
      <c r="K235" s="191"/>
      <c r="L235" s="191"/>
      <c r="M235" s="191"/>
      <c r="N235" s="191"/>
      <c r="O235" s="192"/>
      <c r="P235" s="191"/>
      <c r="Q235" s="190"/>
      <c r="R235" s="353"/>
      <c r="S235" s="192"/>
      <c r="T235" s="192"/>
      <c r="U235" s="193"/>
    </row>
    <row r="236" spans="1:21" s="206" customFormat="1" ht="15.75" hidden="1" thickBot="1" x14ac:dyDescent="0.3">
      <c r="A236" s="124" t="s">
        <v>296</v>
      </c>
      <c r="B236" s="187" t="s">
        <v>700</v>
      </c>
      <c r="C236" s="196"/>
      <c r="D236" s="597" t="s">
        <v>297</v>
      </c>
      <c r="E236" s="597"/>
      <c r="F236" s="189">
        <v>0</v>
      </c>
      <c r="G236" s="261">
        <f t="shared" si="91"/>
        <v>0</v>
      </c>
      <c r="H236" s="188"/>
      <c r="I236" s="189">
        <f t="shared" si="76"/>
        <v>0</v>
      </c>
      <c r="J236" s="197"/>
      <c r="K236" s="191"/>
      <c r="L236" s="191"/>
      <c r="M236" s="191"/>
      <c r="N236" s="191"/>
      <c r="O236" s="192"/>
      <c r="P236" s="191"/>
      <c r="Q236" s="190"/>
      <c r="R236" s="353"/>
      <c r="S236" s="192"/>
      <c r="T236" s="192"/>
      <c r="U236" s="193"/>
    </row>
    <row r="237" spans="1:21" s="206" customFormat="1" ht="15.75" hidden="1" thickBot="1" x14ac:dyDescent="0.3">
      <c r="A237" s="124" t="s">
        <v>888</v>
      </c>
      <c r="B237" s="187" t="s">
        <v>889</v>
      </c>
      <c r="C237" s="196"/>
      <c r="D237" s="597" t="s">
        <v>890</v>
      </c>
      <c r="E237" s="597"/>
      <c r="F237" s="189">
        <v>0</v>
      </c>
      <c r="G237" s="261">
        <f t="shared" si="91"/>
        <v>0</v>
      </c>
      <c r="H237" s="188"/>
      <c r="I237" s="189">
        <f t="shared" si="76"/>
        <v>0</v>
      </c>
      <c r="J237" s="197"/>
      <c r="K237" s="191"/>
      <c r="L237" s="191"/>
      <c r="M237" s="191"/>
      <c r="N237" s="191"/>
      <c r="O237" s="192"/>
      <c r="P237" s="191"/>
      <c r="Q237" s="190"/>
      <c r="R237" s="353"/>
      <c r="S237" s="192"/>
      <c r="T237" s="192"/>
      <c r="U237" s="193"/>
    </row>
    <row r="238" spans="1:21" s="41" customFormat="1" ht="15.75" hidden="1" thickBot="1" x14ac:dyDescent="0.3">
      <c r="A238" s="124" t="s">
        <v>891</v>
      </c>
      <c r="B238" s="53" t="s">
        <v>892</v>
      </c>
      <c r="C238" s="609" t="s">
        <v>893</v>
      </c>
      <c r="D238" s="610"/>
      <c r="E238" s="610"/>
      <c r="F238" s="166">
        <v>0</v>
      </c>
      <c r="G238" s="248">
        <f t="shared" si="91"/>
        <v>0</v>
      </c>
      <c r="H238" s="154"/>
      <c r="I238" s="166">
        <f t="shared" si="76"/>
        <v>0</v>
      </c>
      <c r="J238" s="76"/>
      <c r="K238" s="13"/>
      <c r="L238" s="13"/>
      <c r="M238" s="13"/>
      <c r="N238" s="13"/>
      <c r="O238" s="81"/>
      <c r="P238" s="13"/>
      <c r="Q238" s="43"/>
      <c r="R238" s="355"/>
      <c r="S238" s="81"/>
      <c r="T238" s="81"/>
      <c r="U238" s="45"/>
    </row>
    <row r="239" spans="1:21" s="41" customFormat="1" ht="15.75" hidden="1" thickBot="1" x14ac:dyDescent="0.3">
      <c r="A239" s="124" t="s">
        <v>298</v>
      </c>
      <c r="B239" s="53" t="s">
        <v>701</v>
      </c>
      <c r="C239" s="609" t="s">
        <v>299</v>
      </c>
      <c r="D239" s="610"/>
      <c r="E239" s="610"/>
      <c r="F239" s="166">
        <v>0</v>
      </c>
      <c r="G239" s="248">
        <f t="shared" si="91"/>
        <v>0</v>
      </c>
      <c r="H239" s="154"/>
      <c r="I239" s="166">
        <f t="shared" si="76"/>
        <v>0</v>
      </c>
      <c r="J239" s="76"/>
      <c r="K239" s="13"/>
      <c r="L239" s="13"/>
      <c r="M239" s="13"/>
      <c r="N239" s="13"/>
      <c r="O239" s="81"/>
      <c r="P239" s="13"/>
      <c r="Q239" s="43"/>
      <c r="R239" s="355"/>
      <c r="S239" s="81"/>
      <c r="T239" s="81"/>
      <c r="U239" s="45"/>
    </row>
    <row r="240" spans="1:21" s="41" customFormat="1" ht="15.75" hidden="1" thickBot="1" x14ac:dyDescent="0.3">
      <c r="A240" s="124" t="s">
        <v>300</v>
      </c>
      <c r="B240" s="53" t="s">
        <v>702</v>
      </c>
      <c r="C240" s="609" t="s">
        <v>894</v>
      </c>
      <c r="D240" s="610"/>
      <c r="E240" s="610"/>
      <c r="F240" s="166">
        <v>0</v>
      </c>
      <c r="G240" s="248">
        <f t="shared" si="91"/>
        <v>0</v>
      </c>
      <c r="H240" s="154"/>
      <c r="I240" s="166">
        <f t="shared" si="76"/>
        <v>0</v>
      </c>
      <c r="J240" s="76"/>
      <c r="K240" s="13"/>
      <c r="L240" s="13"/>
      <c r="M240" s="13"/>
      <c r="N240" s="13"/>
      <c r="O240" s="81"/>
      <c r="P240" s="13"/>
      <c r="Q240" s="43"/>
      <c r="R240" s="355"/>
      <c r="S240" s="81"/>
      <c r="T240" s="81"/>
      <c r="U240" s="45"/>
    </row>
    <row r="241" spans="1:21" s="41" customFormat="1" ht="15.75" hidden="1" thickBot="1" x14ac:dyDescent="0.3">
      <c r="A241" s="124" t="s">
        <v>301</v>
      </c>
      <c r="B241" s="53" t="s">
        <v>703</v>
      </c>
      <c r="C241" s="609" t="s">
        <v>895</v>
      </c>
      <c r="D241" s="610"/>
      <c r="E241" s="610"/>
      <c r="F241" s="166">
        <v>0</v>
      </c>
      <c r="G241" s="248">
        <f t="shared" si="91"/>
        <v>0</v>
      </c>
      <c r="H241" s="154"/>
      <c r="I241" s="166">
        <f t="shared" si="76"/>
        <v>0</v>
      </c>
      <c r="J241" s="76"/>
      <c r="K241" s="13"/>
      <c r="L241" s="13"/>
      <c r="M241" s="13"/>
      <c r="N241" s="13"/>
      <c r="O241" s="81"/>
      <c r="P241" s="13"/>
      <c r="Q241" s="43"/>
      <c r="R241" s="355"/>
      <c r="S241" s="81"/>
      <c r="T241" s="81"/>
      <c r="U241" s="45"/>
    </row>
    <row r="242" spans="1:21" s="41" customFormat="1" ht="15.75" hidden="1" thickBot="1" x14ac:dyDescent="0.3">
      <c r="A242" s="124" t="s">
        <v>302</v>
      </c>
      <c r="B242" s="53" t="s">
        <v>704</v>
      </c>
      <c r="C242" s="609" t="s">
        <v>303</v>
      </c>
      <c r="D242" s="610"/>
      <c r="E242" s="610"/>
      <c r="F242" s="166">
        <v>0</v>
      </c>
      <c r="G242" s="248">
        <f t="shared" si="91"/>
        <v>0</v>
      </c>
      <c r="H242" s="154"/>
      <c r="I242" s="166">
        <f t="shared" si="76"/>
        <v>0</v>
      </c>
      <c r="J242" s="76"/>
      <c r="K242" s="13"/>
      <c r="L242" s="13"/>
      <c r="M242" s="13"/>
      <c r="N242" s="13"/>
      <c r="O242" s="81"/>
      <c r="P242" s="13"/>
      <c r="Q242" s="43"/>
      <c r="R242" s="355"/>
      <c r="S242" s="81"/>
      <c r="T242" s="81"/>
      <c r="U242" s="45"/>
    </row>
    <row r="243" spans="1:21" s="41" customFormat="1" ht="15.75" hidden="1" thickBot="1" x14ac:dyDescent="0.3">
      <c r="A243" s="124" t="s">
        <v>896</v>
      </c>
      <c r="B243" s="53" t="s">
        <v>897</v>
      </c>
      <c r="C243" s="609" t="s">
        <v>899</v>
      </c>
      <c r="D243" s="610"/>
      <c r="E243" s="610"/>
      <c r="F243" s="166">
        <v>0</v>
      </c>
      <c r="G243" s="248">
        <f t="shared" si="91"/>
        <v>0</v>
      </c>
      <c r="H243" s="154"/>
      <c r="I243" s="166">
        <f t="shared" si="76"/>
        <v>0</v>
      </c>
      <c r="J243" s="76"/>
      <c r="K243" s="13"/>
      <c r="L243" s="13"/>
      <c r="M243" s="13"/>
      <c r="N243" s="13"/>
      <c r="O243" s="81"/>
      <c r="P243" s="13"/>
      <c r="Q243" s="43"/>
      <c r="R243" s="355"/>
      <c r="S243" s="81"/>
      <c r="T243" s="81"/>
      <c r="U243" s="45"/>
    </row>
    <row r="244" spans="1:21" s="41" customFormat="1" ht="15.75" hidden="1" thickBot="1" x14ac:dyDescent="0.3">
      <c r="A244" s="124"/>
      <c r="B244" s="53" t="s">
        <v>898</v>
      </c>
      <c r="C244" s="609" t="s">
        <v>900</v>
      </c>
      <c r="D244" s="610"/>
      <c r="E244" s="610"/>
      <c r="F244" s="166">
        <v>0</v>
      </c>
      <c r="G244" s="248">
        <f>G245+G246</f>
        <v>0</v>
      </c>
      <c r="H244" s="154">
        <f t="shared" ref="H244" si="92">H245+H246</f>
        <v>0</v>
      </c>
      <c r="I244" s="166">
        <f t="shared" si="76"/>
        <v>0</v>
      </c>
      <c r="J244" s="76">
        <f t="shared" ref="J244:U244" si="93">J245+J246</f>
        <v>0</v>
      </c>
      <c r="K244" s="13">
        <f t="shared" si="93"/>
        <v>0</v>
      </c>
      <c r="L244" s="13">
        <f t="shared" si="93"/>
        <v>0</v>
      </c>
      <c r="M244" s="13">
        <f t="shared" si="93"/>
        <v>0</v>
      </c>
      <c r="N244" s="13">
        <f t="shared" si="93"/>
        <v>0</v>
      </c>
      <c r="O244" s="81">
        <f t="shared" si="93"/>
        <v>0</v>
      </c>
      <c r="P244" s="13">
        <f t="shared" si="93"/>
        <v>0</v>
      </c>
      <c r="Q244" s="43">
        <f t="shared" si="93"/>
        <v>0</v>
      </c>
      <c r="R244" s="355">
        <f t="shared" si="93"/>
        <v>0</v>
      </c>
      <c r="S244" s="81">
        <f t="shared" si="93"/>
        <v>0</v>
      </c>
      <c r="T244" s="81">
        <f t="shared" si="93"/>
        <v>0</v>
      </c>
      <c r="U244" s="45">
        <f t="shared" si="93"/>
        <v>0</v>
      </c>
    </row>
    <row r="245" spans="1:21" s="206" customFormat="1" ht="15.75" hidden="1" thickBot="1" x14ac:dyDescent="0.3">
      <c r="A245" s="124" t="s">
        <v>902</v>
      </c>
      <c r="B245" s="187" t="s">
        <v>901</v>
      </c>
      <c r="C245" s="196"/>
      <c r="D245" s="597" t="s">
        <v>905</v>
      </c>
      <c r="E245" s="597"/>
      <c r="F245" s="189">
        <v>0</v>
      </c>
      <c r="G245" s="261">
        <f>SUM(M245:X245)</f>
        <v>0</v>
      </c>
      <c r="H245" s="188"/>
      <c r="I245" s="189">
        <f t="shared" si="76"/>
        <v>0</v>
      </c>
      <c r="J245" s="197"/>
      <c r="K245" s="191"/>
      <c r="L245" s="191"/>
      <c r="M245" s="191"/>
      <c r="N245" s="191"/>
      <c r="O245" s="192"/>
      <c r="P245" s="191"/>
      <c r="Q245" s="190"/>
      <c r="R245" s="353"/>
      <c r="S245" s="192"/>
      <c r="T245" s="192"/>
      <c r="U245" s="193"/>
    </row>
    <row r="246" spans="1:21" s="206" customFormat="1" ht="15.75" hidden="1" thickBot="1" x14ac:dyDescent="0.3">
      <c r="A246" s="124" t="s">
        <v>903</v>
      </c>
      <c r="B246" s="187" t="s">
        <v>904</v>
      </c>
      <c r="C246" s="196"/>
      <c r="D246" s="597" t="s">
        <v>906</v>
      </c>
      <c r="E246" s="597"/>
      <c r="F246" s="189">
        <v>0</v>
      </c>
      <c r="G246" s="261">
        <f>SUM(M246:X246)</f>
        <v>0</v>
      </c>
      <c r="H246" s="188"/>
      <c r="I246" s="189">
        <f t="shared" si="76"/>
        <v>0</v>
      </c>
      <c r="J246" s="197"/>
      <c r="K246" s="191"/>
      <c r="L246" s="191"/>
      <c r="M246" s="191"/>
      <c r="N246" s="191"/>
      <c r="O246" s="192"/>
      <c r="P246" s="191"/>
      <c r="Q246" s="190"/>
      <c r="R246" s="353"/>
      <c r="S246" s="192"/>
      <c r="T246" s="192"/>
      <c r="U246" s="193"/>
    </row>
    <row r="247" spans="1:21" ht="15.75" hidden="1" thickBot="1" x14ac:dyDescent="0.3">
      <c r="B247" s="91" t="s">
        <v>708</v>
      </c>
      <c r="C247" s="587" t="s">
        <v>304</v>
      </c>
      <c r="D247" s="588"/>
      <c r="E247" s="588"/>
      <c r="F247" s="164">
        <v>0</v>
      </c>
      <c r="G247" s="242">
        <f>G248+G249+G250+G251+G252</f>
        <v>0</v>
      </c>
      <c r="H247" s="148">
        <f t="shared" ref="H247" si="94">H248+H249+H250+H251+H252</f>
        <v>0</v>
      </c>
      <c r="I247" s="164">
        <f t="shared" si="76"/>
        <v>0</v>
      </c>
      <c r="J247" s="93">
        <f t="shared" ref="J247:U247" si="95">J248+J249+J250+J251+J252</f>
        <v>0</v>
      </c>
      <c r="K247" s="94">
        <f t="shared" si="95"/>
        <v>0</v>
      </c>
      <c r="L247" s="94">
        <f t="shared" si="95"/>
        <v>0</v>
      </c>
      <c r="M247" s="94">
        <f t="shared" si="95"/>
        <v>0</v>
      </c>
      <c r="N247" s="94">
        <f t="shared" si="95"/>
        <v>0</v>
      </c>
      <c r="O247" s="97">
        <f t="shared" si="95"/>
        <v>0</v>
      </c>
      <c r="P247" s="94">
        <f t="shared" si="95"/>
        <v>0</v>
      </c>
      <c r="Q247" s="96">
        <f t="shared" si="95"/>
        <v>0</v>
      </c>
      <c r="R247" s="354">
        <f t="shared" si="95"/>
        <v>0</v>
      </c>
      <c r="S247" s="97">
        <f t="shared" si="95"/>
        <v>0</v>
      </c>
      <c r="T247" s="97">
        <f t="shared" si="95"/>
        <v>0</v>
      </c>
      <c r="U247" s="98">
        <f t="shared" si="95"/>
        <v>0</v>
      </c>
    </row>
    <row r="248" spans="1:21" s="41" customFormat="1" ht="15.75" hidden="1" thickBot="1" x14ac:dyDescent="0.3">
      <c r="A248" s="124" t="s">
        <v>305</v>
      </c>
      <c r="B248" s="194" t="s">
        <v>709</v>
      </c>
      <c r="C248" s="614" t="s">
        <v>385</v>
      </c>
      <c r="D248" s="615"/>
      <c r="E248" s="615"/>
      <c r="F248" s="208">
        <v>0</v>
      </c>
      <c r="G248" s="262">
        <f t="shared" ref="G248:G254" si="96">SUM(M248:X248)</f>
        <v>0</v>
      </c>
      <c r="H248" s="195"/>
      <c r="I248" s="208">
        <f t="shared" si="76"/>
        <v>0</v>
      </c>
      <c r="J248" s="209"/>
      <c r="K248" s="210"/>
      <c r="L248" s="210"/>
      <c r="M248" s="210"/>
      <c r="N248" s="210"/>
      <c r="O248" s="213"/>
      <c r="P248" s="210"/>
      <c r="Q248" s="212"/>
      <c r="R248" s="360"/>
      <c r="S248" s="213"/>
      <c r="T248" s="213"/>
      <c r="U248" s="211"/>
    </row>
    <row r="249" spans="1:21" s="41" customFormat="1" ht="15.75" hidden="1" thickBot="1" x14ac:dyDescent="0.3">
      <c r="A249" s="124" t="s">
        <v>306</v>
      </c>
      <c r="B249" s="194" t="s">
        <v>710</v>
      </c>
      <c r="C249" s="614" t="s">
        <v>386</v>
      </c>
      <c r="D249" s="615"/>
      <c r="E249" s="615"/>
      <c r="F249" s="208">
        <v>0</v>
      </c>
      <c r="G249" s="262">
        <f t="shared" si="96"/>
        <v>0</v>
      </c>
      <c r="H249" s="195"/>
      <c r="I249" s="208">
        <f t="shared" si="76"/>
        <v>0</v>
      </c>
      <c r="J249" s="209"/>
      <c r="K249" s="210"/>
      <c r="L249" s="210"/>
      <c r="M249" s="210"/>
      <c r="N249" s="210"/>
      <c r="O249" s="213"/>
      <c r="P249" s="210"/>
      <c r="Q249" s="212"/>
      <c r="R249" s="360"/>
      <c r="S249" s="213"/>
      <c r="T249" s="213"/>
      <c r="U249" s="211"/>
    </row>
    <row r="250" spans="1:21" s="41" customFormat="1" ht="15.75" hidden="1" thickBot="1" x14ac:dyDescent="0.3">
      <c r="A250" s="124" t="s">
        <v>307</v>
      </c>
      <c r="B250" s="194" t="s">
        <v>711</v>
      </c>
      <c r="C250" s="614" t="s">
        <v>308</v>
      </c>
      <c r="D250" s="615"/>
      <c r="E250" s="615"/>
      <c r="F250" s="208">
        <v>0</v>
      </c>
      <c r="G250" s="262">
        <f t="shared" si="96"/>
        <v>0</v>
      </c>
      <c r="H250" s="195"/>
      <c r="I250" s="208">
        <f t="shared" si="76"/>
        <v>0</v>
      </c>
      <c r="J250" s="209"/>
      <c r="K250" s="210"/>
      <c r="L250" s="210"/>
      <c r="M250" s="210"/>
      <c r="N250" s="210"/>
      <c r="O250" s="213"/>
      <c r="P250" s="210"/>
      <c r="Q250" s="212"/>
      <c r="R250" s="360"/>
      <c r="S250" s="213"/>
      <c r="T250" s="213"/>
      <c r="U250" s="211"/>
    </row>
    <row r="251" spans="1:21" s="41" customFormat="1" ht="15.75" hidden="1" thickBot="1" x14ac:dyDescent="0.3">
      <c r="A251" s="124" t="s">
        <v>309</v>
      </c>
      <c r="B251" s="194" t="s">
        <v>712</v>
      </c>
      <c r="C251" s="614" t="s">
        <v>310</v>
      </c>
      <c r="D251" s="615"/>
      <c r="E251" s="615"/>
      <c r="F251" s="208">
        <v>0</v>
      </c>
      <c r="G251" s="262">
        <f t="shared" si="96"/>
        <v>0</v>
      </c>
      <c r="H251" s="195"/>
      <c r="I251" s="208">
        <f t="shared" si="76"/>
        <v>0</v>
      </c>
      <c r="J251" s="209"/>
      <c r="K251" s="210"/>
      <c r="L251" s="210"/>
      <c r="M251" s="210"/>
      <c r="N251" s="210"/>
      <c r="O251" s="213"/>
      <c r="P251" s="210"/>
      <c r="Q251" s="212"/>
      <c r="R251" s="360"/>
      <c r="S251" s="213"/>
      <c r="T251" s="213"/>
      <c r="U251" s="211"/>
    </row>
    <row r="252" spans="1:21" s="41" customFormat="1" ht="15.75" hidden="1" thickBot="1" x14ac:dyDescent="0.3">
      <c r="A252" s="124" t="s">
        <v>311</v>
      </c>
      <c r="B252" s="194" t="s">
        <v>713</v>
      </c>
      <c r="C252" s="614" t="s">
        <v>387</v>
      </c>
      <c r="D252" s="615"/>
      <c r="E252" s="615"/>
      <c r="F252" s="208">
        <v>0</v>
      </c>
      <c r="G252" s="262">
        <f t="shared" si="96"/>
        <v>0</v>
      </c>
      <c r="H252" s="195"/>
      <c r="I252" s="208">
        <f t="shared" si="76"/>
        <v>0</v>
      </c>
      <c r="J252" s="209"/>
      <c r="K252" s="210"/>
      <c r="L252" s="210"/>
      <c r="M252" s="210"/>
      <c r="N252" s="210"/>
      <c r="O252" s="213"/>
      <c r="P252" s="210"/>
      <c r="Q252" s="212"/>
      <c r="R252" s="360"/>
      <c r="S252" s="213"/>
      <c r="T252" s="213"/>
      <c r="U252" s="211"/>
    </row>
    <row r="253" spans="1:21" ht="15.75" hidden="1" thickBot="1" x14ac:dyDescent="0.3">
      <c r="A253" s="124" t="s">
        <v>313</v>
      </c>
      <c r="B253" s="91" t="s">
        <v>714</v>
      </c>
      <c r="C253" s="587" t="s">
        <v>312</v>
      </c>
      <c r="D253" s="588"/>
      <c r="E253" s="588"/>
      <c r="F253" s="164">
        <v>0</v>
      </c>
      <c r="G253" s="242">
        <f t="shared" si="96"/>
        <v>0</v>
      </c>
      <c r="H253" s="148"/>
      <c r="I253" s="164">
        <f t="shared" si="76"/>
        <v>0</v>
      </c>
      <c r="J253" s="93"/>
      <c r="K253" s="94"/>
      <c r="L253" s="94"/>
      <c r="M253" s="94"/>
      <c r="N253" s="94"/>
      <c r="O253" s="97"/>
      <c r="P253" s="94"/>
      <c r="Q253" s="96"/>
      <c r="R253" s="354"/>
      <c r="S253" s="97"/>
      <c r="T253" s="97"/>
      <c r="U253" s="98"/>
    </row>
    <row r="254" spans="1:21" ht="15.75" hidden="1" thickBot="1" x14ac:dyDescent="0.3">
      <c r="A254" s="124" t="s">
        <v>907</v>
      </c>
      <c r="B254" s="91" t="s">
        <v>908</v>
      </c>
      <c r="C254" s="587" t="s">
        <v>909</v>
      </c>
      <c r="D254" s="588"/>
      <c r="E254" s="588"/>
      <c r="F254" s="164">
        <v>0</v>
      </c>
      <c r="G254" s="242">
        <f t="shared" si="96"/>
        <v>0</v>
      </c>
      <c r="H254" s="148"/>
      <c r="I254" s="164">
        <f t="shared" si="76"/>
        <v>0</v>
      </c>
      <c r="J254" s="93"/>
      <c r="K254" s="94"/>
      <c r="L254" s="94"/>
      <c r="M254" s="94"/>
      <c r="N254" s="94"/>
      <c r="O254" s="97"/>
      <c r="P254" s="94"/>
      <c r="Q254" s="96"/>
      <c r="R254" s="354"/>
      <c r="S254" s="97"/>
      <c r="T254" s="97"/>
      <c r="U254" s="98"/>
    </row>
    <row r="255" spans="1:21" ht="15.75" thickBot="1" x14ac:dyDescent="0.3">
      <c r="B255" s="616" t="s">
        <v>314</v>
      </c>
      <c r="C255" s="617"/>
      <c r="D255" s="617"/>
      <c r="E255" s="617"/>
      <c r="F255" s="162">
        <v>41840023</v>
      </c>
      <c r="G255" s="239">
        <f>G5+G24+G32+G59+G75+G147+G157+G162+G225</f>
        <v>41840023</v>
      </c>
      <c r="H255" s="145">
        <f>H5+H24+H32+H59+H75+H147+H157+H162+H225</f>
        <v>0</v>
      </c>
      <c r="I255" s="162">
        <f t="shared" si="76"/>
        <v>41840023</v>
      </c>
      <c r="J255" s="85">
        <f t="shared" ref="J255:U255" si="97">J5+J24+J32+J59+J75+J147+J157+J162+J225</f>
        <v>0</v>
      </c>
      <c r="K255" s="86">
        <f t="shared" si="97"/>
        <v>67924</v>
      </c>
      <c r="L255" s="86">
        <f t="shared" si="97"/>
        <v>0</v>
      </c>
      <c r="M255" s="86">
        <f t="shared" si="97"/>
        <v>0</v>
      </c>
      <c r="N255" s="86">
        <f t="shared" si="97"/>
        <v>0</v>
      </c>
      <c r="O255" s="89">
        <f t="shared" si="97"/>
        <v>0</v>
      </c>
      <c r="P255" s="86">
        <f t="shared" si="97"/>
        <v>0</v>
      </c>
      <c r="Q255" s="88">
        <f t="shared" si="97"/>
        <v>0</v>
      </c>
      <c r="R255" s="351">
        <f t="shared" si="97"/>
        <v>0</v>
      </c>
      <c r="S255" s="89">
        <f t="shared" si="97"/>
        <v>0</v>
      </c>
      <c r="T255" s="89">
        <f t="shared" si="97"/>
        <v>0</v>
      </c>
      <c r="U255" s="90">
        <f t="shared" si="97"/>
        <v>41772099</v>
      </c>
    </row>
    <row r="256" spans="1:21" x14ac:dyDescent="0.25">
      <c r="B256" s="22"/>
      <c r="C256" s="23"/>
      <c r="D256" s="23"/>
      <c r="E256" s="24"/>
      <c r="F256" s="24"/>
      <c r="G256" s="60"/>
      <c r="H256" s="60"/>
      <c r="I256" s="60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</row>
    <row r="257" spans="1:21" x14ac:dyDescent="0.25">
      <c r="B257" s="25"/>
      <c r="C257" s="26"/>
      <c r="D257" s="26"/>
      <c r="E257" s="24"/>
      <c r="F257" s="24"/>
      <c r="G257" s="60"/>
      <c r="H257" s="60"/>
      <c r="I257" s="60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</row>
    <row r="258" spans="1:21" x14ac:dyDescent="0.25">
      <c r="B258" s="27"/>
      <c r="C258" s="24"/>
      <c r="D258" s="24"/>
      <c r="E258" s="28"/>
      <c r="F258" s="28"/>
      <c r="G258" s="60"/>
      <c r="H258" s="60"/>
      <c r="I258" s="60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</row>
    <row r="259" spans="1:21" x14ac:dyDescent="0.25">
      <c r="B259" s="27"/>
      <c r="C259" s="24"/>
      <c r="D259" s="24"/>
      <c r="E259" s="28"/>
      <c r="F259" s="28"/>
      <c r="G259" s="60"/>
      <c r="H259" s="60"/>
      <c r="I259" s="60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</row>
    <row r="260" spans="1:21" x14ac:dyDescent="0.25">
      <c r="B260" s="27"/>
      <c r="C260" s="24"/>
      <c r="D260" s="24"/>
      <c r="E260" s="28"/>
      <c r="F260" s="28"/>
      <c r="G260" s="60"/>
      <c r="H260" s="60"/>
      <c r="I260" s="60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</row>
    <row r="261" spans="1:21" x14ac:dyDescent="0.25">
      <c r="B261" s="27"/>
      <c r="C261" s="24"/>
      <c r="D261" s="24"/>
      <c r="E261" s="28"/>
      <c r="F261" s="28"/>
      <c r="G261" s="60"/>
      <c r="H261" s="60"/>
      <c r="I261" s="60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</row>
    <row r="262" spans="1:21" x14ac:dyDescent="0.25">
      <c r="B262" s="27"/>
      <c r="C262" s="24"/>
      <c r="D262" s="24"/>
      <c r="E262" s="28"/>
      <c r="F262" s="28"/>
      <c r="G262" s="60"/>
      <c r="H262" s="60"/>
      <c r="I262" s="60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</row>
    <row r="263" spans="1:21" x14ac:dyDescent="0.25">
      <c r="B263" s="27"/>
      <c r="C263" s="24"/>
      <c r="D263" s="24"/>
      <c r="E263" s="28"/>
      <c r="F263" s="28"/>
      <c r="G263" s="60"/>
      <c r="H263" s="60"/>
      <c r="I263" s="60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</row>
    <row r="264" spans="1:21" x14ac:dyDescent="0.25">
      <c r="B264" s="27"/>
      <c r="C264" s="28"/>
      <c r="D264" s="28"/>
      <c r="E264" s="24"/>
      <c r="F264" s="24"/>
      <c r="G264" s="60"/>
      <c r="H264" s="60"/>
      <c r="I264" s="60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</row>
    <row r="265" spans="1:21" x14ac:dyDescent="0.25">
      <c r="B265" s="27"/>
      <c r="C265" s="28"/>
      <c r="D265" s="28"/>
      <c r="E265" s="24"/>
      <c r="F265" s="24"/>
      <c r="G265" s="60"/>
      <c r="H265" s="60"/>
      <c r="I265" s="60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</row>
    <row r="266" spans="1:21" x14ac:dyDescent="0.25">
      <c r="B266" s="27"/>
      <c r="C266" s="28"/>
      <c r="D266" s="28"/>
      <c r="E266" s="24"/>
      <c r="F266" s="24"/>
      <c r="G266" s="60"/>
      <c r="H266" s="60"/>
      <c r="I266" s="60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</row>
    <row r="267" spans="1:21" x14ac:dyDescent="0.25">
      <c r="B267" s="27"/>
      <c r="C267" s="24"/>
      <c r="D267" s="24"/>
      <c r="E267" s="28"/>
      <c r="F267" s="28"/>
      <c r="G267" s="60"/>
      <c r="H267" s="60"/>
      <c r="I267" s="60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</row>
    <row r="268" spans="1:21" x14ac:dyDescent="0.25">
      <c r="B268" s="27"/>
      <c r="C268" s="24"/>
      <c r="D268" s="24"/>
      <c r="E268" s="28"/>
      <c r="F268" s="28"/>
      <c r="G268" s="60"/>
      <c r="H268" s="60"/>
      <c r="I268" s="60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</row>
    <row r="269" spans="1:21" x14ac:dyDescent="0.25">
      <c r="B269" s="27"/>
      <c r="C269" s="24"/>
      <c r="D269" s="24"/>
      <c r="E269" s="28"/>
      <c r="F269" s="28"/>
      <c r="G269" s="60"/>
      <c r="H269" s="60"/>
      <c r="I269" s="60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</row>
    <row r="270" spans="1:21" x14ac:dyDescent="0.25">
      <c r="A270" s="126"/>
      <c r="B270" s="27"/>
      <c r="C270" s="24"/>
      <c r="D270" s="24"/>
      <c r="E270" s="28"/>
      <c r="F270" s="28"/>
      <c r="G270" s="60"/>
      <c r="H270" s="60"/>
      <c r="I270" s="60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</row>
    <row r="271" spans="1:21" x14ac:dyDescent="0.25">
      <c r="A271" s="126"/>
      <c r="B271" s="27"/>
      <c r="C271" s="24"/>
      <c r="D271" s="24"/>
      <c r="E271" s="28"/>
      <c r="F271" s="28"/>
      <c r="G271" s="60"/>
      <c r="H271" s="60"/>
      <c r="I271" s="60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</row>
    <row r="272" spans="1:21" x14ac:dyDescent="0.25">
      <c r="A272" s="126"/>
      <c r="B272" s="27"/>
      <c r="C272" s="24"/>
      <c r="D272" s="24"/>
      <c r="E272" s="28"/>
      <c r="F272" s="28"/>
      <c r="G272" s="60"/>
      <c r="H272" s="60"/>
      <c r="I272" s="60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</row>
    <row r="273" spans="1:21" x14ac:dyDescent="0.25">
      <c r="A273" s="126"/>
      <c r="B273" s="27"/>
      <c r="C273" s="24"/>
      <c r="D273" s="24"/>
      <c r="E273" s="28"/>
      <c r="F273" s="28"/>
      <c r="G273" s="60"/>
      <c r="H273" s="60"/>
      <c r="I273" s="60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</row>
    <row r="274" spans="1:21" x14ac:dyDescent="0.25">
      <c r="A274" s="126"/>
      <c r="B274" s="27"/>
      <c r="C274" s="24"/>
      <c r="D274" s="24"/>
      <c r="E274" s="28"/>
      <c r="F274" s="28"/>
      <c r="G274" s="60"/>
      <c r="H274" s="60"/>
      <c r="I274" s="60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</row>
    <row r="275" spans="1:21" x14ac:dyDescent="0.25">
      <c r="A275" s="126"/>
      <c r="B275" s="27"/>
      <c r="C275" s="24"/>
      <c r="D275" s="24"/>
      <c r="E275" s="28"/>
      <c r="F275" s="28"/>
      <c r="G275" s="60"/>
      <c r="H275" s="60"/>
      <c r="I275" s="60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</row>
    <row r="276" spans="1:21" x14ac:dyDescent="0.25">
      <c r="A276" s="126"/>
      <c r="B276" s="27"/>
      <c r="C276" s="24"/>
      <c r="D276" s="24"/>
      <c r="E276" s="28"/>
      <c r="F276" s="28"/>
      <c r="G276" s="60"/>
      <c r="H276" s="60"/>
      <c r="I276" s="60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</row>
    <row r="277" spans="1:21" x14ac:dyDescent="0.25">
      <c r="A277" s="126"/>
      <c r="B277" s="27"/>
      <c r="C277" s="28"/>
      <c r="D277" s="28"/>
      <c r="E277" s="24"/>
      <c r="F277" s="24"/>
      <c r="G277" s="60"/>
      <c r="H277" s="60"/>
      <c r="I277" s="60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</row>
    <row r="278" spans="1:21" x14ac:dyDescent="0.25">
      <c r="A278" s="126"/>
      <c r="B278" s="27"/>
      <c r="C278" s="24"/>
      <c r="D278" s="24"/>
      <c r="E278" s="28"/>
      <c r="F278" s="28"/>
      <c r="G278" s="60"/>
      <c r="H278" s="60"/>
      <c r="I278" s="60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</row>
    <row r="279" spans="1:21" x14ac:dyDescent="0.25">
      <c r="A279" s="126"/>
      <c r="B279" s="27"/>
      <c r="C279" s="24"/>
      <c r="D279" s="24"/>
      <c r="E279" s="28"/>
      <c r="F279" s="28"/>
      <c r="G279" s="60"/>
      <c r="H279" s="60"/>
      <c r="I279" s="60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</row>
    <row r="280" spans="1:21" x14ac:dyDescent="0.25">
      <c r="A280" s="126"/>
      <c r="B280" s="27"/>
      <c r="C280" s="24"/>
      <c r="D280" s="24"/>
      <c r="E280" s="28"/>
      <c r="F280" s="28"/>
      <c r="G280" s="60"/>
      <c r="H280" s="60"/>
      <c r="I280" s="60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</row>
    <row r="281" spans="1:21" x14ac:dyDescent="0.25">
      <c r="A281" s="126"/>
      <c r="B281" s="27"/>
      <c r="C281" s="24"/>
      <c r="D281" s="24"/>
      <c r="E281" s="28"/>
      <c r="F281" s="28"/>
      <c r="G281" s="60"/>
      <c r="H281" s="60"/>
      <c r="I281" s="60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</row>
    <row r="282" spans="1:21" x14ac:dyDescent="0.25">
      <c r="A282" s="126"/>
      <c r="B282" s="27"/>
      <c r="C282" s="24"/>
      <c r="D282" s="24"/>
      <c r="E282" s="28"/>
      <c r="F282" s="28"/>
      <c r="G282" s="60"/>
      <c r="H282" s="60"/>
      <c r="I282" s="60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</row>
    <row r="283" spans="1:21" x14ac:dyDescent="0.25">
      <c r="A283" s="126"/>
      <c r="B283" s="27"/>
      <c r="C283" s="24"/>
      <c r="D283" s="24"/>
      <c r="E283" s="28"/>
      <c r="F283" s="28"/>
      <c r="G283" s="60"/>
      <c r="H283" s="60"/>
      <c r="I283" s="60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</row>
    <row r="284" spans="1:21" x14ac:dyDescent="0.25">
      <c r="A284" s="126"/>
      <c r="B284" s="27"/>
      <c r="C284" s="24"/>
      <c r="D284" s="24"/>
      <c r="E284" s="28"/>
      <c r="F284" s="28"/>
      <c r="G284" s="60"/>
      <c r="H284" s="60"/>
      <c r="I284" s="60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</row>
    <row r="285" spans="1:21" x14ac:dyDescent="0.25">
      <c r="A285" s="126"/>
      <c r="B285" s="27"/>
      <c r="C285" s="24"/>
      <c r="D285" s="24"/>
      <c r="E285" s="28"/>
      <c r="F285" s="28"/>
      <c r="G285" s="60"/>
      <c r="H285" s="60"/>
      <c r="I285" s="60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</row>
    <row r="286" spans="1:21" x14ac:dyDescent="0.25">
      <c r="A286" s="126"/>
      <c r="B286" s="27"/>
      <c r="C286" s="24"/>
      <c r="D286" s="24"/>
      <c r="E286" s="28"/>
      <c r="F286" s="28"/>
      <c r="G286" s="60"/>
      <c r="H286" s="60"/>
      <c r="I286" s="60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</row>
    <row r="287" spans="1:21" x14ac:dyDescent="0.25">
      <c r="A287" s="126"/>
      <c r="B287" s="27"/>
      <c r="C287" s="24"/>
      <c r="D287" s="24"/>
      <c r="E287" s="28"/>
      <c r="F287" s="28"/>
      <c r="G287" s="60"/>
      <c r="H287" s="60"/>
      <c r="I287" s="60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</row>
    <row r="288" spans="1:21" x14ac:dyDescent="0.25">
      <c r="A288" s="126"/>
      <c r="B288" s="27"/>
      <c r="C288" s="28"/>
      <c r="D288" s="28"/>
      <c r="E288" s="24"/>
      <c r="F288" s="24"/>
      <c r="G288" s="60"/>
      <c r="H288" s="60"/>
      <c r="I288" s="60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</row>
    <row r="289" spans="1:21" x14ac:dyDescent="0.25">
      <c r="A289" s="126"/>
      <c r="B289" s="27"/>
      <c r="C289" s="24"/>
      <c r="D289" s="24"/>
      <c r="E289" s="28"/>
      <c r="F289" s="28"/>
      <c r="G289" s="60"/>
      <c r="H289" s="60"/>
      <c r="I289" s="60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</row>
    <row r="290" spans="1:21" x14ac:dyDescent="0.25">
      <c r="A290" s="126"/>
      <c r="B290" s="27"/>
      <c r="C290" s="24"/>
      <c r="D290" s="24"/>
      <c r="E290" s="28"/>
      <c r="F290" s="28"/>
      <c r="G290" s="60"/>
      <c r="H290" s="60"/>
      <c r="I290" s="60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</row>
    <row r="291" spans="1:21" x14ac:dyDescent="0.25">
      <c r="A291" s="126"/>
      <c r="B291" s="27"/>
      <c r="C291" s="24"/>
      <c r="D291" s="24"/>
      <c r="E291" s="28"/>
      <c r="F291" s="28"/>
      <c r="G291" s="60"/>
      <c r="H291" s="60"/>
      <c r="I291" s="60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</row>
    <row r="292" spans="1:21" x14ac:dyDescent="0.25">
      <c r="A292" s="126"/>
      <c r="B292" s="27"/>
      <c r="C292" s="24"/>
      <c r="D292" s="24"/>
      <c r="E292" s="28"/>
      <c r="F292" s="28"/>
      <c r="G292" s="60"/>
      <c r="H292" s="60"/>
      <c r="I292" s="60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</row>
    <row r="293" spans="1:21" x14ac:dyDescent="0.25">
      <c r="A293" s="126"/>
      <c r="B293" s="27"/>
      <c r="C293" s="24"/>
      <c r="D293" s="24"/>
      <c r="E293" s="28"/>
      <c r="F293" s="28"/>
      <c r="G293" s="60"/>
      <c r="H293" s="60"/>
      <c r="I293" s="60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</row>
    <row r="294" spans="1:21" x14ac:dyDescent="0.25">
      <c r="A294" s="126"/>
      <c r="B294" s="27"/>
      <c r="C294" s="24"/>
      <c r="D294" s="24"/>
      <c r="E294" s="28"/>
      <c r="F294" s="28"/>
      <c r="G294" s="60"/>
      <c r="H294" s="60"/>
      <c r="I294" s="60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</row>
    <row r="295" spans="1:21" x14ac:dyDescent="0.25">
      <c r="A295" s="126"/>
      <c r="B295" s="27"/>
      <c r="C295" s="24"/>
      <c r="D295" s="24"/>
      <c r="E295" s="28"/>
      <c r="F295" s="28"/>
      <c r="G295" s="60"/>
      <c r="H295" s="60"/>
      <c r="I295" s="60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</row>
    <row r="296" spans="1:21" x14ac:dyDescent="0.25">
      <c r="A296" s="126"/>
      <c r="B296" s="27"/>
      <c r="C296" s="24"/>
      <c r="D296" s="24"/>
      <c r="E296" s="28"/>
      <c r="F296" s="28"/>
      <c r="G296" s="60"/>
      <c r="H296" s="60"/>
      <c r="I296" s="60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</row>
    <row r="297" spans="1:21" x14ac:dyDescent="0.25">
      <c r="A297" s="126"/>
      <c r="B297" s="27"/>
      <c r="C297" s="24"/>
      <c r="D297" s="24"/>
      <c r="E297" s="28"/>
      <c r="F297" s="28"/>
      <c r="G297" s="60"/>
      <c r="H297" s="60"/>
      <c r="I297" s="60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</row>
    <row r="298" spans="1:21" x14ac:dyDescent="0.25">
      <c r="A298" s="126"/>
      <c r="B298" s="27"/>
      <c r="C298" s="24"/>
      <c r="D298" s="24"/>
      <c r="E298" s="28"/>
      <c r="F298" s="28"/>
      <c r="G298" s="60"/>
      <c r="H298" s="60"/>
      <c r="I298" s="60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</row>
    <row r="299" spans="1:21" x14ac:dyDescent="0.25">
      <c r="A299" s="126"/>
      <c r="B299" s="29"/>
      <c r="C299" s="23"/>
      <c r="D299" s="23"/>
      <c r="E299" s="24"/>
      <c r="F299" s="24"/>
      <c r="G299" s="60"/>
      <c r="H299" s="60"/>
      <c r="I299" s="60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</row>
    <row r="300" spans="1:21" x14ac:dyDescent="0.25">
      <c r="A300" s="126"/>
      <c r="B300" s="27"/>
      <c r="C300" s="28"/>
      <c r="D300" s="28"/>
      <c r="E300" s="24"/>
      <c r="F300" s="24"/>
      <c r="G300" s="60"/>
      <c r="H300" s="60"/>
      <c r="I300" s="60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</row>
    <row r="301" spans="1:21" x14ac:dyDescent="0.25">
      <c r="A301" s="126"/>
      <c r="B301" s="27"/>
      <c r="C301" s="28"/>
      <c r="D301" s="28"/>
      <c r="E301" s="24"/>
      <c r="F301" s="24"/>
      <c r="G301" s="60"/>
      <c r="H301" s="60"/>
      <c r="I301" s="60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</row>
    <row r="302" spans="1:21" x14ac:dyDescent="0.25">
      <c r="A302" s="126"/>
      <c r="B302" s="27"/>
      <c r="C302" s="28"/>
      <c r="D302" s="28"/>
      <c r="E302" s="24"/>
      <c r="F302" s="24"/>
      <c r="G302" s="60"/>
      <c r="H302" s="60"/>
      <c r="I302" s="60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</row>
    <row r="303" spans="1:21" x14ac:dyDescent="0.25">
      <c r="A303" s="126"/>
      <c r="B303" s="27"/>
      <c r="C303" s="24"/>
      <c r="D303" s="24"/>
      <c r="E303" s="28"/>
      <c r="F303" s="28"/>
      <c r="G303" s="60"/>
      <c r="H303" s="60"/>
      <c r="I303" s="60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</row>
    <row r="304" spans="1:21" x14ac:dyDescent="0.25">
      <c r="A304" s="126"/>
      <c r="B304" s="27"/>
      <c r="C304" s="24"/>
      <c r="D304" s="24"/>
      <c r="E304" s="28"/>
      <c r="F304" s="28"/>
      <c r="G304" s="60"/>
      <c r="H304" s="60"/>
      <c r="I304" s="60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</row>
    <row r="305" spans="1:21" x14ac:dyDescent="0.25">
      <c r="A305" s="126"/>
      <c r="B305" s="27"/>
      <c r="C305" s="24"/>
      <c r="D305" s="24"/>
      <c r="E305" s="28"/>
      <c r="F305" s="28"/>
      <c r="G305" s="60"/>
      <c r="H305" s="60"/>
      <c r="I305" s="60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</row>
    <row r="306" spans="1:21" x14ac:dyDescent="0.25">
      <c r="A306" s="126"/>
      <c r="B306" s="27"/>
      <c r="C306" s="24"/>
      <c r="D306" s="24"/>
      <c r="E306" s="28"/>
      <c r="F306" s="28"/>
      <c r="G306" s="60"/>
      <c r="H306" s="60"/>
      <c r="I306" s="60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</row>
    <row r="307" spans="1:21" x14ac:dyDescent="0.25">
      <c r="A307" s="126"/>
      <c r="B307" s="27"/>
      <c r="C307" s="24"/>
      <c r="D307" s="24"/>
      <c r="E307" s="28"/>
      <c r="F307" s="28"/>
      <c r="G307" s="60"/>
      <c r="H307" s="60"/>
      <c r="I307" s="60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</row>
    <row r="308" spans="1:21" x14ac:dyDescent="0.25">
      <c r="A308" s="126"/>
      <c r="B308" s="27"/>
      <c r="C308" s="24"/>
      <c r="D308" s="24"/>
      <c r="E308" s="28"/>
      <c r="F308" s="28"/>
      <c r="G308" s="60"/>
      <c r="H308" s="60"/>
      <c r="I308" s="60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</row>
    <row r="309" spans="1:21" x14ac:dyDescent="0.25">
      <c r="A309" s="126"/>
      <c r="B309" s="27"/>
      <c r="C309" s="24"/>
      <c r="D309" s="24"/>
      <c r="E309" s="28"/>
      <c r="F309" s="28"/>
      <c r="G309" s="60"/>
      <c r="H309" s="60"/>
      <c r="I309" s="60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</row>
    <row r="310" spans="1:21" x14ac:dyDescent="0.25">
      <c r="A310" s="126"/>
      <c r="B310" s="27"/>
      <c r="C310" s="24"/>
      <c r="D310" s="24"/>
      <c r="E310" s="28"/>
      <c r="F310" s="28"/>
      <c r="G310" s="60"/>
      <c r="H310" s="60"/>
      <c r="I310" s="60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</row>
    <row r="311" spans="1:21" x14ac:dyDescent="0.25">
      <c r="A311" s="126"/>
      <c r="B311" s="27"/>
      <c r="C311" s="24"/>
      <c r="D311" s="24"/>
      <c r="E311" s="28"/>
      <c r="F311" s="28"/>
      <c r="G311" s="60"/>
      <c r="H311" s="60"/>
      <c r="I311" s="60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</row>
    <row r="312" spans="1:21" x14ac:dyDescent="0.25">
      <c r="A312" s="126"/>
      <c r="B312" s="27"/>
      <c r="C312" s="24"/>
      <c r="D312" s="24"/>
      <c r="E312" s="28"/>
      <c r="F312" s="28"/>
      <c r="G312" s="60"/>
      <c r="H312" s="60"/>
      <c r="I312" s="60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</row>
    <row r="313" spans="1:21" x14ac:dyDescent="0.25">
      <c r="A313" s="126"/>
      <c r="B313" s="27"/>
      <c r="C313" s="28"/>
      <c r="D313" s="28"/>
      <c r="E313" s="24"/>
      <c r="F313" s="24"/>
      <c r="G313" s="60"/>
      <c r="H313" s="60"/>
      <c r="I313" s="60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</row>
    <row r="314" spans="1:21" x14ac:dyDescent="0.25">
      <c r="A314" s="126"/>
      <c r="B314" s="27"/>
      <c r="C314" s="24"/>
      <c r="D314" s="24"/>
      <c r="E314" s="28"/>
      <c r="F314" s="28"/>
      <c r="G314" s="60"/>
      <c r="H314" s="60"/>
      <c r="I314" s="60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</row>
    <row r="315" spans="1:21" x14ac:dyDescent="0.25">
      <c r="A315" s="126"/>
      <c r="B315" s="27"/>
      <c r="C315" s="24"/>
      <c r="D315" s="24"/>
      <c r="E315" s="28"/>
      <c r="F315" s="28"/>
      <c r="G315" s="60"/>
      <c r="H315" s="60"/>
      <c r="I315" s="60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</row>
    <row r="316" spans="1:21" x14ac:dyDescent="0.25">
      <c r="A316" s="126"/>
      <c r="B316" s="27"/>
      <c r="C316" s="24"/>
      <c r="D316" s="24"/>
      <c r="E316" s="28"/>
      <c r="F316" s="28"/>
      <c r="G316" s="60"/>
      <c r="H316" s="60"/>
      <c r="I316" s="60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</row>
    <row r="317" spans="1:21" x14ac:dyDescent="0.25">
      <c r="A317" s="126"/>
      <c r="B317" s="27"/>
      <c r="C317" s="24"/>
      <c r="D317" s="24"/>
      <c r="E317" s="28"/>
      <c r="F317" s="28"/>
    </row>
    <row r="318" spans="1:21" x14ac:dyDescent="0.25">
      <c r="B318" s="27"/>
      <c r="C318" s="24"/>
      <c r="D318" s="24"/>
      <c r="E318" s="28"/>
      <c r="F318" s="28"/>
      <c r="G318" s="18"/>
      <c r="H318" s="18"/>
      <c r="I318" s="18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</row>
    <row r="319" spans="1:21" s="12" customFormat="1" x14ac:dyDescent="0.25">
      <c r="A319" s="127"/>
      <c r="B319" s="27"/>
      <c r="C319" s="24"/>
      <c r="D319" s="24"/>
      <c r="E319" s="28"/>
      <c r="F319" s="28"/>
      <c r="G319" s="49"/>
      <c r="H319" s="49"/>
      <c r="I319" s="49"/>
    </row>
    <row r="320" spans="1:21" s="12" customFormat="1" x14ac:dyDescent="0.25">
      <c r="A320" s="127"/>
      <c r="B320" s="27"/>
      <c r="C320" s="24"/>
      <c r="D320" s="24"/>
      <c r="E320" s="28"/>
      <c r="F320" s="28"/>
      <c r="G320" s="49"/>
      <c r="H320" s="49"/>
      <c r="I320" s="49"/>
    </row>
    <row r="321" spans="1:21" s="12" customFormat="1" x14ac:dyDescent="0.25">
      <c r="A321" s="127"/>
      <c r="B321" s="27"/>
      <c r="C321" s="24"/>
      <c r="D321" s="24"/>
      <c r="E321" s="28"/>
      <c r="F321" s="28"/>
      <c r="G321" s="49"/>
      <c r="H321" s="49"/>
      <c r="I321" s="49"/>
    </row>
    <row r="322" spans="1:21" s="12" customFormat="1" x14ac:dyDescent="0.25">
      <c r="A322" s="127"/>
      <c r="B322" s="27"/>
      <c r="C322" s="24"/>
      <c r="D322" s="24"/>
      <c r="E322" s="28"/>
      <c r="F322" s="28"/>
      <c r="G322" s="49"/>
      <c r="H322" s="49"/>
      <c r="I322" s="49"/>
    </row>
    <row r="323" spans="1:21" s="12" customFormat="1" x14ac:dyDescent="0.25">
      <c r="A323" s="127"/>
      <c r="B323" s="27"/>
      <c r="C323" s="24"/>
      <c r="D323" s="24"/>
      <c r="E323" s="28"/>
      <c r="F323" s="28"/>
      <c r="G323" s="49"/>
      <c r="H323" s="49"/>
      <c r="I323" s="49"/>
    </row>
    <row r="324" spans="1:21" s="12" customFormat="1" x14ac:dyDescent="0.25">
      <c r="A324" s="127"/>
      <c r="B324" s="27"/>
      <c r="C324" s="28"/>
      <c r="D324" s="28"/>
      <c r="E324" s="24"/>
      <c r="F324" s="24"/>
      <c r="G324" s="49"/>
      <c r="H324" s="49"/>
      <c r="I324" s="49"/>
    </row>
    <row r="325" spans="1:21" s="12" customFormat="1" x14ac:dyDescent="0.25">
      <c r="A325" s="127"/>
      <c r="B325" s="27"/>
      <c r="C325" s="24"/>
      <c r="D325" s="24"/>
      <c r="E325" s="28"/>
      <c r="F325" s="28"/>
      <c r="G325" s="49"/>
      <c r="H325" s="49"/>
      <c r="I325" s="49"/>
    </row>
    <row r="326" spans="1:21" s="12" customFormat="1" x14ac:dyDescent="0.25">
      <c r="A326" s="127"/>
      <c r="B326" s="27"/>
      <c r="C326" s="24"/>
      <c r="D326" s="24"/>
      <c r="E326" s="28"/>
      <c r="F326" s="28"/>
      <c r="G326" s="49"/>
      <c r="H326" s="49"/>
      <c r="I326" s="49"/>
    </row>
    <row r="327" spans="1:21" s="12" customFormat="1" x14ac:dyDescent="0.25">
      <c r="A327" s="127"/>
      <c r="B327" s="27"/>
      <c r="C327" s="24"/>
      <c r="D327" s="24"/>
      <c r="E327" s="28"/>
      <c r="F327" s="28"/>
      <c r="G327" s="49"/>
      <c r="H327" s="49"/>
      <c r="I327" s="49"/>
    </row>
    <row r="328" spans="1:21" s="12" customFormat="1" x14ac:dyDescent="0.25">
      <c r="A328" s="127"/>
      <c r="B328" s="27"/>
      <c r="C328" s="24"/>
      <c r="D328" s="24"/>
      <c r="E328" s="28"/>
      <c r="F328" s="28"/>
      <c r="G328" s="49"/>
      <c r="H328" s="49"/>
      <c r="I328" s="49"/>
    </row>
    <row r="329" spans="1:21" s="12" customFormat="1" x14ac:dyDescent="0.25">
      <c r="A329" s="127"/>
      <c r="B329" s="27"/>
      <c r="C329" s="24"/>
      <c r="D329" s="24"/>
      <c r="E329" s="28"/>
      <c r="F329" s="28"/>
      <c r="G329" s="49"/>
      <c r="H329" s="49"/>
      <c r="I329" s="49"/>
    </row>
    <row r="330" spans="1:21" s="12" customFormat="1" x14ac:dyDescent="0.25">
      <c r="A330" s="127"/>
      <c r="B330" s="27"/>
      <c r="C330" s="24"/>
      <c r="D330" s="24"/>
      <c r="E330" s="28"/>
      <c r="F330" s="28"/>
      <c r="G330" s="49"/>
      <c r="H330" s="49"/>
      <c r="I330" s="49"/>
    </row>
    <row r="331" spans="1:21" s="12" customFormat="1" x14ac:dyDescent="0.25">
      <c r="A331" s="127"/>
      <c r="B331" s="27"/>
      <c r="C331" s="24"/>
      <c r="D331" s="24"/>
      <c r="E331" s="28"/>
      <c r="F331" s="28"/>
      <c r="G331" s="49"/>
      <c r="H331" s="49"/>
      <c r="I331" s="49"/>
    </row>
    <row r="332" spans="1:21" s="12" customFormat="1" x14ac:dyDescent="0.25">
      <c r="A332" s="127"/>
      <c r="B332" s="27"/>
      <c r="C332" s="24"/>
      <c r="D332" s="24"/>
      <c r="E332" s="28"/>
      <c r="F332" s="28"/>
      <c r="G332" s="49"/>
      <c r="H332" s="49"/>
      <c r="I332" s="49"/>
    </row>
    <row r="333" spans="1:21" s="12" customFormat="1" x14ac:dyDescent="0.25">
      <c r="A333" s="127"/>
      <c r="B333" s="27"/>
      <c r="C333" s="24"/>
      <c r="D333" s="24"/>
      <c r="E333" s="28"/>
      <c r="F333" s="28"/>
      <c r="G333" s="49"/>
      <c r="H333" s="49"/>
      <c r="I333" s="49"/>
    </row>
    <row r="334" spans="1:21" s="12" customFormat="1" x14ac:dyDescent="0.25">
      <c r="A334" s="127"/>
      <c r="B334" s="27"/>
      <c r="C334" s="24"/>
      <c r="D334" s="24"/>
      <c r="E334" s="28"/>
      <c r="F334" s="28"/>
      <c r="G334" s="49"/>
      <c r="H334" s="49"/>
      <c r="I334" s="49"/>
    </row>
    <row r="335" spans="1:21" x14ac:dyDescent="0.25">
      <c r="B335" s="29"/>
      <c r="C335" s="23"/>
      <c r="D335" s="23"/>
      <c r="E335" s="28"/>
      <c r="F335" s="28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</row>
    <row r="336" spans="1:21" x14ac:dyDescent="0.25">
      <c r="B336" s="30"/>
      <c r="C336" s="26"/>
      <c r="D336" s="26"/>
      <c r="E336" s="24"/>
      <c r="F336" s="24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</row>
    <row r="337" spans="1:21" x14ac:dyDescent="0.25">
      <c r="B337" s="27"/>
      <c r="C337" s="24"/>
      <c r="D337" s="24"/>
      <c r="E337" s="28"/>
      <c r="F337" s="28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</row>
    <row r="338" spans="1:21" x14ac:dyDescent="0.25">
      <c r="B338" s="27"/>
      <c r="C338" s="28"/>
      <c r="D338" s="28"/>
      <c r="E338" s="24"/>
      <c r="F338" s="24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</row>
    <row r="339" spans="1:21" x14ac:dyDescent="0.25">
      <c r="B339" s="27"/>
      <c r="C339" s="24"/>
      <c r="D339" s="24"/>
      <c r="E339" s="28"/>
      <c r="F339" s="28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</row>
    <row r="340" spans="1:21" x14ac:dyDescent="0.25">
      <c r="B340" s="27"/>
      <c r="C340" s="24"/>
      <c r="D340" s="24"/>
      <c r="E340" s="28"/>
      <c r="F340" s="28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</row>
    <row r="341" spans="1:21" x14ac:dyDescent="0.25">
      <c r="B341" s="27"/>
      <c r="C341" s="24"/>
      <c r="D341" s="24"/>
      <c r="E341" s="28"/>
      <c r="F341" s="28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</row>
    <row r="342" spans="1:21" x14ac:dyDescent="0.25">
      <c r="B342" s="27"/>
      <c r="C342" s="24"/>
      <c r="D342" s="24"/>
      <c r="E342" s="28"/>
      <c r="F342" s="28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</row>
    <row r="343" spans="1:21" x14ac:dyDescent="0.25">
      <c r="B343" s="27"/>
      <c r="C343" s="28"/>
      <c r="D343" s="28"/>
      <c r="E343" s="24"/>
      <c r="F343" s="24"/>
      <c r="G343" s="60"/>
      <c r="H343" s="60"/>
      <c r="I343" s="60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</row>
    <row r="344" spans="1:21" x14ac:dyDescent="0.25">
      <c r="B344" s="27"/>
      <c r="C344" s="24"/>
      <c r="D344" s="24"/>
      <c r="E344" s="28"/>
      <c r="F344" s="28"/>
      <c r="G344" s="60"/>
      <c r="H344" s="60"/>
      <c r="I344" s="60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</row>
    <row r="345" spans="1:21" x14ac:dyDescent="0.25">
      <c r="B345" s="27"/>
      <c r="C345" s="24"/>
      <c r="D345" s="24"/>
      <c r="E345" s="28"/>
      <c r="F345" s="28"/>
      <c r="G345" s="60"/>
      <c r="H345" s="60"/>
      <c r="I345" s="60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</row>
    <row r="346" spans="1:21" x14ac:dyDescent="0.25">
      <c r="B346" s="27"/>
      <c r="C346" s="28"/>
      <c r="D346" s="28"/>
      <c r="E346" s="24"/>
      <c r="F346" s="24"/>
      <c r="G346" s="60"/>
      <c r="H346" s="60"/>
      <c r="I346" s="60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</row>
    <row r="347" spans="1:21" x14ac:dyDescent="0.25">
      <c r="B347" s="27"/>
      <c r="C347" s="28"/>
      <c r="D347" s="28"/>
      <c r="E347" s="24"/>
      <c r="F347" s="24"/>
      <c r="G347" s="60"/>
      <c r="H347" s="60"/>
      <c r="I347" s="60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</row>
    <row r="348" spans="1:21" x14ac:dyDescent="0.25">
      <c r="B348" s="27"/>
      <c r="C348" s="24"/>
      <c r="D348" s="24"/>
      <c r="E348" s="28"/>
      <c r="F348" s="28"/>
      <c r="G348" s="60"/>
      <c r="H348" s="60"/>
      <c r="I348" s="60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</row>
    <row r="349" spans="1:21" x14ac:dyDescent="0.25">
      <c r="B349" s="27"/>
      <c r="C349" s="24"/>
      <c r="D349" s="24"/>
      <c r="E349" s="28"/>
      <c r="F349" s="28"/>
      <c r="G349" s="60"/>
      <c r="H349" s="60"/>
      <c r="I349" s="60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</row>
    <row r="350" spans="1:21" x14ac:dyDescent="0.25">
      <c r="A350" s="126"/>
      <c r="B350" s="27"/>
      <c r="C350" s="24"/>
      <c r="D350" s="24"/>
      <c r="E350" s="28"/>
      <c r="F350" s="28"/>
      <c r="G350" s="60"/>
      <c r="H350" s="60"/>
      <c r="I350" s="60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</row>
    <row r="351" spans="1:21" x14ac:dyDescent="0.25">
      <c r="A351" s="126"/>
      <c r="B351" s="27"/>
      <c r="C351" s="28"/>
      <c r="D351" s="28"/>
      <c r="E351" s="24"/>
      <c r="F351" s="24"/>
      <c r="G351" s="60"/>
      <c r="H351" s="60"/>
      <c r="I351" s="60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</row>
    <row r="352" spans="1:21" x14ac:dyDescent="0.25">
      <c r="A352" s="126"/>
      <c r="B352" s="27"/>
      <c r="C352" s="24"/>
      <c r="D352" s="24"/>
      <c r="E352" s="28"/>
      <c r="F352" s="28"/>
      <c r="G352" s="60"/>
      <c r="H352" s="60"/>
      <c r="I352" s="60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</row>
    <row r="353" spans="1:21" x14ac:dyDescent="0.25">
      <c r="A353" s="126"/>
      <c r="B353" s="27"/>
      <c r="C353" s="24"/>
      <c r="D353" s="24"/>
      <c r="E353" s="28"/>
      <c r="F353" s="28"/>
      <c r="G353" s="60"/>
      <c r="H353" s="60"/>
      <c r="I353" s="60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</row>
    <row r="354" spans="1:21" x14ac:dyDescent="0.25">
      <c r="A354" s="126"/>
      <c r="B354" s="27"/>
      <c r="C354" s="24"/>
      <c r="D354" s="24"/>
      <c r="E354" s="28"/>
      <c r="F354" s="28"/>
      <c r="G354" s="60"/>
      <c r="H354" s="60"/>
      <c r="I354" s="60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</row>
    <row r="355" spans="1:21" x14ac:dyDescent="0.25">
      <c r="A355" s="126"/>
      <c r="B355" s="27"/>
      <c r="C355" s="24"/>
      <c r="D355" s="24"/>
      <c r="E355" s="28"/>
      <c r="F355" s="28"/>
      <c r="G355" s="60"/>
      <c r="H355" s="60"/>
      <c r="I355" s="60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</row>
    <row r="356" spans="1:21" x14ac:dyDescent="0.25">
      <c r="A356" s="126"/>
      <c r="B356" s="27"/>
      <c r="C356" s="24"/>
      <c r="D356" s="24"/>
      <c r="E356" s="28"/>
      <c r="F356" s="28"/>
      <c r="G356" s="60"/>
      <c r="H356" s="60"/>
      <c r="I356" s="60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</row>
    <row r="357" spans="1:21" x14ac:dyDescent="0.25">
      <c r="A357" s="126"/>
      <c r="B357" s="27"/>
      <c r="C357" s="24"/>
      <c r="D357" s="24"/>
      <c r="E357" s="28"/>
      <c r="F357" s="28"/>
      <c r="G357" s="60"/>
      <c r="H357" s="60"/>
      <c r="I357" s="60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</row>
    <row r="358" spans="1:21" x14ac:dyDescent="0.25">
      <c r="A358" s="126"/>
      <c r="B358" s="27"/>
      <c r="C358" s="24"/>
      <c r="D358" s="24"/>
      <c r="E358" s="28"/>
      <c r="F358" s="28"/>
      <c r="G358" s="60"/>
      <c r="H358" s="60"/>
      <c r="I358" s="60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</row>
    <row r="359" spans="1:21" x14ac:dyDescent="0.25">
      <c r="A359" s="126"/>
      <c r="B359" s="27"/>
      <c r="C359" s="24"/>
      <c r="D359" s="24"/>
      <c r="E359" s="28"/>
      <c r="F359" s="28"/>
      <c r="G359" s="60"/>
      <c r="H359" s="60"/>
      <c r="I359" s="60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</row>
    <row r="360" spans="1:21" x14ac:dyDescent="0.25">
      <c r="A360" s="126"/>
      <c r="B360" s="27"/>
      <c r="C360" s="24"/>
      <c r="D360" s="24"/>
      <c r="E360" s="28"/>
      <c r="F360" s="28"/>
      <c r="G360" s="60"/>
      <c r="H360" s="60"/>
      <c r="I360" s="60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</row>
    <row r="361" spans="1:21" x14ac:dyDescent="0.25">
      <c r="A361" s="126"/>
      <c r="B361" s="27"/>
      <c r="C361" s="24"/>
      <c r="D361" s="24"/>
      <c r="E361" s="28"/>
      <c r="F361" s="28"/>
      <c r="G361" s="60"/>
      <c r="H361" s="60"/>
      <c r="I361" s="60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</row>
    <row r="362" spans="1:21" x14ac:dyDescent="0.25">
      <c r="A362" s="126"/>
      <c r="B362" s="29"/>
      <c r="C362" s="23"/>
      <c r="D362" s="23"/>
      <c r="E362" s="24"/>
      <c r="F362" s="24"/>
      <c r="G362" s="60"/>
      <c r="H362" s="60"/>
      <c r="I362" s="60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</row>
    <row r="363" spans="1:21" x14ac:dyDescent="0.25">
      <c r="A363" s="126"/>
      <c r="B363" s="27"/>
      <c r="C363" s="28"/>
      <c r="D363" s="28"/>
      <c r="E363" s="24"/>
      <c r="F363" s="24"/>
      <c r="G363" s="60"/>
      <c r="H363" s="60"/>
      <c r="I363" s="60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</row>
    <row r="364" spans="1:21" x14ac:dyDescent="0.25">
      <c r="A364" s="126"/>
      <c r="B364" s="27"/>
      <c r="C364" s="28"/>
      <c r="D364" s="28"/>
      <c r="E364" s="24"/>
      <c r="F364" s="24"/>
      <c r="G364" s="60"/>
      <c r="H364" s="60"/>
      <c r="I364" s="60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</row>
    <row r="365" spans="1:21" x14ac:dyDescent="0.25">
      <c r="A365" s="126"/>
      <c r="B365" s="27"/>
      <c r="C365" s="24"/>
      <c r="D365" s="24"/>
      <c r="E365" s="28"/>
      <c r="F365" s="28"/>
      <c r="G365" s="60"/>
      <c r="H365" s="60"/>
      <c r="I365" s="60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</row>
    <row r="366" spans="1:21" x14ac:dyDescent="0.25">
      <c r="A366" s="126"/>
      <c r="B366" s="27"/>
      <c r="C366" s="24"/>
      <c r="D366" s="24"/>
      <c r="E366" s="28"/>
      <c r="F366" s="28"/>
      <c r="G366" s="60"/>
      <c r="H366" s="60"/>
      <c r="I366" s="60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</row>
    <row r="367" spans="1:21" x14ac:dyDescent="0.25">
      <c r="A367" s="126"/>
      <c r="B367" s="27"/>
      <c r="C367" s="24"/>
      <c r="D367" s="24"/>
      <c r="E367" s="28"/>
      <c r="F367" s="28"/>
      <c r="G367" s="60"/>
      <c r="H367" s="60"/>
      <c r="I367" s="60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</row>
    <row r="368" spans="1:21" x14ac:dyDescent="0.25">
      <c r="A368" s="126"/>
      <c r="B368" s="27"/>
      <c r="C368" s="28"/>
      <c r="D368" s="28"/>
      <c r="E368" s="24"/>
      <c r="F368" s="24"/>
      <c r="G368" s="60"/>
      <c r="H368" s="60"/>
      <c r="I368" s="60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</row>
    <row r="369" spans="1:21" x14ac:dyDescent="0.25">
      <c r="A369" s="126"/>
      <c r="B369" s="27"/>
      <c r="C369" s="24"/>
      <c r="D369" s="24"/>
      <c r="E369" s="28"/>
      <c r="F369" s="28"/>
      <c r="G369" s="60"/>
      <c r="H369" s="60"/>
      <c r="I369" s="60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</row>
    <row r="370" spans="1:21" x14ac:dyDescent="0.25">
      <c r="A370" s="126"/>
      <c r="B370" s="27"/>
      <c r="C370" s="24"/>
      <c r="D370" s="24"/>
      <c r="E370" s="28"/>
      <c r="F370" s="28"/>
      <c r="G370" s="60"/>
      <c r="H370" s="60"/>
      <c r="I370" s="60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</row>
    <row r="371" spans="1:21" x14ac:dyDescent="0.25">
      <c r="A371" s="126"/>
      <c r="B371" s="27"/>
      <c r="C371" s="28"/>
      <c r="D371" s="28"/>
      <c r="E371" s="24"/>
      <c r="F371" s="24"/>
      <c r="G371" s="60"/>
      <c r="H371" s="60"/>
      <c r="I371" s="60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</row>
    <row r="372" spans="1:21" x14ac:dyDescent="0.25">
      <c r="A372" s="126"/>
      <c r="B372" s="27"/>
      <c r="C372" s="24"/>
      <c r="D372" s="24"/>
      <c r="E372" s="28"/>
      <c r="F372" s="28"/>
      <c r="G372" s="60"/>
      <c r="H372" s="60"/>
      <c r="I372" s="60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</row>
    <row r="373" spans="1:21" x14ac:dyDescent="0.25">
      <c r="A373" s="126"/>
      <c r="B373" s="27"/>
      <c r="C373" s="24"/>
      <c r="D373" s="24"/>
      <c r="E373" s="28"/>
      <c r="F373" s="28"/>
      <c r="G373" s="60"/>
      <c r="H373" s="60"/>
      <c r="I373" s="60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</row>
    <row r="374" spans="1:21" x14ac:dyDescent="0.25">
      <c r="A374" s="126"/>
      <c r="B374" s="27"/>
      <c r="C374" s="24"/>
      <c r="D374" s="24"/>
      <c r="E374" s="28"/>
      <c r="F374" s="28"/>
      <c r="G374" s="60"/>
      <c r="H374" s="60"/>
      <c r="I374" s="60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</row>
    <row r="375" spans="1:21" x14ac:dyDescent="0.25">
      <c r="A375" s="126"/>
      <c r="B375" s="27"/>
      <c r="C375" s="24"/>
      <c r="D375" s="24"/>
      <c r="E375" s="28"/>
      <c r="F375" s="28"/>
      <c r="G375" s="60"/>
      <c r="H375" s="60"/>
      <c r="I375" s="60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</row>
    <row r="376" spans="1:21" x14ac:dyDescent="0.25">
      <c r="A376" s="126"/>
      <c r="B376" s="27"/>
      <c r="C376" s="24"/>
      <c r="D376" s="24"/>
      <c r="E376" s="28"/>
      <c r="F376" s="28"/>
      <c r="G376" s="60"/>
      <c r="H376" s="60"/>
      <c r="I376" s="60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</row>
    <row r="377" spans="1:21" x14ac:dyDescent="0.25">
      <c r="A377" s="126"/>
      <c r="B377" s="27"/>
      <c r="C377" s="24"/>
      <c r="D377" s="24"/>
      <c r="E377" s="28"/>
      <c r="F377" s="28"/>
      <c r="G377" s="60"/>
      <c r="H377" s="60"/>
      <c r="I377" s="60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</row>
    <row r="378" spans="1:21" x14ac:dyDescent="0.25">
      <c r="A378" s="126"/>
      <c r="B378" s="27"/>
      <c r="C378" s="24"/>
      <c r="D378" s="24"/>
      <c r="E378" s="28"/>
      <c r="F378" s="28"/>
      <c r="G378" s="60"/>
      <c r="H378" s="60"/>
      <c r="I378" s="60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</row>
    <row r="379" spans="1:21" x14ac:dyDescent="0.25">
      <c r="A379" s="126"/>
      <c r="B379" s="27"/>
      <c r="C379" s="28"/>
      <c r="D379" s="28"/>
      <c r="E379" s="24"/>
      <c r="F379" s="24"/>
      <c r="G379" s="60"/>
      <c r="H379" s="60"/>
      <c r="I379" s="60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</row>
    <row r="380" spans="1:21" x14ac:dyDescent="0.25">
      <c r="A380" s="126"/>
      <c r="B380" s="27"/>
      <c r="C380" s="28"/>
      <c r="D380" s="28"/>
      <c r="E380" s="24"/>
      <c r="F380" s="24"/>
      <c r="G380" s="60"/>
      <c r="H380" s="60"/>
      <c r="I380" s="60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</row>
    <row r="381" spans="1:21" x14ac:dyDescent="0.25">
      <c r="A381" s="126"/>
      <c r="B381" s="27"/>
      <c r="C381" s="28"/>
      <c r="D381" s="28"/>
      <c r="E381" s="24"/>
      <c r="F381" s="24"/>
      <c r="G381" s="60"/>
      <c r="H381" s="60"/>
      <c r="I381" s="60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</row>
    <row r="382" spans="1:21" x14ac:dyDescent="0.25">
      <c r="A382" s="126"/>
      <c r="B382" s="27"/>
      <c r="C382" s="28"/>
      <c r="D382" s="28"/>
      <c r="E382" s="24"/>
      <c r="F382" s="24"/>
      <c r="G382" s="60"/>
      <c r="H382" s="60"/>
      <c r="I382" s="60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</row>
    <row r="383" spans="1:21" x14ac:dyDescent="0.25">
      <c r="A383" s="126"/>
      <c r="B383" s="27"/>
      <c r="C383" s="24"/>
      <c r="D383" s="24"/>
      <c r="E383" s="28"/>
      <c r="F383" s="28"/>
      <c r="G383" s="60"/>
      <c r="H383" s="60"/>
      <c r="I383" s="60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</row>
    <row r="384" spans="1:21" x14ac:dyDescent="0.25">
      <c r="A384" s="126"/>
      <c r="B384" s="27"/>
      <c r="C384" s="24"/>
      <c r="D384" s="24"/>
      <c r="E384" s="28"/>
      <c r="F384" s="28"/>
      <c r="G384" s="60"/>
      <c r="H384" s="60"/>
      <c r="I384" s="60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</row>
    <row r="385" spans="1:21" x14ac:dyDescent="0.25">
      <c r="A385" s="126"/>
      <c r="B385" s="27"/>
      <c r="C385" s="24"/>
      <c r="D385" s="24"/>
      <c r="E385" s="28"/>
      <c r="F385" s="28"/>
      <c r="G385" s="60"/>
      <c r="H385" s="60"/>
      <c r="I385" s="60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</row>
    <row r="386" spans="1:21" x14ac:dyDescent="0.25">
      <c r="A386" s="126"/>
      <c r="B386" s="27"/>
      <c r="C386" s="24"/>
      <c r="D386" s="24"/>
      <c r="E386" s="28"/>
      <c r="F386" s="28"/>
      <c r="G386" s="60"/>
      <c r="H386" s="60"/>
      <c r="I386" s="60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</row>
    <row r="387" spans="1:21" x14ac:dyDescent="0.25">
      <c r="A387" s="126"/>
      <c r="B387" s="27"/>
      <c r="C387" s="28"/>
      <c r="D387" s="28"/>
      <c r="E387" s="24"/>
      <c r="F387" s="24"/>
      <c r="G387" s="60"/>
      <c r="H387" s="60"/>
      <c r="I387" s="60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</row>
    <row r="388" spans="1:21" x14ac:dyDescent="0.25">
      <c r="A388" s="126"/>
      <c r="B388" s="27"/>
      <c r="C388" s="24"/>
      <c r="D388" s="24"/>
      <c r="E388" s="28"/>
      <c r="F388" s="28"/>
      <c r="G388" s="60"/>
      <c r="H388" s="60"/>
      <c r="I388" s="60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</row>
    <row r="389" spans="1:21" x14ac:dyDescent="0.25">
      <c r="A389" s="126"/>
      <c r="B389" s="27"/>
      <c r="C389" s="24"/>
      <c r="D389" s="24"/>
      <c r="E389" s="28"/>
      <c r="F389" s="28"/>
      <c r="G389" s="60"/>
      <c r="H389" s="60"/>
      <c r="I389" s="60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</row>
    <row r="390" spans="1:21" x14ac:dyDescent="0.25">
      <c r="A390" s="126"/>
      <c r="B390" s="27"/>
      <c r="C390" s="24"/>
      <c r="D390" s="24"/>
      <c r="E390" s="28"/>
      <c r="F390" s="28"/>
      <c r="G390" s="60"/>
      <c r="H390" s="60"/>
      <c r="I390" s="60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</row>
    <row r="391" spans="1:21" x14ac:dyDescent="0.25">
      <c r="A391" s="126"/>
      <c r="B391" s="27"/>
      <c r="C391" s="24"/>
      <c r="D391" s="24"/>
      <c r="E391" s="28"/>
      <c r="F391" s="28"/>
      <c r="G391" s="60"/>
      <c r="H391" s="60"/>
      <c r="I391" s="60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</row>
    <row r="392" spans="1:21" x14ac:dyDescent="0.25">
      <c r="A392" s="126"/>
      <c r="B392" s="27"/>
      <c r="C392" s="24"/>
      <c r="D392" s="24"/>
      <c r="E392" s="28"/>
      <c r="F392" s="28"/>
      <c r="G392" s="60"/>
      <c r="H392" s="60"/>
      <c r="I392" s="60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</row>
    <row r="393" spans="1:21" x14ac:dyDescent="0.25">
      <c r="A393" s="126"/>
      <c r="B393" s="27"/>
      <c r="C393" s="28"/>
      <c r="D393" s="28"/>
      <c r="E393" s="24"/>
      <c r="F393" s="24"/>
      <c r="G393" s="60"/>
      <c r="H393" s="60"/>
      <c r="I393" s="60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</row>
    <row r="394" spans="1:21" x14ac:dyDescent="0.25">
      <c r="A394" s="126"/>
      <c r="B394" s="27"/>
      <c r="C394" s="28"/>
      <c r="D394" s="28"/>
      <c r="E394" s="24"/>
      <c r="F394" s="24"/>
      <c r="G394" s="60"/>
      <c r="H394" s="60"/>
      <c r="I394" s="60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</row>
    <row r="395" spans="1:21" x14ac:dyDescent="0.25">
      <c r="A395" s="126"/>
      <c r="B395" s="27"/>
      <c r="C395" s="24"/>
      <c r="D395" s="24"/>
      <c r="E395" s="28"/>
      <c r="F395" s="28"/>
      <c r="G395" s="60"/>
      <c r="H395" s="60"/>
      <c r="I395" s="60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</row>
    <row r="396" spans="1:21" x14ac:dyDescent="0.25">
      <c r="A396" s="126"/>
      <c r="B396" s="27"/>
      <c r="C396" s="24"/>
      <c r="D396" s="24"/>
      <c r="E396" s="28"/>
      <c r="F396" s="28"/>
      <c r="G396" s="60"/>
      <c r="H396" s="60"/>
      <c r="I396" s="60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</row>
    <row r="397" spans="1:21" x14ac:dyDescent="0.25">
      <c r="A397" s="126"/>
      <c r="B397" s="27"/>
      <c r="C397" s="24"/>
      <c r="D397" s="24"/>
      <c r="E397" s="28"/>
      <c r="F397" s="28"/>
      <c r="G397" s="60"/>
      <c r="H397" s="60"/>
      <c r="I397" s="60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</row>
    <row r="398" spans="1:21" x14ac:dyDescent="0.25">
      <c r="A398" s="126"/>
      <c r="B398" s="29"/>
      <c r="C398" s="23"/>
      <c r="D398" s="23"/>
      <c r="E398" s="24"/>
      <c r="F398" s="24"/>
      <c r="G398" s="60"/>
      <c r="H398" s="60"/>
      <c r="I398" s="60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</row>
    <row r="399" spans="1:21" x14ac:dyDescent="0.25">
      <c r="A399" s="126"/>
      <c r="B399" s="27"/>
      <c r="C399" s="28"/>
      <c r="D399" s="28"/>
      <c r="E399" s="24"/>
      <c r="F399" s="24"/>
      <c r="G399" s="60"/>
      <c r="H399" s="60"/>
      <c r="I399" s="60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</row>
    <row r="400" spans="1:21" x14ac:dyDescent="0.25">
      <c r="A400" s="126"/>
      <c r="B400" s="27"/>
      <c r="C400" s="28"/>
      <c r="D400" s="28"/>
      <c r="E400" s="24"/>
      <c r="F400" s="24"/>
      <c r="G400" s="60"/>
      <c r="H400" s="60"/>
      <c r="I400" s="60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</row>
    <row r="401" spans="1:21" x14ac:dyDescent="0.25">
      <c r="A401" s="126"/>
      <c r="B401" s="27"/>
      <c r="C401" s="24"/>
      <c r="D401" s="24"/>
      <c r="E401" s="28"/>
      <c r="F401" s="28"/>
      <c r="G401" s="60"/>
      <c r="H401" s="60"/>
      <c r="I401" s="60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</row>
    <row r="402" spans="1:21" x14ac:dyDescent="0.25">
      <c r="A402" s="126"/>
      <c r="B402" s="27"/>
      <c r="C402" s="24"/>
      <c r="D402" s="24"/>
      <c r="E402" s="28"/>
      <c r="F402" s="28"/>
      <c r="G402" s="60"/>
      <c r="H402" s="60"/>
      <c r="I402" s="60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</row>
    <row r="403" spans="1:21" x14ac:dyDescent="0.25">
      <c r="A403" s="126"/>
      <c r="B403" s="27"/>
      <c r="C403" s="28"/>
      <c r="D403" s="28"/>
      <c r="E403" s="24"/>
      <c r="F403" s="24"/>
      <c r="G403" s="60"/>
      <c r="H403" s="60"/>
      <c r="I403" s="60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</row>
    <row r="404" spans="1:21" x14ac:dyDescent="0.25">
      <c r="A404" s="126"/>
      <c r="B404" s="27"/>
      <c r="C404" s="28"/>
      <c r="D404" s="28"/>
      <c r="E404" s="24"/>
      <c r="F404" s="24"/>
      <c r="G404" s="60"/>
      <c r="H404" s="60"/>
      <c r="I404" s="60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</row>
    <row r="405" spans="1:21" x14ac:dyDescent="0.25">
      <c r="A405" s="126"/>
      <c r="B405" s="27"/>
      <c r="C405" s="24"/>
      <c r="D405" s="24"/>
      <c r="E405" s="28"/>
      <c r="F405" s="28"/>
      <c r="G405" s="60"/>
      <c r="H405" s="60"/>
      <c r="I405" s="60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</row>
    <row r="406" spans="1:21" x14ac:dyDescent="0.25">
      <c r="A406" s="126"/>
      <c r="B406" s="27"/>
      <c r="C406" s="24"/>
      <c r="D406" s="24"/>
      <c r="E406" s="28"/>
      <c r="F406" s="28"/>
      <c r="G406" s="60"/>
      <c r="H406" s="60"/>
      <c r="I406" s="60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</row>
    <row r="407" spans="1:21" x14ac:dyDescent="0.25">
      <c r="A407" s="126"/>
      <c r="B407" s="27"/>
      <c r="C407" s="28"/>
      <c r="D407" s="28"/>
      <c r="E407" s="24"/>
      <c r="F407" s="24"/>
      <c r="G407" s="60"/>
      <c r="H407" s="60"/>
      <c r="I407" s="60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</row>
    <row r="408" spans="1:21" x14ac:dyDescent="0.25">
      <c r="A408" s="126"/>
      <c r="B408" s="29"/>
      <c r="C408" s="23"/>
      <c r="D408" s="23"/>
      <c r="E408" s="24"/>
      <c r="F408" s="24"/>
      <c r="G408" s="60"/>
      <c r="H408" s="60"/>
      <c r="I408" s="60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</row>
    <row r="409" spans="1:21" x14ac:dyDescent="0.25">
      <c r="A409" s="126"/>
      <c r="B409" s="27"/>
      <c r="C409" s="28"/>
      <c r="D409" s="28"/>
      <c r="E409" s="24"/>
      <c r="F409" s="24"/>
      <c r="G409" s="60"/>
      <c r="H409" s="60"/>
      <c r="I409" s="60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</row>
    <row r="410" spans="1:21" x14ac:dyDescent="0.25">
      <c r="A410" s="126"/>
      <c r="B410" s="27"/>
      <c r="C410" s="28"/>
      <c r="D410" s="28"/>
      <c r="E410" s="24"/>
      <c r="F410" s="24"/>
      <c r="G410" s="60"/>
      <c r="H410" s="60"/>
      <c r="I410" s="60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</row>
    <row r="411" spans="1:21" x14ac:dyDescent="0.25">
      <c r="A411" s="126"/>
      <c r="B411" s="27"/>
      <c r="C411" s="28"/>
      <c r="D411" s="28"/>
      <c r="E411" s="24"/>
      <c r="F411" s="24"/>
      <c r="G411" s="60"/>
      <c r="H411" s="60"/>
      <c r="I411" s="60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</row>
    <row r="412" spans="1:21" x14ac:dyDescent="0.25">
      <c r="A412" s="126"/>
      <c r="B412" s="27"/>
      <c r="C412" s="28"/>
      <c r="D412" s="28"/>
      <c r="E412" s="24"/>
      <c r="F412" s="24"/>
      <c r="G412" s="60"/>
      <c r="H412" s="60"/>
      <c r="I412" s="60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</row>
    <row r="413" spans="1:21" x14ac:dyDescent="0.25">
      <c r="A413" s="126"/>
      <c r="B413" s="27"/>
      <c r="C413" s="24"/>
      <c r="D413" s="24"/>
      <c r="E413" s="28"/>
      <c r="F413" s="28"/>
      <c r="G413" s="60"/>
      <c r="H413" s="60"/>
      <c r="I413" s="60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</row>
    <row r="414" spans="1:21" x14ac:dyDescent="0.25">
      <c r="A414" s="126"/>
      <c r="B414" s="27"/>
      <c r="C414" s="24"/>
      <c r="D414" s="24"/>
      <c r="E414" s="28"/>
      <c r="F414" s="28"/>
      <c r="G414" s="60"/>
      <c r="H414" s="60"/>
      <c r="I414" s="60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</row>
    <row r="415" spans="1:21" x14ac:dyDescent="0.25">
      <c r="A415" s="126"/>
      <c r="B415" s="27"/>
      <c r="C415" s="24"/>
      <c r="D415" s="24"/>
      <c r="E415" s="28"/>
      <c r="F415" s="28"/>
      <c r="G415" s="60"/>
      <c r="H415" s="60"/>
      <c r="I415" s="60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</row>
    <row r="416" spans="1:21" x14ac:dyDescent="0.25">
      <c r="A416" s="126"/>
      <c r="B416" s="27"/>
      <c r="C416" s="24"/>
      <c r="D416" s="24"/>
      <c r="E416" s="28"/>
      <c r="F416" s="28"/>
      <c r="G416" s="60"/>
      <c r="H416" s="60"/>
      <c r="I416" s="60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</row>
    <row r="417" spans="1:21" x14ac:dyDescent="0.25">
      <c r="A417" s="126"/>
      <c r="B417" s="27"/>
      <c r="C417" s="24"/>
      <c r="D417" s="24"/>
      <c r="E417" s="28"/>
      <c r="F417" s="28"/>
      <c r="G417" s="60"/>
      <c r="H417" s="60"/>
      <c r="I417" s="60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</row>
    <row r="418" spans="1:21" x14ac:dyDescent="0.25">
      <c r="A418" s="126"/>
      <c r="B418" s="27"/>
      <c r="C418" s="24"/>
      <c r="D418" s="24"/>
      <c r="E418" s="28"/>
      <c r="F418" s="28"/>
      <c r="G418" s="60"/>
      <c r="H418" s="60"/>
      <c r="I418" s="60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</row>
    <row r="419" spans="1:21" x14ac:dyDescent="0.25">
      <c r="A419" s="126"/>
      <c r="B419" s="27"/>
      <c r="C419" s="24"/>
      <c r="D419" s="24"/>
      <c r="E419" s="28"/>
      <c r="F419" s="28"/>
      <c r="G419" s="60"/>
      <c r="H419" s="60"/>
      <c r="I419" s="60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</row>
    <row r="420" spans="1:21" x14ac:dyDescent="0.25">
      <c r="A420" s="126"/>
      <c r="B420" s="27"/>
      <c r="C420" s="24"/>
      <c r="D420" s="24"/>
      <c r="E420" s="28"/>
      <c r="F420" s="28"/>
      <c r="G420" s="60"/>
      <c r="H420" s="60"/>
      <c r="I420" s="60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</row>
    <row r="421" spans="1:21" x14ac:dyDescent="0.25">
      <c r="A421" s="126"/>
      <c r="B421" s="27"/>
      <c r="C421" s="24"/>
      <c r="D421" s="24"/>
      <c r="E421" s="28"/>
      <c r="F421" s="28"/>
      <c r="G421" s="60"/>
      <c r="H421" s="60"/>
      <c r="I421" s="60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</row>
    <row r="422" spans="1:21" x14ac:dyDescent="0.25">
      <c r="A422" s="126"/>
      <c r="B422" s="27"/>
      <c r="C422" s="28"/>
      <c r="D422" s="28"/>
      <c r="E422" s="24"/>
      <c r="F422" s="24"/>
      <c r="G422" s="60"/>
      <c r="H422" s="60"/>
      <c r="I422" s="60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</row>
    <row r="423" spans="1:21" x14ac:dyDescent="0.25">
      <c r="A423" s="126"/>
      <c r="B423" s="27"/>
      <c r="C423" s="24"/>
      <c r="D423" s="24"/>
      <c r="E423" s="28"/>
      <c r="F423" s="28"/>
      <c r="G423" s="60"/>
      <c r="H423" s="60"/>
      <c r="I423" s="60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</row>
    <row r="424" spans="1:21" x14ac:dyDescent="0.25">
      <c r="A424" s="126"/>
      <c r="B424" s="27"/>
      <c r="C424" s="24"/>
      <c r="D424" s="24"/>
      <c r="E424" s="28"/>
      <c r="F424" s="28"/>
      <c r="G424" s="60"/>
      <c r="H424" s="60"/>
      <c r="I424" s="60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</row>
    <row r="425" spans="1:21" x14ac:dyDescent="0.25">
      <c r="A425" s="126"/>
      <c r="B425" s="27"/>
      <c r="C425" s="24"/>
      <c r="D425" s="24"/>
      <c r="E425" s="28"/>
      <c r="F425" s="28"/>
      <c r="G425" s="60"/>
      <c r="H425" s="60"/>
      <c r="I425" s="60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</row>
    <row r="426" spans="1:21" x14ac:dyDescent="0.25">
      <c r="A426" s="126"/>
      <c r="B426" s="27"/>
      <c r="C426" s="24"/>
      <c r="D426" s="24"/>
      <c r="E426" s="28"/>
      <c r="F426" s="28"/>
      <c r="G426" s="60"/>
      <c r="H426" s="60"/>
      <c r="I426" s="60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</row>
    <row r="427" spans="1:21" x14ac:dyDescent="0.25">
      <c r="A427" s="126"/>
      <c r="B427" s="27"/>
      <c r="C427" s="24"/>
      <c r="D427" s="24"/>
      <c r="E427" s="28"/>
      <c r="F427" s="28"/>
      <c r="G427" s="60"/>
      <c r="H427" s="60"/>
      <c r="I427" s="60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</row>
    <row r="428" spans="1:21" x14ac:dyDescent="0.25">
      <c r="A428" s="126"/>
      <c r="B428" s="27"/>
      <c r="C428" s="24"/>
      <c r="D428" s="24"/>
      <c r="E428" s="28"/>
      <c r="F428" s="28"/>
      <c r="G428" s="60"/>
      <c r="H428" s="60"/>
      <c r="I428" s="60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</row>
    <row r="429" spans="1:21" x14ac:dyDescent="0.25">
      <c r="A429" s="126"/>
      <c r="B429" s="27"/>
      <c r="C429" s="24"/>
      <c r="D429" s="24"/>
      <c r="E429" s="28"/>
      <c r="F429" s="28"/>
      <c r="G429" s="60"/>
      <c r="H429" s="60"/>
      <c r="I429" s="60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</row>
    <row r="430" spans="1:21" x14ac:dyDescent="0.25">
      <c r="A430" s="126"/>
      <c r="B430" s="27"/>
      <c r="C430" s="24"/>
      <c r="D430" s="24"/>
      <c r="E430" s="28"/>
      <c r="F430" s="28"/>
      <c r="G430" s="60"/>
      <c r="H430" s="60"/>
      <c r="I430" s="60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</row>
    <row r="431" spans="1:21" x14ac:dyDescent="0.25">
      <c r="A431" s="126"/>
      <c r="B431" s="27"/>
      <c r="C431" s="24"/>
      <c r="D431" s="24"/>
      <c r="E431" s="28"/>
      <c r="F431" s="28"/>
      <c r="G431" s="60"/>
      <c r="H431" s="60"/>
      <c r="I431" s="60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</row>
    <row r="432" spans="1:21" x14ac:dyDescent="0.25">
      <c r="A432" s="126"/>
      <c r="B432" s="27"/>
      <c r="C432" s="24"/>
      <c r="D432" s="24"/>
      <c r="E432" s="28"/>
      <c r="F432" s="28"/>
      <c r="G432" s="60"/>
      <c r="H432" s="60"/>
      <c r="I432" s="60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</row>
    <row r="433" spans="1:21" x14ac:dyDescent="0.25">
      <c r="A433" s="126"/>
      <c r="B433" s="27"/>
      <c r="C433" s="24"/>
      <c r="D433" s="24"/>
      <c r="E433" s="28"/>
      <c r="F433" s="28"/>
      <c r="G433" s="60"/>
      <c r="H433" s="60"/>
      <c r="I433" s="60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</row>
    <row r="434" spans="1:21" x14ac:dyDescent="0.25">
      <c r="A434" s="126"/>
      <c r="B434" s="29"/>
      <c r="C434" s="23"/>
      <c r="D434" s="23"/>
      <c r="E434" s="24"/>
      <c r="F434" s="24"/>
      <c r="G434" s="60"/>
      <c r="H434" s="60"/>
      <c r="I434" s="60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</row>
    <row r="435" spans="1:21" x14ac:dyDescent="0.25">
      <c r="A435" s="126"/>
      <c r="B435" s="27"/>
      <c r="C435" s="28"/>
      <c r="D435" s="28"/>
      <c r="E435" s="24"/>
      <c r="F435" s="24"/>
      <c r="G435" s="60"/>
      <c r="H435" s="60"/>
      <c r="I435" s="60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</row>
    <row r="436" spans="1:21" x14ac:dyDescent="0.25">
      <c r="A436" s="126"/>
      <c r="B436" s="27"/>
      <c r="C436" s="28"/>
      <c r="D436" s="28"/>
      <c r="E436" s="24"/>
      <c r="F436" s="24"/>
      <c r="G436" s="60"/>
      <c r="H436" s="60"/>
      <c r="I436" s="60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</row>
    <row r="437" spans="1:21" x14ac:dyDescent="0.25">
      <c r="A437" s="126"/>
      <c r="B437" s="27"/>
      <c r="C437" s="28"/>
      <c r="D437" s="28"/>
      <c r="E437" s="24"/>
      <c r="F437" s="24"/>
      <c r="G437" s="60"/>
      <c r="H437" s="60"/>
      <c r="I437" s="60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</row>
    <row r="438" spans="1:21" x14ac:dyDescent="0.25">
      <c r="A438" s="126"/>
      <c r="B438" s="27"/>
      <c r="C438" s="28"/>
      <c r="D438" s="28"/>
      <c r="E438" s="24"/>
      <c r="F438" s="24"/>
      <c r="G438" s="60"/>
      <c r="H438" s="60"/>
      <c r="I438" s="60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</row>
    <row r="439" spans="1:21" x14ac:dyDescent="0.25">
      <c r="A439" s="126"/>
      <c r="B439" s="27"/>
      <c r="C439" s="24"/>
      <c r="D439" s="24"/>
      <c r="E439" s="28"/>
      <c r="F439" s="28"/>
      <c r="G439" s="60"/>
      <c r="H439" s="60"/>
      <c r="I439" s="60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</row>
    <row r="440" spans="1:21" x14ac:dyDescent="0.25">
      <c r="A440" s="126"/>
      <c r="B440" s="27"/>
      <c r="C440" s="24"/>
      <c r="D440" s="24"/>
      <c r="E440" s="28"/>
      <c r="F440" s="28"/>
      <c r="G440" s="60"/>
      <c r="H440" s="60"/>
      <c r="I440" s="60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</row>
    <row r="441" spans="1:21" x14ac:dyDescent="0.25">
      <c r="A441" s="126"/>
      <c r="B441" s="27"/>
      <c r="C441" s="24"/>
      <c r="D441" s="24"/>
      <c r="E441" s="28"/>
      <c r="F441" s="28"/>
      <c r="G441" s="60"/>
      <c r="H441" s="60"/>
      <c r="I441" s="60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</row>
    <row r="442" spans="1:21" x14ac:dyDescent="0.25">
      <c r="A442" s="126"/>
      <c r="B442" s="27"/>
      <c r="C442" s="24"/>
      <c r="D442" s="24"/>
      <c r="E442" s="28"/>
      <c r="F442" s="28"/>
      <c r="G442" s="60"/>
      <c r="H442" s="60"/>
      <c r="I442" s="60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</row>
    <row r="443" spans="1:21" x14ac:dyDescent="0.25">
      <c r="A443" s="126"/>
      <c r="B443" s="27"/>
      <c r="C443" s="24"/>
      <c r="D443" s="24"/>
      <c r="E443" s="28"/>
      <c r="F443" s="28"/>
      <c r="G443" s="60"/>
      <c r="H443" s="60"/>
      <c r="I443" s="60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</row>
    <row r="444" spans="1:21" x14ac:dyDescent="0.25">
      <c r="A444" s="126"/>
      <c r="B444" s="27"/>
      <c r="C444" s="24"/>
      <c r="D444" s="24"/>
      <c r="E444" s="28"/>
      <c r="F444" s="28"/>
      <c r="G444" s="60"/>
      <c r="H444" s="60"/>
      <c r="I444" s="60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</row>
    <row r="445" spans="1:21" x14ac:dyDescent="0.25">
      <c r="A445" s="126"/>
      <c r="B445" s="27"/>
      <c r="C445" s="24"/>
      <c r="D445" s="24"/>
      <c r="E445" s="28"/>
      <c r="F445" s="28"/>
      <c r="G445" s="60"/>
      <c r="H445" s="60"/>
      <c r="I445" s="60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</row>
    <row r="446" spans="1:21" x14ac:dyDescent="0.25">
      <c r="A446" s="126"/>
      <c r="B446" s="27"/>
      <c r="C446" s="24"/>
      <c r="D446" s="24"/>
      <c r="E446" s="28"/>
      <c r="F446" s="28"/>
      <c r="G446" s="60"/>
      <c r="H446" s="60"/>
      <c r="I446" s="60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</row>
    <row r="447" spans="1:21" x14ac:dyDescent="0.25">
      <c r="A447" s="126"/>
      <c r="B447" s="27"/>
      <c r="C447" s="24"/>
      <c r="D447" s="24"/>
      <c r="E447" s="28"/>
      <c r="F447" s="28"/>
      <c r="G447" s="60"/>
      <c r="H447" s="60"/>
      <c r="I447" s="60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</row>
    <row r="448" spans="1:21" x14ac:dyDescent="0.25">
      <c r="A448" s="126"/>
      <c r="B448" s="27"/>
      <c r="C448" s="28"/>
      <c r="D448" s="28"/>
      <c r="E448" s="24"/>
      <c r="F448" s="24"/>
      <c r="G448" s="60"/>
      <c r="H448" s="60"/>
      <c r="I448" s="60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</row>
    <row r="449" spans="1:21" x14ac:dyDescent="0.25">
      <c r="A449" s="126"/>
      <c r="B449" s="27"/>
      <c r="C449" s="24"/>
      <c r="D449" s="24"/>
      <c r="E449" s="28"/>
      <c r="F449" s="28"/>
      <c r="G449" s="60"/>
      <c r="H449" s="60"/>
      <c r="I449" s="60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</row>
    <row r="450" spans="1:21" x14ac:dyDescent="0.25">
      <c r="A450" s="126"/>
      <c r="B450" s="27"/>
      <c r="C450" s="24"/>
      <c r="D450" s="24"/>
      <c r="E450" s="28"/>
      <c r="F450" s="28"/>
      <c r="G450" s="60"/>
      <c r="H450" s="60"/>
      <c r="I450" s="60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</row>
    <row r="451" spans="1:21" x14ac:dyDescent="0.25">
      <c r="A451" s="126"/>
      <c r="B451" s="27"/>
      <c r="C451" s="24"/>
      <c r="D451" s="24"/>
      <c r="E451" s="28"/>
      <c r="F451" s="28"/>
      <c r="G451" s="60"/>
      <c r="H451" s="60"/>
      <c r="I451" s="60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</row>
    <row r="452" spans="1:21" x14ac:dyDescent="0.25">
      <c r="A452" s="126"/>
      <c r="B452" s="27"/>
      <c r="C452" s="24"/>
      <c r="D452" s="24"/>
      <c r="E452" s="28"/>
      <c r="F452" s="28"/>
      <c r="G452" s="60"/>
      <c r="H452" s="60"/>
      <c r="I452" s="60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</row>
    <row r="453" spans="1:21" x14ac:dyDescent="0.25">
      <c r="A453" s="126"/>
      <c r="B453" s="27"/>
      <c r="C453" s="24"/>
      <c r="D453" s="24"/>
      <c r="E453" s="28"/>
      <c r="F453" s="28"/>
      <c r="G453" s="60"/>
      <c r="H453" s="60"/>
      <c r="I453" s="60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</row>
    <row r="454" spans="1:21" x14ac:dyDescent="0.25">
      <c r="A454" s="126"/>
      <c r="B454" s="27"/>
      <c r="C454" s="24"/>
      <c r="D454" s="24"/>
      <c r="E454" s="28"/>
      <c r="F454" s="28"/>
      <c r="G454" s="60"/>
      <c r="H454" s="60"/>
      <c r="I454" s="60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</row>
    <row r="455" spans="1:21" x14ac:dyDescent="0.25">
      <c r="A455" s="126"/>
      <c r="B455" s="27"/>
      <c r="C455" s="24"/>
      <c r="D455" s="24"/>
      <c r="E455" s="28"/>
      <c r="F455" s="28"/>
      <c r="G455" s="60"/>
      <c r="H455" s="60"/>
      <c r="I455" s="60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</row>
    <row r="456" spans="1:21" x14ac:dyDescent="0.25">
      <c r="A456" s="126"/>
      <c r="B456" s="27"/>
      <c r="C456" s="24"/>
      <c r="D456" s="24"/>
      <c r="E456" s="28"/>
      <c r="F456" s="28"/>
      <c r="G456" s="60"/>
      <c r="H456" s="60"/>
      <c r="I456" s="60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</row>
    <row r="457" spans="1:21" x14ac:dyDescent="0.25">
      <c r="A457" s="126"/>
      <c r="B457" s="27"/>
      <c r="C457" s="24"/>
      <c r="D457" s="24"/>
      <c r="E457" s="28"/>
      <c r="F457" s="28"/>
      <c r="G457" s="60"/>
      <c r="H457" s="60"/>
      <c r="I457" s="60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</row>
    <row r="458" spans="1:21" x14ac:dyDescent="0.25">
      <c r="A458" s="126"/>
      <c r="B458" s="27"/>
      <c r="C458" s="24"/>
      <c r="D458" s="24"/>
      <c r="E458" s="28"/>
      <c r="F458" s="28"/>
      <c r="G458" s="60"/>
      <c r="H458" s="60"/>
      <c r="I458" s="60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</row>
    <row r="459" spans="1:21" x14ac:dyDescent="0.25">
      <c r="A459" s="126"/>
      <c r="B459" s="27"/>
      <c r="C459" s="24"/>
      <c r="D459" s="24"/>
      <c r="E459" s="28"/>
      <c r="F459" s="28"/>
      <c r="G459" s="60"/>
      <c r="H459" s="60"/>
      <c r="I459" s="60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</row>
    <row r="460" spans="1:21" x14ac:dyDescent="0.25">
      <c r="A460" s="126"/>
      <c r="B460" s="29"/>
      <c r="C460" s="23"/>
      <c r="D460" s="23"/>
      <c r="E460" s="24"/>
      <c r="F460" s="24"/>
      <c r="G460" s="60"/>
      <c r="H460" s="60"/>
      <c r="I460" s="60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</row>
    <row r="461" spans="1:21" x14ac:dyDescent="0.25">
      <c r="A461" s="126"/>
      <c r="B461" s="32"/>
      <c r="C461" s="33"/>
      <c r="D461" s="33"/>
      <c r="E461" s="24"/>
      <c r="F461" s="24"/>
      <c r="G461" s="60"/>
      <c r="H461" s="60"/>
      <c r="I461" s="60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</row>
    <row r="462" spans="1:21" x14ac:dyDescent="0.25">
      <c r="A462" s="126"/>
      <c r="B462" s="34"/>
      <c r="C462" s="35"/>
      <c r="D462" s="35"/>
      <c r="E462" s="36"/>
      <c r="F462" s="36"/>
      <c r="G462" s="60"/>
      <c r="H462" s="60"/>
      <c r="I462" s="60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</row>
    <row r="463" spans="1:21" x14ac:dyDescent="0.25">
      <c r="A463" s="126"/>
      <c r="B463" s="19"/>
      <c r="C463" s="37"/>
      <c r="D463" s="37"/>
      <c r="E463" s="24"/>
      <c r="F463" s="24"/>
      <c r="G463" s="60"/>
      <c r="H463" s="60"/>
      <c r="I463" s="60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</row>
    <row r="464" spans="1:21" x14ac:dyDescent="0.25">
      <c r="A464" s="126"/>
      <c r="B464" s="19"/>
      <c r="C464" s="37"/>
      <c r="D464" s="37"/>
      <c r="E464" s="24"/>
      <c r="F464" s="24"/>
      <c r="G464" s="60"/>
      <c r="H464" s="60"/>
      <c r="I464" s="60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</row>
    <row r="465" spans="1:21" x14ac:dyDescent="0.25">
      <c r="A465" s="126"/>
      <c r="B465" s="19"/>
      <c r="C465" s="37"/>
      <c r="D465" s="37"/>
      <c r="E465" s="24"/>
      <c r="F465" s="24"/>
      <c r="G465" s="60"/>
      <c r="H465" s="60"/>
      <c r="I465" s="60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</row>
    <row r="466" spans="1:21" x14ac:dyDescent="0.25">
      <c r="A466" s="126"/>
      <c r="B466" s="34"/>
      <c r="C466" s="35"/>
      <c r="D466" s="35"/>
      <c r="E466" s="36"/>
      <c r="F466" s="36"/>
      <c r="G466" s="60"/>
      <c r="H466" s="60"/>
      <c r="I466" s="60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</row>
    <row r="467" spans="1:21" x14ac:dyDescent="0.25">
      <c r="A467" s="126"/>
      <c r="B467" s="19"/>
      <c r="C467" s="37"/>
      <c r="D467" s="37"/>
      <c r="E467" s="24"/>
      <c r="F467" s="24"/>
      <c r="G467" s="60"/>
      <c r="H467" s="60"/>
      <c r="I467" s="60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</row>
    <row r="468" spans="1:21" x14ac:dyDescent="0.25">
      <c r="A468" s="126"/>
      <c r="B468" s="19"/>
      <c r="C468" s="24"/>
      <c r="D468" s="24"/>
      <c r="E468" s="37"/>
      <c r="F468" s="37"/>
    </row>
    <row r="469" spans="1:21" x14ac:dyDescent="0.25">
      <c r="A469" s="126"/>
      <c r="B469" s="19"/>
      <c r="C469" s="24"/>
      <c r="D469" s="24"/>
      <c r="E469" s="37"/>
      <c r="F469" s="37"/>
    </row>
    <row r="470" spans="1:21" x14ac:dyDescent="0.25">
      <c r="A470" s="126"/>
      <c r="B470" s="19"/>
      <c r="C470" s="24"/>
      <c r="D470" s="24"/>
      <c r="E470" s="37"/>
      <c r="F470" s="37"/>
    </row>
    <row r="471" spans="1:21" x14ac:dyDescent="0.25">
      <c r="A471" s="126"/>
      <c r="B471" s="19"/>
      <c r="C471" s="24"/>
      <c r="D471" s="24"/>
      <c r="E471" s="37"/>
      <c r="F471" s="37"/>
    </row>
    <row r="472" spans="1:21" x14ac:dyDescent="0.25">
      <c r="A472" s="126"/>
      <c r="B472" s="19"/>
      <c r="C472" s="24"/>
      <c r="D472" s="24"/>
      <c r="E472" s="37"/>
      <c r="F472" s="37"/>
    </row>
    <row r="473" spans="1:21" x14ac:dyDescent="0.25">
      <c r="A473" s="126"/>
      <c r="B473" s="19"/>
      <c r="C473" s="24"/>
      <c r="D473" s="24"/>
      <c r="E473" s="37"/>
      <c r="F473" s="37"/>
    </row>
    <row r="474" spans="1:21" x14ac:dyDescent="0.25">
      <c r="A474" s="126"/>
      <c r="B474" s="34"/>
      <c r="C474" s="35"/>
      <c r="D474" s="35"/>
      <c r="E474" s="36"/>
      <c r="F474" s="36"/>
    </row>
    <row r="475" spans="1:21" x14ac:dyDescent="0.25">
      <c r="A475" s="126"/>
      <c r="B475" s="19"/>
      <c r="C475" s="37"/>
      <c r="D475" s="37"/>
      <c r="E475" s="24"/>
      <c r="F475" s="24"/>
    </row>
    <row r="476" spans="1:21" x14ac:dyDescent="0.25">
      <c r="A476" s="126"/>
      <c r="B476" s="19"/>
      <c r="C476" s="37"/>
      <c r="D476" s="37"/>
      <c r="E476" s="24"/>
      <c r="F476" s="24"/>
    </row>
    <row r="477" spans="1:21" x14ac:dyDescent="0.25">
      <c r="A477" s="126"/>
      <c r="B477" s="19"/>
      <c r="C477" s="37"/>
      <c r="D477" s="37"/>
      <c r="E477" s="24"/>
      <c r="F477" s="24"/>
    </row>
    <row r="478" spans="1:21" x14ac:dyDescent="0.25">
      <c r="B478" s="19"/>
      <c r="C478" s="37"/>
      <c r="D478" s="37"/>
      <c r="E478" s="24"/>
      <c r="F478" s="24"/>
      <c r="G478" s="18"/>
      <c r="H478" s="18"/>
      <c r="I478" s="18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</row>
    <row r="479" spans="1:21" s="12" customFormat="1" x14ac:dyDescent="0.25">
      <c r="A479" s="127"/>
      <c r="B479" s="19"/>
      <c r="C479" s="37"/>
      <c r="D479" s="37"/>
      <c r="E479" s="24"/>
      <c r="F479" s="24"/>
      <c r="G479" s="49"/>
      <c r="H479" s="49"/>
      <c r="I479" s="49"/>
    </row>
    <row r="480" spans="1:21" s="12" customFormat="1" x14ac:dyDescent="0.25">
      <c r="A480" s="127"/>
      <c r="B480" s="32"/>
      <c r="C480" s="33"/>
      <c r="D480" s="33"/>
      <c r="E480" s="24"/>
      <c r="F480" s="24"/>
      <c r="G480" s="49"/>
      <c r="H480" s="49"/>
      <c r="I480" s="49"/>
    </row>
    <row r="481" spans="1:21" s="12" customFormat="1" x14ac:dyDescent="0.25">
      <c r="A481" s="127"/>
      <c r="B481" s="19"/>
      <c r="C481" s="37"/>
      <c r="D481" s="37"/>
      <c r="E481" s="24"/>
      <c r="F481" s="24"/>
      <c r="G481" s="49"/>
      <c r="H481" s="49"/>
      <c r="I481" s="49"/>
    </row>
    <row r="482" spans="1:21" s="12" customFormat="1" x14ac:dyDescent="0.25">
      <c r="A482" s="127"/>
      <c r="B482" s="19"/>
      <c r="C482" s="37"/>
      <c r="D482" s="37"/>
      <c r="E482" s="24"/>
      <c r="F482" s="24"/>
      <c r="G482" s="49"/>
      <c r="H482" s="49"/>
      <c r="I482" s="49"/>
    </row>
    <row r="483" spans="1:21" s="12" customFormat="1" x14ac:dyDescent="0.25">
      <c r="A483" s="127"/>
      <c r="B483" s="19"/>
      <c r="C483" s="37"/>
      <c r="D483" s="37"/>
      <c r="E483" s="24"/>
      <c r="F483" s="24"/>
      <c r="G483" s="49"/>
      <c r="H483" s="49"/>
      <c r="I483" s="49"/>
    </row>
    <row r="484" spans="1:21" s="12" customFormat="1" x14ac:dyDescent="0.25">
      <c r="A484" s="127"/>
      <c r="B484" s="19"/>
      <c r="C484" s="37"/>
      <c r="D484" s="37"/>
      <c r="E484" s="24"/>
      <c r="F484" s="24"/>
      <c r="G484" s="49"/>
      <c r="H484" s="49"/>
      <c r="I484" s="49"/>
    </row>
    <row r="485" spans="1:21" s="12" customFormat="1" x14ac:dyDescent="0.25">
      <c r="A485" s="127"/>
      <c r="B485" s="19"/>
      <c r="C485" s="37"/>
      <c r="D485" s="37"/>
      <c r="E485" s="24"/>
      <c r="F485" s="24"/>
      <c r="G485" s="49"/>
      <c r="H485" s="49"/>
      <c r="I485" s="49"/>
    </row>
    <row r="486" spans="1:21" s="12" customFormat="1" x14ac:dyDescent="0.25">
      <c r="A486" s="127"/>
      <c r="B486" s="19"/>
      <c r="C486" s="37"/>
      <c r="D486" s="37"/>
      <c r="E486" s="24"/>
      <c r="F486" s="24"/>
      <c r="G486" s="49"/>
      <c r="H486" s="49"/>
      <c r="I486" s="49"/>
    </row>
    <row r="487" spans="1:21" x14ac:dyDescent="0.25">
      <c r="A487" s="126"/>
      <c r="B487" s="17"/>
      <c r="C487" s="17"/>
      <c r="D487" s="17"/>
      <c r="E487" s="17"/>
      <c r="F487" s="17"/>
      <c r="G487" s="18"/>
      <c r="H487" s="18"/>
      <c r="I487" s="18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</row>
    <row r="488" spans="1:21" x14ac:dyDescent="0.25">
      <c r="A488" s="126"/>
      <c r="B488" s="17"/>
      <c r="C488" s="17"/>
      <c r="D488" s="17"/>
      <c r="E488" s="17"/>
      <c r="F488" s="17"/>
      <c r="G488" s="18"/>
      <c r="H488" s="18"/>
      <c r="I488" s="18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</row>
    <row r="489" spans="1:21" x14ac:dyDescent="0.25">
      <c r="A489" s="126"/>
      <c r="B489" s="17"/>
      <c r="C489" s="17"/>
      <c r="D489" s="17"/>
      <c r="E489" s="17"/>
      <c r="F489" s="17"/>
      <c r="G489" s="18"/>
      <c r="H489" s="18"/>
      <c r="I489" s="18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</row>
    <row r="490" spans="1:21" x14ac:dyDescent="0.25">
      <c r="A490" s="126"/>
      <c r="B490" s="17"/>
      <c r="C490" s="17"/>
      <c r="D490" s="17"/>
      <c r="E490" s="17"/>
      <c r="F490" s="17"/>
      <c r="G490" s="18"/>
      <c r="H490" s="18"/>
      <c r="I490" s="18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</row>
    <row r="491" spans="1:21" x14ac:dyDescent="0.25">
      <c r="A491" s="126"/>
      <c r="B491" s="17"/>
      <c r="C491" s="17"/>
      <c r="D491" s="17"/>
      <c r="E491" s="17"/>
      <c r="F491" s="17"/>
      <c r="G491" s="18"/>
      <c r="H491" s="18"/>
      <c r="I491" s="18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</row>
    <row r="492" spans="1:21" x14ac:dyDescent="0.25">
      <c r="A492" s="126"/>
      <c r="B492" s="17"/>
      <c r="C492" s="17"/>
      <c r="D492" s="17"/>
      <c r="E492" s="17"/>
      <c r="F492" s="17"/>
      <c r="G492" s="18"/>
      <c r="H492" s="18"/>
      <c r="I492" s="18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</row>
    <row r="493" spans="1:21" x14ac:dyDescent="0.25">
      <c r="A493" s="126"/>
      <c r="B493" s="17"/>
      <c r="C493" s="17"/>
      <c r="D493" s="17"/>
      <c r="E493" s="17"/>
      <c r="F493" s="17"/>
      <c r="G493" s="18"/>
      <c r="H493" s="18"/>
      <c r="I493" s="18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</row>
    <row r="494" spans="1:21" x14ac:dyDescent="0.25">
      <c r="A494" s="126"/>
      <c r="B494" s="17"/>
      <c r="C494" s="17"/>
      <c r="D494" s="17"/>
      <c r="E494" s="17"/>
      <c r="F494" s="17"/>
      <c r="G494" s="18"/>
      <c r="H494" s="18"/>
      <c r="I494" s="18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</row>
    <row r="495" spans="1:21" x14ac:dyDescent="0.25">
      <c r="A495" s="126"/>
      <c r="B495" s="17"/>
      <c r="C495" s="17"/>
      <c r="D495" s="17"/>
      <c r="E495" s="17"/>
      <c r="F495" s="17"/>
      <c r="G495" s="18"/>
      <c r="H495" s="18"/>
      <c r="I495" s="18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</row>
    <row r="496" spans="1:21" x14ac:dyDescent="0.25">
      <c r="A496" s="126"/>
      <c r="B496" s="17"/>
      <c r="C496" s="17"/>
      <c r="D496" s="17"/>
      <c r="E496" s="17"/>
      <c r="F496" s="17"/>
      <c r="G496" s="18"/>
      <c r="H496" s="18"/>
      <c r="I496" s="18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</row>
    <row r="497" spans="1:21" x14ac:dyDescent="0.25">
      <c r="A497" s="126"/>
      <c r="B497" s="17"/>
      <c r="C497" s="17"/>
      <c r="D497" s="17"/>
      <c r="E497" s="17"/>
      <c r="F497" s="17"/>
      <c r="G497" s="18"/>
      <c r="H497" s="18"/>
      <c r="I497" s="18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</row>
    <row r="498" spans="1:21" x14ac:dyDescent="0.25">
      <c r="A498" s="126"/>
      <c r="B498" s="17"/>
      <c r="C498" s="17"/>
      <c r="D498" s="17"/>
      <c r="E498" s="17"/>
      <c r="F498" s="17"/>
      <c r="G498" s="18"/>
      <c r="H498" s="18"/>
      <c r="I498" s="18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</row>
    <row r="499" spans="1:21" x14ac:dyDescent="0.25">
      <c r="A499" s="126"/>
      <c r="B499" s="17"/>
      <c r="C499" s="17"/>
      <c r="D499" s="17"/>
      <c r="E499" s="17"/>
      <c r="F499" s="17"/>
      <c r="G499" s="18"/>
      <c r="H499" s="18"/>
      <c r="I499" s="18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</row>
    <row r="500" spans="1:21" x14ac:dyDescent="0.25">
      <c r="A500" s="126"/>
      <c r="B500" s="17"/>
      <c r="C500" s="17"/>
      <c r="D500" s="17"/>
      <c r="E500" s="17"/>
      <c r="F500" s="17"/>
      <c r="G500" s="18"/>
      <c r="H500" s="18"/>
      <c r="I500" s="18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</row>
    <row r="501" spans="1:21" x14ac:dyDescent="0.25">
      <c r="A501" s="126"/>
      <c r="B501" s="17"/>
      <c r="C501" s="17"/>
      <c r="D501" s="17"/>
      <c r="E501" s="17"/>
      <c r="F501" s="17"/>
      <c r="G501" s="18"/>
      <c r="H501" s="18"/>
      <c r="I501" s="18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</row>
    <row r="502" spans="1:21" x14ac:dyDescent="0.25">
      <c r="A502" s="126"/>
      <c r="B502" s="17"/>
      <c r="C502" s="17"/>
      <c r="D502" s="17"/>
      <c r="E502" s="17"/>
      <c r="F502" s="17"/>
      <c r="G502" s="18"/>
      <c r="H502" s="18"/>
      <c r="I502" s="18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</row>
    <row r="503" spans="1:21" x14ac:dyDescent="0.25">
      <c r="A503" s="126"/>
      <c r="B503" s="17"/>
      <c r="C503" s="17"/>
      <c r="D503" s="17"/>
      <c r="E503" s="17"/>
      <c r="F503" s="17"/>
      <c r="G503" s="18"/>
      <c r="H503" s="18"/>
      <c r="I503" s="18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</row>
    <row r="504" spans="1:21" x14ac:dyDescent="0.25">
      <c r="A504" s="126"/>
      <c r="B504" s="17"/>
      <c r="C504" s="17"/>
      <c r="D504" s="17"/>
      <c r="E504" s="17"/>
      <c r="F504" s="17"/>
      <c r="G504" s="18"/>
      <c r="H504" s="18"/>
      <c r="I504" s="18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</row>
    <row r="505" spans="1:21" x14ac:dyDescent="0.25">
      <c r="A505" s="126"/>
      <c r="B505" s="17"/>
      <c r="C505" s="17"/>
      <c r="D505" s="17"/>
      <c r="E505" s="17"/>
      <c r="F505" s="17"/>
      <c r="G505" s="18"/>
      <c r="H505" s="18"/>
      <c r="I505" s="18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</row>
    <row r="506" spans="1:21" x14ac:dyDescent="0.25">
      <c r="A506" s="126"/>
      <c r="B506" s="17"/>
      <c r="C506" s="17"/>
      <c r="D506" s="17"/>
      <c r="E506" s="17"/>
      <c r="F506" s="17"/>
      <c r="G506" s="18"/>
      <c r="H506" s="18"/>
      <c r="I506" s="18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</row>
    <row r="507" spans="1:21" x14ac:dyDescent="0.25">
      <c r="A507" s="126"/>
      <c r="B507" s="17"/>
      <c r="C507" s="17"/>
      <c r="D507" s="17"/>
      <c r="E507" s="17"/>
      <c r="F507" s="17"/>
      <c r="G507" s="18"/>
      <c r="H507" s="18"/>
      <c r="I507" s="18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</row>
    <row r="508" spans="1:21" x14ac:dyDescent="0.25">
      <c r="A508" s="126"/>
      <c r="B508" s="17"/>
      <c r="C508" s="17"/>
      <c r="D508" s="17"/>
      <c r="E508" s="17"/>
      <c r="F508" s="17"/>
      <c r="G508" s="18"/>
      <c r="H508" s="18"/>
      <c r="I508" s="18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</row>
    <row r="509" spans="1:21" x14ac:dyDescent="0.25">
      <c r="A509" s="126"/>
      <c r="B509" s="17"/>
      <c r="C509" s="17"/>
      <c r="D509" s="17"/>
      <c r="E509" s="17"/>
      <c r="F509" s="17"/>
      <c r="G509" s="18"/>
      <c r="H509" s="18"/>
      <c r="I509" s="18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</row>
    <row r="510" spans="1:21" x14ac:dyDescent="0.25">
      <c r="A510" s="126"/>
      <c r="B510" s="17"/>
      <c r="C510" s="17"/>
      <c r="D510" s="17"/>
      <c r="E510" s="17"/>
      <c r="F510" s="17"/>
      <c r="G510" s="18"/>
      <c r="H510" s="18"/>
      <c r="I510" s="18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</row>
    <row r="511" spans="1:21" x14ac:dyDescent="0.25">
      <c r="A511" s="126"/>
      <c r="B511" s="17"/>
      <c r="C511" s="17"/>
      <c r="D511" s="17"/>
      <c r="E511" s="17"/>
      <c r="F511" s="17"/>
      <c r="G511" s="18"/>
      <c r="H511" s="18"/>
      <c r="I511" s="18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</row>
    <row r="512" spans="1:21" x14ac:dyDescent="0.25">
      <c r="A512" s="126"/>
      <c r="B512" s="17"/>
      <c r="C512" s="17"/>
      <c r="D512" s="17"/>
      <c r="E512" s="17"/>
      <c r="F512" s="17"/>
      <c r="G512" s="18"/>
      <c r="H512" s="18"/>
      <c r="I512" s="18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</row>
    <row r="513" spans="1:21" x14ac:dyDescent="0.25">
      <c r="A513" s="126"/>
      <c r="B513" s="17"/>
      <c r="C513" s="17"/>
      <c r="D513" s="17"/>
      <c r="E513" s="17"/>
      <c r="F513" s="17"/>
      <c r="G513" s="18"/>
      <c r="H513" s="18"/>
      <c r="I513" s="18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</row>
    <row r="514" spans="1:21" x14ac:dyDescent="0.25">
      <c r="A514" s="126"/>
      <c r="B514" s="17"/>
      <c r="C514" s="17"/>
      <c r="D514" s="17"/>
      <c r="E514" s="17"/>
      <c r="F514" s="17"/>
      <c r="G514" s="18"/>
      <c r="H514" s="18"/>
      <c r="I514" s="18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</row>
    <row r="515" spans="1:21" x14ac:dyDescent="0.25">
      <c r="A515" s="126"/>
      <c r="B515" s="17"/>
      <c r="C515" s="17"/>
      <c r="D515" s="17"/>
      <c r="E515" s="17"/>
      <c r="F515" s="17"/>
      <c r="G515" s="18"/>
      <c r="H515" s="18"/>
      <c r="I515" s="18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</row>
    <row r="516" spans="1:21" x14ac:dyDescent="0.25">
      <c r="A516" s="126"/>
      <c r="B516" s="17"/>
      <c r="C516" s="17"/>
      <c r="D516" s="17"/>
      <c r="E516" s="17"/>
      <c r="F516" s="17"/>
      <c r="G516" s="18"/>
      <c r="H516" s="18"/>
      <c r="I516" s="18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</row>
    <row r="517" spans="1:21" x14ac:dyDescent="0.25">
      <c r="A517" s="126"/>
      <c r="B517" s="17"/>
      <c r="C517" s="17"/>
      <c r="D517" s="17"/>
      <c r="E517" s="17"/>
      <c r="F517" s="17"/>
      <c r="G517" s="18"/>
      <c r="H517" s="18"/>
      <c r="I517" s="18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</row>
    <row r="518" spans="1:21" x14ac:dyDescent="0.25">
      <c r="A518" s="126"/>
      <c r="B518" s="17"/>
      <c r="C518" s="17"/>
      <c r="D518" s="17"/>
      <c r="E518" s="17"/>
      <c r="F518" s="17"/>
      <c r="G518" s="18"/>
      <c r="H518" s="18"/>
      <c r="I518" s="18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</row>
    <row r="519" spans="1:21" x14ac:dyDescent="0.25">
      <c r="A519" s="126"/>
      <c r="B519" s="17"/>
      <c r="C519" s="17"/>
      <c r="D519" s="17"/>
      <c r="E519" s="17"/>
      <c r="F519" s="17"/>
      <c r="G519" s="18"/>
      <c r="H519" s="18"/>
      <c r="I519" s="18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</row>
    <row r="520" spans="1:21" x14ac:dyDescent="0.25">
      <c r="A520" s="126"/>
      <c r="B520" s="17"/>
      <c r="C520" s="17"/>
      <c r="D520" s="17"/>
      <c r="E520" s="17"/>
      <c r="F520" s="17"/>
      <c r="G520" s="18"/>
      <c r="H520" s="18"/>
      <c r="I520" s="18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</row>
    <row r="521" spans="1:21" x14ac:dyDescent="0.25">
      <c r="A521" s="126"/>
      <c r="B521" s="17"/>
      <c r="C521" s="17"/>
      <c r="D521" s="17"/>
      <c r="E521" s="17"/>
      <c r="F521" s="17"/>
      <c r="G521" s="18"/>
      <c r="H521" s="18"/>
      <c r="I521" s="18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</row>
    <row r="522" spans="1:21" x14ac:dyDescent="0.25">
      <c r="A522" s="126"/>
      <c r="B522" s="17"/>
      <c r="C522" s="17"/>
      <c r="D522" s="17"/>
      <c r="E522" s="17"/>
      <c r="F522" s="17"/>
      <c r="G522" s="18"/>
      <c r="H522" s="18"/>
      <c r="I522" s="18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</row>
    <row r="523" spans="1:21" x14ac:dyDescent="0.25">
      <c r="A523" s="126"/>
      <c r="B523" s="17"/>
      <c r="C523" s="17"/>
      <c r="D523" s="17"/>
      <c r="E523" s="17"/>
      <c r="F523" s="17"/>
      <c r="G523" s="18"/>
      <c r="H523" s="18"/>
      <c r="I523" s="18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</row>
    <row r="524" spans="1:21" x14ac:dyDescent="0.25">
      <c r="A524" s="126"/>
      <c r="B524" s="17"/>
      <c r="C524" s="17"/>
      <c r="D524" s="17"/>
      <c r="E524" s="17"/>
      <c r="F524" s="17"/>
      <c r="G524" s="18"/>
      <c r="H524" s="18"/>
      <c r="I524" s="18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</row>
    <row r="525" spans="1:21" x14ac:dyDescent="0.25">
      <c r="A525" s="126"/>
      <c r="B525" s="17"/>
      <c r="C525" s="17"/>
      <c r="D525" s="17"/>
      <c r="E525" s="17"/>
      <c r="F525" s="17"/>
      <c r="G525" s="18"/>
      <c r="H525" s="18"/>
      <c r="I525" s="18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</row>
    <row r="526" spans="1:21" x14ac:dyDescent="0.25">
      <c r="A526" s="126"/>
      <c r="B526" s="17"/>
      <c r="C526" s="17"/>
      <c r="D526" s="17"/>
      <c r="E526" s="17"/>
      <c r="F526" s="17"/>
      <c r="G526" s="18"/>
      <c r="H526" s="18"/>
      <c r="I526" s="18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</row>
    <row r="527" spans="1:21" x14ac:dyDescent="0.25">
      <c r="A527" s="126"/>
      <c r="B527" s="17"/>
      <c r="C527" s="17"/>
      <c r="D527" s="17"/>
      <c r="E527" s="17"/>
      <c r="F527" s="17"/>
      <c r="G527" s="18"/>
      <c r="H527" s="18"/>
      <c r="I527" s="18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</row>
    <row r="528" spans="1:21" x14ac:dyDescent="0.25">
      <c r="A528" s="126"/>
      <c r="B528" s="17"/>
      <c r="C528" s="17"/>
      <c r="D528" s="17"/>
      <c r="E528" s="17"/>
      <c r="F528" s="17"/>
      <c r="G528" s="18"/>
      <c r="H528" s="18"/>
      <c r="I528" s="18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</row>
    <row r="529" spans="1:21" x14ac:dyDescent="0.25">
      <c r="A529" s="126"/>
      <c r="B529" s="17"/>
      <c r="C529" s="17"/>
      <c r="D529" s="17"/>
      <c r="E529" s="17"/>
      <c r="F529" s="17"/>
      <c r="G529" s="18"/>
      <c r="H529" s="18"/>
      <c r="I529" s="18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</row>
    <row r="530" spans="1:21" x14ac:dyDescent="0.25">
      <c r="A530" s="126"/>
      <c r="B530" s="17"/>
      <c r="C530" s="17"/>
      <c r="D530" s="17"/>
      <c r="E530" s="17"/>
      <c r="F530" s="17"/>
      <c r="G530" s="18"/>
      <c r="H530" s="18"/>
      <c r="I530" s="18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</row>
    <row r="531" spans="1:21" x14ac:dyDescent="0.25">
      <c r="A531" s="126"/>
      <c r="B531" s="17"/>
      <c r="C531" s="17"/>
      <c r="D531" s="17"/>
      <c r="E531" s="17"/>
      <c r="F531" s="17"/>
      <c r="G531" s="18"/>
      <c r="H531" s="18"/>
      <c r="I531" s="18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</row>
    <row r="532" spans="1:21" x14ac:dyDescent="0.25">
      <c r="A532" s="126"/>
      <c r="B532" s="17"/>
      <c r="C532" s="17"/>
      <c r="D532" s="17"/>
      <c r="E532" s="17"/>
      <c r="F532" s="17"/>
      <c r="G532" s="18"/>
      <c r="H532" s="18"/>
      <c r="I532" s="18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</row>
    <row r="533" spans="1:21" x14ac:dyDescent="0.25">
      <c r="A533" s="126"/>
      <c r="B533" s="17"/>
      <c r="C533" s="17"/>
      <c r="D533" s="17"/>
      <c r="E533" s="17"/>
      <c r="F533" s="17"/>
      <c r="G533" s="18"/>
      <c r="H533" s="18"/>
      <c r="I533" s="18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</row>
    <row r="534" spans="1:21" x14ac:dyDescent="0.25">
      <c r="A534" s="126"/>
      <c r="B534" s="17"/>
      <c r="C534" s="17"/>
      <c r="D534" s="17"/>
      <c r="E534" s="17"/>
      <c r="F534" s="17"/>
      <c r="G534" s="18"/>
      <c r="H534" s="18"/>
      <c r="I534" s="18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</row>
    <row r="535" spans="1:21" x14ac:dyDescent="0.25">
      <c r="A535" s="126"/>
      <c r="B535" s="17"/>
      <c r="C535" s="17"/>
      <c r="D535" s="17"/>
      <c r="E535" s="17"/>
      <c r="F535" s="17"/>
      <c r="G535" s="18"/>
      <c r="H535" s="18"/>
      <c r="I535" s="18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</row>
    <row r="536" spans="1:21" x14ac:dyDescent="0.25">
      <c r="A536" s="126"/>
      <c r="B536" s="17"/>
      <c r="C536" s="17"/>
      <c r="D536" s="17"/>
      <c r="E536" s="17"/>
      <c r="F536" s="17"/>
      <c r="G536" s="18"/>
      <c r="H536" s="18"/>
      <c r="I536" s="18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</row>
    <row r="537" spans="1:21" x14ac:dyDescent="0.25">
      <c r="A537" s="126"/>
      <c r="B537" s="17"/>
      <c r="C537" s="17"/>
      <c r="D537" s="17"/>
      <c r="E537" s="17"/>
      <c r="F537" s="17"/>
      <c r="G537" s="18"/>
      <c r="H537" s="18"/>
      <c r="I537" s="18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</row>
    <row r="538" spans="1:21" x14ac:dyDescent="0.25">
      <c r="A538" s="126"/>
      <c r="B538" s="17"/>
      <c r="C538" s="17"/>
      <c r="D538" s="17"/>
      <c r="E538" s="17"/>
      <c r="F538" s="17"/>
      <c r="G538" s="18"/>
      <c r="H538" s="18"/>
      <c r="I538" s="18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</row>
    <row r="539" spans="1:21" x14ac:dyDescent="0.25">
      <c r="A539" s="126"/>
      <c r="B539" s="17"/>
      <c r="C539" s="17"/>
      <c r="D539" s="17"/>
      <c r="E539" s="17"/>
      <c r="F539" s="17"/>
      <c r="G539" s="18"/>
      <c r="H539" s="18"/>
      <c r="I539" s="18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</row>
    <row r="540" spans="1:21" x14ac:dyDescent="0.25">
      <c r="A540" s="126"/>
      <c r="B540" s="17"/>
      <c r="C540" s="17"/>
      <c r="D540" s="17"/>
      <c r="E540" s="17"/>
      <c r="F540" s="17"/>
      <c r="G540" s="18"/>
      <c r="H540" s="18"/>
      <c r="I540" s="18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</row>
    <row r="541" spans="1:21" x14ac:dyDescent="0.25">
      <c r="A541" s="126"/>
      <c r="B541" s="17"/>
      <c r="C541" s="17"/>
      <c r="D541" s="17"/>
      <c r="E541" s="17"/>
      <c r="F541" s="17"/>
      <c r="G541" s="18"/>
      <c r="H541" s="18"/>
      <c r="I541" s="18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</row>
    <row r="542" spans="1:21" x14ac:dyDescent="0.25">
      <c r="A542" s="126"/>
      <c r="B542" s="17"/>
      <c r="C542" s="17"/>
      <c r="D542" s="17"/>
      <c r="E542" s="17"/>
      <c r="F542" s="17"/>
      <c r="G542" s="18"/>
      <c r="H542" s="18"/>
      <c r="I542" s="18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</row>
    <row r="543" spans="1:21" x14ac:dyDescent="0.25">
      <c r="A543" s="126"/>
      <c r="B543" s="17"/>
      <c r="C543" s="17"/>
      <c r="D543" s="17"/>
      <c r="E543" s="17"/>
      <c r="F543" s="17"/>
      <c r="G543" s="18"/>
      <c r="H543" s="18"/>
      <c r="I543" s="18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</row>
    <row r="544" spans="1:21" x14ac:dyDescent="0.25">
      <c r="A544" s="126"/>
      <c r="B544" s="17"/>
      <c r="C544" s="17"/>
      <c r="D544" s="17"/>
      <c r="E544" s="17"/>
      <c r="F544" s="17"/>
      <c r="G544" s="18"/>
      <c r="H544" s="18"/>
      <c r="I544" s="18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</row>
    <row r="545" spans="1:21" x14ac:dyDescent="0.25">
      <c r="A545" s="126"/>
      <c r="B545" s="17"/>
      <c r="C545" s="17"/>
      <c r="D545" s="17"/>
      <c r="E545" s="17"/>
      <c r="F545" s="17"/>
      <c r="G545" s="18"/>
      <c r="H545" s="18"/>
      <c r="I545" s="18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</row>
    <row r="546" spans="1:21" x14ac:dyDescent="0.25">
      <c r="A546" s="126"/>
      <c r="B546" s="17"/>
      <c r="C546" s="17"/>
      <c r="D546" s="17"/>
      <c r="E546" s="17"/>
      <c r="F546" s="17"/>
      <c r="G546" s="18"/>
      <c r="H546" s="18"/>
      <c r="I546" s="18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</row>
    <row r="547" spans="1:21" x14ac:dyDescent="0.25">
      <c r="A547" s="126"/>
      <c r="B547" s="17"/>
      <c r="C547" s="17"/>
      <c r="D547" s="17"/>
      <c r="E547" s="17"/>
      <c r="F547" s="17"/>
      <c r="G547" s="18"/>
      <c r="H547" s="18"/>
      <c r="I547" s="18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</row>
    <row r="548" spans="1:21" x14ac:dyDescent="0.25">
      <c r="A548" s="126"/>
      <c r="B548" s="17"/>
      <c r="C548" s="17"/>
      <c r="D548" s="17"/>
      <c r="E548" s="17"/>
      <c r="F548" s="17"/>
      <c r="G548" s="18"/>
      <c r="H548" s="18"/>
      <c r="I548" s="18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</row>
    <row r="549" spans="1:21" x14ac:dyDescent="0.25">
      <c r="A549" s="126"/>
      <c r="B549" s="17"/>
      <c r="C549" s="17"/>
      <c r="D549" s="17"/>
      <c r="E549" s="17"/>
      <c r="F549" s="17"/>
      <c r="G549" s="18"/>
      <c r="H549" s="18"/>
      <c r="I549" s="18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</row>
    <row r="550" spans="1:21" x14ac:dyDescent="0.25">
      <c r="A550" s="126"/>
      <c r="B550" s="17"/>
      <c r="C550" s="17"/>
      <c r="D550" s="17"/>
      <c r="E550" s="17"/>
      <c r="F550" s="17"/>
      <c r="G550" s="18"/>
      <c r="H550" s="18"/>
      <c r="I550" s="18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</row>
    <row r="551" spans="1:21" x14ac:dyDescent="0.25">
      <c r="A551" s="126"/>
      <c r="B551" s="17"/>
      <c r="C551" s="17"/>
      <c r="D551" s="17"/>
      <c r="E551" s="17"/>
      <c r="F551" s="17"/>
      <c r="G551" s="18"/>
      <c r="H551" s="18"/>
      <c r="I551" s="18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</row>
    <row r="552" spans="1:21" x14ac:dyDescent="0.25">
      <c r="A552" s="126"/>
      <c r="B552" s="17"/>
      <c r="C552" s="17"/>
      <c r="D552" s="17"/>
      <c r="E552" s="17"/>
      <c r="F552" s="17"/>
      <c r="G552" s="18"/>
      <c r="H552" s="18"/>
      <c r="I552" s="18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</row>
    <row r="553" spans="1:21" x14ac:dyDescent="0.25">
      <c r="A553" s="126"/>
      <c r="B553" s="17"/>
      <c r="C553" s="17"/>
      <c r="D553" s="17"/>
      <c r="E553" s="17"/>
      <c r="F553" s="17"/>
      <c r="G553" s="18"/>
      <c r="H553" s="18"/>
      <c r="I553" s="18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</row>
    <row r="554" spans="1:21" x14ac:dyDescent="0.25">
      <c r="A554" s="126"/>
      <c r="B554" s="17"/>
      <c r="C554" s="17"/>
      <c r="D554" s="17"/>
      <c r="E554" s="17"/>
      <c r="F554" s="17"/>
      <c r="G554" s="18"/>
      <c r="H554" s="18"/>
      <c r="I554" s="18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</row>
    <row r="555" spans="1:21" x14ac:dyDescent="0.25">
      <c r="A555" s="126"/>
      <c r="B555" s="17"/>
      <c r="C555" s="17"/>
      <c r="D555" s="17"/>
      <c r="E555" s="17"/>
      <c r="F555" s="17"/>
      <c r="G555" s="18"/>
      <c r="H555" s="18"/>
      <c r="I555" s="18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</row>
    <row r="556" spans="1:21" x14ac:dyDescent="0.25">
      <c r="A556" s="126"/>
      <c r="B556" s="17"/>
      <c r="C556" s="17"/>
      <c r="D556" s="17"/>
      <c r="E556" s="17"/>
      <c r="F556" s="17"/>
      <c r="G556" s="18"/>
      <c r="H556" s="18"/>
      <c r="I556" s="18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</row>
    <row r="557" spans="1:21" x14ac:dyDescent="0.25">
      <c r="A557" s="126"/>
      <c r="B557" s="17"/>
      <c r="C557" s="17"/>
      <c r="D557" s="17"/>
      <c r="E557" s="17"/>
      <c r="F557" s="17"/>
      <c r="G557" s="18"/>
      <c r="H557" s="18"/>
      <c r="I557" s="18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</row>
    <row r="558" spans="1:21" x14ac:dyDescent="0.25">
      <c r="A558" s="126"/>
      <c r="B558" s="17"/>
      <c r="C558" s="17"/>
      <c r="D558" s="17"/>
      <c r="E558" s="17"/>
      <c r="F558" s="17"/>
      <c r="G558" s="18"/>
      <c r="H558" s="18"/>
      <c r="I558" s="18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</row>
    <row r="559" spans="1:21" x14ac:dyDescent="0.25">
      <c r="A559" s="126"/>
      <c r="B559" s="17"/>
      <c r="C559" s="17"/>
      <c r="D559" s="17"/>
      <c r="E559" s="17"/>
      <c r="F559" s="17"/>
      <c r="G559" s="18"/>
      <c r="H559" s="18"/>
      <c r="I559" s="18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</row>
    <row r="560" spans="1:21" x14ac:dyDescent="0.25">
      <c r="A560" s="126"/>
      <c r="B560" s="17"/>
      <c r="C560" s="17"/>
      <c r="D560" s="17"/>
      <c r="E560" s="17"/>
      <c r="F560" s="17"/>
      <c r="G560" s="18"/>
      <c r="H560" s="18"/>
      <c r="I560" s="18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</row>
    <row r="561" spans="1:21" x14ac:dyDescent="0.25">
      <c r="A561" s="126"/>
      <c r="B561" s="17"/>
      <c r="C561" s="17"/>
      <c r="D561" s="17"/>
      <c r="E561" s="17"/>
      <c r="F561" s="17"/>
      <c r="G561" s="18"/>
      <c r="H561" s="18"/>
      <c r="I561" s="18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</row>
    <row r="562" spans="1:21" x14ac:dyDescent="0.25">
      <c r="A562" s="126"/>
      <c r="B562" s="17"/>
      <c r="C562" s="17"/>
      <c r="D562" s="17"/>
      <c r="E562" s="17"/>
      <c r="F562" s="17"/>
      <c r="G562" s="18"/>
      <c r="H562" s="18"/>
      <c r="I562" s="18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</row>
    <row r="563" spans="1:21" x14ac:dyDescent="0.25">
      <c r="A563" s="126"/>
      <c r="B563" s="17"/>
      <c r="C563" s="17"/>
      <c r="D563" s="17"/>
      <c r="E563" s="17"/>
      <c r="F563" s="17"/>
      <c r="G563" s="18"/>
      <c r="H563" s="18"/>
      <c r="I563" s="18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</row>
    <row r="564" spans="1:21" x14ac:dyDescent="0.25">
      <c r="A564" s="126"/>
      <c r="B564" s="17"/>
      <c r="C564" s="17"/>
      <c r="D564" s="17"/>
      <c r="E564" s="17"/>
      <c r="F564" s="17"/>
      <c r="G564" s="18"/>
      <c r="H564" s="18"/>
      <c r="I564" s="18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</row>
    <row r="565" spans="1:21" x14ac:dyDescent="0.25">
      <c r="A565" s="126"/>
      <c r="B565" s="17"/>
      <c r="C565" s="17"/>
      <c r="D565" s="17"/>
      <c r="E565" s="17"/>
      <c r="F565" s="17"/>
      <c r="G565" s="18"/>
      <c r="H565" s="18"/>
      <c r="I565" s="18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</row>
    <row r="566" spans="1:21" x14ac:dyDescent="0.25">
      <c r="A566" s="126"/>
      <c r="B566" s="17"/>
      <c r="C566" s="17"/>
      <c r="D566" s="17"/>
      <c r="E566" s="17"/>
      <c r="F566" s="17"/>
      <c r="G566" s="18"/>
      <c r="H566" s="18"/>
      <c r="I566" s="18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</row>
    <row r="567" spans="1:21" x14ac:dyDescent="0.25">
      <c r="A567" s="126"/>
      <c r="B567" s="17"/>
      <c r="C567" s="17"/>
      <c r="D567" s="17"/>
      <c r="E567" s="17"/>
      <c r="F567" s="17"/>
      <c r="G567" s="18"/>
      <c r="H567" s="18"/>
      <c r="I567" s="18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</row>
    <row r="568" spans="1:21" x14ac:dyDescent="0.25">
      <c r="A568" s="126"/>
      <c r="B568" s="17"/>
      <c r="C568" s="17"/>
      <c r="D568" s="17"/>
      <c r="E568" s="17"/>
      <c r="F568" s="17"/>
      <c r="G568" s="18"/>
      <c r="H568" s="18"/>
      <c r="I568" s="18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</row>
    <row r="569" spans="1:21" x14ac:dyDescent="0.25">
      <c r="A569" s="126"/>
      <c r="B569" s="17"/>
      <c r="C569" s="17"/>
      <c r="D569" s="17"/>
      <c r="E569" s="17"/>
      <c r="F569" s="17"/>
      <c r="G569" s="18"/>
      <c r="H569" s="18"/>
      <c r="I569" s="18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</row>
    <row r="570" spans="1:21" x14ac:dyDescent="0.25">
      <c r="A570" s="126"/>
      <c r="B570" s="17"/>
      <c r="C570" s="17"/>
      <c r="D570" s="17"/>
      <c r="E570" s="17"/>
      <c r="F570" s="17"/>
      <c r="G570" s="18"/>
      <c r="H570" s="18"/>
      <c r="I570" s="18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</row>
    <row r="571" spans="1:21" x14ac:dyDescent="0.25">
      <c r="A571" s="126"/>
      <c r="B571" s="17"/>
      <c r="C571" s="17"/>
      <c r="D571" s="17"/>
      <c r="E571" s="17"/>
      <c r="F571" s="17"/>
      <c r="G571" s="18"/>
      <c r="H571" s="18"/>
      <c r="I571" s="18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</row>
    <row r="572" spans="1:21" x14ac:dyDescent="0.25">
      <c r="A572" s="126"/>
      <c r="B572" s="17"/>
      <c r="C572" s="17"/>
      <c r="D572" s="17"/>
      <c r="E572" s="17"/>
      <c r="F572" s="17"/>
      <c r="G572" s="18"/>
      <c r="H572" s="18"/>
      <c r="I572" s="18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</row>
    <row r="573" spans="1:21" x14ac:dyDescent="0.25">
      <c r="A573" s="126"/>
      <c r="B573" s="17"/>
      <c r="C573" s="17"/>
      <c r="D573" s="17"/>
      <c r="E573" s="17"/>
      <c r="F573" s="17"/>
      <c r="G573" s="18"/>
      <c r="H573" s="18"/>
      <c r="I573" s="18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</row>
    <row r="574" spans="1:21" x14ac:dyDescent="0.25">
      <c r="A574" s="126"/>
      <c r="B574" s="17"/>
      <c r="C574" s="17"/>
      <c r="D574" s="17"/>
      <c r="E574" s="17"/>
      <c r="F574" s="17"/>
      <c r="G574" s="18"/>
      <c r="H574" s="18"/>
      <c r="I574" s="18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</row>
    <row r="575" spans="1:21" x14ac:dyDescent="0.25">
      <c r="A575" s="126"/>
      <c r="B575" s="17"/>
      <c r="C575" s="17"/>
      <c r="D575" s="17"/>
      <c r="E575" s="17"/>
      <c r="F575" s="17"/>
      <c r="G575" s="18"/>
      <c r="H575" s="18"/>
      <c r="I575" s="18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</row>
    <row r="576" spans="1:21" x14ac:dyDescent="0.25">
      <c r="A576" s="126"/>
      <c r="B576" s="17"/>
      <c r="C576" s="17"/>
      <c r="D576" s="17"/>
      <c r="E576" s="17"/>
      <c r="F576" s="17"/>
      <c r="G576" s="18"/>
      <c r="H576" s="18"/>
      <c r="I576" s="18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</row>
    <row r="577" spans="1:21" x14ac:dyDescent="0.25">
      <c r="A577" s="126"/>
      <c r="B577" s="17"/>
      <c r="C577" s="17"/>
      <c r="D577" s="17"/>
      <c r="E577" s="17"/>
      <c r="F577" s="17"/>
      <c r="G577" s="18"/>
      <c r="H577" s="18"/>
      <c r="I577" s="18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</row>
    <row r="578" spans="1:21" x14ac:dyDescent="0.25">
      <c r="A578" s="126"/>
      <c r="B578" s="17"/>
      <c r="C578" s="17"/>
      <c r="D578" s="17"/>
      <c r="E578" s="17"/>
      <c r="F578" s="17"/>
      <c r="G578" s="18"/>
      <c r="H578" s="18"/>
      <c r="I578" s="18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</row>
    <row r="579" spans="1:21" x14ac:dyDescent="0.25">
      <c r="A579" s="126"/>
      <c r="B579" s="17"/>
      <c r="C579" s="17"/>
      <c r="D579" s="17"/>
      <c r="E579" s="17"/>
      <c r="F579" s="17"/>
      <c r="G579" s="18"/>
      <c r="H579" s="18"/>
      <c r="I579" s="18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</row>
    <row r="580" spans="1:21" x14ac:dyDescent="0.25">
      <c r="A580" s="126"/>
      <c r="B580" s="17"/>
      <c r="C580" s="17"/>
      <c r="D580" s="17"/>
      <c r="E580" s="17"/>
      <c r="F580" s="17"/>
      <c r="G580" s="18"/>
      <c r="H580" s="18"/>
      <c r="I580" s="18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</row>
    <row r="581" spans="1:21" x14ac:dyDescent="0.25">
      <c r="A581" s="126"/>
      <c r="B581" s="17"/>
      <c r="C581" s="17"/>
      <c r="D581" s="17"/>
      <c r="E581" s="17"/>
      <c r="F581" s="17"/>
      <c r="G581" s="18"/>
      <c r="H581" s="18"/>
      <c r="I581" s="18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</row>
    <row r="582" spans="1:21" x14ac:dyDescent="0.25">
      <c r="A582" s="126"/>
      <c r="B582" s="17"/>
      <c r="C582" s="17"/>
      <c r="D582" s="17"/>
      <c r="E582" s="17"/>
      <c r="F582" s="17"/>
      <c r="G582" s="18"/>
      <c r="H582" s="18"/>
      <c r="I582" s="18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</row>
    <row r="583" spans="1:21" x14ac:dyDescent="0.25">
      <c r="A583" s="126"/>
      <c r="B583" s="17"/>
      <c r="C583" s="17"/>
      <c r="D583" s="17"/>
      <c r="E583" s="17"/>
      <c r="F583" s="17"/>
      <c r="G583" s="18"/>
      <c r="H583" s="18"/>
      <c r="I583" s="18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</row>
    <row r="584" spans="1:21" x14ac:dyDescent="0.25">
      <c r="A584" s="126"/>
      <c r="B584" s="17"/>
      <c r="C584" s="17"/>
      <c r="D584" s="17"/>
      <c r="E584" s="17"/>
      <c r="F584" s="17"/>
      <c r="G584" s="18"/>
      <c r="H584" s="18"/>
      <c r="I584" s="18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</row>
    <row r="585" spans="1:21" x14ac:dyDescent="0.25">
      <c r="A585" s="126"/>
      <c r="B585" s="17"/>
      <c r="C585" s="17"/>
      <c r="D585" s="17"/>
      <c r="E585" s="17"/>
      <c r="F585" s="17"/>
      <c r="G585" s="18"/>
      <c r="H585" s="18"/>
      <c r="I585" s="18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</row>
    <row r="586" spans="1:21" x14ac:dyDescent="0.25">
      <c r="A586" s="126"/>
      <c r="B586" s="17"/>
      <c r="C586" s="17"/>
      <c r="D586" s="17"/>
      <c r="E586" s="17"/>
      <c r="F586" s="17"/>
      <c r="G586" s="18"/>
      <c r="H586" s="18"/>
      <c r="I586" s="18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</row>
    <row r="587" spans="1:21" x14ac:dyDescent="0.25">
      <c r="A587" s="126"/>
      <c r="B587" s="17"/>
      <c r="C587" s="17"/>
      <c r="D587" s="17"/>
      <c r="E587" s="17"/>
      <c r="F587" s="17"/>
      <c r="G587" s="18"/>
      <c r="H587" s="18"/>
      <c r="I587" s="18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</row>
    <row r="588" spans="1:21" x14ac:dyDescent="0.25">
      <c r="A588" s="126"/>
      <c r="B588" s="17"/>
      <c r="C588" s="17"/>
      <c r="D588" s="17"/>
      <c r="E588" s="17"/>
      <c r="F588" s="17"/>
      <c r="G588" s="18"/>
      <c r="H588" s="18"/>
      <c r="I588" s="18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</row>
    <row r="589" spans="1:21" x14ac:dyDescent="0.25">
      <c r="A589" s="126"/>
      <c r="B589" s="17"/>
      <c r="C589" s="17"/>
      <c r="D589" s="17"/>
      <c r="E589" s="17"/>
      <c r="F589" s="17"/>
      <c r="G589" s="18"/>
      <c r="H589" s="18"/>
      <c r="I589" s="18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</row>
    <row r="590" spans="1:21" x14ac:dyDescent="0.25">
      <c r="A590" s="126"/>
      <c r="B590" s="17"/>
      <c r="C590" s="17"/>
      <c r="D590" s="17"/>
      <c r="E590" s="17"/>
      <c r="F590" s="17"/>
      <c r="G590" s="18"/>
      <c r="H590" s="18"/>
      <c r="I590" s="18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</row>
    <row r="591" spans="1:21" x14ac:dyDescent="0.25">
      <c r="A591" s="126"/>
      <c r="B591" s="17"/>
      <c r="C591" s="17"/>
      <c r="D591" s="17"/>
      <c r="E591" s="17"/>
      <c r="F591" s="17"/>
      <c r="G591" s="18"/>
      <c r="H591" s="18"/>
      <c r="I591" s="18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</row>
    <row r="592" spans="1:21" x14ac:dyDescent="0.25">
      <c r="A592" s="126"/>
      <c r="B592" s="17"/>
      <c r="C592" s="17"/>
      <c r="D592" s="17"/>
      <c r="E592" s="17"/>
      <c r="F592" s="17"/>
      <c r="G592" s="18"/>
      <c r="H592" s="18"/>
      <c r="I592" s="18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</row>
    <row r="593" spans="1:21" x14ac:dyDescent="0.25">
      <c r="A593" s="126"/>
      <c r="B593" s="17"/>
      <c r="C593" s="17"/>
      <c r="D593" s="17"/>
      <c r="E593" s="17"/>
      <c r="F593" s="17"/>
      <c r="G593" s="18"/>
      <c r="H593" s="18"/>
      <c r="I593" s="18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</row>
    <row r="594" spans="1:21" x14ac:dyDescent="0.25">
      <c r="A594" s="126"/>
      <c r="B594" s="17"/>
      <c r="C594" s="17"/>
      <c r="D594" s="17"/>
      <c r="E594" s="17"/>
      <c r="F594" s="17"/>
      <c r="G594" s="18"/>
      <c r="H594" s="18"/>
      <c r="I594" s="18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</row>
    <row r="595" spans="1:21" x14ac:dyDescent="0.25">
      <c r="A595" s="126"/>
      <c r="B595" s="17"/>
      <c r="C595" s="17"/>
      <c r="D595" s="17"/>
      <c r="E595" s="17"/>
      <c r="F595" s="17"/>
      <c r="G595" s="18"/>
      <c r="H595" s="18"/>
      <c r="I595" s="18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</row>
    <row r="596" spans="1:21" x14ac:dyDescent="0.25">
      <c r="A596" s="126"/>
      <c r="B596" s="17"/>
      <c r="C596" s="17"/>
      <c r="D596" s="17"/>
      <c r="E596" s="17"/>
      <c r="F596" s="17"/>
      <c r="G596" s="18"/>
      <c r="H596" s="18"/>
      <c r="I596" s="18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</row>
    <row r="597" spans="1:21" x14ac:dyDescent="0.25">
      <c r="A597" s="126"/>
      <c r="B597" s="17"/>
      <c r="C597" s="17"/>
      <c r="D597" s="17"/>
      <c r="E597" s="17"/>
      <c r="F597" s="17"/>
      <c r="G597" s="18"/>
      <c r="H597" s="18"/>
      <c r="I597" s="18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</row>
    <row r="598" spans="1:21" x14ac:dyDescent="0.25">
      <c r="A598" s="126"/>
      <c r="B598" s="17"/>
      <c r="C598" s="17"/>
      <c r="D598" s="17"/>
      <c r="E598" s="17"/>
      <c r="F598" s="17"/>
      <c r="G598" s="18"/>
      <c r="H598" s="18"/>
      <c r="I598" s="18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</row>
    <row r="599" spans="1:21" x14ac:dyDescent="0.25">
      <c r="A599" s="126"/>
      <c r="B599" s="17"/>
      <c r="C599" s="17"/>
      <c r="D599" s="17"/>
      <c r="E599" s="17"/>
      <c r="F599" s="17"/>
      <c r="G599" s="18"/>
      <c r="H599" s="18"/>
      <c r="I599" s="18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</row>
    <row r="600" spans="1:21" x14ac:dyDescent="0.25">
      <c r="A600" s="126"/>
      <c r="B600" s="17"/>
      <c r="C600" s="17"/>
      <c r="D600" s="17"/>
      <c r="E600" s="17"/>
      <c r="F600" s="17"/>
      <c r="G600" s="18"/>
      <c r="H600" s="18"/>
      <c r="I600" s="18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</row>
    <row r="601" spans="1:21" x14ac:dyDescent="0.25">
      <c r="A601" s="126"/>
      <c r="B601" s="17"/>
      <c r="C601" s="17"/>
      <c r="D601" s="17"/>
      <c r="E601" s="17"/>
      <c r="F601" s="17"/>
      <c r="G601" s="18"/>
      <c r="H601" s="18"/>
      <c r="I601" s="18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</row>
    <row r="602" spans="1:21" x14ac:dyDescent="0.25">
      <c r="A602" s="126"/>
      <c r="B602" s="17"/>
      <c r="C602" s="17"/>
      <c r="D602" s="17"/>
      <c r="E602" s="17"/>
      <c r="F602" s="17"/>
      <c r="G602" s="18"/>
      <c r="H602" s="18"/>
      <c r="I602" s="18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</row>
    <row r="603" spans="1:21" x14ac:dyDescent="0.25">
      <c r="A603" s="126"/>
      <c r="B603" s="17"/>
      <c r="C603" s="17"/>
      <c r="D603" s="17"/>
      <c r="E603" s="17"/>
      <c r="F603" s="17"/>
      <c r="G603" s="18"/>
      <c r="H603" s="18"/>
      <c r="I603" s="18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</row>
    <row r="604" spans="1:21" x14ac:dyDescent="0.25">
      <c r="A604" s="126"/>
      <c r="B604" s="17"/>
      <c r="C604" s="17"/>
      <c r="D604" s="17"/>
      <c r="E604" s="17"/>
      <c r="F604" s="17"/>
      <c r="G604" s="18"/>
      <c r="H604" s="18"/>
      <c r="I604" s="18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</row>
    <row r="605" spans="1:21" x14ac:dyDescent="0.25">
      <c r="A605" s="126"/>
      <c r="B605" s="17"/>
      <c r="C605" s="17"/>
      <c r="D605" s="17"/>
      <c r="E605" s="17"/>
      <c r="F605" s="17"/>
      <c r="G605" s="18"/>
      <c r="H605" s="18"/>
      <c r="I605" s="18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</row>
    <row r="606" spans="1:21" x14ac:dyDescent="0.25">
      <c r="A606" s="126"/>
      <c r="B606" s="17"/>
      <c r="C606" s="17"/>
      <c r="D606" s="17"/>
      <c r="E606" s="17"/>
      <c r="F606" s="17"/>
      <c r="G606" s="18"/>
      <c r="H606" s="18"/>
      <c r="I606" s="18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</row>
    <row r="607" spans="1:21" x14ac:dyDescent="0.25">
      <c r="A607" s="126"/>
      <c r="B607" s="17"/>
      <c r="C607" s="17"/>
      <c r="D607" s="17"/>
      <c r="E607" s="17"/>
      <c r="F607" s="17"/>
      <c r="G607" s="18"/>
      <c r="H607" s="18"/>
      <c r="I607" s="18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</row>
    <row r="608" spans="1:21" x14ac:dyDescent="0.25">
      <c r="A608" s="126"/>
      <c r="B608" s="17"/>
      <c r="C608" s="17"/>
      <c r="D608" s="17"/>
      <c r="E608" s="17"/>
      <c r="F608" s="17"/>
      <c r="G608" s="18"/>
      <c r="H608" s="18"/>
      <c r="I608" s="18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</row>
    <row r="609" spans="1:21" x14ac:dyDescent="0.25">
      <c r="A609" s="126"/>
      <c r="B609" s="17"/>
      <c r="C609" s="17"/>
      <c r="D609" s="17"/>
      <c r="E609" s="17"/>
      <c r="F609" s="17"/>
      <c r="G609" s="18"/>
      <c r="H609" s="18"/>
      <c r="I609" s="18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</row>
    <row r="610" spans="1:21" x14ac:dyDescent="0.25">
      <c r="A610" s="126"/>
      <c r="B610" s="17"/>
      <c r="C610" s="17"/>
      <c r="D610" s="17"/>
      <c r="E610" s="17"/>
      <c r="F610" s="17"/>
      <c r="G610" s="18"/>
      <c r="H610" s="18"/>
      <c r="I610" s="18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</row>
    <row r="611" spans="1:21" x14ac:dyDescent="0.25">
      <c r="A611" s="126"/>
      <c r="B611" s="17"/>
      <c r="C611" s="17"/>
      <c r="D611" s="17"/>
      <c r="E611" s="17"/>
      <c r="F611" s="17"/>
      <c r="G611" s="18"/>
      <c r="H611" s="18"/>
      <c r="I611" s="18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</row>
    <row r="612" spans="1:21" x14ac:dyDescent="0.25">
      <c r="A612" s="126"/>
      <c r="B612" s="17"/>
      <c r="C612" s="17"/>
      <c r="D612" s="17"/>
      <c r="E612" s="17"/>
      <c r="F612" s="17"/>
      <c r="G612" s="18"/>
      <c r="H612" s="18"/>
      <c r="I612" s="18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</row>
    <row r="613" spans="1:21" x14ac:dyDescent="0.25">
      <c r="A613" s="126"/>
      <c r="B613" s="17"/>
      <c r="C613" s="17"/>
      <c r="D613" s="17"/>
      <c r="E613" s="17"/>
      <c r="F613" s="17"/>
      <c r="G613" s="18"/>
      <c r="H613" s="18"/>
      <c r="I613" s="18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</row>
    <row r="614" spans="1:21" x14ac:dyDescent="0.25">
      <c r="A614" s="126"/>
      <c r="B614" s="17"/>
      <c r="C614" s="17"/>
      <c r="D614" s="17"/>
      <c r="E614" s="17"/>
      <c r="F614" s="17"/>
      <c r="G614" s="18"/>
      <c r="H614" s="18"/>
      <c r="I614" s="18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</row>
    <row r="615" spans="1:21" x14ac:dyDescent="0.25">
      <c r="A615" s="126"/>
      <c r="B615" s="17"/>
      <c r="C615" s="17"/>
      <c r="D615" s="17"/>
      <c r="E615" s="17"/>
      <c r="F615" s="17"/>
      <c r="G615" s="18"/>
      <c r="H615" s="18"/>
      <c r="I615" s="18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</row>
    <row r="616" spans="1:21" x14ac:dyDescent="0.25">
      <c r="A616" s="126"/>
      <c r="B616" s="17"/>
      <c r="C616" s="17"/>
      <c r="D616" s="17"/>
      <c r="E616" s="17"/>
      <c r="F616" s="17"/>
      <c r="G616" s="18"/>
      <c r="H616" s="18"/>
      <c r="I616" s="18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</row>
    <row r="617" spans="1:21" x14ac:dyDescent="0.25">
      <c r="A617" s="126"/>
      <c r="B617" s="17"/>
      <c r="C617" s="17"/>
      <c r="D617" s="17"/>
      <c r="E617" s="17"/>
      <c r="F617" s="17"/>
      <c r="G617" s="18"/>
      <c r="H617" s="18"/>
      <c r="I617" s="18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</row>
    <row r="618" spans="1:21" x14ac:dyDescent="0.25">
      <c r="A618" s="126"/>
      <c r="B618" s="17"/>
      <c r="C618" s="17"/>
      <c r="D618" s="17"/>
      <c r="E618" s="17"/>
      <c r="F618" s="17"/>
      <c r="G618" s="18"/>
      <c r="H618" s="18"/>
      <c r="I618" s="18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</row>
    <row r="619" spans="1:21" x14ac:dyDescent="0.25">
      <c r="A619" s="126"/>
      <c r="B619" s="17"/>
      <c r="C619" s="17"/>
      <c r="D619" s="17"/>
      <c r="E619" s="17"/>
      <c r="F619" s="17"/>
      <c r="G619" s="18"/>
      <c r="H619" s="18"/>
      <c r="I619" s="18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</row>
    <row r="620" spans="1:21" x14ac:dyDescent="0.25">
      <c r="A620" s="126"/>
      <c r="B620" s="17"/>
      <c r="C620" s="17"/>
      <c r="D620" s="17"/>
      <c r="E620" s="17"/>
      <c r="F620" s="17"/>
      <c r="G620" s="18"/>
      <c r="H620" s="18"/>
      <c r="I620" s="18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</row>
    <row r="621" spans="1:21" x14ac:dyDescent="0.25">
      <c r="A621" s="126"/>
      <c r="B621" s="17"/>
      <c r="C621" s="17"/>
      <c r="D621" s="17"/>
      <c r="E621" s="17"/>
      <c r="F621" s="17"/>
      <c r="G621" s="18"/>
      <c r="H621" s="18"/>
      <c r="I621" s="18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</row>
    <row r="622" spans="1:21" x14ac:dyDescent="0.25">
      <c r="A622" s="126"/>
      <c r="B622" s="17"/>
      <c r="C622" s="17"/>
      <c r="D622" s="17"/>
      <c r="E622" s="17"/>
      <c r="F622" s="17"/>
      <c r="G622" s="18"/>
      <c r="H622" s="18"/>
      <c r="I622" s="18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</row>
    <row r="623" spans="1:21" x14ac:dyDescent="0.25">
      <c r="A623" s="126"/>
      <c r="B623" s="17"/>
      <c r="C623" s="17"/>
      <c r="D623" s="17"/>
      <c r="E623" s="17"/>
      <c r="F623" s="17"/>
      <c r="G623" s="18"/>
      <c r="H623" s="18"/>
      <c r="I623" s="18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</row>
    <row r="624" spans="1:21" x14ac:dyDescent="0.25">
      <c r="A624" s="126"/>
      <c r="B624" s="17"/>
      <c r="C624" s="17"/>
      <c r="D624" s="17"/>
      <c r="E624" s="17"/>
      <c r="F624" s="17"/>
      <c r="G624" s="18"/>
      <c r="H624" s="18"/>
      <c r="I624" s="18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</row>
    <row r="625" spans="1:21" x14ac:dyDescent="0.25">
      <c r="A625" s="126"/>
      <c r="B625" s="17"/>
      <c r="C625" s="17"/>
      <c r="D625" s="17"/>
      <c r="E625" s="17"/>
      <c r="F625" s="17"/>
      <c r="G625" s="18"/>
      <c r="H625" s="18"/>
      <c r="I625" s="18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</row>
    <row r="626" spans="1:21" x14ac:dyDescent="0.25">
      <c r="A626" s="126"/>
      <c r="B626" s="17"/>
      <c r="C626" s="17"/>
      <c r="D626" s="17"/>
      <c r="E626" s="17"/>
      <c r="F626" s="17"/>
      <c r="G626" s="18"/>
      <c r="H626" s="18"/>
      <c r="I626" s="18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</row>
    <row r="627" spans="1:21" x14ac:dyDescent="0.25">
      <c r="A627" s="126"/>
      <c r="B627" s="17"/>
      <c r="C627" s="17"/>
      <c r="D627" s="17"/>
      <c r="E627" s="17"/>
      <c r="F627" s="17"/>
      <c r="G627" s="18"/>
      <c r="H627" s="18"/>
      <c r="I627" s="18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</row>
    <row r="628" spans="1:21" x14ac:dyDescent="0.25">
      <c r="A628" s="126"/>
      <c r="B628" s="17"/>
      <c r="C628" s="17"/>
      <c r="D628" s="17"/>
      <c r="E628" s="17"/>
      <c r="F628" s="17"/>
      <c r="G628" s="18"/>
      <c r="H628" s="18"/>
      <c r="I628" s="18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</row>
    <row r="629" spans="1:21" x14ac:dyDescent="0.25">
      <c r="A629" s="126"/>
      <c r="B629" s="17"/>
      <c r="C629" s="17"/>
      <c r="D629" s="17"/>
      <c r="E629" s="17"/>
      <c r="F629" s="17"/>
      <c r="G629" s="18"/>
      <c r="H629" s="18"/>
      <c r="I629" s="18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</row>
    <row r="630" spans="1:21" x14ac:dyDescent="0.25">
      <c r="A630" s="126"/>
      <c r="B630" s="17"/>
      <c r="C630" s="17"/>
      <c r="D630" s="17"/>
      <c r="E630" s="17"/>
      <c r="F630" s="17"/>
      <c r="G630" s="18"/>
      <c r="H630" s="18"/>
      <c r="I630" s="18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</row>
    <row r="631" spans="1:21" x14ac:dyDescent="0.25">
      <c r="A631" s="126"/>
      <c r="B631" s="17"/>
      <c r="C631" s="17"/>
      <c r="D631" s="17"/>
      <c r="E631" s="17"/>
      <c r="F631" s="17"/>
      <c r="G631" s="18"/>
      <c r="H631" s="18"/>
      <c r="I631" s="18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</row>
    <row r="632" spans="1:21" x14ac:dyDescent="0.25">
      <c r="A632" s="126"/>
      <c r="B632" s="17"/>
      <c r="C632" s="17"/>
      <c r="D632" s="17"/>
      <c r="E632" s="17"/>
      <c r="F632" s="17"/>
      <c r="G632" s="18"/>
      <c r="H632" s="18"/>
      <c r="I632" s="18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</row>
    <row r="633" spans="1:21" x14ac:dyDescent="0.25">
      <c r="A633" s="126"/>
      <c r="B633" s="17"/>
      <c r="C633" s="17"/>
      <c r="D633" s="17"/>
      <c r="E633" s="17"/>
      <c r="F633" s="17"/>
      <c r="G633" s="18"/>
      <c r="H633" s="18"/>
      <c r="I633" s="18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</row>
    <row r="634" spans="1:21" x14ac:dyDescent="0.25">
      <c r="A634" s="126"/>
      <c r="B634" s="17"/>
      <c r="C634" s="17"/>
      <c r="D634" s="17"/>
      <c r="E634" s="17"/>
      <c r="F634" s="17"/>
      <c r="G634" s="18"/>
      <c r="H634" s="18"/>
      <c r="I634" s="18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</row>
    <row r="635" spans="1:21" x14ac:dyDescent="0.25">
      <c r="A635" s="126"/>
      <c r="B635" s="17"/>
      <c r="C635" s="17"/>
      <c r="D635" s="17"/>
      <c r="E635" s="17"/>
      <c r="F635" s="17"/>
      <c r="G635" s="18"/>
      <c r="H635" s="18"/>
      <c r="I635" s="18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</row>
    <row r="636" spans="1:21" x14ac:dyDescent="0.25">
      <c r="A636" s="126"/>
      <c r="B636" s="17"/>
      <c r="C636" s="17"/>
      <c r="D636" s="17"/>
      <c r="E636" s="17"/>
      <c r="F636" s="17"/>
      <c r="G636" s="18"/>
      <c r="H636" s="18"/>
      <c r="I636" s="18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</row>
    <row r="637" spans="1:21" x14ac:dyDescent="0.25">
      <c r="A637" s="126"/>
      <c r="B637" s="17"/>
      <c r="C637" s="17"/>
      <c r="D637" s="17"/>
      <c r="E637" s="17"/>
      <c r="F637" s="17"/>
      <c r="G637" s="18"/>
      <c r="H637" s="18"/>
      <c r="I637" s="18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</row>
    <row r="638" spans="1:21" x14ac:dyDescent="0.25">
      <c r="A638" s="126"/>
      <c r="B638" s="17"/>
      <c r="C638" s="17"/>
      <c r="D638" s="17"/>
      <c r="E638" s="17"/>
      <c r="F638" s="17"/>
      <c r="G638" s="18"/>
      <c r="H638" s="18"/>
      <c r="I638" s="18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</row>
    <row r="639" spans="1:21" x14ac:dyDescent="0.25">
      <c r="A639" s="126"/>
      <c r="B639" s="17"/>
      <c r="C639" s="17"/>
      <c r="D639" s="17"/>
      <c r="E639" s="17"/>
      <c r="F639" s="17"/>
      <c r="G639" s="18"/>
      <c r="H639" s="18"/>
      <c r="I639" s="18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</row>
    <row r="640" spans="1:21" x14ac:dyDescent="0.25">
      <c r="A640" s="126"/>
      <c r="B640" s="17"/>
      <c r="C640" s="17"/>
      <c r="D640" s="17"/>
      <c r="E640" s="17"/>
      <c r="F640" s="17"/>
      <c r="G640" s="18"/>
      <c r="H640" s="18"/>
      <c r="I640" s="18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</row>
    <row r="641" spans="1:21" x14ac:dyDescent="0.25">
      <c r="A641" s="126"/>
      <c r="B641" s="17"/>
      <c r="C641" s="17"/>
      <c r="D641" s="17"/>
      <c r="E641" s="17"/>
      <c r="F641" s="17"/>
      <c r="G641" s="18"/>
      <c r="H641" s="18"/>
      <c r="I641" s="18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</row>
    <row r="642" spans="1:21" x14ac:dyDescent="0.25">
      <c r="A642" s="126"/>
      <c r="B642" s="17"/>
      <c r="C642" s="17"/>
      <c r="D642" s="17"/>
      <c r="E642" s="17"/>
      <c r="F642" s="17"/>
      <c r="G642" s="18"/>
      <c r="H642" s="18"/>
      <c r="I642" s="18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</row>
    <row r="643" spans="1:21" x14ac:dyDescent="0.25">
      <c r="A643" s="126"/>
      <c r="B643" s="17"/>
      <c r="C643" s="17"/>
      <c r="D643" s="17"/>
      <c r="E643" s="17"/>
      <c r="F643" s="17"/>
      <c r="G643" s="18"/>
      <c r="H643" s="18"/>
      <c r="I643" s="18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</row>
    <row r="644" spans="1:21" x14ac:dyDescent="0.25">
      <c r="A644" s="126"/>
      <c r="B644" s="17"/>
      <c r="C644" s="17"/>
      <c r="D644" s="17"/>
      <c r="E644" s="17"/>
      <c r="F644" s="17"/>
      <c r="G644" s="18"/>
      <c r="H644" s="18"/>
      <c r="I644" s="18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</row>
    <row r="645" spans="1:21" x14ac:dyDescent="0.25">
      <c r="A645" s="126"/>
      <c r="B645" s="17"/>
      <c r="C645" s="17"/>
      <c r="D645" s="17"/>
      <c r="E645" s="17"/>
      <c r="F645" s="17"/>
      <c r="G645" s="18"/>
      <c r="H645" s="18"/>
      <c r="I645" s="18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</row>
    <row r="646" spans="1:21" x14ac:dyDescent="0.25">
      <c r="A646" s="126"/>
      <c r="B646" s="17"/>
      <c r="C646" s="17"/>
      <c r="D646" s="17"/>
      <c r="E646" s="17"/>
      <c r="F646" s="17"/>
      <c r="G646" s="18"/>
      <c r="H646" s="18"/>
      <c r="I646" s="18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</row>
    <row r="647" spans="1:21" x14ac:dyDescent="0.25">
      <c r="A647" s="126"/>
      <c r="B647" s="17"/>
      <c r="C647" s="17"/>
      <c r="D647" s="17"/>
      <c r="E647" s="17"/>
      <c r="F647" s="17"/>
      <c r="G647" s="18"/>
      <c r="H647" s="18"/>
      <c r="I647" s="18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</row>
    <row r="648" spans="1:21" x14ac:dyDescent="0.25">
      <c r="A648" s="126"/>
      <c r="B648" s="17"/>
      <c r="C648" s="17"/>
      <c r="D648" s="17"/>
      <c r="E648" s="17"/>
      <c r="F648" s="17"/>
      <c r="G648" s="18"/>
      <c r="H648" s="18"/>
      <c r="I648" s="18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</row>
    <row r="649" spans="1:21" x14ac:dyDescent="0.25">
      <c r="A649" s="126"/>
      <c r="B649" s="17"/>
      <c r="C649" s="17"/>
      <c r="D649" s="17"/>
      <c r="E649" s="17"/>
      <c r="F649" s="17"/>
      <c r="G649" s="18"/>
      <c r="H649" s="18"/>
      <c r="I649" s="18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</row>
    <row r="650" spans="1:21" x14ac:dyDescent="0.25">
      <c r="A650" s="126"/>
      <c r="B650" s="17"/>
      <c r="C650" s="17"/>
      <c r="D650" s="17"/>
      <c r="E650" s="17"/>
      <c r="F650" s="17"/>
      <c r="G650" s="18"/>
      <c r="H650" s="18"/>
      <c r="I650" s="18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</row>
    <row r="651" spans="1:21" x14ac:dyDescent="0.25">
      <c r="A651" s="126"/>
      <c r="B651" s="17"/>
      <c r="C651" s="17"/>
      <c r="D651" s="17"/>
      <c r="E651" s="17"/>
      <c r="F651" s="17"/>
      <c r="G651" s="18"/>
      <c r="H651" s="18"/>
      <c r="I651" s="18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</row>
    <row r="652" spans="1:21" x14ac:dyDescent="0.25">
      <c r="A652" s="126"/>
      <c r="B652" s="17"/>
      <c r="C652" s="17"/>
      <c r="D652" s="17"/>
      <c r="E652" s="17"/>
      <c r="F652" s="17"/>
      <c r="G652" s="18"/>
      <c r="H652" s="18"/>
      <c r="I652" s="18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</row>
    <row r="653" spans="1:21" x14ac:dyDescent="0.25">
      <c r="A653" s="126"/>
      <c r="B653" s="17"/>
      <c r="C653" s="17"/>
      <c r="D653" s="17"/>
      <c r="E653" s="17"/>
      <c r="F653" s="17"/>
      <c r="G653" s="18"/>
      <c r="H653" s="18"/>
      <c r="I653" s="18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</row>
    <row r="654" spans="1:21" x14ac:dyDescent="0.25">
      <c r="A654" s="126"/>
      <c r="B654" s="17"/>
      <c r="C654" s="17"/>
      <c r="D654" s="17"/>
      <c r="E654" s="17"/>
      <c r="F654" s="17"/>
      <c r="G654" s="18"/>
      <c r="H654" s="18"/>
      <c r="I654" s="18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</row>
    <row r="655" spans="1:21" x14ac:dyDescent="0.25">
      <c r="A655" s="126"/>
      <c r="B655" s="17"/>
      <c r="C655" s="17"/>
      <c r="D655" s="17"/>
      <c r="E655" s="17"/>
      <c r="F655" s="17"/>
      <c r="G655" s="18"/>
      <c r="H655" s="18"/>
      <c r="I655" s="18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</row>
    <row r="656" spans="1:21" x14ac:dyDescent="0.25">
      <c r="A656" s="126"/>
      <c r="B656" s="17"/>
      <c r="C656" s="17"/>
      <c r="D656" s="17"/>
      <c r="E656" s="17"/>
      <c r="F656" s="17"/>
      <c r="G656" s="18"/>
      <c r="H656" s="18"/>
      <c r="I656" s="18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</row>
    <row r="657" spans="1:21" x14ac:dyDescent="0.25">
      <c r="A657" s="126"/>
      <c r="B657" s="17"/>
      <c r="C657" s="17"/>
      <c r="D657" s="17"/>
      <c r="E657" s="17"/>
      <c r="F657" s="17"/>
      <c r="G657" s="18"/>
      <c r="H657" s="18"/>
      <c r="I657" s="18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</row>
    <row r="658" spans="1:21" x14ac:dyDescent="0.25">
      <c r="A658" s="126"/>
      <c r="B658" s="17"/>
      <c r="C658" s="17"/>
      <c r="D658" s="17"/>
      <c r="E658" s="17"/>
      <c r="F658" s="17"/>
      <c r="G658" s="18"/>
      <c r="H658" s="18"/>
      <c r="I658" s="18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</row>
    <row r="659" spans="1:21" x14ac:dyDescent="0.25">
      <c r="A659" s="126"/>
      <c r="B659" s="17"/>
      <c r="C659" s="17"/>
      <c r="D659" s="17"/>
      <c r="E659" s="17"/>
      <c r="F659" s="17"/>
      <c r="G659" s="18"/>
      <c r="H659" s="18"/>
      <c r="I659" s="18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</row>
    <row r="660" spans="1:21" x14ac:dyDescent="0.25">
      <c r="A660" s="126"/>
      <c r="B660" s="17"/>
      <c r="C660" s="17"/>
      <c r="D660" s="17"/>
      <c r="E660" s="17"/>
      <c r="F660" s="17"/>
      <c r="G660" s="18"/>
      <c r="H660" s="18"/>
      <c r="I660" s="18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</row>
    <row r="661" spans="1:21" x14ac:dyDescent="0.25">
      <c r="A661" s="126"/>
      <c r="B661" s="17"/>
      <c r="C661" s="17"/>
      <c r="D661" s="17"/>
      <c r="E661" s="17"/>
      <c r="F661" s="17"/>
      <c r="G661" s="18"/>
      <c r="H661" s="18"/>
      <c r="I661" s="18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</row>
    <row r="662" spans="1:21" x14ac:dyDescent="0.25">
      <c r="A662" s="126"/>
      <c r="B662" s="17"/>
      <c r="C662" s="17"/>
      <c r="D662" s="17"/>
      <c r="E662" s="17"/>
      <c r="F662" s="17"/>
      <c r="G662" s="18"/>
      <c r="H662" s="18"/>
      <c r="I662" s="18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</row>
    <row r="663" spans="1:21" x14ac:dyDescent="0.25">
      <c r="A663" s="126"/>
      <c r="B663" s="17"/>
      <c r="C663" s="17"/>
      <c r="D663" s="17"/>
      <c r="E663" s="17"/>
      <c r="F663" s="17"/>
      <c r="G663" s="18"/>
      <c r="H663" s="18"/>
      <c r="I663" s="18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</row>
    <row r="664" spans="1:21" x14ac:dyDescent="0.25">
      <c r="A664" s="126"/>
      <c r="B664" s="17"/>
      <c r="C664" s="17"/>
      <c r="D664" s="17"/>
      <c r="E664" s="17"/>
      <c r="F664" s="17"/>
      <c r="G664" s="18"/>
      <c r="H664" s="18"/>
      <c r="I664" s="18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</row>
    <row r="665" spans="1:21" x14ac:dyDescent="0.25">
      <c r="A665" s="126"/>
      <c r="B665" s="17"/>
      <c r="C665" s="17"/>
      <c r="D665" s="17"/>
      <c r="E665" s="17"/>
      <c r="F665" s="17"/>
      <c r="G665" s="18"/>
      <c r="H665" s="18"/>
      <c r="I665" s="18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</row>
    <row r="666" spans="1:21" x14ac:dyDescent="0.25">
      <c r="A666" s="126"/>
      <c r="B666" s="17"/>
      <c r="C666" s="17"/>
      <c r="D666" s="17"/>
      <c r="E666" s="17"/>
      <c r="F666" s="17"/>
      <c r="G666" s="18"/>
      <c r="H666" s="18"/>
      <c r="I666" s="18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</row>
    <row r="667" spans="1:21" x14ac:dyDescent="0.25">
      <c r="A667" s="126"/>
      <c r="B667" s="17"/>
      <c r="C667" s="17"/>
      <c r="D667" s="17"/>
      <c r="E667" s="17"/>
      <c r="F667" s="17"/>
      <c r="G667" s="18"/>
      <c r="H667" s="18"/>
      <c r="I667" s="18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</row>
    <row r="668" spans="1:21" x14ac:dyDescent="0.25">
      <c r="A668" s="126"/>
      <c r="B668" s="17"/>
      <c r="C668" s="17"/>
      <c r="D668" s="17"/>
      <c r="E668" s="17"/>
      <c r="F668" s="17"/>
      <c r="G668" s="18"/>
      <c r="H668" s="18"/>
      <c r="I668" s="18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</row>
    <row r="669" spans="1:21" x14ac:dyDescent="0.25">
      <c r="A669" s="126"/>
      <c r="B669" s="17"/>
      <c r="C669" s="17"/>
      <c r="D669" s="17"/>
      <c r="E669" s="17"/>
      <c r="F669" s="17"/>
      <c r="G669" s="18"/>
      <c r="H669" s="18"/>
      <c r="I669" s="18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</row>
    <row r="670" spans="1:21" x14ac:dyDescent="0.25">
      <c r="A670" s="126"/>
      <c r="B670" s="17"/>
      <c r="C670" s="17"/>
      <c r="D670" s="17"/>
      <c r="E670" s="17"/>
      <c r="F670" s="17"/>
      <c r="G670" s="18"/>
      <c r="H670" s="18"/>
      <c r="I670" s="18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</row>
    <row r="671" spans="1:21" x14ac:dyDescent="0.25">
      <c r="A671" s="126"/>
      <c r="B671" s="17"/>
      <c r="C671" s="17"/>
      <c r="D671" s="17"/>
      <c r="E671" s="17"/>
      <c r="F671" s="17"/>
      <c r="G671" s="18"/>
      <c r="H671" s="18"/>
      <c r="I671" s="18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</row>
    <row r="672" spans="1:21" x14ac:dyDescent="0.25">
      <c r="A672" s="126"/>
      <c r="B672" s="17"/>
      <c r="C672" s="17"/>
      <c r="D672" s="17"/>
      <c r="E672" s="17"/>
      <c r="F672" s="17"/>
      <c r="G672" s="18"/>
      <c r="H672" s="18"/>
      <c r="I672" s="18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</row>
    <row r="673" spans="1:21" x14ac:dyDescent="0.25">
      <c r="A673" s="126"/>
      <c r="B673" s="17"/>
      <c r="C673" s="17"/>
      <c r="D673" s="17"/>
      <c r="E673" s="17"/>
      <c r="F673" s="17"/>
      <c r="G673" s="18"/>
      <c r="H673" s="18"/>
      <c r="I673" s="18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</row>
    <row r="674" spans="1:21" x14ac:dyDescent="0.25">
      <c r="A674" s="126"/>
      <c r="B674" s="17"/>
      <c r="C674" s="17"/>
      <c r="D674" s="17"/>
      <c r="E674" s="17"/>
      <c r="F674" s="17"/>
      <c r="G674" s="18"/>
      <c r="H674" s="18"/>
      <c r="I674" s="18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</row>
    <row r="675" spans="1:21" x14ac:dyDescent="0.25">
      <c r="A675" s="126"/>
      <c r="B675" s="17"/>
      <c r="C675" s="17"/>
      <c r="D675" s="17"/>
      <c r="E675" s="17"/>
      <c r="F675" s="17"/>
      <c r="G675" s="18"/>
      <c r="H675" s="18"/>
      <c r="I675" s="18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</row>
    <row r="676" spans="1:21" x14ac:dyDescent="0.25">
      <c r="A676" s="126"/>
      <c r="B676" s="17"/>
      <c r="C676" s="17"/>
      <c r="D676" s="17"/>
      <c r="E676" s="17"/>
      <c r="F676" s="17"/>
      <c r="G676" s="18"/>
      <c r="H676" s="18"/>
      <c r="I676" s="18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</row>
    <row r="677" spans="1:21" x14ac:dyDescent="0.25">
      <c r="A677" s="126"/>
      <c r="B677" s="17"/>
      <c r="C677" s="17"/>
      <c r="D677" s="17"/>
      <c r="E677" s="17"/>
      <c r="F677" s="17"/>
      <c r="G677" s="18"/>
      <c r="H677" s="18"/>
      <c r="I677" s="18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</row>
    <row r="678" spans="1:21" x14ac:dyDescent="0.25">
      <c r="A678" s="126"/>
      <c r="B678" s="17"/>
      <c r="C678" s="17"/>
      <c r="D678" s="17"/>
      <c r="E678" s="17"/>
      <c r="F678" s="17"/>
      <c r="G678" s="18"/>
      <c r="H678" s="18"/>
      <c r="I678" s="18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</row>
    <row r="679" spans="1:21" x14ac:dyDescent="0.25">
      <c r="A679" s="126"/>
      <c r="B679" s="17"/>
      <c r="C679" s="17"/>
      <c r="D679" s="17"/>
      <c r="E679" s="17"/>
      <c r="F679" s="17"/>
      <c r="G679" s="18"/>
      <c r="H679" s="18"/>
      <c r="I679" s="18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</row>
    <row r="680" spans="1:21" x14ac:dyDescent="0.25">
      <c r="A680" s="126"/>
      <c r="B680" s="17"/>
      <c r="C680" s="17"/>
      <c r="D680" s="17"/>
      <c r="E680" s="17"/>
      <c r="F680" s="17"/>
      <c r="G680" s="18"/>
      <c r="H680" s="18"/>
      <c r="I680" s="18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</row>
    <row r="681" spans="1:21" x14ac:dyDescent="0.25">
      <c r="A681" s="126"/>
      <c r="B681" s="17"/>
      <c r="C681" s="17"/>
      <c r="D681" s="17"/>
      <c r="E681" s="17"/>
      <c r="F681" s="17"/>
      <c r="G681" s="18"/>
      <c r="H681" s="18"/>
      <c r="I681" s="18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</row>
    <row r="682" spans="1:21" x14ac:dyDescent="0.25">
      <c r="A682" s="126"/>
      <c r="B682" s="17"/>
      <c r="C682" s="17"/>
      <c r="D682" s="17"/>
      <c r="E682" s="17"/>
      <c r="F682" s="17"/>
      <c r="G682" s="18"/>
      <c r="H682" s="18"/>
      <c r="I682" s="18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</row>
    <row r="683" spans="1:21" x14ac:dyDescent="0.25">
      <c r="A683" s="126"/>
      <c r="B683" s="17"/>
      <c r="C683" s="17"/>
      <c r="D683" s="17"/>
      <c r="E683" s="17"/>
      <c r="F683" s="17"/>
      <c r="G683" s="18"/>
      <c r="H683" s="18"/>
      <c r="I683" s="18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</row>
    <row r="684" spans="1:21" x14ac:dyDescent="0.25">
      <c r="A684" s="126"/>
      <c r="B684" s="17"/>
      <c r="C684" s="17"/>
      <c r="D684" s="17"/>
      <c r="E684" s="17"/>
      <c r="F684" s="17"/>
      <c r="G684" s="18"/>
      <c r="H684" s="18"/>
      <c r="I684" s="18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</row>
    <row r="685" spans="1:21" x14ac:dyDescent="0.25">
      <c r="A685" s="126"/>
      <c r="B685" s="17"/>
      <c r="C685" s="17"/>
      <c r="D685" s="17"/>
      <c r="E685" s="17"/>
      <c r="F685" s="17"/>
      <c r="G685" s="18"/>
      <c r="H685" s="18"/>
      <c r="I685" s="18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</row>
    <row r="686" spans="1:21" x14ac:dyDescent="0.25">
      <c r="A686" s="126"/>
      <c r="B686" s="17"/>
      <c r="C686" s="17"/>
      <c r="D686" s="17"/>
      <c r="E686" s="17"/>
      <c r="F686" s="17"/>
      <c r="G686" s="18"/>
      <c r="H686" s="18"/>
      <c r="I686" s="18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</row>
    <row r="687" spans="1:21" x14ac:dyDescent="0.25">
      <c r="A687" s="126"/>
      <c r="B687" s="17"/>
      <c r="C687" s="17"/>
      <c r="D687" s="17"/>
      <c r="E687" s="17"/>
      <c r="F687" s="17"/>
      <c r="G687" s="18"/>
      <c r="H687" s="18"/>
      <c r="I687" s="18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</row>
    <row r="688" spans="1:21" x14ac:dyDescent="0.25">
      <c r="A688" s="126"/>
      <c r="B688" s="17"/>
      <c r="C688" s="17"/>
      <c r="D688" s="17"/>
      <c r="E688" s="17"/>
      <c r="F688" s="17"/>
      <c r="G688" s="18"/>
      <c r="H688" s="18"/>
      <c r="I688" s="18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</row>
    <row r="689" spans="1:21" x14ac:dyDescent="0.25">
      <c r="A689" s="126"/>
      <c r="B689" s="17"/>
      <c r="C689" s="17"/>
      <c r="D689" s="17"/>
      <c r="E689" s="17"/>
      <c r="F689" s="17"/>
      <c r="G689" s="18"/>
      <c r="H689" s="18"/>
      <c r="I689" s="18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</row>
    <row r="690" spans="1:21" x14ac:dyDescent="0.25">
      <c r="A690" s="126"/>
      <c r="B690" s="17"/>
      <c r="C690" s="17"/>
      <c r="D690" s="17"/>
      <c r="E690" s="17"/>
      <c r="F690" s="17"/>
      <c r="G690" s="18"/>
      <c r="H690" s="18"/>
      <c r="I690" s="18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</row>
    <row r="691" spans="1:21" x14ac:dyDescent="0.25">
      <c r="A691" s="126"/>
      <c r="B691" s="17"/>
      <c r="C691" s="17"/>
      <c r="D691" s="17"/>
      <c r="E691" s="17"/>
      <c r="F691" s="17"/>
      <c r="G691" s="18"/>
      <c r="H691" s="18"/>
      <c r="I691" s="18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</row>
    <row r="692" spans="1:21" x14ac:dyDescent="0.25">
      <c r="A692" s="126"/>
      <c r="B692" s="17"/>
      <c r="C692" s="17"/>
      <c r="D692" s="17"/>
      <c r="E692" s="17"/>
      <c r="F692" s="17"/>
      <c r="G692" s="18"/>
      <c r="H692" s="18"/>
      <c r="I692" s="18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</row>
    <row r="693" spans="1:21" x14ac:dyDescent="0.25">
      <c r="A693" s="126"/>
      <c r="B693" s="17"/>
      <c r="C693" s="17"/>
      <c r="D693" s="17"/>
      <c r="E693" s="17"/>
      <c r="F693" s="17"/>
      <c r="G693" s="18"/>
      <c r="H693" s="18"/>
      <c r="I693" s="18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</row>
    <row r="694" spans="1:21" x14ac:dyDescent="0.25">
      <c r="A694" s="126"/>
      <c r="B694" s="17"/>
      <c r="C694" s="17"/>
      <c r="D694" s="17"/>
      <c r="E694" s="17"/>
      <c r="F694" s="17"/>
      <c r="G694" s="18"/>
      <c r="H694" s="18"/>
      <c r="I694" s="18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</row>
    <row r="695" spans="1:21" x14ac:dyDescent="0.25">
      <c r="A695" s="126"/>
      <c r="B695" s="17"/>
      <c r="C695" s="17"/>
      <c r="D695" s="17"/>
      <c r="E695" s="17"/>
      <c r="F695" s="17"/>
      <c r="G695" s="18"/>
      <c r="H695" s="18"/>
      <c r="I695" s="18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</row>
    <row r="696" spans="1:21" x14ac:dyDescent="0.25">
      <c r="A696" s="126"/>
      <c r="B696" s="17"/>
      <c r="C696" s="17"/>
      <c r="D696" s="17"/>
      <c r="E696" s="17"/>
      <c r="F696" s="17"/>
      <c r="G696" s="18"/>
      <c r="H696" s="18"/>
      <c r="I696" s="18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</row>
    <row r="697" spans="1:21" x14ac:dyDescent="0.25">
      <c r="A697" s="126"/>
      <c r="B697" s="17"/>
      <c r="C697" s="17"/>
      <c r="D697" s="17"/>
      <c r="E697" s="17"/>
      <c r="F697" s="17"/>
      <c r="G697" s="18"/>
      <c r="H697" s="18"/>
      <c r="I697" s="18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</row>
    <row r="698" spans="1:21" x14ac:dyDescent="0.25">
      <c r="A698" s="126"/>
      <c r="B698" s="17"/>
      <c r="C698" s="17"/>
      <c r="D698" s="17"/>
      <c r="E698" s="17"/>
      <c r="F698" s="17"/>
      <c r="G698" s="18"/>
      <c r="H698" s="18"/>
      <c r="I698" s="18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</row>
    <row r="699" spans="1:21" x14ac:dyDescent="0.25">
      <c r="A699" s="126"/>
      <c r="B699" s="17"/>
      <c r="C699" s="17"/>
      <c r="D699" s="17"/>
      <c r="E699" s="17"/>
      <c r="F699" s="17"/>
      <c r="G699" s="18"/>
      <c r="H699" s="18"/>
      <c r="I699" s="18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</row>
    <row r="700" spans="1:21" x14ac:dyDescent="0.25">
      <c r="A700" s="126"/>
      <c r="B700" s="17"/>
      <c r="C700" s="17"/>
      <c r="D700" s="17"/>
      <c r="E700" s="17"/>
      <c r="F700" s="17"/>
      <c r="G700" s="18"/>
      <c r="H700" s="18"/>
      <c r="I700" s="18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</row>
    <row r="701" spans="1:21" x14ac:dyDescent="0.25">
      <c r="A701" s="126"/>
      <c r="B701" s="17"/>
      <c r="C701" s="17"/>
      <c r="D701" s="17"/>
      <c r="E701" s="17"/>
      <c r="F701" s="17"/>
      <c r="G701" s="18"/>
      <c r="H701" s="18"/>
      <c r="I701" s="18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</row>
    <row r="702" spans="1:21" x14ac:dyDescent="0.25">
      <c r="A702" s="126"/>
      <c r="B702" s="17"/>
      <c r="C702" s="17"/>
      <c r="D702" s="17"/>
      <c r="E702" s="17"/>
      <c r="F702" s="17"/>
      <c r="G702" s="18"/>
      <c r="H702" s="18"/>
      <c r="I702" s="18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</row>
    <row r="703" spans="1:21" x14ac:dyDescent="0.25">
      <c r="A703" s="126"/>
      <c r="B703" s="17"/>
      <c r="C703" s="17"/>
      <c r="D703" s="17"/>
      <c r="E703" s="17"/>
      <c r="F703" s="17"/>
      <c r="G703" s="18"/>
      <c r="H703" s="18"/>
      <c r="I703" s="18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</row>
    <row r="704" spans="1:21" x14ac:dyDescent="0.25">
      <c r="A704" s="126"/>
      <c r="B704" s="17"/>
      <c r="C704" s="17"/>
      <c r="D704" s="17"/>
      <c r="E704" s="17"/>
      <c r="F704" s="17"/>
      <c r="G704" s="18"/>
      <c r="H704" s="18"/>
      <c r="I704" s="18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</row>
    <row r="705" spans="1:21" x14ac:dyDescent="0.25">
      <c r="A705" s="126"/>
      <c r="B705" s="17"/>
      <c r="C705" s="17"/>
      <c r="D705" s="17"/>
      <c r="E705" s="17"/>
      <c r="F705" s="17"/>
      <c r="G705" s="18"/>
      <c r="H705" s="18"/>
      <c r="I705" s="18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</row>
    <row r="706" spans="1:21" x14ac:dyDescent="0.25">
      <c r="A706" s="126"/>
      <c r="B706" s="17"/>
      <c r="C706" s="17"/>
      <c r="D706" s="17"/>
      <c r="E706" s="17"/>
      <c r="F706" s="17"/>
      <c r="G706" s="18"/>
      <c r="H706" s="18"/>
      <c r="I706" s="18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</row>
    <row r="707" spans="1:21" x14ac:dyDescent="0.25">
      <c r="A707" s="126"/>
      <c r="B707" s="17"/>
      <c r="C707" s="17"/>
      <c r="D707" s="17"/>
      <c r="E707" s="17"/>
      <c r="F707" s="17"/>
      <c r="G707" s="18"/>
      <c r="H707" s="18"/>
      <c r="I707" s="18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</row>
    <row r="708" spans="1:21" x14ac:dyDescent="0.25">
      <c r="A708" s="126"/>
      <c r="B708" s="17"/>
      <c r="C708" s="17"/>
      <c r="D708" s="17"/>
      <c r="E708" s="17"/>
      <c r="F708" s="17"/>
      <c r="G708" s="18"/>
      <c r="H708" s="18"/>
      <c r="I708" s="18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</row>
    <row r="709" spans="1:21" x14ac:dyDescent="0.25">
      <c r="A709" s="126"/>
      <c r="B709" s="17"/>
      <c r="C709" s="17"/>
      <c r="D709" s="17"/>
      <c r="E709" s="17"/>
      <c r="F709" s="17"/>
      <c r="G709" s="18"/>
      <c r="H709" s="18"/>
      <c r="I709" s="18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</row>
    <row r="710" spans="1:21" x14ac:dyDescent="0.25">
      <c r="A710" s="126"/>
      <c r="B710" s="17"/>
      <c r="C710" s="17"/>
      <c r="D710" s="17"/>
      <c r="E710" s="17"/>
      <c r="F710" s="17"/>
      <c r="G710" s="18"/>
      <c r="H710" s="18"/>
      <c r="I710" s="18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</row>
    <row r="711" spans="1:21" x14ac:dyDescent="0.25">
      <c r="A711" s="126"/>
      <c r="B711" s="17"/>
      <c r="C711" s="17"/>
      <c r="D711" s="17"/>
      <c r="E711" s="17"/>
      <c r="F711" s="17"/>
      <c r="G711" s="18"/>
      <c r="H711" s="18"/>
      <c r="I711" s="18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</row>
    <row r="712" spans="1:21" x14ac:dyDescent="0.25">
      <c r="A712" s="126"/>
      <c r="B712" s="17"/>
      <c r="C712" s="17"/>
      <c r="D712" s="17"/>
      <c r="E712" s="17"/>
      <c r="F712" s="17"/>
      <c r="G712" s="18"/>
      <c r="H712" s="18"/>
      <c r="I712" s="18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</row>
    <row r="713" spans="1:21" x14ac:dyDescent="0.25">
      <c r="A713" s="126"/>
      <c r="B713" s="17"/>
      <c r="C713" s="17"/>
      <c r="D713" s="17"/>
      <c r="E713" s="17"/>
      <c r="F713" s="17"/>
      <c r="G713" s="18"/>
      <c r="H713" s="18"/>
      <c r="I713" s="18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</row>
    <row r="714" spans="1:21" x14ac:dyDescent="0.25">
      <c r="A714" s="126"/>
      <c r="B714" s="17"/>
      <c r="C714" s="17"/>
      <c r="D714" s="17"/>
      <c r="E714" s="17"/>
      <c r="F714" s="17"/>
      <c r="G714" s="18"/>
      <c r="H714" s="18"/>
      <c r="I714" s="18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</row>
    <row r="715" spans="1:21" x14ac:dyDescent="0.25">
      <c r="A715" s="126"/>
      <c r="B715" s="17"/>
      <c r="C715" s="17"/>
      <c r="D715" s="17"/>
      <c r="E715" s="17"/>
      <c r="F715" s="17"/>
      <c r="G715" s="18"/>
      <c r="H715" s="18"/>
      <c r="I715" s="18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</row>
    <row r="716" spans="1:21" x14ac:dyDescent="0.25">
      <c r="A716" s="126"/>
      <c r="B716" s="17"/>
      <c r="C716" s="17"/>
      <c r="D716" s="17"/>
      <c r="E716" s="17"/>
      <c r="F716" s="17"/>
      <c r="G716" s="18"/>
      <c r="H716" s="18"/>
      <c r="I716" s="18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</row>
    <row r="717" spans="1:21" x14ac:dyDescent="0.25">
      <c r="A717" s="126"/>
      <c r="B717" s="17"/>
      <c r="C717" s="17"/>
      <c r="D717" s="17"/>
      <c r="E717" s="17"/>
      <c r="F717" s="17"/>
      <c r="G717" s="18"/>
      <c r="H717" s="18"/>
      <c r="I717" s="18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</row>
    <row r="718" spans="1:21" x14ac:dyDescent="0.25">
      <c r="A718" s="126"/>
      <c r="B718" s="17"/>
      <c r="C718" s="17"/>
      <c r="D718" s="17"/>
      <c r="E718" s="17"/>
      <c r="F718" s="17"/>
      <c r="G718" s="18"/>
      <c r="H718" s="18"/>
      <c r="I718" s="18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</row>
    <row r="719" spans="1:21" x14ac:dyDescent="0.25">
      <c r="A719" s="126"/>
      <c r="B719" s="17"/>
      <c r="C719" s="17"/>
      <c r="D719" s="17"/>
      <c r="E719" s="17"/>
      <c r="F719" s="17"/>
      <c r="G719" s="18"/>
      <c r="H719" s="18"/>
      <c r="I719" s="18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</row>
  </sheetData>
  <mergeCells count="242">
    <mergeCell ref="G2:I2"/>
    <mergeCell ref="G3:G4"/>
    <mergeCell ref="H3:H4"/>
    <mergeCell ref="I3:I4"/>
    <mergeCell ref="J2:U3"/>
    <mergeCell ref="C23:E23"/>
    <mergeCell ref="B2:E4"/>
    <mergeCell ref="C5:E5"/>
    <mergeCell ref="C6:E6"/>
    <mergeCell ref="C20:E20"/>
    <mergeCell ref="C21:E21"/>
    <mergeCell ref="C22:E22"/>
    <mergeCell ref="F2:F4"/>
    <mergeCell ref="C30:E30"/>
    <mergeCell ref="C31:E31"/>
    <mergeCell ref="C32:E32"/>
    <mergeCell ref="C33:E33"/>
    <mergeCell ref="C34:E34"/>
    <mergeCell ref="C35:E35"/>
    <mergeCell ref="C24:E24"/>
    <mergeCell ref="C25:E25"/>
    <mergeCell ref="C26:E26"/>
    <mergeCell ref="C27:E27"/>
    <mergeCell ref="C28:E28"/>
    <mergeCell ref="C29:E29"/>
    <mergeCell ref="C42:E42"/>
    <mergeCell ref="C43:E43"/>
    <mergeCell ref="C44:E44"/>
    <mergeCell ref="C45:E45"/>
    <mergeCell ref="D46:E46"/>
    <mergeCell ref="D47:E47"/>
    <mergeCell ref="C36:E36"/>
    <mergeCell ref="C37:E37"/>
    <mergeCell ref="C38:E38"/>
    <mergeCell ref="C39:E39"/>
    <mergeCell ref="C40:E40"/>
    <mergeCell ref="C41:E41"/>
    <mergeCell ref="C54:E54"/>
    <mergeCell ref="C55:E55"/>
    <mergeCell ref="C56:E56"/>
    <mergeCell ref="C57:E57"/>
    <mergeCell ref="C58:E58"/>
    <mergeCell ref="C59:E59"/>
    <mergeCell ref="C48:E48"/>
    <mergeCell ref="C49:E49"/>
    <mergeCell ref="C50:E50"/>
    <mergeCell ref="C51:E51"/>
    <mergeCell ref="C52:E52"/>
    <mergeCell ref="C53:E53"/>
    <mergeCell ref="C66:E66"/>
    <mergeCell ref="D67:E67"/>
    <mergeCell ref="D68:E68"/>
    <mergeCell ref="D69:E69"/>
    <mergeCell ref="C70:E70"/>
    <mergeCell ref="D71:E71"/>
    <mergeCell ref="C60:E60"/>
    <mergeCell ref="C61:E61"/>
    <mergeCell ref="C62:E62"/>
    <mergeCell ref="C63:E63"/>
    <mergeCell ref="C64:E64"/>
    <mergeCell ref="C65:E65"/>
    <mergeCell ref="D78:E78"/>
    <mergeCell ref="C79:E79"/>
    <mergeCell ref="C83:E83"/>
    <mergeCell ref="C84:E84"/>
    <mergeCell ref="D85:E85"/>
    <mergeCell ref="D86:E86"/>
    <mergeCell ref="D72:E72"/>
    <mergeCell ref="D73:E73"/>
    <mergeCell ref="D74:E74"/>
    <mergeCell ref="C75:E75"/>
    <mergeCell ref="C76:E76"/>
    <mergeCell ref="D77:E77"/>
    <mergeCell ref="D93:E93"/>
    <mergeCell ref="D94:E94"/>
    <mergeCell ref="C95:E95"/>
    <mergeCell ref="D96:E96"/>
    <mergeCell ref="D97:E97"/>
    <mergeCell ref="D98:E98"/>
    <mergeCell ref="D87:E87"/>
    <mergeCell ref="D88:E88"/>
    <mergeCell ref="D89:E89"/>
    <mergeCell ref="D90:E90"/>
    <mergeCell ref="D91:E91"/>
    <mergeCell ref="D92:E92"/>
    <mergeCell ref="D105:E105"/>
    <mergeCell ref="C106:E106"/>
    <mergeCell ref="D107:E107"/>
    <mergeCell ref="D108:E108"/>
    <mergeCell ref="D109:E109"/>
    <mergeCell ref="D110:E110"/>
    <mergeCell ref="D99:E99"/>
    <mergeCell ref="D100:E100"/>
    <mergeCell ref="D101:E101"/>
    <mergeCell ref="D102:E102"/>
    <mergeCell ref="D103:E103"/>
    <mergeCell ref="D104:E104"/>
    <mergeCell ref="C117:E117"/>
    <mergeCell ref="D118:E118"/>
    <mergeCell ref="D119:E119"/>
    <mergeCell ref="C120:E120"/>
    <mergeCell ref="D121:E121"/>
    <mergeCell ref="D122:E122"/>
    <mergeCell ref="D111:E111"/>
    <mergeCell ref="D112:E112"/>
    <mergeCell ref="D113:E113"/>
    <mergeCell ref="D114:E114"/>
    <mergeCell ref="D115:E115"/>
    <mergeCell ref="D116:E116"/>
    <mergeCell ref="D129:E129"/>
    <mergeCell ref="D130:E130"/>
    <mergeCell ref="D131:E131"/>
    <mergeCell ref="C132:E132"/>
    <mergeCell ref="C133:E133"/>
    <mergeCell ref="C134:E134"/>
    <mergeCell ref="D123:E123"/>
    <mergeCell ref="D124:E124"/>
    <mergeCell ref="D125:E125"/>
    <mergeCell ref="D126:E126"/>
    <mergeCell ref="D127:E127"/>
    <mergeCell ref="D128:E128"/>
    <mergeCell ref="D141:E141"/>
    <mergeCell ref="D142:E142"/>
    <mergeCell ref="D143:E143"/>
    <mergeCell ref="D144:E144"/>
    <mergeCell ref="D145:E145"/>
    <mergeCell ref="C146:E146"/>
    <mergeCell ref="C135:E135"/>
    <mergeCell ref="D136:E136"/>
    <mergeCell ref="D137:E137"/>
    <mergeCell ref="D138:E138"/>
    <mergeCell ref="D139:E139"/>
    <mergeCell ref="D140:E140"/>
    <mergeCell ref="C153:E153"/>
    <mergeCell ref="C154:E154"/>
    <mergeCell ref="C155:E155"/>
    <mergeCell ref="C156:E156"/>
    <mergeCell ref="C157:E157"/>
    <mergeCell ref="C158:E158"/>
    <mergeCell ref="C147:E147"/>
    <mergeCell ref="C148:E148"/>
    <mergeCell ref="C149:E149"/>
    <mergeCell ref="D150:E150"/>
    <mergeCell ref="D151:E151"/>
    <mergeCell ref="C152:E152"/>
    <mergeCell ref="D165:E165"/>
    <mergeCell ref="D166:E166"/>
    <mergeCell ref="D167:E167"/>
    <mergeCell ref="D168:E168"/>
    <mergeCell ref="D169:E169"/>
    <mergeCell ref="D170:E170"/>
    <mergeCell ref="C159:E159"/>
    <mergeCell ref="C160:E160"/>
    <mergeCell ref="C161:E161"/>
    <mergeCell ref="C162:E162"/>
    <mergeCell ref="C163:E163"/>
    <mergeCell ref="C164:E164"/>
    <mergeCell ref="D177:E177"/>
    <mergeCell ref="D178:E178"/>
    <mergeCell ref="D179:E179"/>
    <mergeCell ref="D180:E180"/>
    <mergeCell ref="D181:E181"/>
    <mergeCell ref="D182:E182"/>
    <mergeCell ref="D171:E171"/>
    <mergeCell ref="D172:E172"/>
    <mergeCell ref="D173:E173"/>
    <mergeCell ref="D174:E174"/>
    <mergeCell ref="C175:E175"/>
    <mergeCell ref="D176:E176"/>
    <mergeCell ref="D189:E189"/>
    <mergeCell ref="D190:E190"/>
    <mergeCell ref="D191:E191"/>
    <mergeCell ref="D192:E192"/>
    <mergeCell ref="D193:E193"/>
    <mergeCell ref="D194:E194"/>
    <mergeCell ref="D183:E183"/>
    <mergeCell ref="D184:E184"/>
    <mergeCell ref="D185:E185"/>
    <mergeCell ref="C186:E186"/>
    <mergeCell ref="D187:E187"/>
    <mergeCell ref="D188:E188"/>
    <mergeCell ref="D201:E201"/>
    <mergeCell ref="D202:E202"/>
    <mergeCell ref="D203:E203"/>
    <mergeCell ref="D204:E204"/>
    <mergeCell ref="D205:E205"/>
    <mergeCell ref="D206:E206"/>
    <mergeCell ref="D195:E195"/>
    <mergeCell ref="D196:E196"/>
    <mergeCell ref="C197:E197"/>
    <mergeCell ref="D198:E198"/>
    <mergeCell ref="D199:E199"/>
    <mergeCell ref="C200:E200"/>
    <mergeCell ref="C213:E213"/>
    <mergeCell ref="C214:E214"/>
    <mergeCell ref="D215:E215"/>
    <mergeCell ref="D216:E216"/>
    <mergeCell ref="D217:E217"/>
    <mergeCell ref="D218:E218"/>
    <mergeCell ref="D207:E207"/>
    <mergeCell ref="D208:E208"/>
    <mergeCell ref="D209:E209"/>
    <mergeCell ref="D210:E210"/>
    <mergeCell ref="D211:E211"/>
    <mergeCell ref="C212:E212"/>
    <mergeCell ref="C225:E225"/>
    <mergeCell ref="C226:E226"/>
    <mergeCell ref="C227:E227"/>
    <mergeCell ref="D228:E228"/>
    <mergeCell ref="D229:E229"/>
    <mergeCell ref="D230:E230"/>
    <mergeCell ref="D219:E219"/>
    <mergeCell ref="D220:E220"/>
    <mergeCell ref="D221:E221"/>
    <mergeCell ref="D222:E222"/>
    <mergeCell ref="D223:E223"/>
    <mergeCell ref="D224:E224"/>
    <mergeCell ref="D237:E237"/>
    <mergeCell ref="C238:E238"/>
    <mergeCell ref="C239:E239"/>
    <mergeCell ref="C240:E240"/>
    <mergeCell ref="C241:E241"/>
    <mergeCell ref="C242:E242"/>
    <mergeCell ref="C231:E231"/>
    <mergeCell ref="D232:E232"/>
    <mergeCell ref="D233:E233"/>
    <mergeCell ref="D234:E234"/>
    <mergeCell ref="D235:E235"/>
    <mergeCell ref="D236:E236"/>
    <mergeCell ref="B255:E255"/>
    <mergeCell ref="C249:E249"/>
    <mergeCell ref="C250:E250"/>
    <mergeCell ref="C251:E251"/>
    <mergeCell ref="C252:E252"/>
    <mergeCell ref="C253:E253"/>
    <mergeCell ref="C254:E254"/>
    <mergeCell ref="C243:E243"/>
    <mergeCell ref="C244:E244"/>
    <mergeCell ref="D245:E245"/>
    <mergeCell ref="D246:E246"/>
    <mergeCell ref="C247:E247"/>
    <mergeCell ref="C248:E248"/>
  </mergeCells>
  <pageMargins left="0.25" right="0.25" top="0.75" bottom="0.75" header="0.3" footer="0.3"/>
  <pageSetup paperSize="9" scale="67" orientation="landscape" horizontalDpi="4294967293" r:id="rId1"/>
  <headerFooter>
    <oddHeader>&amp;C&amp;"Times New Roman,Félkövér"&amp;12 013350 Az önkormányzati vagyonnal való gazdálkodással kapcsolatos feladatok Kiadások - 2018. év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723"/>
  <sheetViews>
    <sheetView view="pageLayout" zoomScaleNormal="83" workbookViewId="0">
      <selection activeCell="G44" sqref="G44"/>
    </sheetView>
  </sheetViews>
  <sheetFormatPr defaultColWidth="9.140625" defaultRowHeight="15" x14ac:dyDescent="0.25"/>
  <cols>
    <col min="1" max="1" width="7.85546875" style="124" bestFit="1" customWidth="1"/>
    <col min="2" max="2" width="6.85546875" style="16" bestFit="1" customWidth="1"/>
    <col min="3" max="4" width="3.28515625" style="12" customWidth="1"/>
    <col min="5" max="5" width="48.85546875" style="12" customWidth="1"/>
    <col min="6" max="6" width="12.7109375" style="12" customWidth="1"/>
    <col min="7" max="7" width="11.85546875" style="12" customWidth="1"/>
    <col min="8" max="8" width="8.140625" style="12" customWidth="1"/>
    <col min="9" max="9" width="10.5703125" style="49" customWidth="1"/>
    <col min="10" max="20" width="10.140625" style="12" bestFit="1" customWidth="1"/>
    <col min="21" max="21" width="12" style="12" bestFit="1" customWidth="1"/>
    <col min="22" max="16384" width="9.140625" style="17"/>
  </cols>
  <sheetData>
    <row r="1" spans="1:21" ht="15.75" thickBot="1" x14ac:dyDescent="0.3">
      <c r="U1" s="11" t="s">
        <v>827</v>
      </c>
    </row>
    <row r="2" spans="1:21" ht="15" customHeight="1" x14ac:dyDescent="0.25">
      <c r="B2" s="568" t="s">
        <v>0</v>
      </c>
      <c r="C2" s="553"/>
      <c r="D2" s="553"/>
      <c r="E2" s="553"/>
      <c r="F2" s="554" t="s">
        <v>1053</v>
      </c>
      <c r="G2" s="638" t="s">
        <v>1045</v>
      </c>
      <c r="H2" s="574"/>
      <c r="I2" s="575"/>
      <c r="J2" s="552" t="s">
        <v>1046</v>
      </c>
      <c r="K2" s="553"/>
      <c r="L2" s="553"/>
      <c r="M2" s="553"/>
      <c r="N2" s="553"/>
      <c r="O2" s="553"/>
      <c r="P2" s="553"/>
      <c r="Q2" s="553"/>
      <c r="R2" s="553"/>
      <c r="S2" s="553"/>
      <c r="T2" s="553"/>
      <c r="U2" s="554"/>
    </row>
    <row r="3" spans="1:21" ht="22.5" customHeight="1" x14ac:dyDescent="0.25">
      <c r="B3" s="569"/>
      <c r="C3" s="570"/>
      <c r="D3" s="570"/>
      <c r="E3" s="570"/>
      <c r="F3" s="649"/>
      <c r="G3" s="639" t="s">
        <v>853</v>
      </c>
      <c r="H3" s="641" t="s">
        <v>854</v>
      </c>
      <c r="I3" s="643" t="s">
        <v>571</v>
      </c>
      <c r="J3" s="555"/>
      <c r="K3" s="556"/>
      <c r="L3" s="556"/>
      <c r="M3" s="556"/>
      <c r="N3" s="556"/>
      <c r="O3" s="556"/>
      <c r="P3" s="556"/>
      <c r="Q3" s="556"/>
      <c r="R3" s="556"/>
      <c r="S3" s="556"/>
      <c r="T3" s="556"/>
      <c r="U3" s="557"/>
    </row>
    <row r="4" spans="1:21" ht="25.5" customHeight="1" thickBot="1" x14ac:dyDescent="0.3">
      <c r="B4" s="571"/>
      <c r="C4" s="572"/>
      <c r="D4" s="572"/>
      <c r="E4" s="572"/>
      <c r="F4" s="650"/>
      <c r="G4" s="640"/>
      <c r="H4" s="642"/>
      <c r="I4" s="644"/>
      <c r="J4" s="128" t="s">
        <v>592</v>
      </c>
      <c r="K4" s="65" t="s">
        <v>593</v>
      </c>
      <c r="L4" s="65" t="s">
        <v>594</v>
      </c>
      <c r="M4" s="65" t="s">
        <v>595</v>
      </c>
      <c r="N4" s="65" t="s">
        <v>596</v>
      </c>
      <c r="O4" s="399" t="s">
        <v>597</v>
      </c>
      <c r="P4" s="82" t="s">
        <v>598</v>
      </c>
      <c r="Q4" s="260" t="s">
        <v>599</v>
      </c>
      <c r="R4" s="415" t="s">
        <v>600</v>
      </c>
      <c r="S4" s="441" t="s">
        <v>601</v>
      </c>
      <c r="T4" s="441" t="s">
        <v>602</v>
      </c>
      <c r="U4" s="417" t="s">
        <v>603</v>
      </c>
    </row>
    <row r="5" spans="1:21" ht="15.75" thickBot="1" x14ac:dyDescent="0.3">
      <c r="B5" s="83" t="s">
        <v>118</v>
      </c>
      <c r="C5" s="645" t="s">
        <v>119</v>
      </c>
      <c r="D5" s="646"/>
      <c r="E5" s="646"/>
      <c r="F5" s="162">
        <v>0</v>
      </c>
      <c r="G5" s="239">
        <f>G6+G20</f>
        <v>0</v>
      </c>
      <c r="H5" s="145">
        <f t="shared" ref="H5:U5" si="0">H6+H20</f>
        <v>0</v>
      </c>
      <c r="I5" s="162">
        <f>SUM(G5:H5)</f>
        <v>0</v>
      </c>
      <c r="J5" s="85">
        <f t="shared" si="0"/>
        <v>0</v>
      </c>
      <c r="K5" s="86">
        <f t="shared" si="0"/>
        <v>0</v>
      </c>
      <c r="L5" s="86">
        <f t="shared" si="0"/>
        <v>0</v>
      </c>
      <c r="M5" s="86">
        <f t="shared" si="0"/>
        <v>0</v>
      </c>
      <c r="N5" s="86">
        <f t="shared" si="0"/>
        <v>0</v>
      </c>
      <c r="O5" s="89">
        <f t="shared" si="0"/>
        <v>0</v>
      </c>
      <c r="P5" s="86">
        <f t="shared" si="0"/>
        <v>0</v>
      </c>
      <c r="Q5" s="88">
        <f t="shared" si="0"/>
        <v>0</v>
      </c>
      <c r="R5" s="351">
        <f t="shared" si="0"/>
        <v>0</v>
      </c>
      <c r="S5" s="89">
        <f t="shared" si="0"/>
        <v>0</v>
      </c>
      <c r="T5" s="89">
        <f t="shared" si="0"/>
        <v>0</v>
      </c>
      <c r="U5" s="90">
        <f t="shared" si="0"/>
        <v>0</v>
      </c>
    </row>
    <row r="6" spans="1:21" ht="15" hidden="1" customHeight="1" x14ac:dyDescent="0.25">
      <c r="B6" s="121" t="s">
        <v>608</v>
      </c>
      <c r="C6" s="580" t="s">
        <v>120</v>
      </c>
      <c r="D6" s="581"/>
      <c r="E6" s="581"/>
      <c r="F6" s="163">
        <v>0</v>
      </c>
      <c r="G6" s="240">
        <f>G7+G8+G9+G10+G11+G12+G13+G14+G15+G16+G17+G18+G19</f>
        <v>0</v>
      </c>
      <c r="H6" s="146">
        <f t="shared" ref="H6:U6" si="1">H7+H8+H9+H10+H11+H12+H13+H14+H15+H16+H17+H18+H19</f>
        <v>0</v>
      </c>
      <c r="I6" s="163">
        <f t="shared" ref="I6:I69" si="2">SUM(G6:H6)</f>
        <v>0</v>
      </c>
      <c r="J6" s="115">
        <f t="shared" si="1"/>
        <v>0</v>
      </c>
      <c r="K6" s="116">
        <f t="shared" si="1"/>
        <v>0</v>
      </c>
      <c r="L6" s="116">
        <f t="shared" si="1"/>
        <v>0</v>
      </c>
      <c r="M6" s="116">
        <f t="shared" si="1"/>
        <v>0</v>
      </c>
      <c r="N6" s="116">
        <f t="shared" si="1"/>
        <v>0</v>
      </c>
      <c r="O6" s="119">
        <f t="shared" si="1"/>
        <v>0</v>
      </c>
      <c r="P6" s="116">
        <f t="shared" si="1"/>
        <v>0</v>
      </c>
      <c r="Q6" s="118">
        <f t="shared" si="1"/>
        <v>0</v>
      </c>
      <c r="R6" s="352">
        <f t="shared" si="1"/>
        <v>0</v>
      </c>
      <c r="S6" s="119">
        <f t="shared" si="1"/>
        <v>0</v>
      </c>
      <c r="T6" s="119">
        <f t="shared" si="1"/>
        <v>0</v>
      </c>
      <c r="U6" s="120">
        <f t="shared" si="1"/>
        <v>0</v>
      </c>
    </row>
    <row r="7" spans="1:21" s="206" customFormat="1" ht="15" hidden="1" customHeight="1" x14ac:dyDescent="0.25">
      <c r="A7" s="124" t="s">
        <v>121</v>
      </c>
      <c r="B7" s="187" t="s">
        <v>609</v>
      </c>
      <c r="C7" s="200"/>
      <c r="D7" s="256" t="s">
        <v>122</v>
      </c>
      <c r="E7" s="256"/>
      <c r="F7" s="189">
        <v>0</v>
      </c>
      <c r="G7" s="261">
        <f>SUM(J7:U7)</f>
        <v>0</v>
      </c>
      <c r="H7" s="188"/>
      <c r="I7" s="189">
        <f t="shared" si="2"/>
        <v>0</v>
      </c>
      <c r="J7" s="197"/>
      <c r="K7" s="191"/>
      <c r="L7" s="191"/>
      <c r="M7" s="191"/>
      <c r="N7" s="191"/>
      <c r="O7" s="192"/>
      <c r="P7" s="191"/>
      <c r="Q7" s="190"/>
      <c r="R7" s="353"/>
      <c r="S7" s="192"/>
      <c r="T7" s="192"/>
      <c r="U7" s="193"/>
    </row>
    <row r="8" spans="1:21" s="206" customFormat="1" ht="15" hidden="1" customHeight="1" x14ac:dyDescent="0.25">
      <c r="A8" s="124" t="s">
        <v>123</v>
      </c>
      <c r="B8" s="187" t="s">
        <v>610</v>
      </c>
      <c r="C8" s="200"/>
      <c r="D8" s="256" t="s">
        <v>124</v>
      </c>
      <c r="E8" s="256"/>
      <c r="F8" s="189">
        <v>0</v>
      </c>
      <c r="G8" s="261">
        <f t="shared" ref="G8:G19" si="3">SUM(J8:U8)</f>
        <v>0</v>
      </c>
      <c r="H8" s="188"/>
      <c r="I8" s="189">
        <f t="shared" si="2"/>
        <v>0</v>
      </c>
      <c r="J8" s="197"/>
      <c r="K8" s="191"/>
      <c r="L8" s="191"/>
      <c r="M8" s="191"/>
      <c r="N8" s="191"/>
      <c r="O8" s="192"/>
      <c r="P8" s="191"/>
      <c r="Q8" s="190"/>
      <c r="R8" s="353"/>
      <c r="S8" s="192"/>
      <c r="T8" s="192"/>
      <c r="U8" s="193"/>
    </row>
    <row r="9" spans="1:21" s="206" customFormat="1" ht="15" hidden="1" customHeight="1" x14ac:dyDescent="0.25">
      <c r="A9" s="124" t="s">
        <v>125</v>
      </c>
      <c r="B9" s="187" t="s">
        <v>611</v>
      </c>
      <c r="C9" s="200"/>
      <c r="D9" s="256" t="s">
        <v>126</v>
      </c>
      <c r="E9" s="256"/>
      <c r="F9" s="189">
        <v>0</v>
      </c>
      <c r="G9" s="261">
        <f t="shared" si="3"/>
        <v>0</v>
      </c>
      <c r="H9" s="188"/>
      <c r="I9" s="189">
        <f t="shared" si="2"/>
        <v>0</v>
      </c>
      <c r="J9" s="197"/>
      <c r="K9" s="191"/>
      <c r="L9" s="191"/>
      <c r="M9" s="191"/>
      <c r="N9" s="191"/>
      <c r="O9" s="192"/>
      <c r="P9" s="191"/>
      <c r="Q9" s="190"/>
      <c r="R9" s="353"/>
      <c r="S9" s="192"/>
      <c r="T9" s="192"/>
      <c r="U9" s="193"/>
    </row>
    <row r="10" spans="1:21" s="206" customFormat="1" ht="15" hidden="1" customHeight="1" x14ac:dyDescent="0.25">
      <c r="A10" s="124" t="s">
        <v>127</v>
      </c>
      <c r="B10" s="187" t="s">
        <v>612</v>
      </c>
      <c r="C10" s="200"/>
      <c r="D10" s="256" t="s">
        <v>351</v>
      </c>
      <c r="E10" s="256"/>
      <c r="F10" s="189">
        <v>0</v>
      </c>
      <c r="G10" s="261">
        <f t="shared" si="3"/>
        <v>0</v>
      </c>
      <c r="H10" s="188"/>
      <c r="I10" s="189">
        <f t="shared" si="2"/>
        <v>0</v>
      </c>
      <c r="J10" s="197"/>
      <c r="K10" s="191"/>
      <c r="L10" s="191"/>
      <c r="M10" s="191"/>
      <c r="N10" s="191"/>
      <c r="O10" s="192"/>
      <c r="P10" s="191"/>
      <c r="Q10" s="190"/>
      <c r="R10" s="353"/>
      <c r="S10" s="192"/>
      <c r="T10" s="192"/>
      <c r="U10" s="193"/>
    </row>
    <row r="11" spans="1:21" s="206" customFormat="1" ht="15" hidden="1" customHeight="1" x14ac:dyDescent="0.25">
      <c r="A11" s="124" t="s">
        <v>128</v>
      </c>
      <c r="B11" s="187" t="s">
        <v>613</v>
      </c>
      <c r="C11" s="200"/>
      <c r="D11" s="256" t="s">
        <v>129</v>
      </c>
      <c r="E11" s="256"/>
      <c r="F11" s="189">
        <v>0</v>
      </c>
      <c r="G11" s="261">
        <f t="shared" si="3"/>
        <v>0</v>
      </c>
      <c r="H11" s="188"/>
      <c r="I11" s="189">
        <f t="shared" si="2"/>
        <v>0</v>
      </c>
      <c r="J11" s="197"/>
      <c r="K11" s="191"/>
      <c r="L11" s="191"/>
      <c r="M11" s="191"/>
      <c r="N11" s="191"/>
      <c r="O11" s="192"/>
      <c r="P11" s="191"/>
      <c r="Q11" s="190"/>
      <c r="R11" s="353"/>
      <c r="S11" s="192"/>
      <c r="T11" s="192"/>
      <c r="U11" s="193"/>
    </row>
    <row r="12" spans="1:21" s="206" customFormat="1" ht="15" hidden="1" customHeight="1" x14ac:dyDescent="0.25">
      <c r="A12" s="124" t="s">
        <v>130</v>
      </c>
      <c r="B12" s="187" t="s">
        <v>614</v>
      </c>
      <c r="C12" s="200"/>
      <c r="D12" s="256" t="s">
        <v>131</v>
      </c>
      <c r="E12" s="256"/>
      <c r="F12" s="189">
        <v>0</v>
      </c>
      <c r="G12" s="261">
        <f t="shared" si="3"/>
        <v>0</v>
      </c>
      <c r="H12" s="188"/>
      <c r="I12" s="189">
        <f t="shared" si="2"/>
        <v>0</v>
      </c>
      <c r="J12" s="197"/>
      <c r="K12" s="191"/>
      <c r="L12" s="191"/>
      <c r="M12" s="191"/>
      <c r="N12" s="191"/>
      <c r="O12" s="192"/>
      <c r="P12" s="191"/>
      <c r="Q12" s="190"/>
      <c r="R12" s="353"/>
      <c r="S12" s="192"/>
      <c r="T12" s="192"/>
      <c r="U12" s="193"/>
    </row>
    <row r="13" spans="1:21" s="206" customFormat="1" ht="15" hidden="1" customHeight="1" x14ac:dyDescent="0.25">
      <c r="A13" s="124" t="s">
        <v>132</v>
      </c>
      <c r="B13" s="187" t="s">
        <v>615</v>
      </c>
      <c r="C13" s="200"/>
      <c r="D13" s="256" t="s">
        <v>133</v>
      </c>
      <c r="E13" s="256"/>
      <c r="F13" s="189">
        <v>0</v>
      </c>
      <c r="G13" s="261">
        <f t="shared" si="3"/>
        <v>0</v>
      </c>
      <c r="H13" s="188"/>
      <c r="I13" s="189">
        <f t="shared" si="2"/>
        <v>0</v>
      </c>
      <c r="J13" s="197"/>
      <c r="K13" s="191"/>
      <c r="L13" s="191"/>
      <c r="M13" s="191"/>
      <c r="N13" s="191"/>
      <c r="O13" s="192"/>
      <c r="P13" s="191"/>
      <c r="Q13" s="190"/>
      <c r="R13" s="353"/>
      <c r="S13" s="192"/>
      <c r="T13" s="192"/>
      <c r="U13" s="193"/>
    </row>
    <row r="14" spans="1:21" s="206" customFormat="1" ht="15" hidden="1" customHeight="1" x14ac:dyDescent="0.25">
      <c r="A14" s="124" t="s">
        <v>134</v>
      </c>
      <c r="B14" s="187" t="s">
        <v>616</v>
      </c>
      <c r="C14" s="200"/>
      <c r="D14" s="256" t="s">
        <v>135</v>
      </c>
      <c r="E14" s="256"/>
      <c r="F14" s="189">
        <v>0</v>
      </c>
      <c r="G14" s="261">
        <f t="shared" si="3"/>
        <v>0</v>
      </c>
      <c r="H14" s="188"/>
      <c r="I14" s="189">
        <f t="shared" si="2"/>
        <v>0</v>
      </c>
      <c r="J14" s="197"/>
      <c r="K14" s="191"/>
      <c r="L14" s="191"/>
      <c r="M14" s="191"/>
      <c r="N14" s="191"/>
      <c r="O14" s="192"/>
      <c r="P14" s="191"/>
      <c r="Q14" s="190"/>
      <c r="R14" s="353"/>
      <c r="S14" s="192"/>
      <c r="T14" s="192"/>
      <c r="U14" s="193"/>
    </row>
    <row r="15" spans="1:21" s="206" customFormat="1" ht="15" hidden="1" customHeight="1" x14ac:dyDescent="0.25">
      <c r="A15" s="124" t="s">
        <v>136</v>
      </c>
      <c r="B15" s="187" t="s">
        <v>617</v>
      </c>
      <c r="C15" s="200"/>
      <c r="D15" s="256" t="s">
        <v>137</v>
      </c>
      <c r="E15" s="256"/>
      <c r="F15" s="189">
        <v>0</v>
      </c>
      <c r="G15" s="261">
        <f t="shared" si="3"/>
        <v>0</v>
      </c>
      <c r="H15" s="188"/>
      <c r="I15" s="189">
        <f t="shared" si="2"/>
        <v>0</v>
      </c>
      <c r="J15" s="197"/>
      <c r="K15" s="191"/>
      <c r="L15" s="191"/>
      <c r="M15" s="191"/>
      <c r="N15" s="191"/>
      <c r="O15" s="192"/>
      <c r="P15" s="191"/>
      <c r="Q15" s="190"/>
      <c r="R15" s="353"/>
      <c r="S15" s="192"/>
      <c r="T15" s="192"/>
      <c r="U15" s="193"/>
    </row>
    <row r="16" spans="1:21" s="206" customFormat="1" ht="15" hidden="1" customHeight="1" x14ac:dyDescent="0.25">
      <c r="A16" s="124" t="s">
        <v>138</v>
      </c>
      <c r="B16" s="187" t="s">
        <v>618</v>
      </c>
      <c r="C16" s="200"/>
      <c r="D16" s="256" t="s">
        <v>139</v>
      </c>
      <c r="E16" s="256"/>
      <c r="F16" s="189">
        <v>0</v>
      </c>
      <c r="G16" s="261">
        <f t="shared" si="3"/>
        <v>0</v>
      </c>
      <c r="H16" s="188"/>
      <c r="I16" s="189">
        <f t="shared" si="2"/>
        <v>0</v>
      </c>
      <c r="J16" s="197"/>
      <c r="K16" s="191"/>
      <c r="L16" s="191"/>
      <c r="M16" s="191"/>
      <c r="N16" s="191"/>
      <c r="O16" s="192"/>
      <c r="P16" s="191"/>
      <c r="Q16" s="190"/>
      <c r="R16" s="353"/>
      <c r="S16" s="192"/>
      <c r="T16" s="192"/>
      <c r="U16" s="193"/>
    </row>
    <row r="17" spans="1:21" s="206" customFormat="1" ht="15" hidden="1" customHeight="1" x14ac:dyDescent="0.25">
      <c r="A17" s="124" t="s">
        <v>140</v>
      </c>
      <c r="B17" s="187" t="s">
        <v>619</v>
      </c>
      <c r="C17" s="200"/>
      <c r="D17" s="256" t="s">
        <v>141</v>
      </c>
      <c r="E17" s="256"/>
      <c r="F17" s="189">
        <v>0</v>
      </c>
      <c r="G17" s="261">
        <f t="shared" si="3"/>
        <v>0</v>
      </c>
      <c r="H17" s="188"/>
      <c r="I17" s="189">
        <f t="shared" si="2"/>
        <v>0</v>
      </c>
      <c r="J17" s="197"/>
      <c r="K17" s="191"/>
      <c r="L17" s="191"/>
      <c r="M17" s="191"/>
      <c r="N17" s="191"/>
      <c r="O17" s="192"/>
      <c r="P17" s="191"/>
      <c r="Q17" s="190"/>
      <c r="R17" s="353"/>
      <c r="S17" s="192"/>
      <c r="T17" s="192"/>
      <c r="U17" s="193"/>
    </row>
    <row r="18" spans="1:21" s="206" customFormat="1" ht="15" hidden="1" customHeight="1" x14ac:dyDescent="0.25">
      <c r="A18" s="124" t="s">
        <v>142</v>
      </c>
      <c r="B18" s="187" t="s">
        <v>620</v>
      </c>
      <c r="C18" s="200"/>
      <c r="D18" s="256" t="s">
        <v>143</v>
      </c>
      <c r="E18" s="256"/>
      <c r="F18" s="189">
        <v>0</v>
      </c>
      <c r="G18" s="261">
        <f t="shared" si="3"/>
        <v>0</v>
      </c>
      <c r="H18" s="188"/>
      <c r="I18" s="189">
        <f t="shared" si="2"/>
        <v>0</v>
      </c>
      <c r="J18" s="197"/>
      <c r="K18" s="191"/>
      <c r="L18" s="191"/>
      <c r="M18" s="191"/>
      <c r="N18" s="191"/>
      <c r="O18" s="192"/>
      <c r="P18" s="191"/>
      <c r="Q18" s="190"/>
      <c r="R18" s="353"/>
      <c r="S18" s="192"/>
      <c r="T18" s="192"/>
      <c r="U18" s="193"/>
    </row>
    <row r="19" spans="1:21" s="206" customFormat="1" ht="15" hidden="1" customHeight="1" x14ac:dyDescent="0.25">
      <c r="A19" s="124" t="s">
        <v>144</v>
      </c>
      <c r="B19" s="187" t="s">
        <v>621</v>
      </c>
      <c r="C19" s="200"/>
      <c r="D19" s="256" t="s">
        <v>145</v>
      </c>
      <c r="E19" s="256"/>
      <c r="F19" s="189">
        <v>0</v>
      </c>
      <c r="G19" s="261">
        <f t="shared" si="3"/>
        <v>0</v>
      </c>
      <c r="H19" s="188"/>
      <c r="I19" s="189">
        <f t="shared" si="2"/>
        <v>0</v>
      </c>
      <c r="J19" s="197"/>
      <c r="K19" s="191"/>
      <c r="L19" s="191"/>
      <c r="M19" s="191"/>
      <c r="N19" s="191"/>
      <c r="O19" s="192"/>
      <c r="P19" s="191"/>
      <c r="Q19" s="190"/>
      <c r="R19" s="353"/>
      <c r="S19" s="192"/>
      <c r="T19" s="192"/>
      <c r="U19" s="193"/>
    </row>
    <row r="20" spans="1:21" ht="15" hidden="1" customHeight="1" x14ac:dyDescent="0.25">
      <c r="B20" s="91" t="s">
        <v>622</v>
      </c>
      <c r="C20" s="582" t="s">
        <v>146</v>
      </c>
      <c r="D20" s="583"/>
      <c r="E20" s="583"/>
      <c r="F20" s="164">
        <v>0</v>
      </c>
      <c r="G20" s="242">
        <f>G21+G22+G23</f>
        <v>0</v>
      </c>
      <c r="H20" s="148">
        <f t="shared" ref="H20:U20" si="4">H21+H22+H23</f>
        <v>0</v>
      </c>
      <c r="I20" s="164">
        <f t="shared" si="2"/>
        <v>0</v>
      </c>
      <c r="J20" s="93">
        <f t="shared" si="4"/>
        <v>0</v>
      </c>
      <c r="K20" s="94">
        <f t="shared" si="4"/>
        <v>0</v>
      </c>
      <c r="L20" s="94">
        <f t="shared" si="4"/>
        <v>0</v>
      </c>
      <c r="M20" s="94">
        <f t="shared" si="4"/>
        <v>0</v>
      </c>
      <c r="N20" s="94">
        <f t="shared" si="4"/>
        <v>0</v>
      </c>
      <c r="O20" s="97">
        <f t="shared" si="4"/>
        <v>0</v>
      </c>
      <c r="P20" s="94">
        <f t="shared" si="4"/>
        <v>0</v>
      </c>
      <c r="Q20" s="96">
        <f t="shared" si="4"/>
        <v>0</v>
      </c>
      <c r="R20" s="354">
        <f t="shared" si="4"/>
        <v>0</v>
      </c>
      <c r="S20" s="97">
        <f t="shared" si="4"/>
        <v>0</v>
      </c>
      <c r="T20" s="97">
        <f t="shared" si="4"/>
        <v>0</v>
      </c>
      <c r="U20" s="98">
        <f t="shared" si="4"/>
        <v>0</v>
      </c>
    </row>
    <row r="21" spans="1:21" s="41" customFormat="1" ht="15" hidden="1" customHeight="1" x14ac:dyDescent="0.25">
      <c r="A21" s="124" t="s">
        <v>147</v>
      </c>
      <c r="B21" s="53" t="s">
        <v>623</v>
      </c>
      <c r="C21" s="605" t="s">
        <v>148</v>
      </c>
      <c r="D21" s="606"/>
      <c r="E21" s="606"/>
      <c r="F21" s="166">
        <v>0</v>
      </c>
      <c r="G21" s="248">
        <f>SUM(J21:U21)</f>
        <v>0</v>
      </c>
      <c r="H21" s="154"/>
      <c r="I21" s="166">
        <f t="shared" si="2"/>
        <v>0</v>
      </c>
      <c r="J21" s="76"/>
      <c r="K21" s="13"/>
      <c r="L21" s="13"/>
      <c r="M21" s="13"/>
      <c r="N21" s="13"/>
      <c r="O21" s="81"/>
      <c r="P21" s="13"/>
      <c r="Q21" s="43"/>
      <c r="R21" s="355"/>
      <c r="S21" s="81"/>
      <c r="T21" s="81"/>
      <c r="U21" s="45"/>
    </row>
    <row r="22" spans="1:21" s="41" customFormat="1" ht="25.5" hidden="1" customHeight="1" x14ac:dyDescent="0.25">
      <c r="A22" s="124" t="s">
        <v>149</v>
      </c>
      <c r="B22" s="53" t="s">
        <v>624</v>
      </c>
      <c r="C22" s="607" t="s">
        <v>875</v>
      </c>
      <c r="D22" s="608"/>
      <c r="E22" s="608"/>
      <c r="F22" s="166">
        <v>0</v>
      </c>
      <c r="G22" s="248">
        <f>SUM(J22:U22)</f>
        <v>0</v>
      </c>
      <c r="H22" s="154"/>
      <c r="I22" s="166">
        <f t="shared" si="2"/>
        <v>0</v>
      </c>
      <c r="J22" s="76"/>
      <c r="K22" s="13"/>
      <c r="L22" s="13"/>
      <c r="M22" s="13"/>
      <c r="N22" s="13"/>
      <c r="O22" s="81"/>
      <c r="P22" s="13"/>
      <c r="Q22" s="43"/>
      <c r="R22" s="355"/>
      <c r="S22" s="81"/>
      <c r="T22" s="81"/>
      <c r="U22" s="45"/>
    </row>
    <row r="23" spans="1:21" s="41" customFormat="1" ht="15.75" hidden="1" customHeight="1" thickBot="1" x14ac:dyDescent="0.3">
      <c r="A23" s="124" t="s">
        <v>150</v>
      </c>
      <c r="B23" s="194" t="s">
        <v>625</v>
      </c>
      <c r="C23" s="647" t="s">
        <v>151</v>
      </c>
      <c r="D23" s="648"/>
      <c r="E23" s="648"/>
      <c r="F23" s="166">
        <v>0</v>
      </c>
      <c r="G23" s="262">
        <f>SUM(J23:U23)</f>
        <v>0</v>
      </c>
      <c r="H23" s="195"/>
      <c r="I23" s="166">
        <f t="shared" si="2"/>
        <v>0</v>
      </c>
      <c r="J23" s="76"/>
      <c r="K23" s="13"/>
      <c r="L23" s="13"/>
      <c r="M23" s="13"/>
      <c r="N23" s="13"/>
      <c r="O23" s="81"/>
      <c r="P23" s="13"/>
      <c r="Q23" s="43"/>
      <c r="R23" s="355"/>
      <c r="S23" s="81"/>
      <c r="T23" s="81"/>
      <c r="U23" s="45"/>
    </row>
    <row r="24" spans="1:21" ht="15.75" thickBot="1" x14ac:dyDescent="0.3">
      <c r="A24" s="124" t="s">
        <v>964</v>
      </c>
      <c r="B24" s="83" t="s">
        <v>152</v>
      </c>
      <c r="C24" s="578" t="s">
        <v>802</v>
      </c>
      <c r="D24" s="578"/>
      <c r="E24" s="579"/>
      <c r="F24" s="162">
        <v>0</v>
      </c>
      <c r="G24" s="244">
        <f>G25+G26+G27+G28+G29+G30+G31</f>
        <v>0</v>
      </c>
      <c r="H24" s="150">
        <f t="shared" ref="H24:U24" si="5">H25+H26+H27+H28+H29+H30+H31</f>
        <v>0</v>
      </c>
      <c r="I24" s="162">
        <f t="shared" si="2"/>
        <v>0</v>
      </c>
      <c r="J24" s="85">
        <f t="shared" si="5"/>
        <v>0</v>
      </c>
      <c r="K24" s="86">
        <f t="shared" si="5"/>
        <v>0</v>
      </c>
      <c r="L24" s="86">
        <f t="shared" si="5"/>
        <v>0</v>
      </c>
      <c r="M24" s="86">
        <f t="shared" si="5"/>
        <v>0</v>
      </c>
      <c r="N24" s="86">
        <f t="shared" si="5"/>
        <v>0</v>
      </c>
      <c r="O24" s="89">
        <f t="shared" si="5"/>
        <v>0</v>
      </c>
      <c r="P24" s="86">
        <f t="shared" si="5"/>
        <v>0</v>
      </c>
      <c r="Q24" s="88">
        <f t="shared" si="5"/>
        <v>0</v>
      </c>
      <c r="R24" s="351">
        <f t="shared" si="5"/>
        <v>0</v>
      </c>
      <c r="S24" s="89">
        <f t="shared" si="5"/>
        <v>0</v>
      </c>
      <c r="T24" s="89">
        <f t="shared" si="5"/>
        <v>0</v>
      </c>
      <c r="U24" s="90">
        <f t="shared" si="5"/>
        <v>0</v>
      </c>
    </row>
    <row r="25" spans="1:21" ht="15" hidden="1" customHeight="1" x14ac:dyDescent="0.25">
      <c r="B25" s="61"/>
      <c r="C25" s="632" t="s">
        <v>154</v>
      </c>
      <c r="D25" s="633"/>
      <c r="E25" s="633"/>
      <c r="F25" s="165">
        <v>0</v>
      </c>
      <c r="G25" s="245">
        <f t="shared" ref="G25:G31" si="6">SUM(J25:U25)</f>
        <v>0</v>
      </c>
      <c r="H25" s="151"/>
      <c r="I25" s="165">
        <f t="shared" si="2"/>
        <v>0</v>
      </c>
      <c r="J25" s="74"/>
      <c r="K25" s="1"/>
      <c r="L25" s="1"/>
      <c r="M25" s="1"/>
      <c r="N25" s="1"/>
      <c r="O25" s="80"/>
      <c r="P25" s="1"/>
      <c r="Q25" s="42"/>
      <c r="R25" s="356"/>
      <c r="S25" s="80"/>
      <c r="T25" s="80"/>
      <c r="U25" s="44"/>
    </row>
    <row r="26" spans="1:21" ht="15" hidden="1" customHeight="1" x14ac:dyDescent="0.25">
      <c r="B26" s="62"/>
      <c r="C26" s="634" t="s">
        <v>155</v>
      </c>
      <c r="D26" s="635"/>
      <c r="E26" s="635"/>
      <c r="F26" s="165">
        <v>0</v>
      </c>
      <c r="G26" s="246">
        <f t="shared" si="6"/>
        <v>0</v>
      </c>
      <c r="H26" s="152"/>
      <c r="I26" s="165">
        <f t="shared" si="2"/>
        <v>0</v>
      </c>
      <c r="J26" s="74"/>
      <c r="K26" s="1"/>
      <c r="L26" s="1"/>
      <c r="M26" s="1"/>
      <c r="N26" s="1"/>
      <c r="O26" s="80"/>
      <c r="P26" s="1"/>
      <c r="Q26" s="42"/>
      <c r="R26" s="356"/>
      <c r="S26" s="80"/>
      <c r="T26" s="80"/>
      <c r="U26" s="44"/>
    </row>
    <row r="27" spans="1:21" ht="15" hidden="1" customHeight="1" x14ac:dyDescent="0.25">
      <c r="B27" s="62"/>
      <c r="C27" s="634" t="s">
        <v>156</v>
      </c>
      <c r="D27" s="635"/>
      <c r="E27" s="635"/>
      <c r="F27" s="165">
        <v>0</v>
      </c>
      <c r="G27" s="246">
        <f t="shared" si="6"/>
        <v>0</v>
      </c>
      <c r="H27" s="152"/>
      <c r="I27" s="165">
        <f t="shared" si="2"/>
        <v>0</v>
      </c>
      <c r="J27" s="74"/>
      <c r="K27" s="1"/>
      <c r="L27" s="1"/>
      <c r="M27" s="1"/>
      <c r="N27" s="1"/>
      <c r="O27" s="80"/>
      <c r="P27" s="1"/>
      <c r="Q27" s="42"/>
      <c r="R27" s="356"/>
      <c r="S27" s="80"/>
      <c r="T27" s="80"/>
      <c r="U27" s="44"/>
    </row>
    <row r="28" spans="1:21" ht="15" hidden="1" customHeight="1" x14ac:dyDescent="0.25">
      <c r="B28" s="62"/>
      <c r="C28" s="634" t="s">
        <v>157</v>
      </c>
      <c r="D28" s="635"/>
      <c r="E28" s="635"/>
      <c r="F28" s="165">
        <v>0</v>
      </c>
      <c r="G28" s="246">
        <f t="shared" si="6"/>
        <v>0</v>
      </c>
      <c r="H28" s="152"/>
      <c r="I28" s="165">
        <f t="shared" si="2"/>
        <v>0</v>
      </c>
      <c r="J28" s="74"/>
      <c r="K28" s="1"/>
      <c r="L28" s="1"/>
      <c r="M28" s="1"/>
      <c r="N28" s="1"/>
      <c r="O28" s="80"/>
      <c r="P28" s="1"/>
      <c r="Q28" s="42"/>
      <c r="R28" s="356"/>
      <c r="S28" s="80"/>
      <c r="T28" s="80"/>
      <c r="U28" s="44"/>
    </row>
    <row r="29" spans="1:21" ht="15" hidden="1" customHeight="1" x14ac:dyDescent="0.25">
      <c r="B29" s="62"/>
      <c r="C29" s="634" t="s">
        <v>158</v>
      </c>
      <c r="D29" s="635"/>
      <c r="E29" s="635"/>
      <c r="F29" s="165">
        <v>0</v>
      </c>
      <c r="G29" s="246">
        <f t="shared" si="6"/>
        <v>0</v>
      </c>
      <c r="H29" s="152"/>
      <c r="I29" s="165">
        <f t="shared" si="2"/>
        <v>0</v>
      </c>
      <c r="J29" s="74"/>
      <c r="K29" s="1"/>
      <c r="L29" s="1"/>
      <c r="M29" s="1"/>
      <c r="N29" s="1"/>
      <c r="O29" s="80"/>
      <c r="P29" s="1"/>
      <c r="Q29" s="42"/>
      <c r="R29" s="356"/>
      <c r="S29" s="80"/>
      <c r="T29" s="80"/>
      <c r="U29" s="44"/>
    </row>
    <row r="30" spans="1:21" ht="15" hidden="1" customHeight="1" x14ac:dyDescent="0.25">
      <c r="B30" s="62"/>
      <c r="C30" s="634" t="s">
        <v>159</v>
      </c>
      <c r="D30" s="635"/>
      <c r="E30" s="635"/>
      <c r="F30" s="165">
        <v>0</v>
      </c>
      <c r="G30" s="246">
        <f t="shared" si="6"/>
        <v>0</v>
      </c>
      <c r="H30" s="152"/>
      <c r="I30" s="165">
        <f t="shared" si="2"/>
        <v>0</v>
      </c>
      <c r="J30" s="74"/>
      <c r="K30" s="1"/>
      <c r="L30" s="1"/>
      <c r="M30" s="1"/>
      <c r="N30" s="1"/>
      <c r="O30" s="80"/>
      <c r="P30" s="1"/>
      <c r="Q30" s="42"/>
      <c r="R30" s="356"/>
      <c r="S30" s="80"/>
      <c r="T30" s="80"/>
      <c r="U30" s="44"/>
    </row>
    <row r="31" spans="1:21" ht="15.75" hidden="1" customHeight="1" thickBot="1" x14ac:dyDescent="0.3">
      <c r="B31" s="63"/>
      <c r="C31" s="636" t="s">
        <v>160</v>
      </c>
      <c r="D31" s="637"/>
      <c r="E31" s="637"/>
      <c r="F31" s="165">
        <v>0</v>
      </c>
      <c r="G31" s="247">
        <f t="shared" si="6"/>
        <v>0</v>
      </c>
      <c r="H31" s="153"/>
      <c r="I31" s="165">
        <f t="shared" si="2"/>
        <v>0</v>
      </c>
      <c r="J31" s="74"/>
      <c r="K31" s="1"/>
      <c r="L31" s="1"/>
      <c r="M31" s="1"/>
      <c r="N31" s="1"/>
      <c r="O31" s="80"/>
      <c r="P31" s="1"/>
      <c r="Q31" s="42"/>
      <c r="R31" s="356"/>
      <c r="S31" s="80"/>
      <c r="T31" s="80"/>
      <c r="U31" s="44"/>
    </row>
    <row r="32" spans="1:21" ht="15.75" thickBot="1" x14ac:dyDescent="0.3">
      <c r="B32" s="83" t="s">
        <v>161</v>
      </c>
      <c r="C32" s="579" t="s">
        <v>162</v>
      </c>
      <c r="D32" s="589"/>
      <c r="E32" s="589"/>
      <c r="F32" s="162">
        <v>246000</v>
      </c>
      <c r="G32" s="244">
        <f>G33+G37+G40+G50+G53</f>
        <v>246000</v>
      </c>
      <c r="H32" s="150">
        <f t="shared" ref="H32:U32" si="7">H33+H37+H40+H50+H53</f>
        <v>0</v>
      </c>
      <c r="I32" s="162">
        <f t="shared" si="2"/>
        <v>246000</v>
      </c>
      <c r="J32" s="85">
        <f t="shared" si="7"/>
        <v>0</v>
      </c>
      <c r="K32" s="86">
        <f t="shared" si="7"/>
        <v>0</v>
      </c>
      <c r="L32" s="86">
        <f t="shared" si="7"/>
        <v>0</v>
      </c>
      <c r="M32" s="86">
        <f t="shared" si="7"/>
        <v>0</v>
      </c>
      <c r="N32" s="86">
        <f t="shared" si="7"/>
        <v>0</v>
      </c>
      <c r="O32" s="89">
        <f t="shared" si="7"/>
        <v>0</v>
      </c>
      <c r="P32" s="86">
        <f t="shared" si="7"/>
        <v>0</v>
      </c>
      <c r="Q32" s="88">
        <f t="shared" si="7"/>
        <v>0</v>
      </c>
      <c r="R32" s="351">
        <f t="shared" si="7"/>
        <v>0</v>
      </c>
      <c r="S32" s="89">
        <f t="shared" si="7"/>
        <v>0</v>
      </c>
      <c r="T32" s="89">
        <f t="shared" si="7"/>
        <v>0</v>
      </c>
      <c r="U32" s="90">
        <f t="shared" si="7"/>
        <v>246000</v>
      </c>
    </row>
    <row r="33" spans="1:21" x14ac:dyDescent="0.25">
      <c r="B33" s="121" t="s">
        <v>626</v>
      </c>
      <c r="C33" s="580" t="s">
        <v>163</v>
      </c>
      <c r="D33" s="581"/>
      <c r="E33" s="581"/>
      <c r="F33" s="163">
        <v>10000</v>
      </c>
      <c r="G33" s="240">
        <f>G34+G35+G36</f>
        <v>10000</v>
      </c>
      <c r="H33" s="146">
        <f t="shared" ref="H33:U33" si="8">H34+H35+H36</f>
        <v>0</v>
      </c>
      <c r="I33" s="163">
        <f t="shared" si="2"/>
        <v>10000</v>
      </c>
      <c r="J33" s="115">
        <f t="shared" si="8"/>
        <v>0</v>
      </c>
      <c r="K33" s="116">
        <f t="shared" si="8"/>
        <v>0</v>
      </c>
      <c r="L33" s="116">
        <f t="shared" si="8"/>
        <v>0</v>
      </c>
      <c r="M33" s="116">
        <f t="shared" si="8"/>
        <v>0</v>
      </c>
      <c r="N33" s="116">
        <f t="shared" si="8"/>
        <v>0</v>
      </c>
      <c r="O33" s="119">
        <f t="shared" si="8"/>
        <v>0</v>
      </c>
      <c r="P33" s="116">
        <f t="shared" si="8"/>
        <v>0</v>
      </c>
      <c r="Q33" s="118">
        <f t="shared" si="8"/>
        <v>0</v>
      </c>
      <c r="R33" s="352">
        <f t="shared" si="8"/>
        <v>0</v>
      </c>
      <c r="S33" s="119">
        <f t="shared" si="8"/>
        <v>0</v>
      </c>
      <c r="T33" s="119">
        <f t="shared" si="8"/>
        <v>0</v>
      </c>
      <c r="U33" s="120">
        <f t="shared" si="8"/>
        <v>10000</v>
      </c>
    </row>
    <row r="34" spans="1:21" s="41" customFormat="1" ht="15" hidden="1" customHeight="1" x14ac:dyDescent="0.25">
      <c r="A34" s="124" t="s">
        <v>164</v>
      </c>
      <c r="B34" s="53" t="s">
        <v>627</v>
      </c>
      <c r="C34" s="605" t="s">
        <v>165</v>
      </c>
      <c r="D34" s="606"/>
      <c r="E34" s="606"/>
      <c r="F34" s="166">
        <v>0</v>
      </c>
      <c r="G34" s="248">
        <f>SUM(J34:U34)</f>
        <v>0</v>
      </c>
      <c r="H34" s="154"/>
      <c r="I34" s="166">
        <f t="shared" si="2"/>
        <v>0</v>
      </c>
      <c r="J34" s="76"/>
      <c r="K34" s="13"/>
      <c r="L34" s="13"/>
      <c r="M34" s="13"/>
      <c r="N34" s="13"/>
      <c r="O34" s="81"/>
      <c r="P34" s="13"/>
      <c r="Q34" s="43"/>
      <c r="R34" s="355"/>
      <c r="S34" s="81"/>
      <c r="T34" s="81"/>
      <c r="U34" s="211"/>
    </row>
    <row r="35" spans="1:21" s="41" customFormat="1" x14ac:dyDescent="0.25">
      <c r="A35" s="124" t="s">
        <v>166</v>
      </c>
      <c r="B35" s="53" t="s">
        <v>628</v>
      </c>
      <c r="C35" s="605" t="s">
        <v>167</v>
      </c>
      <c r="D35" s="606"/>
      <c r="E35" s="606"/>
      <c r="F35" s="166">
        <v>10000</v>
      </c>
      <c r="G35" s="248">
        <f>SUM(J35:U35)</f>
        <v>10000</v>
      </c>
      <c r="H35" s="154"/>
      <c r="I35" s="166">
        <f t="shared" si="2"/>
        <v>10000</v>
      </c>
      <c r="J35" s="76"/>
      <c r="K35" s="13"/>
      <c r="L35" s="13"/>
      <c r="M35" s="13"/>
      <c r="N35" s="13"/>
      <c r="O35" s="81"/>
      <c r="P35" s="13"/>
      <c r="Q35" s="43"/>
      <c r="R35" s="355"/>
      <c r="S35" s="81"/>
      <c r="T35" s="81"/>
      <c r="U35" s="45">
        <v>10000</v>
      </c>
    </row>
    <row r="36" spans="1:21" s="41" customFormat="1" ht="15" hidden="1" customHeight="1" x14ac:dyDescent="0.25">
      <c r="A36" s="124" t="s">
        <v>168</v>
      </c>
      <c r="B36" s="53" t="s">
        <v>629</v>
      </c>
      <c r="C36" s="605" t="s">
        <v>169</v>
      </c>
      <c r="D36" s="606"/>
      <c r="E36" s="606"/>
      <c r="F36" s="166">
        <v>0</v>
      </c>
      <c r="G36" s="248">
        <f>SUM(J36:U36)</f>
        <v>0</v>
      </c>
      <c r="H36" s="154"/>
      <c r="I36" s="166">
        <f t="shared" si="2"/>
        <v>0</v>
      </c>
      <c r="J36" s="76"/>
      <c r="K36" s="13"/>
      <c r="L36" s="13"/>
      <c r="M36" s="13"/>
      <c r="N36" s="13"/>
      <c r="O36" s="81"/>
      <c r="P36" s="13"/>
      <c r="Q36" s="43"/>
      <c r="R36" s="355"/>
      <c r="S36" s="81"/>
      <c r="T36" s="81"/>
      <c r="U36" s="454"/>
    </row>
    <row r="37" spans="1:21" ht="15" hidden="1" customHeight="1" x14ac:dyDescent="0.25">
      <c r="B37" s="91" t="s">
        <v>630</v>
      </c>
      <c r="C37" s="582" t="s">
        <v>170</v>
      </c>
      <c r="D37" s="583"/>
      <c r="E37" s="583"/>
      <c r="F37" s="164">
        <v>0</v>
      </c>
      <c r="G37" s="242">
        <f>G38+G39</f>
        <v>0</v>
      </c>
      <c r="H37" s="148">
        <f t="shared" ref="H37:U37" si="9">H38+H39</f>
        <v>0</v>
      </c>
      <c r="I37" s="164">
        <f t="shared" si="2"/>
        <v>0</v>
      </c>
      <c r="J37" s="93">
        <f t="shared" si="9"/>
        <v>0</v>
      </c>
      <c r="K37" s="94">
        <f t="shared" si="9"/>
        <v>0</v>
      </c>
      <c r="L37" s="94">
        <f t="shared" si="9"/>
        <v>0</v>
      </c>
      <c r="M37" s="94">
        <f t="shared" si="9"/>
        <v>0</v>
      </c>
      <c r="N37" s="94">
        <f t="shared" si="9"/>
        <v>0</v>
      </c>
      <c r="O37" s="97">
        <f t="shared" si="9"/>
        <v>0</v>
      </c>
      <c r="P37" s="94">
        <f t="shared" si="9"/>
        <v>0</v>
      </c>
      <c r="Q37" s="96">
        <f t="shared" si="9"/>
        <v>0</v>
      </c>
      <c r="R37" s="354">
        <f t="shared" si="9"/>
        <v>0</v>
      </c>
      <c r="S37" s="97">
        <f t="shared" si="9"/>
        <v>0</v>
      </c>
      <c r="T37" s="97">
        <f t="shared" si="9"/>
        <v>0</v>
      </c>
      <c r="U37" s="98">
        <f t="shared" si="9"/>
        <v>0</v>
      </c>
    </row>
    <row r="38" spans="1:21" s="41" customFormat="1" ht="15" hidden="1" customHeight="1" x14ac:dyDescent="0.25">
      <c r="A38" s="124" t="s">
        <v>171</v>
      </c>
      <c r="B38" s="53" t="s">
        <v>631</v>
      </c>
      <c r="C38" s="605" t="s">
        <v>172</v>
      </c>
      <c r="D38" s="606"/>
      <c r="E38" s="606"/>
      <c r="F38" s="166">
        <v>0</v>
      </c>
      <c r="G38" s="248">
        <f>SUM(J38:U38)</f>
        <v>0</v>
      </c>
      <c r="H38" s="154"/>
      <c r="I38" s="166">
        <f t="shared" si="2"/>
        <v>0</v>
      </c>
      <c r="J38" s="76"/>
      <c r="K38" s="13"/>
      <c r="L38" s="13"/>
      <c r="M38" s="13"/>
      <c r="N38" s="13"/>
      <c r="O38" s="81"/>
      <c r="P38" s="13"/>
      <c r="Q38" s="43"/>
      <c r="R38" s="355"/>
      <c r="S38" s="81"/>
      <c r="T38" s="81"/>
      <c r="U38" s="45"/>
    </row>
    <row r="39" spans="1:21" s="41" customFormat="1" ht="15" hidden="1" customHeight="1" x14ac:dyDescent="0.25">
      <c r="A39" s="124" t="s">
        <v>173</v>
      </c>
      <c r="B39" s="53" t="s">
        <v>632</v>
      </c>
      <c r="C39" s="605" t="s">
        <v>174</v>
      </c>
      <c r="D39" s="606"/>
      <c r="E39" s="606"/>
      <c r="F39" s="166">
        <v>0</v>
      </c>
      <c r="G39" s="248">
        <f>SUM(J39:U39)</f>
        <v>0</v>
      </c>
      <c r="H39" s="154"/>
      <c r="I39" s="166">
        <f t="shared" si="2"/>
        <v>0</v>
      </c>
      <c r="J39" s="76"/>
      <c r="K39" s="13"/>
      <c r="L39" s="13"/>
      <c r="M39" s="13"/>
      <c r="N39" s="13"/>
      <c r="O39" s="81"/>
      <c r="P39" s="13"/>
      <c r="Q39" s="43"/>
      <c r="R39" s="355"/>
      <c r="S39" s="81"/>
      <c r="T39" s="81"/>
      <c r="U39" s="45"/>
    </row>
    <row r="40" spans="1:21" x14ac:dyDescent="0.25">
      <c r="B40" s="91" t="s">
        <v>633</v>
      </c>
      <c r="C40" s="582" t="s">
        <v>175</v>
      </c>
      <c r="D40" s="583"/>
      <c r="E40" s="583"/>
      <c r="F40" s="164">
        <v>135000</v>
      </c>
      <c r="G40" s="242">
        <f>G41+G42+G43+G44+G45+G48+G49</f>
        <v>135000</v>
      </c>
      <c r="H40" s="148">
        <f t="shared" ref="H40:U40" si="10">H41+H42+H43+H44+H45+H48+H49</f>
        <v>0</v>
      </c>
      <c r="I40" s="164">
        <f t="shared" si="2"/>
        <v>135000</v>
      </c>
      <c r="J40" s="93">
        <f t="shared" si="10"/>
        <v>0</v>
      </c>
      <c r="K40" s="94">
        <f t="shared" si="10"/>
        <v>0</v>
      </c>
      <c r="L40" s="94">
        <f t="shared" si="10"/>
        <v>0</v>
      </c>
      <c r="M40" s="94">
        <f t="shared" si="10"/>
        <v>0</v>
      </c>
      <c r="N40" s="94">
        <f t="shared" si="10"/>
        <v>0</v>
      </c>
      <c r="O40" s="97">
        <f t="shared" si="10"/>
        <v>0</v>
      </c>
      <c r="P40" s="94">
        <f t="shared" si="10"/>
        <v>0</v>
      </c>
      <c r="Q40" s="96">
        <f t="shared" si="10"/>
        <v>0</v>
      </c>
      <c r="R40" s="354">
        <f t="shared" si="10"/>
        <v>0</v>
      </c>
      <c r="S40" s="97">
        <f t="shared" si="10"/>
        <v>0</v>
      </c>
      <c r="T40" s="97">
        <f t="shared" si="10"/>
        <v>0</v>
      </c>
      <c r="U40" s="98">
        <f t="shared" si="10"/>
        <v>135000</v>
      </c>
    </row>
    <row r="41" spans="1:21" s="41" customFormat="1" ht="15" hidden="1" customHeight="1" x14ac:dyDescent="0.25">
      <c r="A41" s="124" t="s">
        <v>176</v>
      </c>
      <c r="B41" s="53" t="s">
        <v>634</v>
      </c>
      <c r="C41" s="605" t="s">
        <v>177</v>
      </c>
      <c r="D41" s="606"/>
      <c r="E41" s="606"/>
      <c r="F41" s="166">
        <v>0</v>
      </c>
      <c r="G41" s="248">
        <f>SUM(J41:U41)</f>
        <v>0</v>
      </c>
      <c r="H41" s="154"/>
      <c r="I41" s="166">
        <f t="shared" si="2"/>
        <v>0</v>
      </c>
      <c r="J41" s="76"/>
      <c r="K41" s="13"/>
      <c r="L41" s="13"/>
      <c r="M41" s="13"/>
      <c r="N41" s="13"/>
      <c r="O41" s="81"/>
      <c r="P41" s="13"/>
      <c r="Q41" s="43"/>
      <c r="R41" s="355"/>
      <c r="S41" s="81"/>
      <c r="T41" s="81"/>
      <c r="U41" s="45"/>
    </row>
    <row r="42" spans="1:21" s="41" customFormat="1" ht="15" hidden="1" customHeight="1" x14ac:dyDescent="0.25">
      <c r="A42" s="124" t="s">
        <v>178</v>
      </c>
      <c r="B42" s="53" t="s">
        <v>635</v>
      </c>
      <c r="C42" s="605" t="s">
        <v>179</v>
      </c>
      <c r="D42" s="606"/>
      <c r="E42" s="606"/>
      <c r="F42" s="166">
        <v>0</v>
      </c>
      <c r="G42" s="248">
        <f>SUM(J42:U42)</f>
        <v>0</v>
      </c>
      <c r="H42" s="154"/>
      <c r="I42" s="166">
        <f t="shared" si="2"/>
        <v>0</v>
      </c>
      <c r="J42" s="76"/>
      <c r="K42" s="13"/>
      <c r="L42" s="13"/>
      <c r="M42" s="13"/>
      <c r="N42" s="13"/>
      <c r="O42" s="81"/>
      <c r="P42" s="13"/>
      <c r="Q42" s="43"/>
      <c r="R42" s="355"/>
      <c r="S42" s="81"/>
      <c r="T42" s="81"/>
      <c r="U42" s="45"/>
    </row>
    <row r="43" spans="1:21" s="41" customFormat="1" ht="15" hidden="1" customHeight="1" x14ac:dyDescent="0.25">
      <c r="A43" s="124" t="s">
        <v>180</v>
      </c>
      <c r="B43" s="53" t="s">
        <v>636</v>
      </c>
      <c r="C43" s="605" t="s">
        <v>181</v>
      </c>
      <c r="D43" s="606"/>
      <c r="E43" s="606"/>
      <c r="F43" s="166">
        <v>0</v>
      </c>
      <c r="G43" s="248">
        <f>SUM(J43:U43)</f>
        <v>0</v>
      </c>
      <c r="H43" s="154"/>
      <c r="I43" s="166">
        <f t="shared" si="2"/>
        <v>0</v>
      </c>
      <c r="J43" s="76"/>
      <c r="K43" s="13"/>
      <c r="L43" s="13"/>
      <c r="M43" s="13"/>
      <c r="N43" s="13"/>
      <c r="O43" s="81"/>
      <c r="P43" s="13"/>
      <c r="Q43" s="43"/>
      <c r="R43" s="355"/>
      <c r="S43" s="81"/>
      <c r="T43" s="81"/>
      <c r="U43" s="45"/>
    </row>
    <row r="44" spans="1:21" s="41" customFormat="1" x14ac:dyDescent="0.25">
      <c r="A44" s="124" t="s">
        <v>182</v>
      </c>
      <c r="B44" s="53" t="s">
        <v>637</v>
      </c>
      <c r="C44" s="605" t="s">
        <v>183</v>
      </c>
      <c r="D44" s="606"/>
      <c r="E44" s="606"/>
      <c r="F44" s="166">
        <v>100000</v>
      </c>
      <c r="G44" s="248">
        <f>SUM(J44:U44)</f>
        <v>100000</v>
      </c>
      <c r="H44" s="154"/>
      <c r="I44" s="166">
        <f t="shared" si="2"/>
        <v>100000</v>
      </c>
      <c r="J44" s="76"/>
      <c r="K44" s="13"/>
      <c r="L44" s="13"/>
      <c r="M44" s="13"/>
      <c r="N44" s="13"/>
      <c r="O44" s="81"/>
      <c r="P44" s="13"/>
      <c r="Q44" s="43"/>
      <c r="R44" s="355"/>
      <c r="S44" s="81"/>
      <c r="T44" s="81"/>
      <c r="U44" s="45">
        <v>100000</v>
      </c>
    </row>
    <row r="45" spans="1:21" s="18" customFormat="1" ht="15" hidden="1" customHeight="1" x14ac:dyDescent="0.25">
      <c r="A45" s="124" t="s">
        <v>184</v>
      </c>
      <c r="B45" s="53" t="s">
        <v>638</v>
      </c>
      <c r="C45" s="605" t="s">
        <v>185</v>
      </c>
      <c r="D45" s="606"/>
      <c r="E45" s="606"/>
      <c r="F45" s="166">
        <v>0</v>
      </c>
      <c r="G45" s="248">
        <f>G46+G47</f>
        <v>0</v>
      </c>
      <c r="H45" s="154">
        <f t="shared" ref="H45:U45" si="11">H46+H47</f>
        <v>0</v>
      </c>
      <c r="I45" s="166">
        <f t="shared" si="2"/>
        <v>0</v>
      </c>
      <c r="J45" s="76">
        <f t="shared" si="11"/>
        <v>0</v>
      </c>
      <c r="K45" s="13">
        <f t="shared" si="11"/>
        <v>0</v>
      </c>
      <c r="L45" s="13">
        <f t="shared" si="11"/>
        <v>0</v>
      </c>
      <c r="M45" s="13">
        <f t="shared" si="11"/>
        <v>0</v>
      </c>
      <c r="N45" s="13">
        <f t="shared" si="11"/>
        <v>0</v>
      </c>
      <c r="O45" s="81">
        <f t="shared" si="11"/>
        <v>0</v>
      </c>
      <c r="P45" s="13">
        <f t="shared" si="11"/>
        <v>0</v>
      </c>
      <c r="Q45" s="43">
        <f t="shared" si="11"/>
        <v>0</v>
      </c>
      <c r="R45" s="355">
        <f t="shared" si="11"/>
        <v>0</v>
      </c>
      <c r="S45" s="81">
        <f t="shared" si="11"/>
        <v>0</v>
      </c>
      <c r="T45" s="81">
        <f t="shared" si="11"/>
        <v>0</v>
      </c>
      <c r="U45" s="45">
        <f t="shared" si="11"/>
        <v>0</v>
      </c>
    </row>
    <row r="46" spans="1:21" ht="15" hidden="1" customHeight="1" x14ac:dyDescent="0.25">
      <c r="B46" s="55"/>
      <c r="C46" s="259"/>
      <c r="D46" s="550" t="s">
        <v>186</v>
      </c>
      <c r="E46" s="550"/>
      <c r="F46" s="165">
        <v>0</v>
      </c>
      <c r="G46" s="241">
        <f>SUM(J46:U46)</f>
        <v>0</v>
      </c>
      <c r="H46" s="147"/>
      <c r="I46" s="165">
        <f t="shared" si="2"/>
        <v>0</v>
      </c>
      <c r="J46" s="74"/>
      <c r="K46" s="1"/>
      <c r="L46" s="1"/>
      <c r="M46" s="1"/>
      <c r="N46" s="1"/>
      <c r="O46" s="80"/>
      <c r="P46" s="1"/>
      <c r="Q46" s="42"/>
      <c r="R46" s="356"/>
      <c r="S46" s="80"/>
      <c r="T46" s="80"/>
      <c r="U46" s="44"/>
    </row>
    <row r="47" spans="1:21" ht="15" hidden="1" customHeight="1" x14ac:dyDescent="0.25">
      <c r="B47" s="55"/>
      <c r="C47" s="259"/>
      <c r="D47" s="550" t="s">
        <v>187</v>
      </c>
      <c r="E47" s="550"/>
      <c r="F47" s="165">
        <v>0</v>
      </c>
      <c r="G47" s="241">
        <f>SUM(J47:U47)</f>
        <v>0</v>
      </c>
      <c r="H47" s="147"/>
      <c r="I47" s="165">
        <f t="shared" si="2"/>
        <v>0</v>
      </c>
      <c r="J47" s="74"/>
      <c r="K47" s="1"/>
      <c r="L47" s="1"/>
      <c r="M47" s="1"/>
      <c r="N47" s="1"/>
      <c r="O47" s="80"/>
      <c r="P47" s="1"/>
      <c r="Q47" s="42"/>
      <c r="R47" s="356"/>
      <c r="S47" s="80"/>
      <c r="T47" s="80"/>
      <c r="U47" s="44"/>
    </row>
    <row r="48" spans="1:21" s="41" customFormat="1" ht="15" hidden="1" customHeight="1" x14ac:dyDescent="0.25">
      <c r="A48" s="124" t="s">
        <v>188</v>
      </c>
      <c r="B48" s="53" t="s">
        <v>639</v>
      </c>
      <c r="C48" s="609" t="s">
        <v>189</v>
      </c>
      <c r="D48" s="610"/>
      <c r="E48" s="610"/>
      <c r="F48" s="166">
        <v>0</v>
      </c>
      <c r="G48" s="248">
        <f>SUM(J48:U48)</f>
        <v>0</v>
      </c>
      <c r="H48" s="154"/>
      <c r="I48" s="166">
        <f t="shared" si="2"/>
        <v>0</v>
      </c>
      <c r="J48" s="76"/>
      <c r="K48" s="13"/>
      <c r="L48" s="13"/>
      <c r="M48" s="13"/>
      <c r="N48" s="13"/>
      <c r="O48" s="81"/>
      <c r="P48" s="13"/>
      <c r="Q48" s="43"/>
      <c r="R48" s="355"/>
      <c r="S48" s="81"/>
      <c r="T48" s="81"/>
      <c r="U48" s="45"/>
    </row>
    <row r="49" spans="1:21" s="41" customFormat="1" x14ac:dyDescent="0.25">
      <c r="A49" s="124" t="s">
        <v>190</v>
      </c>
      <c r="B49" s="53" t="s">
        <v>640</v>
      </c>
      <c r="C49" s="609" t="s">
        <v>191</v>
      </c>
      <c r="D49" s="610"/>
      <c r="E49" s="610"/>
      <c r="F49" s="166">
        <v>35000</v>
      </c>
      <c r="G49" s="248">
        <f>SUM(J49:U49)</f>
        <v>35000</v>
      </c>
      <c r="H49" s="154"/>
      <c r="I49" s="166">
        <f t="shared" si="2"/>
        <v>35000</v>
      </c>
      <c r="J49" s="76"/>
      <c r="K49" s="13"/>
      <c r="L49" s="13"/>
      <c r="M49" s="13"/>
      <c r="N49" s="13"/>
      <c r="O49" s="81"/>
      <c r="P49" s="13"/>
      <c r="Q49" s="43"/>
      <c r="R49" s="355"/>
      <c r="S49" s="81"/>
      <c r="T49" s="81"/>
      <c r="U49" s="45">
        <v>35000</v>
      </c>
    </row>
    <row r="50" spans="1:21" ht="15" hidden="1" customHeight="1" x14ac:dyDescent="0.25">
      <c r="B50" s="91" t="s">
        <v>641</v>
      </c>
      <c r="C50" s="587" t="s">
        <v>192</v>
      </c>
      <c r="D50" s="588"/>
      <c r="E50" s="588"/>
      <c r="F50" s="164">
        <v>0</v>
      </c>
      <c r="G50" s="242">
        <f>G51+G52</f>
        <v>0</v>
      </c>
      <c r="H50" s="148">
        <f t="shared" ref="H50:U50" si="12">H51+H52</f>
        <v>0</v>
      </c>
      <c r="I50" s="164">
        <f t="shared" si="2"/>
        <v>0</v>
      </c>
      <c r="J50" s="93">
        <f t="shared" si="12"/>
        <v>0</v>
      </c>
      <c r="K50" s="94">
        <f t="shared" si="12"/>
        <v>0</v>
      </c>
      <c r="L50" s="94">
        <f t="shared" si="12"/>
        <v>0</v>
      </c>
      <c r="M50" s="94">
        <f t="shared" si="12"/>
        <v>0</v>
      </c>
      <c r="N50" s="94">
        <f t="shared" si="12"/>
        <v>0</v>
      </c>
      <c r="O50" s="97">
        <f t="shared" si="12"/>
        <v>0</v>
      </c>
      <c r="P50" s="94">
        <f t="shared" si="12"/>
        <v>0</v>
      </c>
      <c r="Q50" s="96">
        <f t="shared" si="12"/>
        <v>0</v>
      </c>
      <c r="R50" s="354">
        <f t="shared" si="12"/>
        <v>0</v>
      </c>
      <c r="S50" s="97">
        <f t="shared" si="12"/>
        <v>0</v>
      </c>
      <c r="T50" s="97">
        <f t="shared" si="12"/>
        <v>0</v>
      </c>
      <c r="U50" s="98">
        <f t="shared" si="12"/>
        <v>0</v>
      </c>
    </row>
    <row r="51" spans="1:21" s="41" customFormat="1" ht="15" hidden="1" customHeight="1" x14ac:dyDescent="0.25">
      <c r="A51" s="124" t="s">
        <v>193</v>
      </c>
      <c r="B51" s="53" t="s">
        <v>642</v>
      </c>
      <c r="C51" s="609" t="s">
        <v>194</v>
      </c>
      <c r="D51" s="610"/>
      <c r="E51" s="610"/>
      <c r="F51" s="166">
        <v>0</v>
      </c>
      <c r="G51" s="248">
        <f>SUM(J51:U51)</f>
        <v>0</v>
      </c>
      <c r="H51" s="154"/>
      <c r="I51" s="166">
        <f t="shared" si="2"/>
        <v>0</v>
      </c>
      <c r="J51" s="76"/>
      <c r="K51" s="13"/>
      <c r="L51" s="13"/>
      <c r="M51" s="13"/>
      <c r="N51" s="13"/>
      <c r="O51" s="81"/>
      <c r="P51" s="13"/>
      <c r="Q51" s="43"/>
      <c r="R51" s="355"/>
      <c r="S51" s="81"/>
      <c r="T51" s="81"/>
      <c r="U51" s="45"/>
    </row>
    <row r="52" spans="1:21" s="41" customFormat="1" ht="15" hidden="1" customHeight="1" x14ac:dyDescent="0.25">
      <c r="A52" s="124" t="s">
        <v>195</v>
      </c>
      <c r="B52" s="53" t="s">
        <v>643</v>
      </c>
      <c r="C52" s="609" t="s">
        <v>196</v>
      </c>
      <c r="D52" s="610"/>
      <c r="E52" s="610"/>
      <c r="F52" s="166">
        <v>0</v>
      </c>
      <c r="G52" s="248">
        <f>SUM(J52:U52)</f>
        <v>0</v>
      </c>
      <c r="H52" s="154"/>
      <c r="I52" s="166">
        <f t="shared" si="2"/>
        <v>0</v>
      </c>
      <c r="J52" s="76"/>
      <c r="K52" s="13"/>
      <c r="L52" s="13"/>
      <c r="M52" s="13"/>
      <c r="N52" s="13"/>
      <c r="O52" s="81"/>
      <c r="P52" s="13"/>
      <c r="Q52" s="43"/>
      <c r="R52" s="355"/>
      <c r="S52" s="81"/>
      <c r="T52" s="81"/>
      <c r="U52" s="45"/>
    </row>
    <row r="53" spans="1:21" x14ac:dyDescent="0.25">
      <c r="B53" s="91" t="s">
        <v>644</v>
      </c>
      <c r="C53" s="587" t="s">
        <v>197</v>
      </c>
      <c r="D53" s="588"/>
      <c r="E53" s="588"/>
      <c r="F53" s="164">
        <v>101000</v>
      </c>
      <c r="G53" s="242">
        <f>G54+G55+G56+G57+G58</f>
        <v>101000</v>
      </c>
      <c r="H53" s="148">
        <f t="shared" ref="H53:U53" si="13">H54+H55+H56+H57+H58</f>
        <v>0</v>
      </c>
      <c r="I53" s="164">
        <f t="shared" si="2"/>
        <v>101000</v>
      </c>
      <c r="J53" s="93">
        <f t="shared" si="13"/>
        <v>0</v>
      </c>
      <c r="K53" s="94">
        <f t="shared" si="13"/>
        <v>0</v>
      </c>
      <c r="L53" s="94">
        <f t="shared" si="13"/>
        <v>0</v>
      </c>
      <c r="M53" s="94">
        <f t="shared" si="13"/>
        <v>0</v>
      </c>
      <c r="N53" s="94">
        <f t="shared" si="13"/>
        <v>0</v>
      </c>
      <c r="O53" s="97">
        <f t="shared" si="13"/>
        <v>0</v>
      </c>
      <c r="P53" s="94">
        <f t="shared" si="13"/>
        <v>0</v>
      </c>
      <c r="Q53" s="96">
        <f t="shared" si="13"/>
        <v>0</v>
      </c>
      <c r="R53" s="354">
        <f t="shared" si="13"/>
        <v>0</v>
      </c>
      <c r="S53" s="97">
        <f t="shared" si="13"/>
        <v>0</v>
      </c>
      <c r="T53" s="97">
        <f t="shared" si="13"/>
        <v>0</v>
      </c>
      <c r="U53" s="98">
        <f t="shared" si="13"/>
        <v>101000</v>
      </c>
    </row>
    <row r="54" spans="1:21" s="41" customFormat="1" x14ac:dyDescent="0.25">
      <c r="A54" s="124" t="s">
        <v>198</v>
      </c>
      <c r="B54" s="53" t="s">
        <v>645</v>
      </c>
      <c r="C54" s="609" t="s">
        <v>876</v>
      </c>
      <c r="D54" s="610"/>
      <c r="E54" s="610"/>
      <c r="F54" s="166">
        <v>100000</v>
      </c>
      <c r="G54" s="248">
        <f>SUM(J54:U54)</f>
        <v>100000</v>
      </c>
      <c r="H54" s="154"/>
      <c r="I54" s="166">
        <f t="shared" si="2"/>
        <v>100000</v>
      </c>
      <c r="J54" s="76"/>
      <c r="K54" s="13"/>
      <c r="L54" s="13"/>
      <c r="M54" s="13"/>
      <c r="N54" s="13"/>
      <c r="O54" s="81"/>
      <c r="P54" s="13"/>
      <c r="Q54" s="43"/>
      <c r="R54" s="355"/>
      <c r="S54" s="81"/>
      <c r="T54" s="81"/>
      <c r="U54" s="45">
        <v>100000</v>
      </c>
    </row>
    <row r="55" spans="1:21" s="41" customFormat="1" ht="15" hidden="1" customHeight="1" x14ac:dyDescent="0.25">
      <c r="A55" s="124" t="s">
        <v>199</v>
      </c>
      <c r="B55" s="53" t="s">
        <v>646</v>
      </c>
      <c r="C55" s="609" t="s">
        <v>200</v>
      </c>
      <c r="D55" s="610"/>
      <c r="E55" s="610"/>
      <c r="F55" s="166">
        <v>0</v>
      </c>
      <c r="G55" s="248">
        <f>SUM(J55:U55)</f>
        <v>0</v>
      </c>
      <c r="H55" s="154"/>
      <c r="I55" s="166">
        <f t="shared" si="2"/>
        <v>0</v>
      </c>
      <c r="J55" s="76"/>
      <c r="K55" s="13"/>
      <c r="L55" s="13"/>
      <c r="M55" s="13"/>
      <c r="N55" s="13"/>
      <c r="O55" s="81"/>
      <c r="P55" s="13"/>
      <c r="Q55" s="43"/>
      <c r="R55" s="355"/>
      <c r="S55" s="81"/>
      <c r="T55" s="81"/>
      <c r="U55" s="45"/>
    </row>
    <row r="56" spans="1:21" s="41" customFormat="1" ht="15" hidden="1" customHeight="1" x14ac:dyDescent="0.25">
      <c r="A56" s="124" t="s">
        <v>201</v>
      </c>
      <c r="B56" s="53" t="s">
        <v>647</v>
      </c>
      <c r="C56" s="609" t="s">
        <v>202</v>
      </c>
      <c r="D56" s="610"/>
      <c r="E56" s="610"/>
      <c r="F56" s="166">
        <v>0</v>
      </c>
      <c r="G56" s="248">
        <f>SUM(J56:U56)</f>
        <v>0</v>
      </c>
      <c r="H56" s="154"/>
      <c r="I56" s="166">
        <f t="shared" si="2"/>
        <v>0</v>
      </c>
      <c r="J56" s="76"/>
      <c r="K56" s="13"/>
      <c r="L56" s="13"/>
      <c r="M56" s="13"/>
      <c r="N56" s="13"/>
      <c r="O56" s="81"/>
      <c r="P56" s="13"/>
      <c r="Q56" s="43"/>
      <c r="R56" s="355"/>
      <c r="S56" s="81"/>
      <c r="T56" s="81"/>
      <c r="U56" s="45"/>
    </row>
    <row r="57" spans="1:21" s="41" customFormat="1" ht="15" hidden="1" customHeight="1" x14ac:dyDescent="0.25">
      <c r="A57" s="124" t="s">
        <v>203</v>
      </c>
      <c r="B57" s="53" t="s">
        <v>648</v>
      </c>
      <c r="C57" s="609" t="s">
        <v>204</v>
      </c>
      <c r="D57" s="610"/>
      <c r="E57" s="610"/>
      <c r="F57" s="166">
        <v>0</v>
      </c>
      <c r="G57" s="248">
        <f>SUM(J57:U57)</f>
        <v>0</v>
      </c>
      <c r="H57" s="154"/>
      <c r="I57" s="166">
        <f t="shared" si="2"/>
        <v>0</v>
      </c>
      <c r="J57" s="76"/>
      <c r="K57" s="13"/>
      <c r="L57" s="13"/>
      <c r="M57" s="13"/>
      <c r="N57" s="13"/>
      <c r="O57" s="81"/>
      <c r="P57" s="13"/>
      <c r="Q57" s="43"/>
      <c r="R57" s="355"/>
      <c r="S57" s="81"/>
      <c r="T57" s="81"/>
      <c r="U57" s="45"/>
    </row>
    <row r="58" spans="1:21" s="41" customFormat="1" ht="15.75" thickBot="1" x14ac:dyDescent="0.3">
      <c r="A58" s="124" t="s">
        <v>205</v>
      </c>
      <c r="B58" s="194" t="s">
        <v>649</v>
      </c>
      <c r="C58" s="614" t="s">
        <v>206</v>
      </c>
      <c r="D58" s="615"/>
      <c r="E58" s="615"/>
      <c r="F58" s="166">
        <v>1000</v>
      </c>
      <c r="G58" s="262">
        <f>SUM(J58:U58)</f>
        <v>1000</v>
      </c>
      <c r="H58" s="195"/>
      <c r="I58" s="166">
        <f t="shared" si="2"/>
        <v>1000</v>
      </c>
      <c r="J58" s="76"/>
      <c r="K58" s="13"/>
      <c r="L58" s="13"/>
      <c r="M58" s="13"/>
      <c r="N58" s="13"/>
      <c r="O58" s="81"/>
      <c r="P58" s="13"/>
      <c r="Q58" s="43"/>
      <c r="R58" s="355"/>
      <c r="S58" s="81"/>
      <c r="T58" s="81"/>
      <c r="U58" s="45">
        <v>1000</v>
      </c>
    </row>
    <row r="59" spans="1:21" ht="15.75" thickBot="1" x14ac:dyDescent="0.3">
      <c r="B59" s="83" t="s">
        <v>207</v>
      </c>
      <c r="C59" s="591" t="s">
        <v>208</v>
      </c>
      <c r="D59" s="592"/>
      <c r="E59" s="592"/>
      <c r="F59" s="162">
        <v>0</v>
      </c>
      <c r="G59" s="244">
        <f>G60+G61+G62+G63+G64+G65+G66+G70</f>
        <v>0</v>
      </c>
      <c r="H59" s="150">
        <f t="shared" ref="H59:U59" si="14">H60+H61+H62+H63+H64+H65+H66+H70</f>
        <v>0</v>
      </c>
      <c r="I59" s="162">
        <f t="shared" si="2"/>
        <v>0</v>
      </c>
      <c r="J59" s="85">
        <f t="shared" si="14"/>
        <v>0</v>
      </c>
      <c r="K59" s="86">
        <f t="shared" si="14"/>
        <v>0</v>
      </c>
      <c r="L59" s="86">
        <f t="shared" si="14"/>
        <v>0</v>
      </c>
      <c r="M59" s="86">
        <f t="shared" si="14"/>
        <v>0</v>
      </c>
      <c r="N59" s="86">
        <f t="shared" si="14"/>
        <v>0</v>
      </c>
      <c r="O59" s="89">
        <f t="shared" si="14"/>
        <v>0</v>
      </c>
      <c r="P59" s="86">
        <f t="shared" si="14"/>
        <v>0</v>
      </c>
      <c r="Q59" s="88">
        <f t="shared" si="14"/>
        <v>0</v>
      </c>
      <c r="R59" s="351">
        <f t="shared" si="14"/>
        <v>0</v>
      </c>
      <c r="S59" s="89">
        <f t="shared" si="14"/>
        <v>0</v>
      </c>
      <c r="T59" s="89">
        <f t="shared" si="14"/>
        <v>0</v>
      </c>
      <c r="U59" s="90">
        <f t="shared" si="14"/>
        <v>0</v>
      </c>
    </row>
    <row r="60" spans="1:21" s="18" customFormat="1" ht="15" hidden="1" customHeight="1" x14ac:dyDescent="0.25">
      <c r="A60" s="124" t="s">
        <v>877</v>
      </c>
      <c r="B60" s="113" t="s">
        <v>878</v>
      </c>
      <c r="C60" s="611" t="s">
        <v>879</v>
      </c>
      <c r="D60" s="612"/>
      <c r="E60" s="612"/>
      <c r="F60" s="164">
        <v>0</v>
      </c>
      <c r="G60" s="240">
        <f t="shared" ref="G60:G65" si="15">SUM(J60:U60)</f>
        <v>0</v>
      </c>
      <c r="H60" s="146"/>
      <c r="I60" s="164">
        <f t="shared" si="2"/>
        <v>0</v>
      </c>
      <c r="J60" s="93"/>
      <c r="K60" s="94"/>
      <c r="L60" s="94"/>
      <c r="M60" s="94"/>
      <c r="N60" s="94"/>
      <c r="O60" s="97"/>
      <c r="P60" s="94"/>
      <c r="Q60" s="96"/>
      <c r="R60" s="354"/>
      <c r="S60" s="97"/>
      <c r="T60" s="97"/>
      <c r="U60" s="98"/>
    </row>
    <row r="61" spans="1:21" s="18" customFormat="1" ht="15" hidden="1" customHeight="1" x14ac:dyDescent="0.25">
      <c r="A61" s="124" t="s">
        <v>209</v>
      </c>
      <c r="B61" s="113" t="s">
        <v>650</v>
      </c>
      <c r="C61" s="611" t="s">
        <v>210</v>
      </c>
      <c r="D61" s="612"/>
      <c r="E61" s="612"/>
      <c r="F61" s="164">
        <v>0</v>
      </c>
      <c r="G61" s="240">
        <f t="shared" si="15"/>
        <v>0</v>
      </c>
      <c r="H61" s="146"/>
      <c r="I61" s="164">
        <f t="shared" si="2"/>
        <v>0</v>
      </c>
      <c r="J61" s="93"/>
      <c r="K61" s="94"/>
      <c r="L61" s="94"/>
      <c r="M61" s="94"/>
      <c r="N61" s="94"/>
      <c r="O61" s="97"/>
      <c r="P61" s="94"/>
      <c r="Q61" s="96"/>
      <c r="R61" s="354"/>
      <c r="S61" s="97"/>
      <c r="T61" s="97"/>
      <c r="U61" s="98"/>
    </row>
    <row r="62" spans="1:21" s="18" customFormat="1" ht="15" hidden="1" customHeight="1" x14ac:dyDescent="0.25">
      <c r="A62" s="124" t="s">
        <v>211</v>
      </c>
      <c r="B62" s="91" t="s">
        <v>651</v>
      </c>
      <c r="C62" s="587" t="s">
        <v>352</v>
      </c>
      <c r="D62" s="588"/>
      <c r="E62" s="588"/>
      <c r="F62" s="164">
        <v>0</v>
      </c>
      <c r="G62" s="242">
        <f t="shared" si="15"/>
        <v>0</v>
      </c>
      <c r="H62" s="148"/>
      <c r="I62" s="164">
        <f t="shared" si="2"/>
        <v>0</v>
      </c>
      <c r="J62" s="93"/>
      <c r="K62" s="94"/>
      <c r="L62" s="94"/>
      <c r="M62" s="94"/>
      <c r="N62" s="94"/>
      <c r="O62" s="97"/>
      <c r="P62" s="94"/>
      <c r="Q62" s="96"/>
      <c r="R62" s="354"/>
      <c r="S62" s="97"/>
      <c r="T62" s="97"/>
      <c r="U62" s="98"/>
    </row>
    <row r="63" spans="1:21" s="18" customFormat="1" ht="15" hidden="1" customHeight="1" x14ac:dyDescent="0.25">
      <c r="A63" s="124" t="s">
        <v>212</v>
      </c>
      <c r="B63" s="113" t="s">
        <v>652</v>
      </c>
      <c r="C63" s="587" t="s">
        <v>880</v>
      </c>
      <c r="D63" s="588"/>
      <c r="E63" s="588"/>
      <c r="F63" s="164">
        <v>0</v>
      </c>
      <c r="G63" s="242">
        <f t="shared" si="15"/>
        <v>0</v>
      </c>
      <c r="H63" s="148"/>
      <c r="I63" s="164">
        <f t="shared" si="2"/>
        <v>0</v>
      </c>
      <c r="J63" s="93"/>
      <c r="K63" s="94"/>
      <c r="L63" s="94"/>
      <c r="M63" s="94"/>
      <c r="N63" s="94"/>
      <c r="O63" s="97"/>
      <c r="P63" s="94"/>
      <c r="Q63" s="96"/>
      <c r="R63" s="354"/>
      <c r="S63" s="97"/>
      <c r="T63" s="97"/>
      <c r="U63" s="98"/>
    </row>
    <row r="64" spans="1:21" s="18" customFormat="1" ht="15" hidden="1" customHeight="1" x14ac:dyDescent="0.25">
      <c r="A64" s="124" t="s">
        <v>213</v>
      </c>
      <c r="B64" s="91" t="s">
        <v>653</v>
      </c>
      <c r="C64" s="587" t="s">
        <v>881</v>
      </c>
      <c r="D64" s="588"/>
      <c r="E64" s="588"/>
      <c r="F64" s="164">
        <v>0</v>
      </c>
      <c r="G64" s="242">
        <f t="shared" si="15"/>
        <v>0</v>
      </c>
      <c r="H64" s="148"/>
      <c r="I64" s="164">
        <f t="shared" si="2"/>
        <v>0</v>
      </c>
      <c r="J64" s="93"/>
      <c r="K64" s="94"/>
      <c r="L64" s="94"/>
      <c r="M64" s="94"/>
      <c r="N64" s="94"/>
      <c r="O64" s="97"/>
      <c r="P64" s="94"/>
      <c r="Q64" s="96"/>
      <c r="R64" s="354"/>
      <c r="S64" s="97"/>
      <c r="T64" s="97"/>
      <c r="U64" s="98"/>
    </row>
    <row r="65" spans="1:22" s="18" customFormat="1" ht="15" hidden="1" customHeight="1" x14ac:dyDescent="0.25">
      <c r="A65" s="124" t="s">
        <v>214</v>
      </c>
      <c r="B65" s="113" t="s">
        <v>654</v>
      </c>
      <c r="C65" s="587" t="s">
        <v>215</v>
      </c>
      <c r="D65" s="588"/>
      <c r="E65" s="588"/>
      <c r="F65" s="164">
        <v>0</v>
      </c>
      <c r="G65" s="242">
        <f t="shared" si="15"/>
        <v>0</v>
      </c>
      <c r="H65" s="148"/>
      <c r="I65" s="164">
        <f t="shared" si="2"/>
        <v>0</v>
      </c>
      <c r="J65" s="93"/>
      <c r="K65" s="94"/>
      <c r="L65" s="94"/>
      <c r="M65" s="94"/>
      <c r="N65" s="94"/>
      <c r="O65" s="97"/>
      <c r="P65" s="94"/>
      <c r="Q65" s="96"/>
      <c r="R65" s="354"/>
      <c r="S65" s="97"/>
      <c r="T65" s="97"/>
      <c r="U65" s="98"/>
    </row>
    <row r="66" spans="1:22" s="18" customFormat="1" ht="15" hidden="1" customHeight="1" x14ac:dyDescent="0.25">
      <c r="A66" s="124" t="s">
        <v>216</v>
      </c>
      <c r="B66" s="91" t="s">
        <v>655</v>
      </c>
      <c r="C66" s="587" t="s">
        <v>217</v>
      </c>
      <c r="D66" s="588"/>
      <c r="E66" s="588"/>
      <c r="F66" s="164">
        <v>0</v>
      </c>
      <c r="G66" s="242">
        <f>G67+G68+G69</f>
        <v>0</v>
      </c>
      <c r="H66" s="148">
        <f t="shared" ref="H66:U66" si="16">H67+H68+H69</f>
        <v>0</v>
      </c>
      <c r="I66" s="164">
        <f t="shared" si="2"/>
        <v>0</v>
      </c>
      <c r="J66" s="93">
        <f t="shared" si="16"/>
        <v>0</v>
      </c>
      <c r="K66" s="94">
        <f t="shared" si="16"/>
        <v>0</v>
      </c>
      <c r="L66" s="94">
        <f t="shared" si="16"/>
        <v>0</v>
      </c>
      <c r="M66" s="94">
        <f t="shared" si="16"/>
        <v>0</v>
      </c>
      <c r="N66" s="94">
        <f t="shared" si="16"/>
        <v>0</v>
      </c>
      <c r="O66" s="97">
        <f t="shared" si="16"/>
        <v>0</v>
      </c>
      <c r="P66" s="94">
        <f t="shared" si="16"/>
        <v>0</v>
      </c>
      <c r="Q66" s="96">
        <f t="shared" si="16"/>
        <v>0</v>
      </c>
      <c r="R66" s="354">
        <f t="shared" si="16"/>
        <v>0</v>
      </c>
      <c r="S66" s="97">
        <f t="shared" si="16"/>
        <v>0</v>
      </c>
      <c r="T66" s="97">
        <f t="shared" si="16"/>
        <v>0</v>
      </c>
      <c r="U66" s="98">
        <f t="shared" si="16"/>
        <v>0</v>
      </c>
    </row>
    <row r="67" spans="1:22" ht="15" hidden="1" customHeight="1" x14ac:dyDescent="0.25">
      <c r="B67" s="55"/>
      <c r="C67" s="2"/>
      <c r="D67" s="550" t="s">
        <v>343</v>
      </c>
      <c r="E67" s="550"/>
      <c r="F67" s="165">
        <v>0</v>
      </c>
      <c r="G67" s="241">
        <f>SUM(J67:U67)</f>
        <v>0</v>
      </c>
      <c r="H67" s="147"/>
      <c r="I67" s="165">
        <f t="shared" si="2"/>
        <v>0</v>
      </c>
      <c r="J67" s="74"/>
      <c r="K67" s="1"/>
      <c r="L67" s="1"/>
      <c r="M67" s="1"/>
      <c r="N67" s="1"/>
      <c r="O67" s="80"/>
      <c r="P67" s="1"/>
      <c r="Q67" s="42"/>
      <c r="R67" s="356"/>
      <c r="S67" s="80"/>
      <c r="T67" s="80"/>
      <c r="U67" s="44"/>
      <c r="V67" s="21"/>
    </row>
    <row r="68" spans="1:22" ht="15" hidden="1" customHeight="1" x14ac:dyDescent="0.25">
      <c r="B68" s="55"/>
      <c r="C68" s="2"/>
      <c r="D68" s="550" t="s">
        <v>344</v>
      </c>
      <c r="E68" s="550"/>
      <c r="F68" s="165">
        <v>0</v>
      </c>
      <c r="G68" s="241">
        <f>SUM(J68:U68)</f>
        <v>0</v>
      </c>
      <c r="H68" s="147"/>
      <c r="I68" s="165">
        <f t="shared" si="2"/>
        <v>0</v>
      </c>
      <c r="J68" s="74"/>
      <c r="K68" s="1"/>
      <c r="L68" s="1"/>
      <c r="M68" s="1"/>
      <c r="N68" s="1"/>
      <c r="O68" s="80"/>
      <c r="P68" s="1"/>
      <c r="Q68" s="42"/>
      <c r="R68" s="356"/>
      <c r="S68" s="80"/>
      <c r="T68" s="80"/>
      <c r="U68" s="44"/>
    </row>
    <row r="69" spans="1:22" ht="15" hidden="1" customHeight="1" x14ac:dyDescent="0.25">
      <c r="B69" s="55"/>
      <c r="C69" s="2"/>
      <c r="D69" s="550" t="s">
        <v>345</v>
      </c>
      <c r="E69" s="550"/>
      <c r="F69" s="165">
        <v>0</v>
      </c>
      <c r="G69" s="241">
        <f>SUM(J69:U69)</f>
        <v>0</v>
      </c>
      <c r="H69" s="147"/>
      <c r="I69" s="165">
        <f t="shared" si="2"/>
        <v>0</v>
      </c>
      <c r="J69" s="74"/>
      <c r="K69" s="1"/>
      <c r="L69" s="1"/>
      <c r="M69" s="1"/>
      <c r="N69" s="1"/>
      <c r="O69" s="80"/>
      <c r="P69" s="1"/>
      <c r="Q69" s="42"/>
      <c r="R69" s="356"/>
      <c r="S69" s="80"/>
      <c r="T69" s="80"/>
      <c r="U69" s="44"/>
    </row>
    <row r="70" spans="1:22" s="18" customFormat="1" ht="15" hidden="1" customHeight="1" x14ac:dyDescent="0.25">
      <c r="A70" s="124" t="s">
        <v>218</v>
      </c>
      <c r="B70" s="91" t="s">
        <v>656</v>
      </c>
      <c r="C70" s="587" t="s">
        <v>219</v>
      </c>
      <c r="D70" s="588"/>
      <c r="E70" s="588"/>
      <c r="F70" s="164">
        <v>0</v>
      </c>
      <c r="G70" s="242">
        <f>G71+G72+G73+G74</f>
        <v>0</v>
      </c>
      <c r="H70" s="148">
        <f t="shared" ref="H70:U70" si="17">H71+H72+H73+H74</f>
        <v>0</v>
      </c>
      <c r="I70" s="164">
        <f t="shared" ref="I70:I133" si="18">SUM(G70:H70)</f>
        <v>0</v>
      </c>
      <c r="J70" s="93">
        <f t="shared" si="17"/>
        <v>0</v>
      </c>
      <c r="K70" s="94">
        <f t="shared" si="17"/>
        <v>0</v>
      </c>
      <c r="L70" s="94">
        <f t="shared" si="17"/>
        <v>0</v>
      </c>
      <c r="M70" s="94">
        <f t="shared" si="17"/>
        <v>0</v>
      </c>
      <c r="N70" s="94">
        <f t="shared" si="17"/>
        <v>0</v>
      </c>
      <c r="O70" s="97">
        <f t="shared" si="17"/>
        <v>0</v>
      </c>
      <c r="P70" s="94">
        <f t="shared" si="17"/>
        <v>0</v>
      </c>
      <c r="Q70" s="96">
        <f t="shared" si="17"/>
        <v>0</v>
      </c>
      <c r="R70" s="354">
        <f t="shared" si="17"/>
        <v>0</v>
      </c>
      <c r="S70" s="97">
        <f t="shared" si="17"/>
        <v>0</v>
      </c>
      <c r="T70" s="97">
        <f t="shared" si="17"/>
        <v>0</v>
      </c>
      <c r="U70" s="98">
        <f t="shared" si="17"/>
        <v>0</v>
      </c>
    </row>
    <row r="71" spans="1:22" ht="15" hidden="1" customHeight="1" x14ac:dyDescent="0.25">
      <c r="B71" s="55"/>
      <c r="C71" s="2"/>
      <c r="D71" s="550" t="s">
        <v>835</v>
      </c>
      <c r="E71" s="550"/>
      <c r="F71" s="165">
        <v>0</v>
      </c>
      <c r="G71" s="241">
        <f>SUM(J71:U71)</f>
        <v>0</v>
      </c>
      <c r="H71" s="147"/>
      <c r="I71" s="165">
        <f t="shared" si="18"/>
        <v>0</v>
      </c>
      <c r="J71" s="74"/>
      <c r="K71" s="1"/>
      <c r="L71" s="1"/>
      <c r="M71" s="1"/>
      <c r="N71" s="1"/>
      <c r="O71" s="80"/>
      <c r="P71" s="1"/>
      <c r="Q71" s="42"/>
      <c r="R71" s="356"/>
      <c r="S71" s="80"/>
      <c r="T71" s="80"/>
      <c r="U71" s="44"/>
    </row>
    <row r="72" spans="1:22" ht="15" hidden="1" customHeight="1" x14ac:dyDescent="0.25">
      <c r="B72" s="55"/>
      <c r="C72" s="2"/>
      <c r="D72" s="550" t="s">
        <v>346</v>
      </c>
      <c r="E72" s="550"/>
      <c r="F72" s="165">
        <v>0</v>
      </c>
      <c r="G72" s="241">
        <f>SUM(J72:U72)</f>
        <v>0</v>
      </c>
      <c r="H72" s="147"/>
      <c r="I72" s="165">
        <f t="shared" si="18"/>
        <v>0</v>
      </c>
      <c r="J72" s="74"/>
      <c r="K72" s="1"/>
      <c r="L72" s="1"/>
      <c r="M72" s="1"/>
      <c r="N72" s="1"/>
      <c r="O72" s="80"/>
      <c r="P72" s="1"/>
      <c r="Q72" s="42"/>
      <c r="R72" s="356"/>
      <c r="S72" s="80"/>
      <c r="T72" s="80"/>
      <c r="U72" s="44"/>
    </row>
    <row r="73" spans="1:22" ht="15" hidden="1" customHeight="1" x14ac:dyDescent="0.25">
      <c r="B73" s="55"/>
      <c r="C73" s="2"/>
      <c r="D73" s="550" t="s">
        <v>836</v>
      </c>
      <c r="E73" s="550"/>
      <c r="F73" s="165">
        <v>0</v>
      </c>
      <c r="G73" s="241">
        <f>SUM(J73:U73)</f>
        <v>0</v>
      </c>
      <c r="H73" s="147"/>
      <c r="I73" s="165">
        <f t="shared" si="18"/>
        <v>0</v>
      </c>
      <c r="J73" s="74"/>
      <c r="K73" s="1"/>
      <c r="L73" s="1"/>
      <c r="M73" s="1"/>
      <c r="N73" s="1"/>
      <c r="O73" s="80"/>
      <c r="P73" s="1"/>
      <c r="Q73" s="42"/>
      <c r="R73" s="356"/>
      <c r="S73" s="80"/>
      <c r="T73" s="80"/>
      <c r="U73" s="44"/>
    </row>
    <row r="74" spans="1:22" ht="15.75" hidden="1" customHeight="1" thickBot="1" x14ac:dyDescent="0.3">
      <c r="B74" s="55"/>
      <c r="C74" s="2"/>
      <c r="D74" s="550" t="s">
        <v>834</v>
      </c>
      <c r="E74" s="550"/>
      <c r="F74" s="165">
        <v>0</v>
      </c>
      <c r="G74" s="241">
        <f>SUM(J74:U74)</f>
        <v>0</v>
      </c>
      <c r="H74" s="147"/>
      <c r="I74" s="165">
        <f t="shared" si="18"/>
        <v>0</v>
      </c>
      <c r="J74" s="74"/>
      <c r="K74" s="1"/>
      <c r="L74" s="1"/>
      <c r="M74" s="1"/>
      <c r="N74" s="1"/>
      <c r="O74" s="80"/>
      <c r="P74" s="1"/>
      <c r="Q74" s="42"/>
      <c r="R74" s="356"/>
      <c r="S74" s="80"/>
      <c r="T74" s="80"/>
      <c r="U74" s="44"/>
    </row>
    <row r="75" spans="1:22" ht="15.75" thickBot="1" x14ac:dyDescent="0.3">
      <c r="B75" s="99" t="s">
        <v>220</v>
      </c>
      <c r="C75" s="591" t="s">
        <v>221</v>
      </c>
      <c r="D75" s="592"/>
      <c r="E75" s="592"/>
      <c r="F75" s="162">
        <v>0</v>
      </c>
      <c r="G75" s="244">
        <f>G76+G79+G83+G84+G95+G106+G117+G120+G132+G133+G134+G135+G146</f>
        <v>0</v>
      </c>
      <c r="H75" s="150">
        <f t="shared" ref="H75:U75" si="19">H76+H79+H83+H84+H95+H106+H117+H120+H132+H133+H134+H135+H146</f>
        <v>0</v>
      </c>
      <c r="I75" s="162">
        <f t="shared" si="18"/>
        <v>0</v>
      </c>
      <c r="J75" s="85">
        <f t="shared" si="19"/>
        <v>0</v>
      </c>
      <c r="K75" s="86">
        <f t="shared" si="19"/>
        <v>0</v>
      </c>
      <c r="L75" s="86">
        <f t="shared" si="19"/>
        <v>0</v>
      </c>
      <c r="M75" s="86">
        <f t="shared" si="19"/>
        <v>0</v>
      </c>
      <c r="N75" s="86">
        <f t="shared" si="19"/>
        <v>0</v>
      </c>
      <c r="O75" s="89">
        <f t="shared" si="19"/>
        <v>0</v>
      </c>
      <c r="P75" s="86">
        <f t="shared" si="19"/>
        <v>0</v>
      </c>
      <c r="Q75" s="88">
        <f t="shared" si="19"/>
        <v>0</v>
      </c>
      <c r="R75" s="351">
        <f t="shared" si="19"/>
        <v>0</v>
      </c>
      <c r="S75" s="89">
        <f t="shared" si="19"/>
        <v>0</v>
      </c>
      <c r="T75" s="89">
        <f t="shared" si="19"/>
        <v>0</v>
      </c>
      <c r="U75" s="90">
        <f t="shared" si="19"/>
        <v>0</v>
      </c>
    </row>
    <row r="76" spans="1:22" s="41" customFormat="1" ht="15" hidden="1" customHeight="1" x14ac:dyDescent="0.25">
      <c r="A76" s="124" t="s">
        <v>222</v>
      </c>
      <c r="B76" s="122" t="s">
        <v>657</v>
      </c>
      <c r="C76" s="593" t="s">
        <v>223</v>
      </c>
      <c r="D76" s="594"/>
      <c r="E76" s="594"/>
      <c r="F76" s="167">
        <v>0</v>
      </c>
      <c r="G76" s="249">
        <f>G77+G78</f>
        <v>0</v>
      </c>
      <c r="H76" s="155">
        <f t="shared" ref="H76:U76" si="20">H77+H78</f>
        <v>0</v>
      </c>
      <c r="I76" s="167">
        <f t="shared" si="18"/>
        <v>0</v>
      </c>
      <c r="J76" s="169">
        <f t="shared" si="20"/>
        <v>0</v>
      </c>
      <c r="K76" s="130">
        <f t="shared" si="20"/>
        <v>0</v>
      </c>
      <c r="L76" s="130">
        <f t="shared" si="20"/>
        <v>0</v>
      </c>
      <c r="M76" s="130">
        <f t="shared" si="20"/>
        <v>0</v>
      </c>
      <c r="N76" s="130">
        <f t="shared" si="20"/>
        <v>0</v>
      </c>
      <c r="O76" s="131">
        <f t="shared" si="20"/>
        <v>0</v>
      </c>
      <c r="P76" s="130">
        <f t="shared" si="20"/>
        <v>0</v>
      </c>
      <c r="Q76" s="129">
        <f t="shared" si="20"/>
        <v>0</v>
      </c>
      <c r="R76" s="357">
        <f t="shared" si="20"/>
        <v>0</v>
      </c>
      <c r="S76" s="131">
        <f t="shared" si="20"/>
        <v>0</v>
      </c>
      <c r="T76" s="131">
        <f t="shared" si="20"/>
        <v>0</v>
      </c>
      <c r="U76" s="132">
        <f t="shared" si="20"/>
        <v>0</v>
      </c>
    </row>
    <row r="77" spans="1:22" ht="15" hidden="1" customHeight="1" x14ac:dyDescent="0.25">
      <c r="B77" s="55"/>
      <c r="C77" s="2"/>
      <c r="D77" s="550" t="s">
        <v>347</v>
      </c>
      <c r="E77" s="550"/>
      <c r="F77" s="165">
        <v>0</v>
      </c>
      <c r="G77" s="241">
        <f>SUM(J77:U77)</f>
        <v>0</v>
      </c>
      <c r="H77" s="147"/>
      <c r="I77" s="165">
        <f t="shared" si="18"/>
        <v>0</v>
      </c>
      <c r="J77" s="74"/>
      <c r="K77" s="1"/>
      <c r="L77" s="1"/>
      <c r="M77" s="1"/>
      <c r="N77" s="1"/>
      <c r="O77" s="80"/>
      <c r="P77" s="1"/>
      <c r="Q77" s="42"/>
      <c r="R77" s="356"/>
      <c r="S77" s="80"/>
      <c r="T77" s="80"/>
      <c r="U77" s="44"/>
    </row>
    <row r="78" spans="1:22" ht="15" hidden="1" customHeight="1" x14ac:dyDescent="0.25">
      <c r="B78" s="55"/>
      <c r="C78" s="2"/>
      <c r="D78" s="550" t="s">
        <v>348</v>
      </c>
      <c r="E78" s="550"/>
      <c r="F78" s="165">
        <v>0</v>
      </c>
      <c r="G78" s="241">
        <f>SUM(J78:U78)</f>
        <v>0</v>
      </c>
      <c r="H78" s="147"/>
      <c r="I78" s="165">
        <f t="shared" si="18"/>
        <v>0</v>
      </c>
      <c r="J78" s="74"/>
      <c r="K78" s="1"/>
      <c r="L78" s="1"/>
      <c r="M78" s="1"/>
      <c r="N78" s="1"/>
      <c r="O78" s="80"/>
      <c r="P78" s="1"/>
      <c r="Q78" s="42"/>
      <c r="R78" s="356"/>
      <c r="S78" s="80"/>
      <c r="T78" s="80"/>
      <c r="U78" s="44"/>
    </row>
    <row r="79" spans="1:22" ht="15" hidden="1" customHeight="1" x14ac:dyDescent="0.25">
      <c r="B79" s="122" t="s">
        <v>837</v>
      </c>
      <c r="C79" s="593" t="s">
        <v>838</v>
      </c>
      <c r="D79" s="594"/>
      <c r="E79" s="594"/>
      <c r="F79" s="167">
        <v>0</v>
      </c>
      <c r="G79" s="249">
        <f>G80+G81+G82</f>
        <v>0</v>
      </c>
      <c r="H79" s="155">
        <f t="shared" ref="H79:U79" si="21">H80+H81+H82</f>
        <v>0</v>
      </c>
      <c r="I79" s="167">
        <f t="shared" si="18"/>
        <v>0</v>
      </c>
      <c r="J79" s="169">
        <f t="shared" si="21"/>
        <v>0</v>
      </c>
      <c r="K79" s="130">
        <f t="shared" si="21"/>
        <v>0</v>
      </c>
      <c r="L79" s="130">
        <f t="shared" si="21"/>
        <v>0</v>
      </c>
      <c r="M79" s="130">
        <f t="shared" si="21"/>
        <v>0</v>
      </c>
      <c r="N79" s="130">
        <f t="shared" si="21"/>
        <v>0</v>
      </c>
      <c r="O79" s="131">
        <f t="shared" si="21"/>
        <v>0</v>
      </c>
      <c r="P79" s="130">
        <f t="shared" si="21"/>
        <v>0</v>
      </c>
      <c r="Q79" s="129">
        <f t="shared" si="21"/>
        <v>0</v>
      </c>
      <c r="R79" s="357">
        <f t="shared" si="21"/>
        <v>0</v>
      </c>
      <c r="S79" s="131">
        <f t="shared" si="21"/>
        <v>0</v>
      </c>
      <c r="T79" s="131">
        <f t="shared" si="21"/>
        <v>0</v>
      </c>
      <c r="U79" s="132">
        <f t="shared" si="21"/>
        <v>0</v>
      </c>
    </row>
    <row r="80" spans="1:22" s="206" customFormat="1" ht="15" hidden="1" customHeight="1" x14ac:dyDescent="0.25">
      <c r="A80" s="124" t="s">
        <v>882</v>
      </c>
      <c r="B80" s="187" t="s">
        <v>883</v>
      </c>
      <c r="C80" s="200"/>
      <c r="D80" s="256" t="s">
        <v>969</v>
      </c>
      <c r="E80" s="256"/>
      <c r="F80" s="189">
        <v>0</v>
      </c>
      <c r="G80" s="261">
        <f>SUM(J80:U80)</f>
        <v>0</v>
      </c>
      <c r="H80" s="188"/>
      <c r="I80" s="189">
        <f t="shared" si="18"/>
        <v>0</v>
      </c>
      <c r="J80" s="197"/>
      <c r="K80" s="191"/>
      <c r="L80" s="191"/>
      <c r="M80" s="191"/>
      <c r="N80" s="191"/>
      <c r="O80" s="192"/>
      <c r="P80" s="191"/>
      <c r="Q80" s="190"/>
      <c r="R80" s="353"/>
      <c r="S80" s="192"/>
      <c r="T80" s="192"/>
      <c r="U80" s="193"/>
    </row>
    <row r="81" spans="1:21" s="206" customFormat="1" ht="15" hidden="1" customHeight="1" x14ac:dyDescent="0.25">
      <c r="A81" s="124" t="s">
        <v>224</v>
      </c>
      <c r="B81" s="187" t="s">
        <v>658</v>
      </c>
      <c r="C81" s="200"/>
      <c r="D81" s="256" t="s">
        <v>225</v>
      </c>
      <c r="E81" s="256"/>
      <c r="F81" s="189">
        <v>0</v>
      </c>
      <c r="G81" s="261">
        <f>SUM(J81:U81)</f>
        <v>0</v>
      </c>
      <c r="H81" s="188"/>
      <c r="I81" s="189">
        <f t="shared" si="18"/>
        <v>0</v>
      </c>
      <c r="J81" s="197"/>
      <c r="K81" s="191"/>
      <c r="L81" s="191"/>
      <c r="M81" s="191"/>
      <c r="N81" s="191"/>
      <c r="O81" s="192"/>
      <c r="P81" s="191"/>
      <c r="Q81" s="190"/>
      <c r="R81" s="353"/>
      <c r="S81" s="192"/>
      <c r="T81" s="192"/>
      <c r="U81" s="193"/>
    </row>
    <row r="82" spans="1:21" s="206" customFormat="1" ht="15" hidden="1" customHeight="1" x14ac:dyDescent="0.25">
      <c r="A82" s="124" t="s">
        <v>226</v>
      </c>
      <c r="B82" s="187" t="s">
        <v>659</v>
      </c>
      <c r="C82" s="200"/>
      <c r="D82" s="256" t="s">
        <v>227</v>
      </c>
      <c r="E82" s="256"/>
      <c r="F82" s="189">
        <v>0</v>
      </c>
      <c r="G82" s="261">
        <f>SUM(J82:U82)</f>
        <v>0</v>
      </c>
      <c r="H82" s="188"/>
      <c r="I82" s="189">
        <f t="shared" si="18"/>
        <v>0</v>
      </c>
      <c r="J82" s="197"/>
      <c r="K82" s="191"/>
      <c r="L82" s="191"/>
      <c r="M82" s="191"/>
      <c r="N82" s="191"/>
      <c r="O82" s="192"/>
      <c r="P82" s="191"/>
      <c r="Q82" s="190"/>
      <c r="R82" s="353"/>
      <c r="S82" s="192"/>
      <c r="T82" s="192"/>
      <c r="U82" s="193"/>
    </row>
    <row r="83" spans="1:21" s="41" customFormat="1" ht="27.75" hidden="1" customHeight="1" x14ac:dyDescent="0.25">
      <c r="A83" s="124" t="s">
        <v>228</v>
      </c>
      <c r="B83" s="105" t="s">
        <v>660</v>
      </c>
      <c r="C83" s="630" t="s">
        <v>353</v>
      </c>
      <c r="D83" s="631"/>
      <c r="E83" s="631"/>
      <c r="F83" s="168">
        <v>0</v>
      </c>
      <c r="G83" s="250">
        <f>SUM(J83:U83)</f>
        <v>0</v>
      </c>
      <c r="H83" s="156"/>
      <c r="I83" s="168">
        <f t="shared" si="18"/>
        <v>0</v>
      </c>
      <c r="J83" s="107"/>
      <c r="K83" s="108"/>
      <c r="L83" s="108"/>
      <c r="M83" s="108"/>
      <c r="N83" s="108"/>
      <c r="O83" s="111"/>
      <c r="P83" s="108"/>
      <c r="Q83" s="110"/>
      <c r="R83" s="358"/>
      <c r="S83" s="111"/>
      <c r="T83" s="111"/>
      <c r="U83" s="112"/>
    </row>
    <row r="84" spans="1:21" s="41" customFormat="1" ht="15" hidden="1" customHeight="1" x14ac:dyDescent="0.25">
      <c r="A84" s="124" t="s">
        <v>229</v>
      </c>
      <c r="B84" s="105" t="s">
        <v>661</v>
      </c>
      <c r="C84" s="630" t="s">
        <v>803</v>
      </c>
      <c r="D84" s="631"/>
      <c r="E84" s="631"/>
      <c r="F84" s="168">
        <v>0</v>
      </c>
      <c r="G84" s="250">
        <f>G85+G86+G87+G88+G89+G90+G91+G92+G93+G94</f>
        <v>0</v>
      </c>
      <c r="H84" s="156">
        <f t="shared" ref="H84:U84" si="22">H85+H86+H87+H88+H89+H90+H91+H92+H93+H94</f>
        <v>0</v>
      </c>
      <c r="I84" s="168">
        <f t="shared" si="18"/>
        <v>0</v>
      </c>
      <c r="J84" s="107">
        <f t="shared" si="22"/>
        <v>0</v>
      </c>
      <c r="K84" s="108">
        <f t="shared" si="22"/>
        <v>0</v>
      </c>
      <c r="L84" s="108">
        <f t="shared" si="22"/>
        <v>0</v>
      </c>
      <c r="M84" s="108">
        <f t="shared" si="22"/>
        <v>0</v>
      </c>
      <c r="N84" s="108">
        <f t="shared" si="22"/>
        <v>0</v>
      </c>
      <c r="O84" s="111">
        <f t="shared" si="22"/>
        <v>0</v>
      </c>
      <c r="P84" s="108">
        <f t="shared" si="22"/>
        <v>0</v>
      </c>
      <c r="Q84" s="110">
        <f t="shared" si="22"/>
        <v>0</v>
      </c>
      <c r="R84" s="358">
        <f t="shared" si="22"/>
        <v>0</v>
      </c>
      <c r="S84" s="111">
        <f t="shared" si="22"/>
        <v>0</v>
      </c>
      <c r="T84" s="111">
        <f t="shared" si="22"/>
        <v>0</v>
      </c>
      <c r="U84" s="112">
        <f t="shared" si="22"/>
        <v>0</v>
      </c>
    </row>
    <row r="85" spans="1:21" ht="15" hidden="1" customHeight="1" x14ac:dyDescent="0.25">
      <c r="B85" s="55"/>
      <c r="C85" s="2"/>
      <c r="D85" s="550" t="s">
        <v>370</v>
      </c>
      <c r="E85" s="550"/>
      <c r="F85" s="165">
        <v>0</v>
      </c>
      <c r="G85" s="241">
        <f t="shared" ref="G85:G94" si="23">SUM(J85:U85)</f>
        <v>0</v>
      </c>
      <c r="H85" s="147"/>
      <c r="I85" s="165">
        <f t="shared" si="18"/>
        <v>0</v>
      </c>
      <c r="J85" s="74"/>
      <c r="K85" s="1"/>
      <c r="L85" s="1"/>
      <c r="M85" s="1"/>
      <c r="N85" s="1"/>
      <c r="O85" s="80"/>
      <c r="P85" s="1"/>
      <c r="Q85" s="42"/>
      <c r="R85" s="356"/>
      <c r="S85" s="80"/>
      <c r="T85" s="80"/>
      <c r="U85" s="44"/>
    </row>
    <row r="86" spans="1:21" ht="15" hidden="1" customHeight="1" x14ac:dyDescent="0.25">
      <c r="B86" s="55"/>
      <c r="C86" s="2"/>
      <c r="D86" s="550" t="s">
        <v>506</v>
      </c>
      <c r="E86" s="550"/>
      <c r="F86" s="165">
        <v>0</v>
      </c>
      <c r="G86" s="241">
        <f t="shared" si="23"/>
        <v>0</v>
      </c>
      <c r="H86" s="147"/>
      <c r="I86" s="165">
        <f t="shared" si="18"/>
        <v>0</v>
      </c>
      <c r="J86" s="74"/>
      <c r="K86" s="1"/>
      <c r="L86" s="1"/>
      <c r="M86" s="1"/>
      <c r="N86" s="1"/>
      <c r="O86" s="80"/>
      <c r="P86" s="1"/>
      <c r="Q86" s="42"/>
      <c r="R86" s="356"/>
      <c r="S86" s="80"/>
      <c r="T86" s="80"/>
      <c r="U86" s="44"/>
    </row>
    <row r="87" spans="1:21" ht="15" hidden="1" customHeight="1" x14ac:dyDescent="0.25">
      <c r="B87" s="55"/>
      <c r="C87" s="2"/>
      <c r="D87" s="550" t="s">
        <v>507</v>
      </c>
      <c r="E87" s="550"/>
      <c r="F87" s="165">
        <v>0</v>
      </c>
      <c r="G87" s="241">
        <f t="shared" si="23"/>
        <v>0</v>
      </c>
      <c r="H87" s="147"/>
      <c r="I87" s="165">
        <f t="shared" si="18"/>
        <v>0</v>
      </c>
      <c r="J87" s="74"/>
      <c r="K87" s="1"/>
      <c r="L87" s="1"/>
      <c r="M87" s="1"/>
      <c r="N87" s="1"/>
      <c r="O87" s="80"/>
      <c r="P87" s="1"/>
      <c r="Q87" s="42"/>
      <c r="R87" s="356"/>
      <c r="S87" s="80"/>
      <c r="T87" s="80"/>
      <c r="U87" s="44"/>
    </row>
    <row r="88" spans="1:21" ht="15" hidden="1" customHeight="1" x14ac:dyDescent="0.25">
      <c r="B88" s="55"/>
      <c r="C88" s="2"/>
      <c r="D88" s="550" t="s">
        <v>508</v>
      </c>
      <c r="E88" s="550"/>
      <c r="F88" s="165">
        <v>0</v>
      </c>
      <c r="G88" s="241">
        <f t="shared" si="23"/>
        <v>0</v>
      </c>
      <c r="H88" s="147"/>
      <c r="I88" s="165">
        <f t="shared" si="18"/>
        <v>0</v>
      </c>
      <c r="J88" s="74"/>
      <c r="K88" s="1"/>
      <c r="L88" s="1"/>
      <c r="M88" s="1"/>
      <c r="N88" s="1"/>
      <c r="O88" s="80"/>
      <c r="P88" s="1"/>
      <c r="Q88" s="42"/>
      <c r="R88" s="356"/>
      <c r="S88" s="80"/>
      <c r="T88" s="80"/>
      <c r="U88" s="44"/>
    </row>
    <row r="89" spans="1:21" ht="15" hidden="1" customHeight="1" x14ac:dyDescent="0.25">
      <c r="B89" s="55"/>
      <c r="C89" s="2"/>
      <c r="D89" s="550" t="s">
        <v>509</v>
      </c>
      <c r="E89" s="550"/>
      <c r="F89" s="165">
        <v>0</v>
      </c>
      <c r="G89" s="241">
        <f t="shared" si="23"/>
        <v>0</v>
      </c>
      <c r="H89" s="147"/>
      <c r="I89" s="165">
        <f t="shared" si="18"/>
        <v>0</v>
      </c>
      <c r="J89" s="74"/>
      <c r="K89" s="1"/>
      <c r="L89" s="1"/>
      <c r="M89" s="1"/>
      <c r="N89" s="1"/>
      <c r="O89" s="80"/>
      <c r="P89" s="1"/>
      <c r="Q89" s="42"/>
      <c r="R89" s="356"/>
      <c r="S89" s="80"/>
      <c r="T89" s="80"/>
      <c r="U89" s="44"/>
    </row>
    <row r="90" spans="1:21" ht="15" hidden="1" customHeight="1" x14ac:dyDescent="0.25">
      <c r="B90" s="55"/>
      <c r="C90" s="2"/>
      <c r="D90" s="550" t="s">
        <v>510</v>
      </c>
      <c r="E90" s="550"/>
      <c r="F90" s="165">
        <v>0</v>
      </c>
      <c r="G90" s="241">
        <f t="shared" si="23"/>
        <v>0</v>
      </c>
      <c r="H90" s="147"/>
      <c r="I90" s="165">
        <f t="shared" si="18"/>
        <v>0</v>
      </c>
      <c r="J90" s="74"/>
      <c r="K90" s="1"/>
      <c r="L90" s="1"/>
      <c r="M90" s="1"/>
      <c r="N90" s="1"/>
      <c r="O90" s="80"/>
      <c r="P90" s="1"/>
      <c r="Q90" s="42"/>
      <c r="R90" s="356"/>
      <c r="S90" s="80"/>
      <c r="T90" s="80"/>
      <c r="U90" s="44"/>
    </row>
    <row r="91" spans="1:21" ht="25.5" hidden="1" customHeight="1" x14ac:dyDescent="0.25">
      <c r="B91" s="55"/>
      <c r="C91" s="2"/>
      <c r="D91" s="551" t="s">
        <v>511</v>
      </c>
      <c r="E91" s="551"/>
      <c r="F91" s="165">
        <v>0</v>
      </c>
      <c r="G91" s="251">
        <f t="shared" si="23"/>
        <v>0</v>
      </c>
      <c r="H91" s="157"/>
      <c r="I91" s="165">
        <f t="shared" si="18"/>
        <v>0</v>
      </c>
      <c r="J91" s="74"/>
      <c r="K91" s="1"/>
      <c r="L91" s="1"/>
      <c r="M91" s="1"/>
      <c r="N91" s="1"/>
      <c r="O91" s="80"/>
      <c r="P91" s="1"/>
      <c r="Q91" s="42"/>
      <c r="R91" s="356"/>
      <c r="S91" s="80"/>
      <c r="T91" s="80"/>
      <c r="U91" s="44"/>
    </row>
    <row r="92" spans="1:21" ht="15" hidden="1" customHeight="1" x14ac:dyDescent="0.25">
      <c r="B92" s="55"/>
      <c r="C92" s="2"/>
      <c r="D92" s="550" t="s">
        <v>804</v>
      </c>
      <c r="E92" s="550"/>
      <c r="F92" s="165">
        <v>0</v>
      </c>
      <c r="G92" s="241">
        <f t="shared" si="23"/>
        <v>0</v>
      </c>
      <c r="H92" s="147"/>
      <c r="I92" s="165">
        <f t="shared" si="18"/>
        <v>0</v>
      </c>
      <c r="J92" s="74"/>
      <c r="K92" s="1"/>
      <c r="L92" s="1"/>
      <c r="M92" s="1"/>
      <c r="N92" s="1"/>
      <c r="O92" s="80"/>
      <c r="P92" s="1"/>
      <c r="Q92" s="42"/>
      <c r="R92" s="356"/>
      <c r="S92" s="80"/>
      <c r="T92" s="80"/>
      <c r="U92" s="44"/>
    </row>
    <row r="93" spans="1:21" ht="25.5" hidden="1" customHeight="1" x14ac:dyDescent="0.25">
      <c r="B93" s="55"/>
      <c r="C93" s="2"/>
      <c r="D93" s="551" t="s">
        <v>512</v>
      </c>
      <c r="E93" s="551"/>
      <c r="F93" s="165">
        <v>0</v>
      </c>
      <c r="G93" s="251">
        <f t="shared" si="23"/>
        <v>0</v>
      </c>
      <c r="H93" s="157"/>
      <c r="I93" s="165">
        <f t="shared" si="18"/>
        <v>0</v>
      </c>
      <c r="J93" s="74"/>
      <c r="K93" s="1"/>
      <c r="L93" s="1"/>
      <c r="M93" s="1"/>
      <c r="N93" s="1"/>
      <c r="O93" s="80"/>
      <c r="P93" s="1"/>
      <c r="Q93" s="42"/>
      <c r="R93" s="356"/>
      <c r="S93" s="80"/>
      <c r="T93" s="80"/>
      <c r="U93" s="44"/>
    </row>
    <row r="94" spans="1:21" ht="25.5" hidden="1" customHeight="1" x14ac:dyDescent="0.25">
      <c r="B94" s="55"/>
      <c r="C94" s="2"/>
      <c r="D94" s="551" t="s">
        <v>513</v>
      </c>
      <c r="E94" s="551"/>
      <c r="F94" s="165">
        <v>0</v>
      </c>
      <c r="G94" s="251">
        <f t="shared" si="23"/>
        <v>0</v>
      </c>
      <c r="H94" s="157"/>
      <c r="I94" s="165">
        <f t="shared" si="18"/>
        <v>0</v>
      </c>
      <c r="J94" s="74"/>
      <c r="K94" s="1"/>
      <c r="L94" s="1"/>
      <c r="M94" s="1"/>
      <c r="N94" s="1"/>
      <c r="O94" s="80"/>
      <c r="P94" s="1"/>
      <c r="Q94" s="42"/>
      <c r="R94" s="356"/>
      <c r="S94" s="80"/>
      <c r="T94" s="80"/>
      <c r="U94" s="44"/>
    </row>
    <row r="95" spans="1:21" s="41" customFormat="1" ht="15" hidden="1" customHeight="1" x14ac:dyDescent="0.25">
      <c r="A95" s="124" t="s">
        <v>230</v>
      </c>
      <c r="B95" s="105" t="s">
        <v>662</v>
      </c>
      <c r="C95" s="630" t="s">
        <v>805</v>
      </c>
      <c r="D95" s="631"/>
      <c r="E95" s="631"/>
      <c r="F95" s="168">
        <v>0</v>
      </c>
      <c r="G95" s="250">
        <f>G96+G97+G98+G99+G100+G101+G102+G103+G104+G105</f>
        <v>0</v>
      </c>
      <c r="H95" s="156">
        <f t="shared" ref="H95:U95" si="24">H96+H97+H98+H99+H100+H101+H102+H103+H104+H105</f>
        <v>0</v>
      </c>
      <c r="I95" s="168">
        <f t="shared" si="18"/>
        <v>0</v>
      </c>
      <c r="J95" s="107">
        <f t="shared" si="24"/>
        <v>0</v>
      </c>
      <c r="K95" s="108">
        <f t="shared" si="24"/>
        <v>0</v>
      </c>
      <c r="L95" s="108">
        <f t="shared" si="24"/>
        <v>0</v>
      </c>
      <c r="M95" s="108">
        <f t="shared" si="24"/>
        <v>0</v>
      </c>
      <c r="N95" s="108">
        <f t="shared" si="24"/>
        <v>0</v>
      </c>
      <c r="O95" s="111">
        <f t="shared" si="24"/>
        <v>0</v>
      </c>
      <c r="P95" s="108">
        <f t="shared" si="24"/>
        <v>0</v>
      </c>
      <c r="Q95" s="110">
        <f t="shared" si="24"/>
        <v>0</v>
      </c>
      <c r="R95" s="358">
        <f t="shared" si="24"/>
        <v>0</v>
      </c>
      <c r="S95" s="111">
        <f t="shared" si="24"/>
        <v>0</v>
      </c>
      <c r="T95" s="111">
        <f t="shared" si="24"/>
        <v>0</v>
      </c>
      <c r="U95" s="112">
        <f t="shared" si="24"/>
        <v>0</v>
      </c>
    </row>
    <row r="96" spans="1:21" ht="15" hidden="1" customHeight="1" x14ac:dyDescent="0.25">
      <c r="B96" s="55"/>
      <c r="C96" s="2"/>
      <c r="D96" s="550" t="s">
        <v>369</v>
      </c>
      <c r="E96" s="550"/>
      <c r="F96" s="165">
        <v>0</v>
      </c>
      <c r="G96" s="241">
        <f t="shared" ref="G96:G105" si="25">SUM(J96:U96)</f>
        <v>0</v>
      </c>
      <c r="H96" s="147"/>
      <c r="I96" s="165">
        <f t="shared" si="18"/>
        <v>0</v>
      </c>
      <c r="J96" s="74"/>
      <c r="K96" s="1"/>
      <c r="L96" s="1"/>
      <c r="M96" s="1"/>
      <c r="N96" s="1"/>
      <c r="O96" s="80"/>
      <c r="P96" s="1"/>
      <c r="Q96" s="42"/>
      <c r="R96" s="356"/>
      <c r="S96" s="80"/>
      <c r="T96" s="80"/>
      <c r="U96" s="44"/>
    </row>
    <row r="97" spans="1:21" ht="15" hidden="1" customHeight="1" x14ac:dyDescent="0.25">
      <c r="B97" s="55"/>
      <c r="C97" s="2"/>
      <c r="D97" s="550" t="s">
        <v>514</v>
      </c>
      <c r="E97" s="550"/>
      <c r="F97" s="165">
        <v>0</v>
      </c>
      <c r="G97" s="241">
        <f t="shared" si="25"/>
        <v>0</v>
      </c>
      <c r="H97" s="147"/>
      <c r="I97" s="165">
        <f t="shared" si="18"/>
        <v>0</v>
      </c>
      <c r="J97" s="74"/>
      <c r="K97" s="1"/>
      <c r="L97" s="1"/>
      <c r="M97" s="1"/>
      <c r="N97" s="1"/>
      <c r="O97" s="80"/>
      <c r="P97" s="1"/>
      <c r="Q97" s="42"/>
      <c r="R97" s="356"/>
      <c r="S97" s="80"/>
      <c r="T97" s="80"/>
      <c r="U97" s="44"/>
    </row>
    <row r="98" spans="1:21" ht="15" hidden="1" customHeight="1" x14ac:dyDescent="0.25">
      <c r="B98" s="55"/>
      <c r="C98" s="2"/>
      <c r="D98" s="550" t="s">
        <v>516</v>
      </c>
      <c r="E98" s="550"/>
      <c r="F98" s="165">
        <v>0</v>
      </c>
      <c r="G98" s="241">
        <f t="shared" si="25"/>
        <v>0</v>
      </c>
      <c r="H98" s="147"/>
      <c r="I98" s="165">
        <f t="shared" si="18"/>
        <v>0</v>
      </c>
      <c r="J98" s="74"/>
      <c r="K98" s="1"/>
      <c r="L98" s="1"/>
      <c r="M98" s="1"/>
      <c r="N98" s="1"/>
      <c r="O98" s="80"/>
      <c r="P98" s="1"/>
      <c r="Q98" s="42"/>
      <c r="R98" s="356"/>
      <c r="S98" s="80"/>
      <c r="T98" s="80"/>
      <c r="U98" s="44"/>
    </row>
    <row r="99" spans="1:21" ht="15" hidden="1" customHeight="1" x14ac:dyDescent="0.25">
      <c r="B99" s="55"/>
      <c r="C99" s="2"/>
      <c r="D99" s="550" t="s">
        <v>807</v>
      </c>
      <c r="E99" s="550"/>
      <c r="F99" s="165">
        <v>0</v>
      </c>
      <c r="G99" s="241">
        <f t="shared" si="25"/>
        <v>0</v>
      </c>
      <c r="H99" s="147"/>
      <c r="I99" s="165">
        <f t="shared" si="18"/>
        <v>0</v>
      </c>
      <c r="J99" s="74"/>
      <c r="K99" s="1"/>
      <c r="L99" s="1"/>
      <c r="M99" s="1"/>
      <c r="N99" s="1"/>
      <c r="O99" s="80"/>
      <c r="P99" s="1"/>
      <c r="Q99" s="42"/>
      <c r="R99" s="356"/>
      <c r="S99" s="80"/>
      <c r="T99" s="80"/>
      <c r="U99" s="44"/>
    </row>
    <row r="100" spans="1:21" ht="15" hidden="1" customHeight="1" x14ac:dyDescent="0.25">
      <c r="B100" s="55"/>
      <c r="C100" s="2"/>
      <c r="D100" s="550" t="s">
        <v>521</v>
      </c>
      <c r="E100" s="550"/>
      <c r="F100" s="165">
        <v>0</v>
      </c>
      <c r="G100" s="241">
        <f t="shared" si="25"/>
        <v>0</v>
      </c>
      <c r="H100" s="147"/>
      <c r="I100" s="165">
        <f t="shared" si="18"/>
        <v>0</v>
      </c>
      <c r="J100" s="74"/>
      <c r="K100" s="1"/>
      <c r="L100" s="1"/>
      <c r="M100" s="1"/>
      <c r="N100" s="1"/>
      <c r="O100" s="80"/>
      <c r="P100" s="1"/>
      <c r="Q100" s="42"/>
      <c r="R100" s="356"/>
      <c r="S100" s="80"/>
      <c r="T100" s="80"/>
      <c r="U100" s="44"/>
    </row>
    <row r="101" spans="1:21" ht="15" hidden="1" customHeight="1" x14ac:dyDescent="0.25">
      <c r="B101" s="55"/>
      <c r="C101" s="2"/>
      <c r="D101" s="550" t="s">
        <v>519</v>
      </c>
      <c r="E101" s="550"/>
      <c r="F101" s="165">
        <v>0</v>
      </c>
      <c r="G101" s="241">
        <f t="shared" si="25"/>
        <v>0</v>
      </c>
      <c r="H101" s="147"/>
      <c r="I101" s="165">
        <f t="shared" si="18"/>
        <v>0</v>
      </c>
      <c r="J101" s="74"/>
      <c r="K101" s="1"/>
      <c r="L101" s="1"/>
      <c r="M101" s="1"/>
      <c r="N101" s="1"/>
      <c r="O101" s="80"/>
      <c r="P101" s="1"/>
      <c r="Q101" s="42"/>
      <c r="R101" s="356"/>
      <c r="S101" s="80"/>
      <c r="T101" s="80"/>
      <c r="U101" s="44"/>
    </row>
    <row r="102" spans="1:21" ht="25.5" hidden="1" customHeight="1" x14ac:dyDescent="0.25">
      <c r="B102" s="55"/>
      <c r="C102" s="2"/>
      <c r="D102" s="551" t="s">
        <v>523</v>
      </c>
      <c r="E102" s="551"/>
      <c r="F102" s="165">
        <v>0</v>
      </c>
      <c r="G102" s="251">
        <f t="shared" si="25"/>
        <v>0</v>
      </c>
      <c r="H102" s="157"/>
      <c r="I102" s="165">
        <f t="shared" si="18"/>
        <v>0</v>
      </c>
      <c r="J102" s="74"/>
      <c r="K102" s="1"/>
      <c r="L102" s="1"/>
      <c r="M102" s="1"/>
      <c r="N102" s="1"/>
      <c r="O102" s="80"/>
      <c r="P102" s="1"/>
      <c r="Q102" s="42"/>
      <c r="R102" s="356"/>
      <c r="S102" s="80"/>
      <c r="T102" s="80"/>
      <c r="U102" s="44"/>
    </row>
    <row r="103" spans="1:21" ht="15" hidden="1" customHeight="1" x14ac:dyDescent="0.25">
      <c r="B103" s="55"/>
      <c r="C103" s="2"/>
      <c r="D103" s="550" t="s">
        <v>806</v>
      </c>
      <c r="E103" s="550"/>
      <c r="F103" s="165">
        <v>0</v>
      </c>
      <c r="G103" s="241">
        <f t="shared" si="25"/>
        <v>0</v>
      </c>
      <c r="H103" s="147"/>
      <c r="I103" s="165">
        <f t="shared" si="18"/>
        <v>0</v>
      </c>
      <c r="J103" s="74"/>
      <c r="K103" s="1"/>
      <c r="L103" s="1"/>
      <c r="M103" s="1"/>
      <c r="N103" s="1"/>
      <c r="O103" s="80"/>
      <c r="P103" s="1"/>
      <c r="Q103" s="42"/>
      <c r="R103" s="356"/>
      <c r="S103" s="80"/>
      <c r="T103" s="80"/>
      <c r="U103" s="44"/>
    </row>
    <row r="104" spans="1:21" ht="25.5" hidden="1" customHeight="1" x14ac:dyDescent="0.25">
      <c r="B104" s="55"/>
      <c r="C104" s="2"/>
      <c r="D104" s="551" t="s">
        <v>526</v>
      </c>
      <c r="E104" s="551"/>
      <c r="F104" s="165">
        <v>0</v>
      </c>
      <c r="G104" s="251">
        <f t="shared" si="25"/>
        <v>0</v>
      </c>
      <c r="H104" s="157"/>
      <c r="I104" s="165">
        <f t="shared" si="18"/>
        <v>0</v>
      </c>
      <c r="J104" s="74"/>
      <c r="K104" s="1"/>
      <c r="L104" s="1"/>
      <c r="M104" s="1"/>
      <c r="N104" s="1"/>
      <c r="O104" s="80"/>
      <c r="P104" s="1"/>
      <c r="Q104" s="42"/>
      <c r="R104" s="356"/>
      <c r="S104" s="80"/>
      <c r="T104" s="80"/>
      <c r="U104" s="44"/>
    </row>
    <row r="105" spans="1:21" ht="25.5" hidden="1" customHeight="1" x14ac:dyDescent="0.25">
      <c r="B105" s="55"/>
      <c r="C105" s="2"/>
      <c r="D105" s="551" t="s">
        <v>528</v>
      </c>
      <c r="E105" s="551"/>
      <c r="F105" s="165">
        <v>0</v>
      </c>
      <c r="G105" s="251">
        <f t="shared" si="25"/>
        <v>0</v>
      </c>
      <c r="H105" s="157"/>
      <c r="I105" s="165">
        <f t="shared" si="18"/>
        <v>0</v>
      </c>
      <c r="J105" s="74"/>
      <c r="K105" s="1"/>
      <c r="L105" s="1"/>
      <c r="M105" s="1"/>
      <c r="N105" s="1"/>
      <c r="O105" s="80"/>
      <c r="P105" s="1"/>
      <c r="Q105" s="42"/>
      <c r="R105" s="356"/>
      <c r="S105" s="80"/>
      <c r="T105" s="80"/>
      <c r="U105" s="44"/>
    </row>
    <row r="106" spans="1:21" s="41" customFormat="1" ht="15" hidden="1" customHeight="1" x14ac:dyDescent="0.25">
      <c r="A106" s="124" t="s">
        <v>231</v>
      </c>
      <c r="B106" s="105" t="s">
        <v>663</v>
      </c>
      <c r="C106" s="595" t="s">
        <v>232</v>
      </c>
      <c r="D106" s="596"/>
      <c r="E106" s="596"/>
      <c r="F106" s="168">
        <v>0</v>
      </c>
      <c r="G106" s="252">
        <f>G107+G108+G109+G110+G111+G112+G113+G114+G115+G116</f>
        <v>0</v>
      </c>
      <c r="H106" s="158">
        <f t="shared" ref="H106:U106" si="26">H107+H108+H109+H110+H111+H112+H113+H114+H115+H116</f>
        <v>0</v>
      </c>
      <c r="I106" s="168">
        <f t="shared" si="18"/>
        <v>0</v>
      </c>
      <c r="J106" s="107">
        <f t="shared" si="26"/>
        <v>0</v>
      </c>
      <c r="K106" s="108">
        <f t="shared" si="26"/>
        <v>0</v>
      </c>
      <c r="L106" s="108">
        <f t="shared" si="26"/>
        <v>0</v>
      </c>
      <c r="M106" s="108">
        <f t="shared" si="26"/>
        <v>0</v>
      </c>
      <c r="N106" s="108">
        <f t="shared" si="26"/>
        <v>0</v>
      </c>
      <c r="O106" s="111">
        <f t="shared" si="26"/>
        <v>0</v>
      </c>
      <c r="P106" s="108">
        <f t="shared" si="26"/>
        <v>0</v>
      </c>
      <c r="Q106" s="110">
        <f t="shared" si="26"/>
        <v>0</v>
      </c>
      <c r="R106" s="358">
        <f t="shared" si="26"/>
        <v>0</v>
      </c>
      <c r="S106" s="111">
        <f t="shared" si="26"/>
        <v>0</v>
      </c>
      <c r="T106" s="111">
        <f t="shared" si="26"/>
        <v>0</v>
      </c>
      <c r="U106" s="112">
        <f t="shared" si="26"/>
        <v>0</v>
      </c>
    </row>
    <row r="107" spans="1:21" ht="15" hidden="1" customHeight="1" x14ac:dyDescent="0.25">
      <c r="B107" s="55"/>
      <c r="C107" s="2"/>
      <c r="D107" s="550" t="s">
        <v>368</v>
      </c>
      <c r="E107" s="550"/>
      <c r="F107" s="165">
        <v>0</v>
      </c>
      <c r="G107" s="241">
        <f t="shared" ref="G107:G116" si="27">SUM(J107:U107)</f>
        <v>0</v>
      </c>
      <c r="H107" s="147"/>
      <c r="I107" s="165">
        <f t="shared" si="18"/>
        <v>0</v>
      </c>
      <c r="J107" s="74"/>
      <c r="K107" s="1"/>
      <c r="L107" s="1"/>
      <c r="M107" s="1"/>
      <c r="N107" s="1"/>
      <c r="O107" s="80"/>
      <c r="P107" s="1"/>
      <c r="Q107" s="42"/>
      <c r="R107" s="356"/>
      <c r="S107" s="80"/>
      <c r="T107" s="80"/>
      <c r="U107" s="44"/>
    </row>
    <row r="108" spans="1:21" ht="15" hidden="1" customHeight="1" x14ac:dyDescent="0.25">
      <c r="B108" s="55"/>
      <c r="C108" s="2"/>
      <c r="D108" s="550" t="s">
        <v>515</v>
      </c>
      <c r="E108" s="550"/>
      <c r="F108" s="165">
        <v>0</v>
      </c>
      <c r="G108" s="241">
        <f t="shared" si="27"/>
        <v>0</v>
      </c>
      <c r="H108" s="147"/>
      <c r="I108" s="165">
        <f t="shared" si="18"/>
        <v>0</v>
      </c>
      <c r="J108" s="74"/>
      <c r="K108" s="1"/>
      <c r="L108" s="1"/>
      <c r="M108" s="1"/>
      <c r="N108" s="1"/>
      <c r="O108" s="80"/>
      <c r="P108" s="1"/>
      <c r="Q108" s="42"/>
      <c r="R108" s="356"/>
      <c r="S108" s="80"/>
      <c r="T108" s="80"/>
      <c r="U108" s="44"/>
    </row>
    <row r="109" spans="1:21" ht="15" hidden="1" customHeight="1" x14ac:dyDescent="0.25">
      <c r="B109" s="55"/>
      <c r="C109" s="2"/>
      <c r="D109" s="550" t="s">
        <v>517</v>
      </c>
      <c r="E109" s="550"/>
      <c r="F109" s="165">
        <v>0</v>
      </c>
      <c r="G109" s="241">
        <f t="shared" si="27"/>
        <v>0</v>
      </c>
      <c r="H109" s="147"/>
      <c r="I109" s="165">
        <f t="shared" si="18"/>
        <v>0</v>
      </c>
      <c r="J109" s="74"/>
      <c r="K109" s="1"/>
      <c r="L109" s="1"/>
      <c r="M109" s="1"/>
      <c r="N109" s="1"/>
      <c r="O109" s="80"/>
      <c r="P109" s="1"/>
      <c r="Q109" s="42"/>
      <c r="R109" s="356"/>
      <c r="S109" s="80"/>
      <c r="T109" s="80"/>
      <c r="U109" s="44"/>
    </row>
    <row r="110" spans="1:21" ht="15" hidden="1" customHeight="1" x14ac:dyDescent="0.25">
      <c r="B110" s="55"/>
      <c r="C110" s="2"/>
      <c r="D110" s="550" t="s">
        <v>518</v>
      </c>
      <c r="E110" s="550"/>
      <c r="F110" s="165">
        <v>0</v>
      </c>
      <c r="G110" s="241">
        <f t="shared" si="27"/>
        <v>0</v>
      </c>
      <c r="H110" s="147"/>
      <c r="I110" s="165">
        <f t="shared" si="18"/>
        <v>0</v>
      </c>
      <c r="J110" s="74"/>
      <c r="K110" s="1"/>
      <c r="L110" s="1"/>
      <c r="M110" s="1"/>
      <c r="N110" s="1"/>
      <c r="O110" s="80"/>
      <c r="P110" s="1"/>
      <c r="Q110" s="42"/>
      <c r="R110" s="356"/>
      <c r="S110" s="80"/>
      <c r="T110" s="80"/>
      <c r="U110" s="44"/>
    </row>
    <row r="111" spans="1:21" ht="15" hidden="1" customHeight="1" x14ac:dyDescent="0.25">
      <c r="B111" s="55"/>
      <c r="C111" s="2"/>
      <c r="D111" s="550" t="s">
        <v>522</v>
      </c>
      <c r="E111" s="550"/>
      <c r="F111" s="165">
        <v>0</v>
      </c>
      <c r="G111" s="241">
        <f t="shared" si="27"/>
        <v>0</v>
      </c>
      <c r="H111" s="147"/>
      <c r="I111" s="165">
        <f t="shared" si="18"/>
        <v>0</v>
      </c>
      <c r="J111" s="74"/>
      <c r="K111" s="1"/>
      <c r="L111" s="1"/>
      <c r="M111" s="1"/>
      <c r="N111" s="1"/>
      <c r="O111" s="80"/>
      <c r="P111" s="1"/>
      <c r="Q111" s="42"/>
      <c r="R111" s="356"/>
      <c r="S111" s="80"/>
      <c r="T111" s="80"/>
      <c r="U111" s="44"/>
    </row>
    <row r="112" spans="1:21" ht="15" hidden="1" customHeight="1" x14ac:dyDescent="0.25">
      <c r="B112" s="55"/>
      <c r="C112" s="2"/>
      <c r="D112" s="550" t="s">
        <v>520</v>
      </c>
      <c r="E112" s="550"/>
      <c r="F112" s="165">
        <v>0</v>
      </c>
      <c r="G112" s="241">
        <f t="shared" si="27"/>
        <v>0</v>
      </c>
      <c r="H112" s="147"/>
      <c r="I112" s="165">
        <f t="shared" si="18"/>
        <v>0</v>
      </c>
      <c r="J112" s="74"/>
      <c r="K112" s="1"/>
      <c r="L112" s="1"/>
      <c r="M112" s="1"/>
      <c r="N112" s="1"/>
      <c r="O112" s="80"/>
      <c r="P112" s="1"/>
      <c r="Q112" s="42"/>
      <c r="R112" s="356"/>
      <c r="S112" s="80"/>
      <c r="T112" s="80"/>
      <c r="U112" s="44"/>
    </row>
    <row r="113" spans="1:21" ht="25.5" hidden="1" customHeight="1" x14ac:dyDescent="0.25">
      <c r="B113" s="55"/>
      <c r="C113" s="2"/>
      <c r="D113" s="551" t="s">
        <v>524</v>
      </c>
      <c r="E113" s="551"/>
      <c r="F113" s="165">
        <v>0</v>
      </c>
      <c r="G113" s="251">
        <f t="shared" si="27"/>
        <v>0</v>
      </c>
      <c r="H113" s="157"/>
      <c r="I113" s="165">
        <f t="shared" si="18"/>
        <v>0</v>
      </c>
      <c r="J113" s="74"/>
      <c r="K113" s="1"/>
      <c r="L113" s="1"/>
      <c r="M113" s="1"/>
      <c r="N113" s="1"/>
      <c r="O113" s="80"/>
      <c r="P113" s="1"/>
      <c r="Q113" s="42"/>
      <c r="R113" s="356"/>
      <c r="S113" s="80"/>
      <c r="T113" s="80"/>
      <c r="U113" s="44"/>
    </row>
    <row r="114" spans="1:21" ht="15" hidden="1" customHeight="1" x14ac:dyDescent="0.25">
      <c r="B114" s="55"/>
      <c r="C114" s="2"/>
      <c r="D114" s="550" t="s">
        <v>525</v>
      </c>
      <c r="E114" s="550"/>
      <c r="F114" s="165">
        <v>0</v>
      </c>
      <c r="G114" s="241">
        <f t="shared" si="27"/>
        <v>0</v>
      </c>
      <c r="H114" s="147"/>
      <c r="I114" s="165">
        <f t="shared" si="18"/>
        <v>0</v>
      </c>
      <c r="J114" s="74"/>
      <c r="K114" s="1"/>
      <c r="L114" s="1"/>
      <c r="M114" s="1"/>
      <c r="N114" s="1"/>
      <c r="O114" s="80"/>
      <c r="P114" s="1"/>
      <c r="Q114" s="42"/>
      <c r="R114" s="356"/>
      <c r="S114" s="80"/>
      <c r="T114" s="80"/>
      <c r="U114" s="44"/>
    </row>
    <row r="115" spans="1:21" ht="25.5" hidden="1" customHeight="1" x14ac:dyDescent="0.25">
      <c r="B115" s="55"/>
      <c r="C115" s="2"/>
      <c r="D115" s="551" t="s">
        <v>527</v>
      </c>
      <c r="E115" s="551"/>
      <c r="F115" s="165">
        <v>0</v>
      </c>
      <c r="G115" s="251">
        <f t="shared" si="27"/>
        <v>0</v>
      </c>
      <c r="H115" s="157"/>
      <c r="I115" s="165">
        <f t="shared" si="18"/>
        <v>0</v>
      </c>
      <c r="J115" s="74"/>
      <c r="K115" s="1"/>
      <c r="L115" s="1"/>
      <c r="M115" s="1"/>
      <c r="N115" s="1"/>
      <c r="O115" s="80"/>
      <c r="P115" s="1"/>
      <c r="Q115" s="42"/>
      <c r="R115" s="356"/>
      <c r="S115" s="80"/>
      <c r="T115" s="80"/>
      <c r="U115" s="44"/>
    </row>
    <row r="116" spans="1:21" ht="25.5" hidden="1" customHeight="1" x14ac:dyDescent="0.25">
      <c r="B116" s="55"/>
      <c r="C116" s="2"/>
      <c r="D116" s="551" t="s">
        <v>529</v>
      </c>
      <c r="E116" s="551"/>
      <c r="F116" s="165">
        <v>0</v>
      </c>
      <c r="G116" s="251">
        <f t="shared" si="27"/>
        <v>0</v>
      </c>
      <c r="H116" s="157"/>
      <c r="I116" s="165">
        <f t="shared" si="18"/>
        <v>0</v>
      </c>
      <c r="J116" s="74"/>
      <c r="K116" s="1"/>
      <c r="L116" s="1"/>
      <c r="M116" s="1"/>
      <c r="N116" s="1"/>
      <c r="O116" s="80"/>
      <c r="P116" s="1"/>
      <c r="Q116" s="42"/>
      <c r="R116" s="356"/>
      <c r="S116" s="80"/>
      <c r="T116" s="80"/>
      <c r="U116" s="44"/>
    </row>
    <row r="117" spans="1:21" s="41" customFormat="1" ht="27.75" hidden="1" customHeight="1" x14ac:dyDescent="0.25">
      <c r="A117" s="124" t="s">
        <v>233</v>
      </c>
      <c r="B117" s="105" t="s">
        <v>664</v>
      </c>
      <c r="C117" s="630" t="s">
        <v>808</v>
      </c>
      <c r="D117" s="631"/>
      <c r="E117" s="631"/>
      <c r="F117" s="168">
        <v>0</v>
      </c>
      <c r="G117" s="250">
        <f>G118+G119</f>
        <v>0</v>
      </c>
      <c r="H117" s="156">
        <f t="shared" ref="H117:U117" si="28">H118+H119</f>
        <v>0</v>
      </c>
      <c r="I117" s="168">
        <f t="shared" si="18"/>
        <v>0</v>
      </c>
      <c r="J117" s="107">
        <f t="shared" si="28"/>
        <v>0</v>
      </c>
      <c r="K117" s="108">
        <f t="shared" si="28"/>
        <v>0</v>
      </c>
      <c r="L117" s="108">
        <f t="shared" si="28"/>
        <v>0</v>
      </c>
      <c r="M117" s="108">
        <f t="shared" si="28"/>
        <v>0</v>
      </c>
      <c r="N117" s="108">
        <f t="shared" si="28"/>
        <v>0</v>
      </c>
      <c r="O117" s="111">
        <f t="shared" si="28"/>
        <v>0</v>
      </c>
      <c r="P117" s="108">
        <f t="shared" si="28"/>
        <v>0</v>
      </c>
      <c r="Q117" s="110">
        <f t="shared" si="28"/>
        <v>0</v>
      </c>
      <c r="R117" s="358">
        <f t="shared" si="28"/>
        <v>0</v>
      </c>
      <c r="S117" s="111">
        <f t="shared" si="28"/>
        <v>0</v>
      </c>
      <c r="T117" s="111">
        <f t="shared" si="28"/>
        <v>0</v>
      </c>
      <c r="U117" s="112">
        <f t="shared" si="28"/>
        <v>0</v>
      </c>
    </row>
    <row r="118" spans="1:21" ht="15" hidden="1" customHeight="1" x14ac:dyDescent="0.25">
      <c r="B118" s="55"/>
      <c r="C118" s="2"/>
      <c r="D118" s="550" t="s">
        <v>531</v>
      </c>
      <c r="E118" s="550"/>
      <c r="F118" s="165">
        <v>0</v>
      </c>
      <c r="G118" s="241">
        <f>SUM(J118:U118)</f>
        <v>0</v>
      </c>
      <c r="H118" s="147"/>
      <c r="I118" s="165">
        <f t="shared" si="18"/>
        <v>0</v>
      </c>
      <c r="J118" s="74"/>
      <c r="K118" s="1"/>
      <c r="L118" s="1"/>
      <c r="M118" s="1"/>
      <c r="N118" s="1"/>
      <c r="O118" s="80"/>
      <c r="P118" s="1"/>
      <c r="Q118" s="42"/>
      <c r="R118" s="356"/>
      <c r="S118" s="80"/>
      <c r="T118" s="80"/>
      <c r="U118" s="44"/>
    </row>
    <row r="119" spans="1:21" ht="25.5" hidden="1" customHeight="1" x14ac:dyDescent="0.25">
      <c r="B119" s="55"/>
      <c r="C119" s="2"/>
      <c r="D119" s="551" t="s">
        <v>530</v>
      </c>
      <c r="E119" s="551"/>
      <c r="F119" s="165">
        <v>0</v>
      </c>
      <c r="G119" s="251">
        <f>SUM(J119:U119)</f>
        <v>0</v>
      </c>
      <c r="H119" s="157"/>
      <c r="I119" s="165">
        <f t="shared" si="18"/>
        <v>0</v>
      </c>
      <c r="J119" s="74"/>
      <c r="K119" s="1"/>
      <c r="L119" s="1"/>
      <c r="M119" s="1"/>
      <c r="N119" s="1"/>
      <c r="O119" s="80"/>
      <c r="P119" s="1"/>
      <c r="Q119" s="42"/>
      <c r="R119" s="356"/>
      <c r="S119" s="80"/>
      <c r="T119" s="80"/>
      <c r="U119" s="44"/>
    </row>
    <row r="120" spans="1:21" s="41" customFormat="1" ht="15" hidden="1" customHeight="1" x14ac:dyDescent="0.25">
      <c r="A120" s="124" t="s">
        <v>234</v>
      </c>
      <c r="B120" s="105" t="s">
        <v>666</v>
      </c>
      <c r="C120" s="630" t="s">
        <v>809</v>
      </c>
      <c r="D120" s="631"/>
      <c r="E120" s="631"/>
      <c r="F120" s="168">
        <v>0</v>
      </c>
      <c r="G120" s="250">
        <f>G121+G122+G123+G124+G125+G126+G127+G128+G129+G130+G131</f>
        <v>0</v>
      </c>
      <c r="H120" s="156">
        <f t="shared" ref="H120:U120" si="29">H121+H122+H123+H124+H125+H126+H127+H128+H129+H130+H131</f>
        <v>0</v>
      </c>
      <c r="I120" s="168">
        <f t="shared" si="18"/>
        <v>0</v>
      </c>
      <c r="J120" s="107">
        <f t="shared" si="29"/>
        <v>0</v>
      </c>
      <c r="K120" s="108">
        <f t="shared" si="29"/>
        <v>0</v>
      </c>
      <c r="L120" s="108">
        <f t="shared" si="29"/>
        <v>0</v>
      </c>
      <c r="M120" s="108">
        <f t="shared" si="29"/>
        <v>0</v>
      </c>
      <c r="N120" s="108">
        <f t="shared" si="29"/>
        <v>0</v>
      </c>
      <c r="O120" s="111">
        <f t="shared" si="29"/>
        <v>0</v>
      </c>
      <c r="P120" s="108">
        <f t="shared" si="29"/>
        <v>0</v>
      </c>
      <c r="Q120" s="110">
        <f t="shared" si="29"/>
        <v>0</v>
      </c>
      <c r="R120" s="358">
        <f t="shared" si="29"/>
        <v>0</v>
      </c>
      <c r="S120" s="111">
        <f t="shared" si="29"/>
        <v>0</v>
      </c>
      <c r="T120" s="111">
        <f t="shared" si="29"/>
        <v>0</v>
      </c>
      <c r="U120" s="112">
        <f t="shared" si="29"/>
        <v>0</v>
      </c>
    </row>
    <row r="121" spans="1:21" ht="15" hidden="1" customHeight="1" x14ac:dyDescent="0.25">
      <c r="B121" s="55"/>
      <c r="C121" s="2"/>
      <c r="D121" s="550" t="s">
        <v>354</v>
      </c>
      <c r="E121" s="550"/>
      <c r="F121" s="165">
        <v>0</v>
      </c>
      <c r="G121" s="241">
        <f t="shared" ref="G121:G134" si="30">SUM(J121:U121)</f>
        <v>0</v>
      </c>
      <c r="H121" s="147"/>
      <c r="I121" s="165">
        <f t="shared" si="18"/>
        <v>0</v>
      </c>
      <c r="J121" s="74"/>
      <c r="K121" s="1"/>
      <c r="L121" s="1"/>
      <c r="M121" s="1"/>
      <c r="N121" s="1"/>
      <c r="O121" s="80"/>
      <c r="P121" s="1"/>
      <c r="Q121" s="42"/>
      <c r="R121" s="356"/>
      <c r="S121" s="80"/>
      <c r="T121" s="80"/>
      <c r="U121" s="44"/>
    </row>
    <row r="122" spans="1:21" ht="15" hidden="1" customHeight="1" x14ac:dyDescent="0.25">
      <c r="B122" s="55"/>
      <c r="C122" s="2"/>
      <c r="D122" s="550" t="s">
        <v>357</v>
      </c>
      <c r="E122" s="550"/>
      <c r="F122" s="165">
        <v>0</v>
      </c>
      <c r="G122" s="241">
        <f t="shared" si="30"/>
        <v>0</v>
      </c>
      <c r="H122" s="147"/>
      <c r="I122" s="165">
        <f t="shared" si="18"/>
        <v>0</v>
      </c>
      <c r="J122" s="74"/>
      <c r="K122" s="1"/>
      <c r="L122" s="1"/>
      <c r="M122" s="1"/>
      <c r="N122" s="1"/>
      <c r="O122" s="80"/>
      <c r="P122" s="1"/>
      <c r="Q122" s="42"/>
      <c r="R122" s="356"/>
      <c r="S122" s="80"/>
      <c r="T122" s="80"/>
      <c r="U122" s="44"/>
    </row>
    <row r="123" spans="1:21" ht="15" hidden="1" customHeight="1" x14ac:dyDescent="0.25">
      <c r="B123" s="55"/>
      <c r="C123" s="2"/>
      <c r="D123" s="550" t="s">
        <v>358</v>
      </c>
      <c r="E123" s="550"/>
      <c r="F123" s="165">
        <v>0</v>
      </c>
      <c r="G123" s="241">
        <f t="shared" si="30"/>
        <v>0</v>
      </c>
      <c r="H123" s="147"/>
      <c r="I123" s="165">
        <f t="shared" si="18"/>
        <v>0</v>
      </c>
      <c r="J123" s="74"/>
      <c r="K123" s="1"/>
      <c r="L123" s="1"/>
      <c r="M123" s="1"/>
      <c r="N123" s="1"/>
      <c r="O123" s="80"/>
      <c r="P123" s="1"/>
      <c r="Q123" s="42"/>
      <c r="R123" s="356"/>
      <c r="S123" s="80"/>
      <c r="T123" s="80"/>
      <c r="U123" s="44"/>
    </row>
    <row r="124" spans="1:21" ht="15" hidden="1" customHeight="1" x14ac:dyDescent="0.25">
      <c r="B124" s="55"/>
      <c r="C124" s="2"/>
      <c r="D124" s="550" t="s">
        <v>355</v>
      </c>
      <c r="E124" s="550"/>
      <c r="F124" s="165">
        <v>0</v>
      </c>
      <c r="G124" s="241">
        <f t="shared" si="30"/>
        <v>0</v>
      </c>
      <c r="H124" s="147"/>
      <c r="I124" s="165">
        <f t="shared" si="18"/>
        <v>0</v>
      </c>
      <c r="J124" s="74"/>
      <c r="K124" s="1"/>
      <c r="L124" s="1"/>
      <c r="M124" s="1"/>
      <c r="N124" s="1"/>
      <c r="O124" s="80"/>
      <c r="P124" s="1"/>
      <c r="Q124" s="42"/>
      <c r="R124" s="356"/>
      <c r="S124" s="80"/>
      <c r="T124" s="80"/>
      <c r="U124" s="44"/>
    </row>
    <row r="125" spans="1:21" ht="15" hidden="1" customHeight="1" x14ac:dyDescent="0.25">
      <c r="B125" s="55"/>
      <c r="C125" s="2"/>
      <c r="D125" s="550" t="s">
        <v>810</v>
      </c>
      <c r="E125" s="550"/>
      <c r="F125" s="165">
        <v>0</v>
      </c>
      <c r="G125" s="241">
        <f t="shared" si="30"/>
        <v>0</v>
      </c>
      <c r="H125" s="147"/>
      <c r="I125" s="165">
        <f t="shared" si="18"/>
        <v>0</v>
      </c>
      <c r="J125" s="74"/>
      <c r="K125" s="1"/>
      <c r="L125" s="1"/>
      <c r="M125" s="1"/>
      <c r="N125" s="1"/>
      <c r="O125" s="80"/>
      <c r="P125" s="1"/>
      <c r="Q125" s="42"/>
      <c r="R125" s="356"/>
      <c r="S125" s="80"/>
      <c r="T125" s="80"/>
      <c r="U125" s="44"/>
    </row>
    <row r="126" spans="1:21" ht="25.5" hidden="1" customHeight="1" x14ac:dyDescent="0.25">
      <c r="B126" s="55"/>
      <c r="C126" s="2"/>
      <c r="D126" s="551" t="s">
        <v>532</v>
      </c>
      <c r="E126" s="551"/>
      <c r="F126" s="165">
        <v>0</v>
      </c>
      <c r="G126" s="251">
        <f t="shared" si="30"/>
        <v>0</v>
      </c>
      <c r="H126" s="157"/>
      <c r="I126" s="165">
        <f t="shared" si="18"/>
        <v>0</v>
      </c>
      <c r="J126" s="74"/>
      <c r="K126" s="1"/>
      <c r="L126" s="1"/>
      <c r="M126" s="1"/>
      <c r="N126" s="1"/>
      <c r="O126" s="80"/>
      <c r="P126" s="1"/>
      <c r="Q126" s="42"/>
      <c r="R126" s="356"/>
      <c r="S126" s="80"/>
      <c r="T126" s="80"/>
      <c r="U126" s="44"/>
    </row>
    <row r="127" spans="1:21" ht="25.5" hidden="1" customHeight="1" x14ac:dyDescent="0.25">
      <c r="B127" s="55"/>
      <c r="C127" s="2"/>
      <c r="D127" s="551" t="s">
        <v>533</v>
      </c>
      <c r="E127" s="551"/>
      <c r="F127" s="165">
        <v>0</v>
      </c>
      <c r="G127" s="251">
        <f t="shared" si="30"/>
        <v>0</v>
      </c>
      <c r="H127" s="157"/>
      <c r="I127" s="165">
        <f t="shared" si="18"/>
        <v>0</v>
      </c>
      <c r="J127" s="74"/>
      <c r="K127" s="1"/>
      <c r="L127" s="1"/>
      <c r="M127" s="1"/>
      <c r="N127" s="1"/>
      <c r="O127" s="80"/>
      <c r="P127" s="1"/>
      <c r="Q127" s="42"/>
      <c r="R127" s="356"/>
      <c r="S127" s="80"/>
      <c r="T127" s="80"/>
      <c r="U127" s="44"/>
    </row>
    <row r="128" spans="1:21" ht="15" hidden="1" customHeight="1" x14ac:dyDescent="0.25">
      <c r="B128" s="55"/>
      <c r="C128" s="2"/>
      <c r="D128" s="550" t="s">
        <v>364</v>
      </c>
      <c r="E128" s="550"/>
      <c r="F128" s="165">
        <v>0</v>
      </c>
      <c r="G128" s="241">
        <f t="shared" si="30"/>
        <v>0</v>
      </c>
      <c r="H128" s="147"/>
      <c r="I128" s="165">
        <f t="shared" si="18"/>
        <v>0</v>
      </c>
      <c r="J128" s="74"/>
      <c r="K128" s="1"/>
      <c r="L128" s="1"/>
      <c r="M128" s="1"/>
      <c r="N128" s="1"/>
      <c r="O128" s="80"/>
      <c r="P128" s="1"/>
      <c r="Q128" s="42"/>
      <c r="R128" s="356"/>
      <c r="S128" s="80"/>
      <c r="T128" s="80"/>
      <c r="U128" s="44"/>
    </row>
    <row r="129" spans="1:21" ht="15" hidden="1" customHeight="1" x14ac:dyDescent="0.25">
      <c r="B129" s="55"/>
      <c r="C129" s="2"/>
      <c r="D129" s="550" t="s">
        <v>356</v>
      </c>
      <c r="E129" s="550"/>
      <c r="F129" s="165">
        <v>0</v>
      </c>
      <c r="G129" s="241">
        <f t="shared" si="30"/>
        <v>0</v>
      </c>
      <c r="H129" s="147"/>
      <c r="I129" s="165">
        <f t="shared" si="18"/>
        <v>0</v>
      </c>
      <c r="J129" s="74"/>
      <c r="K129" s="1"/>
      <c r="L129" s="1"/>
      <c r="M129" s="1"/>
      <c r="N129" s="1"/>
      <c r="O129" s="80"/>
      <c r="P129" s="1"/>
      <c r="Q129" s="42"/>
      <c r="R129" s="356"/>
      <c r="S129" s="80"/>
      <c r="T129" s="80"/>
      <c r="U129" s="44"/>
    </row>
    <row r="130" spans="1:21" ht="25.5" hidden="1" customHeight="1" x14ac:dyDescent="0.25">
      <c r="B130" s="55"/>
      <c r="C130" s="2"/>
      <c r="D130" s="551" t="s">
        <v>534</v>
      </c>
      <c r="E130" s="551"/>
      <c r="F130" s="165">
        <v>0</v>
      </c>
      <c r="G130" s="251">
        <f t="shared" si="30"/>
        <v>0</v>
      </c>
      <c r="H130" s="157"/>
      <c r="I130" s="165">
        <f t="shared" si="18"/>
        <v>0</v>
      </c>
      <c r="J130" s="74"/>
      <c r="K130" s="1"/>
      <c r="L130" s="1"/>
      <c r="M130" s="1"/>
      <c r="N130" s="1"/>
      <c r="O130" s="80"/>
      <c r="P130" s="1"/>
      <c r="Q130" s="42"/>
      <c r="R130" s="356"/>
      <c r="S130" s="80"/>
      <c r="T130" s="80"/>
      <c r="U130" s="44"/>
    </row>
    <row r="131" spans="1:21" ht="15" hidden="1" customHeight="1" x14ac:dyDescent="0.25">
      <c r="B131" s="55"/>
      <c r="C131" s="2"/>
      <c r="D131" s="550" t="s">
        <v>535</v>
      </c>
      <c r="E131" s="550"/>
      <c r="F131" s="165">
        <v>0</v>
      </c>
      <c r="G131" s="241">
        <f t="shared" si="30"/>
        <v>0</v>
      </c>
      <c r="H131" s="147"/>
      <c r="I131" s="165">
        <f t="shared" si="18"/>
        <v>0</v>
      </c>
      <c r="J131" s="74"/>
      <c r="K131" s="1"/>
      <c r="L131" s="1"/>
      <c r="M131" s="1"/>
      <c r="N131" s="1"/>
      <c r="O131" s="80"/>
      <c r="P131" s="1"/>
      <c r="Q131" s="42"/>
      <c r="R131" s="356"/>
      <c r="S131" s="80"/>
      <c r="T131" s="80"/>
      <c r="U131" s="44"/>
    </row>
    <row r="132" spans="1:21" s="41" customFormat="1" ht="15" hidden="1" customHeight="1" x14ac:dyDescent="0.25">
      <c r="A132" s="124" t="s">
        <v>235</v>
      </c>
      <c r="B132" s="105" t="s">
        <v>665</v>
      </c>
      <c r="C132" s="595" t="s">
        <v>236</v>
      </c>
      <c r="D132" s="596"/>
      <c r="E132" s="596"/>
      <c r="F132" s="168">
        <v>0</v>
      </c>
      <c r="G132" s="252">
        <f t="shared" si="30"/>
        <v>0</v>
      </c>
      <c r="H132" s="158"/>
      <c r="I132" s="168">
        <f t="shared" si="18"/>
        <v>0</v>
      </c>
      <c r="J132" s="107"/>
      <c r="K132" s="108"/>
      <c r="L132" s="108"/>
      <c r="M132" s="108"/>
      <c r="N132" s="108"/>
      <c r="O132" s="111"/>
      <c r="P132" s="108"/>
      <c r="Q132" s="110"/>
      <c r="R132" s="358"/>
      <c r="S132" s="111"/>
      <c r="T132" s="111"/>
      <c r="U132" s="112"/>
    </row>
    <row r="133" spans="1:21" s="41" customFormat="1" ht="15" hidden="1" customHeight="1" x14ac:dyDescent="0.25">
      <c r="A133" s="124" t="s">
        <v>237</v>
      </c>
      <c r="B133" s="105" t="s">
        <v>667</v>
      </c>
      <c r="C133" s="595" t="s">
        <v>238</v>
      </c>
      <c r="D133" s="596"/>
      <c r="E133" s="596"/>
      <c r="F133" s="168">
        <v>0</v>
      </c>
      <c r="G133" s="252">
        <f t="shared" si="30"/>
        <v>0</v>
      </c>
      <c r="H133" s="158"/>
      <c r="I133" s="168">
        <f t="shared" si="18"/>
        <v>0</v>
      </c>
      <c r="J133" s="107"/>
      <c r="K133" s="108"/>
      <c r="L133" s="108"/>
      <c r="M133" s="108"/>
      <c r="N133" s="108"/>
      <c r="O133" s="111"/>
      <c r="P133" s="108"/>
      <c r="Q133" s="110"/>
      <c r="R133" s="358"/>
      <c r="S133" s="111"/>
      <c r="T133" s="111"/>
      <c r="U133" s="112"/>
    </row>
    <row r="134" spans="1:21" s="41" customFormat="1" ht="15" hidden="1" customHeight="1" x14ac:dyDescent="0.25">
      <c r="A134" s="124" t="s">
        <v>239</v>
      </c>
      <c r="B134" s="105" t="s">
        <v>668</v>
      </c>
      <c r="C134" s="595" t="s">
        <v>240</v>
      </c>
      <c r="D134" s="596"/>
      <c r="E134" s="596"/>
      <c r="F134" s="168">
        <v>0</v>
      </c>
      <c r="G134" s="252">
        <f t="shared" si="30"/>
        <v>0</v>
      </c>
      <c r="H134" s="158"/>
      <c r="I134" s="168">
        <f t="shared" ref="I134:I201" si="31">SUM(G134:H134)</f>
        <v>0</v>
      </c>
      <c r="J134" s="107"/>
      <c r="K134" s="108"/>
      <c r="L134" s="108"/>
      <c r="M134" s="108"/>
      <c r="N134" s="108"/>
      <c r="O134" s="111"/>
      <c r="P134" s="108"/>
      <c r="Q134" s="110"/>
      <c r="R134" s="358"/>
      <c r="S134" s="111"/>
      <c r="T134" s="111"/>
      <c r="U134" s="112"/>
    </row>
    <row r="135" spans="1:21" s="41" customFormat="1" ht="15" hidden="1" customHeight="1" x14ac:dyDescent="0.25">
      <c r="A135" s="124" t="s">
        <v>241</v>
      </c>
      <c r="B135" s="105" t="s">
        <v>669</v>
      </c>
      <c r="C135" s="595" t="s">
        <v>242</v>
      </c>
      <c r="D135" s="596"/>
      <c r="E135" s="596"/>
      <c r="F135" s="168">
        <v>0</v>
      </c>
      <c r="G135" s="252">
        <f>G136+G137+G138+G139+G140+G141+G142+G143+G144+G145</f>
        <v>0</v>
      </c>
      <c r="H135" s="158">
        <f t="shared" ref="H135:U135" si="32">H136+H137+H138+H139+H140+H141+H142+H143+H144+H145</f>
        <v>0</v>
      </c>
      <c r="I135" s="168">
        <f t="shared" si="31"/>
        <v>0</v>
      </c>
      <c r="J135" s="107">
        <f t="shared" si="32"/>
        <v>0</v>
      </c>
      <c r="K135" s="108">
        <f t="shared" si="32"/>
        <v>0</v>
      </c>
      <c r="L135" s="108">
        <f t="shared" si="32"/>
        <v>0</v>
      </c>
      <c r="M135" s="108">
        <f t="shared" si="32"/>
        <v>0</v>
      </c>
      <c r="N135" s="108">
        <f t="shared" si="32"/>
        <v>0</v>
      </c>
      <c r="O135" s="111">
        <f t="shared" si="32"/>
        <v>0</v>
      </c>
      <c r="P135" s="108">
        <f t="shared" si="32"/>
        <v>0</v>
      </c>
      <c r="Q135" s="110">
        <f t="shared" si="32"/>
        <v>0</v>
      </c>
      <c r="R135" s="358">
        <f t="shared" si="32"/>
        <v>0</v>
      </c>
      <c r="S135" s="111">
        <f t="shared" si="32"/>
        <v>0</v>
      </c>
      <c r="T135" s="111">
        <f t="shared" si="32"/>
        <v>0</v>
      </c>
      <c r="U135" s="112">
        <f t="shared" si="32"/>
        <v>0</v>
      </c>
    </row>
    <row r="136" spans="1:21" ht="15" hidden="1" customHeight="1" x14ac:dyDescent="0.25">
      <c r="B136" s="55"/>
      <c r="C136" s="2"/>
      <c r="D136" s="550" t="s">
        <v>359</v>
      </c>
      <c r="E136" s="550"/>
      <c r="F136" s="165">
        <v>0</v>
      </c>
      <c r="G136" s="241">
        <f t="shared" ref="G136:G146" si="33">SUM(J136:U136)</f>
        <v>0</v>
      </c>
      <c r="H136" s="147"/>
      <c r="I136" s="165">
        <f t="shared" si="31"/>
        <v>0</v>
      </c>
      <c r="J136" s="74"/>
      <c r="K136" s="1"/>
      <c r="L136" s="1"/>
      <c r="M136" s="1"/>
      <c r="N136" s="1"/>
      <c r="O136" s="80"/>
      <c r="P136" s="1"/>
      <c r="Q136" s="42"/>
      <c r="R136" s="356"/>
      <c r="S136" s="80"/>
      <c r="T136" s="80"/>
      <c r="U136" s="44"/>
    </row>
    <row r="137" spans="1:21" ht="15" hidden="1" customHeight="1" x14ac:dyDescent="0.25">
      <c r="B137" s="55"/>
      <c r="C137" s="2"/>
      <c r="D137" s="550" t="s">
        <v>360</v>
      </c>
      <c r="E137" s="550"/>
      <c r="F137" s="165">
        <v>0</v>
      </c>
      <c r="G137" s="241">
        <f t="shared" si="33"/>
        <v>0</v>
      </c>
      <c r="H137" s="147"/>
      <c r="I137" s="165">
        <f t="shared" si="31"/>
        <v>0</v>
      </c>
      <c r="J137" s="74"/>
      <c r="K137" s="1"/>
      <c r="L137" s="1"/>
      <c r="M137" s="1"/>
      <c r="N137" s="1"/>
      <c r="O137" s="80"/>
      <c r="P137" s="1"/>
      <c r="Q137" s="42"/>
      <c r="R137" s="356"/>
      <c r="S137" s="80"/>
      <c r="T137" s="80"/>
      <c r="U137" s="44"/>
    </row>
    <row r="138" spans="1:21" ht="15" hidden="1" customHeight="1" x14ac:dyDescent="0.25">
      <c r="B138" s="55"/>
      <c r="C138" s="2"/>
      <c r="D138" s="550" t="s">
        <v>361</v>
      </c>
      <c r="E138" s="550"/>
      <c r="F138" s="165">
        <v>0</v>
      </c>
      <c r="G138" s="241">
        <f t="shared" si="33"/>
        <v>0</v>
      </c>
      <c r="H138" s="147"/>
      <c r="I138" s="165">
        <f t="shared" si="31"/>
        <v>0</v>
      </c>
      <c r="J138" s="74"/>
      <c r="K138" s="1"/>
      <c r="L138" s="1"/>
      <c r="M138" s="1"/>
      <c r="N138" s="1"/>
      <c r="O138" s="80"/>
      <c r="P138" s="1"/>
      <c r="Q138" s="42"/>
      <c r="R138" s="356"/>
      <c r="S138" s="80"/>
      <c r="T138" s="80"/>
      <c r="U138" s="44"/>
    </row>
    <row r="139" spans="1:21" ht="15" hidden="1" customHeight="1" x14ac:dyDescent="0.25">
      <c r="B139" s="55"/>
      <c r="C139" s="2"/>
      <c r="D139" s="550" t="s">
        <v>362</v>
      </c>
      <c r="E139" s="550"/>
      <c r="F139" s="165">
        <v>0</v>
      </c>
      <c r="G139" s="241">
        <f t="shared" si="33"/>
        <v>0</v>
      </c>
      <c r="H139" s="147"/>
      <c r="I139" s="165">
        <f t="shared" si="31"/>
        <v>0</v>
      </c>
      <c r="J139" s="74"/>
      <c r="K139" s="1"/>
      <c r="L139" s="1"/>
      <c r="M139" s="1"/>
      <c r="N139" s="1"/>
      <c r="O139" s="80"/>
      <c r="P139" s="1"/>
      <c r="Q139" s="42"/>
      <c r="R139" s="356"/>
      <c r="S139" s="80"/>
      <c r="T139" s="80"/>
      <c r="U139" s="44"/>
    </row>
    <row r="140" spans="1:21" ht="15" hidden="1" customHeight="1" x14ac:dyDescent="0.25">
      <c r="B140" s="55"/>
      <c r="C140" s="2"/>
      <c r="D140" s="550" t="s">
        <v>363</v>
      </c>
      <c r="E140" s="550"/>
      <c r="F140" s="165">
        <v>0</v>
      </c>
      <c r="G140" s="241">
        <f t="shared" si="33"/>
        <v>0</v>
      </c>
      <c r="H140" s="147"/>
      <c r="I140" s="165">
        <f t="shared" si="31"/>
        <v>0</v>
      </c>
      <c r="J140" s="74"/>
      <c r="K140" s="1"/>
      <c r="L140" s="1"/>
      <c r="M140" s="1"/>
      <c r="N140" s="1"/>
      <c r="O140" s="80"/>
      <c r="P140" s="1"/>
      <c r="Q140" s="42"/>
      <c r="R140" s="356"/>
      <c r="S140" s="80"/>
      <c r="T140" s="80"/>
      <c r="U140" s="44"/>
    </row>
    <row r="141" spans="1:21" ht="25.5" hidden="1" customHeight="1" x14ac:dyDescent="0.25">
      <c r="B141" s="55"/>
      <c r="C141" s="2"/>
      <c r="D141" s="551" t="s">
        <v>536</v>
      </c>
      <c r="E141" s="551"/>
      <c r="F141" s="165">
        <v>0</v>
      </c>
      <c r="G141" s="251">
        <f t="shared" si="33"/>
        <v>0</v>
      </c>
      <c r="H141" s="157"/>
      <c r="I141" s="165">
        <f t="shared" si="31"/>
        <v>0</v>
      </c>
      <c r="J141" s="74"/>
      <c r="K141" s="1"/>
      <c r="L141" s="1"/>
      <c r="M141" s="1"/>
      <c r="N141" s="1"/>
      <c r="O141" s="80"/>
      <c r="P141" s="1"/>
      <c r="Q141" s="42"/>
      <c r="R141" s="356"/>
      <c r="S141" s="80"/>
      <c r="T141" s="80"/>
      <c r="U141" s="44"/>
    </row>
    <row r="142" spans="1:21" ht="25.5" hidden="1" customHeight="1" x14ac:dyDescent="0.25">
      <c r="B142" s="55"/>
      <c r="C142" s="2"/>
      <c r="D142" s="551" t="s">
        <v>539</v>
      </c>
      <c r="E142" s="551"/>
      <c r="F142" s="165">
        <v>0</v>
      </c>
      <c r="G142" s="251">
        <f t="shared" si="33"/>
        <v>0</v>
      </c>
      <c r="H142" s="157"/>
      <c r="I142" s="165">
        <f t="shared" si="31"/>
        <v>0</v>
      </c>
      <c r="J142" s="74"/>
      <c r="K142" s="1"/>
      <c r="L142" s="1"/>
      <c r="M142" s="1"/>
      <c r="N142" s="1"/>
      <c r="O142" s="80"/>
      <c r="P142" s="1"/>
      <c r="Q142" s="42"/>
      <c r="R142" s="356"/>
      <c r="S142" s="80"/>
      <c r="T142" s="80"/>
      <c r="U142" s="44"/>
    </row>
    <row r="143" spans="1:21" ht="15" hidden="1" customHeight="1" x14ac:dyDescent="0.25">
      <c r="B143" s="55"/>
      <c r="C143" s="2"/>
      <c r="D143" s="550" t="s">
        <v>365</v>
      </c>
      <c r="E143" s="550"/>
      <c r="F143" s="165">
        <v>0</v>
      </c>
      <c r="G143" s="241">
        <f t="shared" si="33"/>
        <v>0</v>
      </c>
      <c r="H143" s="147"/>
      <c r="I143" s="165">
        <f t="shared" si="31"/>
        <v>0</v>
      </c>
      <c r="J143" s="74"/>
      <c r="K143" s="1"/>
      <c r="L143" s="1"/>
      <c r="M143" s="1"/>
      <c r="N143" s="1"/>
      <c r="O143" s="80"/>
      <c r="P143" s="1"/>
      <c r="Q143" s="42"/>
      <c r="R143" s="356"/>
      <c r="S143" s="80"/>
      <c r="T143" s="80"/>
      <c r="U143" s="44"/>
    </row>
    <row r="144" spans="1:21" ht="25.5" hidden="1" customHeight="1" x14ac:dyDescent="0.25">
      <c r="B144" s="55"/>
      <c r="C144" s="2"/>
      <c r="D144" s="551" t="s">
        <v>542</v>
      </c>
      <c r="E144" s="551"/>
      <c r="F144" s="165">
        <v>0</v>
      </c>
      <c r="G144" s="251">
        <f t="shared" si="33"/>
        <v>0</v>
      </c>
      <c r="H144" s="157"/>
      <c r="I144" s="165">
        <f t="shared" si="31"/>
        <v>0</v>
      </c>
      <c r="J144" s="74"/>
      <c r="K144" s="1"/>
      <c r="L144" s="1"/>
      <c r="M144" s="1"/>
      <c r="N144" s="1"/>
      <c r="O144" s="80"/>
      <c r="P144" s="1"/>
      <c r="Q144" s="42"/>
      <c r="R144" s="356"/>
      <c r="S144" s="80"/>
      <c r="T144" s="80"/>
      <c r="U144" s="44"/>
    </row>
    <row r="145" spans="1:21" ht="15" hidden="1" customHeight="1" x14ac:dyDescent="0.25">
      <c r="B145" s="55"/>
      <c r="C145" s="2"/>
      <c r="D145" s="550" t="s">
        <v>543</v>
      </c>
      <c r="E145" s="550"/>
      <c r="F145" s="165">
        <v>0</v>
      </c>
      <c r="G145" s="241">
        <f t="shared" si="33"/>
        <v>0</v>
      </c>
      <c r="H145" s="147"/>
      <c r="I145" s="165">
        <f t="shared" si="31"/>
        <v>0</v>
      </c>
      <c r="J145" s="74"/>
      <c r="K145" s="1"/>
      <c r="L145" s="1"/>
      <c r="M145" s="1"/>
      <c r="N145" s="1"/>
      <c r="O145" s="80"/>
      <c r="P145" s="1"/>
      <c r="Q145" s="42"/>
      <c r="R145" s="356"/>
      <c r="S145" s="80"/>
      <c r="T145" s="80"/>
      <c r="U145" s="44"/>
    </row>
    <row r="146" spans="1:21" s="41" customFormat="1" ht="15.75" hidden="1" customHeight="1" thickBot="1" x14ac:dyDescent="0.3">
      <c r="A146" s="124" t="s">
        <v>243</v>
      </c>
      <c r="B146" s="133" t="s">
        <v>670</v>
      </c>
      <c r="C146" s="628" t="s">
        <v>244</v>
      </c>
      <c r="D146" s="629"/>
      <c r="E146" s="629"/>
      <c r="F146" s="168">
        <v>0</v>
      </c>
      <c r="G146" s="253">
        <f t="shared" si="33"/>
        <v>0</v>
      </c>
      <c r="H146" s="159"/>
      <c r="I146" s="168">
        <f t="shared" si="31"/>
        <v>0</v>
      </c>
      <c r="J146" s="107"/>
      <c r="K146" s="108"/>
      <c r="L146" s="108"/>
      <c r="M146" s="108"/>
      <c r="N146" s="108"/>
      <c r="O146" s="111"/>
      <c r="P146" s="108"/>
      <c r="Q146" s="110"/>
      <c r="R146" s="358"/>
      <c r="S146" s="111"/>
      <c r="T146" s="111"/>
      <c r="U146" s="112"/>
    </row>
    <row r="147" spans="1:21" ht="15.75" thickBot="1" x14ac:dyDescent="0.3">
      <c r="B147" s="99" t="s">
        <v>245</v>
      </c>
      <c r="C147" s="591" t="s">
        <v>246</v>
      </c>
      <c r="D147" s="592"/>
      <c r="E147" s="592"/>
      <c r="F147" s="162">
        <v>0</v>
      </c>
      <c r="G147" s="244">
        <f>G148+G149+G152+G153+G154+G155+G156</f>
        <v>0</v>
      </c>
      <c r="H147" s="150">
        <f t="shared" ref="H147:U147" si="34">H148+H149+H152+H153+H154+H155+H156</f>
        <v>0</v>
      </c>
      <c r="I147" s="162">
        <f t="shared" si="31"/>
        <v>0</v>
      </c>
      <c r="J147" s="85">
        <f t="shared" si="34"/>
        <v>0</v>
      </c>
      <c r="K147" s="86">
        <f t="shared" si="34"/>
        <v>0</v>
      </c>
      <c r="L147" s="86">
        <f t="shared" si="34"/>
        <v>0</v>
      </c>
      <c r="M147" s="86">
        <f t="shared" si="34"/>
        <v>0</v>
      </c>
      <c r="N147" s="86">
        <f t="shared" si="34"/>
        <v>0</v>
      </c>
      <c r="O147" s="89">
        <f t="shared" si="34"/>
        <v>0</v>
      </c>
      <c r="P147" s="86">
        <f t="shared" si="34"/>
        <v>0</v>
      </c>
      <c r="Q147" s="88">
        <f t="shared" si="34"/>
        <v>0</v>
      </c>
      <c r="R147" s="351">
        <f t="shared" si="34"/>
        <v>0</v>
      </c>
      <c r="S147" s="89">
        <f t="shared" si="34"/>
        <v>0</v>
      </c>
      <c r="T147" s="89">
        <f t="shared" si="34"/>
        <v>0</v>
      </c>
      <c r="U147" s="90">
        <f t="shared" si="34"/>
        <v>0</v>
      </c>
    </row>
    <row r="148" spans="1:21" s="18" customFormat="1" ht="15" hidden="1" customHeight="1" x14ac:dyDescent="0.25">
      <c r="A148" s="124" t="s">
        <v>247</v>
      </c>
      <c r="B148" s="113" t="s">
        <v>671</v>
      </c>
      <c r="C148" s="611" t="s">
        <v>248</v>
      </c>
      <c r="D148" s="612"/>
      <c r="E148" s="612"/>
      <c r="F148" s="164">
        <v>0</v>
      </c>
      <c r="G148" s="240">
        <f>SUM(J148:U148)</f>
        <v>0</v>
      </c>
      <c r="H148" s="146"/>
      <c r="I148" s="164">
        <f t="shared" si="31"/>
        <v>0</v>
      </c>
      <c r="J148" s="93"/>
      <c r="K148" s="94"/>
      <c r="L148" s="94"/>
      <c r="M148" s="94"/>
      <c r="N148" s="94"/>
      <c r="O148" s="97"/>
      <c r="P148" s="94"/>
      <c r="Q148" s="96"/>
      <c r="R148" s="354"/>
      <c r="S148" s="97"/>
      <c r="T148" s="97"/>
      <c r="U148" s="98"/>
    </row>
    <row r="149" spans="1:21" s="18" customFormat="1" ht="15" hidden="1" customHeight="1" x14ac:dyDescent="0.25">
      <c r="A149" s="124" t="s">
        <v>249</v>
      </c>
      <c r="B149" s="91" t="s">
        <v>672</v>
      </c>
      <c r="C149" s="587" t="s">
        <v>250</v>
      </c>
      <c r="D149" s="588"/>
      <c r="E149" s="588"/>
      <c r="F149" s="164">
        <v>0</v>
      </c>
      <c r="G149" s="242">
        <f>G150+G151</f>
        <v>0</v>
      </c>
      <c r="H149" s="148">
        <f t="shared" ref="H149:U149" si="35">H150+H151</f>
        <v>0</v>
      </c>
      <c r="I149" s="164">
        <f t="shared" si="31"/>
        <v>0</v>
      </c>
      <c r="J149" s="93">
        <f t="shared" si="35"/>
        <v>0</v>
      </c>
      <c r="K149" s="94">
        <f t="shared" si="35"/>
        <v>0</v>
      </c>
      <c r="L149" s="94">
        <f t="shared" si="35"/>
        <v>0</v>
      </c>
      <c r="M149" s="94">
        <f t="shared" si="35"/>
        <v>0</v>
      </c>
      <c r="N149" s="94">
        <f t="shared" si="35"/>
        <v>0</v>
      </c>
      <c r="O149" s="97">
        <f t="shared" si="35"/>
        <v>0</v>
      </c>
      <c r="P149" s="94">
        <f t="shared" si="35"/>
        <v>0</v>
      </c>
      <c r="Q149" s="96">
        <f t="shared" si="35"/>
        <v>0</v>
      </c>
      <c r="R149" s="354">
        <f t="shared" si="35"/>
        <v>0</v>
      </c>
      <c r="S149" s="97">
        <f t="shared" si="35"/>
        <v>0</v>
      </c>
      <c r="T149" s="97">
        <f t="shared" si="35"/>
        <v>0</v>
      </c>
      <c r="U149" s="98">
        <f t="shared" si="35"/>
        <v>0</v>
      </c>
    </row>
    <row r="150" spans="1:21" ht="15" hidden="1" customHeight="1" x14ac:dyDescent="0.25">
      <c r="B150" s="55"/>
      <c r="C150" s="2"/>
      <c r="D150" s="550" t="s">
        <v>250</v>
      </c>
      <c r="E150" s="550"/>
      <c r="F150" s="165">
        <v>0</v>
      </c>
      <c r="G150" s="241">
        <f t="shared" ref="G150:G156" si="36">SUM(J150:U150)</f>
        <v>0</v>
      </c>
      <c r="H150" s="147"/>
      <c r="I150" s="165">
        <f t="shared" si="31"/>
        <v>0</v>
      </c>
      <c r="J150" s="74"/>
      <c r="K150" s="1"/>
      <c r="L150" s="1"/>
      <c r="M150" s="1"/>
      <c r="N150" s="1"/>
      <c r="O150" s="80"/>
      <c r="P150" s="1"/>
      <c r="Q150" s="42"/>
      <c r="R150" s="356"/>
      <c r="S150" s="80"/>
      <c r="T150" s="80"/>
      <c r="U150" s="44"/>
    </row>
    <row r="151" spans="1:21" ht="15" hidden="1" customHeight="1" x14ac:dyDescent="0.25">
      <c r="B151" s="55"/>
      <c r="C151" s="2"/>
      <c r="D151" s="550" t="s">
        <v>349</v>
      </c>
      <c r="E151" s="550"/>
      <c r="F151" s="165">
        <v>0</v>
      </c>
      <c r="G151" s="241">
        <f t="shared" si="36"/>
        <v>0</v>
      </c>
      <c r="H151" s="147"/>
      <c r="I151" s="165">
        <f t="shared" si="31"/>
        <v>0</v>
      </c>
      <c r="J151" s="74"/>
      <c r="K151" s="1"/>
      <c r="L151" s="1"/>
      <c r="M151" s="1"/>
      <c r="N151" s="1"/>
      <c r="O151" s="80"/>
      <c r="P151" s="1"/>
      <c r="Q151" s="42"/>
      <c r="R151" s="356"/>
      <c r="S151" s="80"/>
      <c r="T151" s="80"/>
      <c r="U151" s="44"/>
    </row>
    <row r="152" spans="1:21" s="18" customFormat="1" ht="15" hidden="1" customHeight="1" x14ac:dyDescent="0.25">
      <c r="A152" s="124" t="s">
        <v>251</v>
      </c>
      <c r="B152" s="91" t="s">
        <v>673</v>
      </c>
      <c r="C152" s="587" t="s">
        <v>252</v>
      </c>
      <c r="D152" s="588"/>
      <c r="E152" s="588"/>
      <c r="F152" s="164">
        <v>0</v>
      </c>
      <c r="G152" s="242">
        <f t="shared" si="36"/>
        <v>0</v>
      </c>
      <c r="H152" s="148"/>
      <c r="I152" s="164">
        <f t="shared" si="31"/>
        <v>0</v>
      </c>
      <c r="J152" s="93"/>
      <c r="K152" s="94"/>
      <c r="L152" s="94"/>
      <c r="M152" s="94"/>
      <c r="N152" s="94"/>
      <c r="O152" s="97"/>
      <c r="P152" s="94"/>
      <c r="Q152" s="96"/>
      <c r="R152" s="354"/>
      <c r="S152" s="97"/>
      <c r="T152" s="97"/>
      <c r="U152" s="98"/>
    </row>
    <row r="153" spans="1:21" s="18" customFormat="1" ht="15" hidden="1" customHeight="1" x14ac:dyDescent="0.25">
      <c r="A153" s="124" t="s">
        <v>253</v>
      </c>
      <c r="B153" s="91" t="s">
        <v>674</v>
      </c>
      <c r="C153" s="587" t="s">
        <v>254</v>
      </c>
      <c r="D153" s="588"/>
      <c r="E153" s="588"/>
      <c r="F153" s="164">
        <v>0</v>
      </c>
      <c r="G153" s="242">
        <f t="shared" si="36"/>
        <v>0</v>
      </c>
      <c r="H153" s="148"/>
      <c r="I153" s="164">
        <f t="shared" si="31"/>
        <v>0</v>
      </c>
      <c r="J153" s="93"/>
      <c r="K153" s="94"/>
      <c r="L153" s="94"/>
      <c r="M153" s="94"/>
      <c r="N153" s="94"/>
      <c r="O153" s="97"/>
      <c r="P153" s="94"/>
      <c r="Q153" s="96"/>
      <c r="R153" s="354"/>
      <c r="S153" s="97"/>
      <c r="T153" s="97"/>
      <c r="U153" s="98"/>
    </row>
    <row r="154" spans="1:21" s="18" customFormat="1" ht="15" hidden="1" customHeight="1" x14ac:dyDescent="0.25">
      <c r="A154" s="124" t="s">
        <v>255</v>
      </c>
      <c r="B154" s="91" t="s">
        <v>675</v>
      </c>
      <c r="C154" s="587" t="s">
        <v>256</v>
      </c>
      <c r="D154" s="588"/>
      <c r="E154" s="588"/>
      <c r="F154" s="164">
        <v>0</v>
      </c>
      <c r="G154" s="242">
        <f t="shared" si="36"/>
        <v>0</v>
      </c>
      <c r="H154" s="148"/>
      <c r="I154" s="164">
        <f t="shared" si="31"/>
        <v>0</v>
      </c>
      <c r="J154" s="93"/>
      <c r="K154" s="94"/>
      <c r="L154" s="94"/>
      <c r="M154" s="94"/>
      <c r="N154" s="94"/>
      <c r="O154" s="97"/>
      <c r="P154" s="94"/>
      <c r="Q154" s="96"/>
      <c r="R154" s="354"/>
      <c r="S154" s="97"/>
      <c r="T154" s="97"/>
      <c r="U154" s="98"/>
    </row>
    <row r="155" spans="1:21" s="18" customFormat="1" ht="15" hidden="1" customHeight="1" x14ac:dyDescent="0.25">
      <c r="A155" s="124" t="s">
        <v>257</v>
      </c>
      <c r="B155" s="91" t="s">
        <v>676</v>
      </c>
      <c r="C155" s="587" t="s">
        <v>258</v>
      </c>
      <c r="D155" s="588"/>
      <c r="E155" s="588"/>
      <c r="F155" s="164">
        <v>0</v>
      </c>
      <c r="G155" s="242">
        <f t="shared" si="36"/>
        <v>0</v>
      </c>
      <c r="H155" s="148"/>
      <c r="I155" s="164">
        <f t="shared" si="31"/>
        <v>0</v>
      </c>
      <c r="J155" s="93"/>
      <c r="K155" s="94"/>
      <c r="L155" s="94"/>
      <c r="M155" s="94"/>
      <c r="N155" s="94"/>
      <c r="O155" s="97"/>
      <c r="P155" s="94"/>
      <c r="Q155" s="96"/>
      <c r="R155" s="354"/>
      <c r="S155" s="97"/>
      <c r="T155" s="97"/>
      <c r="U155" s="98"/>
    </row>
    <row r="156" spans="1:21" s="18" customFormat="1" ht="15.75" hidden="1" customHeight="1" thickBot="1" x14ac:dyDescent="0.3">
      <c r="A156" s="124" t="s">
        <v>259</v>
      </c>
      <c r="B156" s="123" t="s">
        <v>677</v>
      </c>
      <c r="C156" s="624" t="s">
        <v>260</v>
      </c>
      <c r="D156" s="625"/>
      <c r="E156" s="625"/>
      <c r="F156" s="164">
        <v>0</v>
      </c>
      <c r="G156" s="254">
        <f t="shared" si="36"/>
        <v>0</v>
      </c>
      <c r="H156" s="160"/>
      <c r="I156" s="164">
        <f t="shared" si="31"/>
        <v>0</v>
      </c>
      <c r="J156" s="93"/>
      <c r="K156" s="94"/>
      <c r="L156" s="94"/>
      <c r="M156" s="94"/>
      <c r="N156" s="94"/>
      <c r="O156" s="97"/>
      <c r="P156" s="94"/>
      <c r="Q156" s="96"/>
      <c r="R156" s="354"/>
      <c r="S156" s="97"/>
      <c r="T156" s="97"/>
      <c r="U156" s="98"/>
    </row>
    <row r="157" spans="1:21" ht="15.75" thickBot="1" x14ac:dyDescent="0.3">
      <c r="B157" s="99" t="s">
        <v>261</v>
      </c>
      <c r="C157" s="591" t="s">
        <v>262</v>
      </c>
      <c r="D157" s="592"/>
      <c r="E157" s="592"/>
      <c r="F157" s="162">
        <v>14481909</v>
      </c>
      <c r="G157" s="244">
        <f>G158+G161+G162+G163</f>
        <v>14481909</v>
      </c>
      <c r="H157" s="150">
        <f t="shared" ref="H157:U157" si="37">H158+H161+H162+H163</f>
        <v>0</v>
      </c>
      <c r="I157" s="162">
        <f t="shared" si="31"/>
        <v>14481909</v>
      </c>
      <c r="J157" s="85">
        <f t="shared" si="37"/>
        <v>0</v>
      </c>
      <c r="K157" s="86">
        <f t="shared" si="37"/>
        <v>0</v>
      </c>
      <c r="L157" s="86">
        <f t="shared" si="37"/>
        <v>0</v>
      </c>
      <c r="M157" s="86">
        <f t="shared" si="37"/>
        <v>0</v>
      </c>
      <c r="N157" s="86">
        <f t="shared" si="37"/>
        <v>0</v>
      </c>
      <c r="O157" s="89">
        <f t="shared" si="37"/>
        <v>0</v>
      </c>
      <c r="P157" s="86">
        <f t="shared" si="37"/>
        <v>0</v>
      </c>
      <c r="Q157" s="88">
        <f t="shared" si="37"/>
        <v>0</v>
      </c>
      <c r="R157" s="351">
        <f t="shared" si="37"/>
        <v>0</v>
      </c>
      <c r="S157" s="89">
        <f t="shared" si="37"/>
        <v>0</v>
      </c>
      <c r="T157" s="89">
        <f t="shared" si="37"/>
        <v>0</v>
      </c>
      <c r="U157" s="90">
        <f t="shared" si="37"/>
        <v>14481909</v>
      </c>
    </row>
    <row r="158" spans="1:21" s="18" customFormat="1" ht="15" customHeight="1" x14ac:dyDescent="0.25">
      <c r="A158" s="124" t="s">
        <v>263</v>
      </c>
      <c r="B158" s="263" t="s">
        <v>678</v>
      </c>
      <c r="C158" s="626" t="s">
        <v>264</v>
      </c>
      <c r="D158" s="627"/>
      <c r="E158" s="627"/>
      <c r="F158" s="166">
        <v>10571794</v>
      </c>
      <c r="G158" s="474">
        <f t="shared" ref="G158:G165" si="38">SUM(J158:U158)</f>
        <v>10571794</v>
      </c>
      <c r="H158" s="265"/>
      <c r="I158" s="166">
        <f t="shared" si="31"/>
        <v>10571794</v>
      </c>
      <c r="J158" s="267"/>
      <c r="K158" s="268"/>
      <c r="L158" s="268"/>
      <c r="M158" s="268"/>
      <c r="N158" s="268"/>
      <c r="O158" s="269"/>
      <c r="P158" s="268"/>
      <c r="Q158" s="270"/>
      <c r="R158" s="359"/>
      <c r="S158" s="269"/>
      <c r="T158" s="269"/>
      <c r="U158" s="45">
        <f>U159+U160</f>
        <v>10571794</v>
      </c>
    </row>
    <row r="159" spans="1:21" s="18" customFormat="1" ht="15" customHeight="1" x14ac:dyDescent="0.25">
      <c r="A159" s="124"/>
      <c r="B159" s="263"/>
      <c r="C159" s="464"/>
      <c r="D159" s="465" t="s">
        <v>1040</v>
      </c>
      <c r="E159" s="465"/>
      <c r="F159" s="165">
        <v>10571794</v>
      </c>
      <c r="G159" s="306">
        <f t="shared" si="38"/>
        <v>10571794</v>
      </c>
      <c r="H159" s="265"/>
      <c r="I159" s="165">
        <f t="shared" si="31"/>
        <v>10571794</v>
      </c>
      <c r="J159" s="267"/>
      <c r="K159" s="268"/>
      <c r="L159" s="268"/>
      <c r="M159" s="268"/>
      <c r="N159" s="268"/>
      <c r="O159" s="269"/>
      <c r="P159" s="268"/>
      <c r="Q159" s="270"/>
      <c r="R159" s="359"/>
      <c r="S159" s="269"/>
      <c r="T159" s="269"/>
      <c r="U159" s="44">
        <v>10571794</v>
      </c>
    </row>
    <row r="160" spans="1:21" s="18" customFormat="1" ht="15" customHeight="1" x14ac:dyDescent="0.25">
      <c r="A160" s="124"/>
      <c r="B160" s="263"/>
      <c r="C160" s="464"/>
      <c r="D160" s="465" t="s">
        <v>1041</v>
      </c>
      <c r="E160" s="465"/>
      <c r="F160" s="165">
        <v>0</v>
      </c>
      <c r="G160" s="306">
        <f>SUM(J160:U160)</f>
        <v>0</v>
      </c>
      <c r="H160" s="265"/>
      <c r="I160" s="165">
        <f t="shared" si="31"/>
        <v>0</v>
      </c>
      <c r="J160" s="270"/>
      <c r="K160" s="268"/>
      <c r="L160" s="268"/>
      <c r="M160" s="268"/>
      <c r="N160" s="268"/>
      <c r="O160" s="269"/>
      <c r="P160" s="268"/>
      <c r="Q160" s="270"/>
      <c r="R160" s="359"/>
      <c r="S160" s="269"/>
      <c r="T160" s="269"/>
      <c r="U160" s="44"/>
    </row>
    <row r="161" spans="1:21" s="18" customFormat="1" ht="15" hidden="1" customHeight="1" x14ac:dyDescent="0.25">
      <c r="A161" s="124" t="s">
        <v>265</v>
      </c>
      <c r="B161" s="272" t="s">
        <v>679</v>
      </c>
      <c r="C161" s="620" t="s">
        <v>884</v>
      </c>
      <c r="D161" s="621"/>
      <c r="E161" s="621"/>
      <c r="F161" s="266">
        <v>0</v>
      </c>
      <c r="G161" s="273">
        <f t="shared" si="38"/>
        <v>0</v>
      </c>
      <c r="H161" s="274"/>
      <c r="I161" s="266">
        <f t="shared" si="31"/>
        <v>0</v>
      </c>
      <c r="J161" s="270"/>
      <c r="K161" s="268"/>
      <c r="L161" s="268"/>
      <c r="M161" s="268"/>
      <c r="N161" s="268"/>
      <c r="O161" s="269"/>
      <c r="P161" s="268"/>
      <c r="Q161" s="270"/>
      <c r="R161" s="359"/>
      <c r="S161" s="269"/>
      <c r="T161" s="269"/>
      <c r="U161" s="271"/>
    </row>
    <row r="162" spans="1:21" s="18" customFormat="1" ht="15" hidden="1" customHeight="1" x14ac:dyDescent="0.25">
      <c r="A162" s="124" t="s">
        <v>266</v>
      </c>
      <c r="B162" s="272" t="s">
        <v>680</v>
      </c>
      <c r="C162" s="620" t="s">
        <v>267</v>
      </c>
      <c r="D162" s="621"/>
      <c r="E162" s="621"/>
      <c r="F162" s="266">
        <v>0</v>
      </c>
      <c r="G162" s="273">
        <f t="shared" si="38"/>
        <v>0</v>
      </c>
      <c r="H162" s="274"/>
      <c r="I162" s="266">
        <f t="shared" si="31"/>
        <v>0</v>
      </c>
      <c r="J162" s="270"/>
      <c r="K162" s="268"/>
      <c r="L162" s="268"/>
      <c r="M162" s="268"/>
      <c r="N162" s="268"/>
      <c r="O162" s="269"/>
      <c r="P162" s="268"/>
      <c r="Q162" s="270"/>
      <c r="R162" s="359"/>
      <c r="S162" s="269"/>
      <c r="T162" s="269"/>
      <c r="U162" s="271"/>
    </row>
    <row r="163" spans="1:21" s="18" customFormat="1" ht="15.75" customHeight="1" x14ac:dyDescent="0.25">
      <c r="A163" s="124" t="s">
        <v>268</v>
      </c>
      <c r="B163" s="272" t="s">
        <v>681</v>
      </c>
      <c r="C163" s="659" t="s">
        <v>366</v>
      </c>
      <c r="D163" s="659"/>
      <c r="E163" s="620"/>
      <c r="F163" s="166">
        <v>3910115</v>
      </c>
      <c r="G163" s="248">
        <f t="shared" si="38"/>
        <v>3910115</v>
      </c>
      <c r="H163" s="274"/>
      <c r="I163" s="166">
        <f t="shared" si="31"/>
        <v>3910115</v>
      </c>
      <c r="J163" s="270"/>
      <c r="K163" s="268"/>
      <c r="L163" s="268"/>
      <c r="M163" s="268"/>
      <c r="N163" s="268"/>
      <c r="O163" s="268"/>
      <c r="P163" s="268"/>
      <c r="Q163" s="268"/>
      <c r="R163" s="268"/>
      <c r="S163" s="268"/>
      <c r="T163" s="268"/>
      <c r="U163" s="45">
        <f>U164+U165</f>
        <v>3910115</v>
      </c>
    </row>
    <row r="164" spans="1:21" s="18" customFormat="1" ht="15.75" customHeight="1" x14ac:dyDescent="0.25">
      <c r="A164" s="124"/>
      <c r="B164" s="272"/>
      <c r="C164" s="466"/>
      <c r="D164" s="467" t="s">
        <v>1040</v>
      </c>
      <c r="E164" s="237"/>
      <c r="F164" s="165">
        <v>3910115</v>
      </c>
      <c r="G164" s="241">
        <f t="shared" si="38"/>
        <v>3910115</v>
      </c>
      <c r="H164" s="274"/>
      <c r="I164" s="165">
        <f t="shared" si="31"/>
        <v>3910115</v>
      </c>
      <c r="J164" s="270"/>
      <c r="K164" s="268"/>
      <c r="L164" s="268"/>
      <c r="M164" s="268"/>
      <c r="N164" s="268"/>
      <c r="O164" s="268"/>
      <c r="P164" s="268"/>
      <c r="Q164" s="268"/>
      <c r="R164" s="268"/>
      <c r="S164" s="268"/>
      <c r="T164" s="268"/>
      <c r="U164" s="44">
        <v>3910115</v>
      </c>
    </row>
    <row r="165" spans="1:21" s="18" customFormat="1" ht="15.75" customHeight="1" thickBot="1" x14ac:dyDescent="0.3">
      <c r="A165" s="124"/>
      <c r="B165" s="385"/>
      <c r="C165" s="468"/>
      <c r="D165" s="469" t="s">
        <v>1041</v>
      </c>
      <c r="E165" s="473"/>
      <c r="F165" s="165">
        <v>0</v>
      </c>
      <c r="G165" s="241">
        <f t="shared" si="38"/>
        <v>0</v>
      </c>
      <c r="H165" s="471"/>
      <c r="I165" s="165">
        <f t="shared" si="31"/>
        <v>0</v>
      </c>
      <c r="J165" s="472"/>
      <c r="K165" s="470"/>
      <c r="L165" s="470"/>
      <c r="M165" s="470"/>
      <c r="N165" s="470"/>
      <c r="O165" s="470"/>
      <c r="P165" s="470"/>
      <c r="Q165" s="470"/>
      <c r="R165" s="470"/>
      <c r="S165" s="470"/>
      <c r="T165" s="470"/>
      <c r="U165" s="300"/>
    </row>
    <row r="166" spans="1:21" ht="15.75" thickBot="1" x14ac:dyDescent="0.3">
      <c r="B166" s="99" t="s">
        <v>269</v>
      </c>
      <c r="C166" s="591" t="s">
        <v>270</v>
      </c>
      <c r="D166" s="592"/>
      <c r="E166" s="592"/>
      <c r="F166" s="162">
        <v>0</v>
      </c>
      <c r="G166" s="244">
        <f>G167+G168+G179+G190+G201+G204+G216+G217+G218</f>
        <v>0</v>
      </c>
      <c r="H166" s="150">
        <f t="shared" ref="H166:U166" si="39">H167+H168+H179+H190+H201+H204+H216+H217+H218</f>
        <v>0</v>
      </c>
      <c r="I166" s="162">
        <f t="shared" si="31"/>
        <v>0</v>
      </c>
      <c r="J166" s="88">
        <f t="shared" si="39"/>
        <v>0</v>
      </c>
      <c r="K166" s="86">
        <f t="shared" si="39"/>
        <v>0</v>
      </c>
      <c r="L166" s="86">
        <f t="shared" si="39"/>
        <v>0</v>
      </c>
      <c r="M166" s="86">
        <f t="shared" si="39"/>
        <v>0</v>
      </c>
      <c r="N166" s="86">
        <f t="shared" si="39"/>
        <v>0</v>
      </c>
      <c r="O166" s="89">
        <f t="shared" si="39"/>
        <v>0</v>
      </c>
      <c r="P166" s="86">
        <f t="shared" si="39"/>
        <v>0</v>
      </c>
      <c r="Q166" s="88">
        <f t="shared" si="39"/>
        <v>0</v>
      </c>
      <c r="R166" s="351">
        <f t="shared" si="39"/>
        <v>0</v>
      </c>
      <c r="S166" s="89">
        <f t="shared" si="39"/>
        <v>0</v>
      </c>
      <c r="T166" s="89">
        <f t="shared" si="39"/>
        <v>0</v>
      </c>
      <c r="U166" s="90">
        <f t="shared" si="39"/>
        <v>0</v>
      </c>
    </row>
    <row r="167" spans="1:21" s="18" customFormat="1" ht="25.5" hidden="1" customHeight="1" x14ac:dyDescent="0.25">
      <c r="A167" s="124" t="s">
        <v>271</v>
      </c>
      <c r="B167" s="91" t="s">
        <v>682</v>
      </c>
      <c r="C167" s="584" t="s">
        <v>367</v>
      </c>
      <c r="D167" s="585"/>
      <c r="E167" s="585"/>
      <c r="F167" s="164">
        <v>0</v>
      </c>
      <c r="G167" s="255">
        <f>SUM(J167:U167)</f>
        <v>0</v>
      </c>
      <c r="H167" s="161"/>
      <c r="I167" s="164">
        <f t="shared" si="31"/>
        <v>0</v>
      </c>
      <c r="J167" s="93"/>
      <c r="K167" s="94"/>
      <c r="L167" s="94"/>
      <c r="M167" s="94"/>
      <c r="N167" s="94"/>
      <c r="O167" s="97"/>
      <c r="P167" s="94"/>
      <c r="Q167" s="96"/>
      <c r="R167" s="354"/>
      <c r="S167" s="97"/>
      <c r="T167" s="97"/>
      <c r="U167" s="98"/>
    </row>
    <row r="168" spans="1:21" s="18" customFormat="1" ht="16.350000000000001" hidden="1" customHeight="1" x14ac:dyDescent="0.25">
      <c r="A168" s="124" t="s">
        <v>272</v>
      </c>
      <c r="B168" s="91" t="s">
        <v>683</v>
      </c>
      <c r="C168" s="618" t="s">
        <v>811</v>
      </c>
      <c r="D168" s="619"/>
      <c r="E168" s="619"/>
      <c r="F168" s="164">
        <v>0</v>
      </c>
      <c r="G168" s="255">
        <f>G169+G170+G171+G172+G173+G174+G175+G176+G177+G178</f>
        <v>0</v>
      </c>
      <c r="H168" s="161">
        <f t="shared" ref="H168:U168" si="40">H169+H170+H171+H172+H173+H174+H175+H176+H177+H178</f>
        <v>0</v>
      </c>
      <c r="I168" s="164">
        <f t="shared" si="31"/>
        <v>0</v>
      </c>
      <c r="J168" s="93">
        <f t="shared" si="40"/>
        <v>0</v>
      </c>
      <c r="K168" s="94">
        <f t="shared" si="40"/>
        <v>0</v>
      </c>
      <c r="L168" s="94">
        <f t="shared" si="40"/>
        <v>0</v>
      </c>
      <c r="M168" s="94">
        <f t="shared" si="40"/>
        <v>0</v>
      </c>
      <c r="N168" s="94">
        <f t="shared" si="40"/>
        <v>0</v>
      </c>
      <c r="O168" s="97">
        <f t="shared" si="40"/>
        <v>0</v>
      </c>
      <c r="P168" s="94">
        <f t="shared" si="40"/>
        <v>0</v>
      </c>
      <c r="Q168" s="96">
        <f t="shared" si="40"/>
        <v>0</v>
      </c>
      <c r="R168" s="354">
        <f t="shared" si="40"/>
        <v>0</v>
      </c>
      <c r="S168" s="97">
        <f t="shared" si="40"/>
        <v>0</v>
      </c>
      <c r="T168" s="97">
        <f t="shared" si="40"/>
        <v>0</v>
      </c>
      <c r="U168" s="98">
        <f t="shared" si="40"/>
        <v>0</v>
      </c>
    </row>
    <row r="169" spans="1:21" ht="15" hidden="1" customHeight="1" x14ac:dyDescent="0.25">
      <c r="B169" s="55"/>
      <c r="C169" s="2"/>
      <c r="D169" s="550" t="s">
        <v>812</v>
      </c>
      <c r="E169" s="550"/>
      <c r="F169" s="165">
        <v>0</v>
      </c>
      <c r="G169" s="241">
        <f t="shared" ref="G169:G178" si="41">SUM(J169:U169)</f>
        <v>0</v>
      </c>
      <c r="H169" s="147"/>
      <c r="I169" s="165">
        <f t="shared" si="31"/>
        <v>0</v>
      </c>
      <c r="J169" s="74"/>
      <c r="K169" s="1"/>
      <c r="L169" s="1"/>
      <c r="M169" s="1"/>
      <c r="N169" s="1"/>
      <c r="O169" s="80"/>
      <c r="P169" s="1"/>
      <c r="Q169" s="42"/>
      <c r="R169" s="356"/>
      <c r="S169" s="80"/>
      <c r="T169" s="80"/>
      <c r="U169" s="44"/>
    </row>
    <row r="170" spans="1:21" ht="15" hidden="1" customHeight="1" x14ac:dyDescent="0.25">
      <c r="B170" s="55"/>
      <c r="C170" s="2"/>
      <c r="D170" s="550" t="s">
        <v>813</v>
      </c>
      <c r="E170" s="550"/>
      <c r="F170" s="165">
        <v>0</v>
      </c>
      <c r="G170" s="241">
        <f t="shared" si="41"/>
        <v>0</v>
      </c>
      <c r="H170" s="147"/>
      <c r="I170" s="165">
        <f t="shared" si="31"/>
        <v>0</v>
      </c>
      <c r="J170" s="74"/>
      <c r="K170" s="1"/>
      <c r="L170" s="1"/>
      <c r="M170" s="1"/>
      <c r="N170" s="1"/>
      <c r="O170" s="80"/>
      <c r="P170" s="1"/>
      <c r="Q170" s="42"/>
      <c r="R170" s="356"/>
      <c r="S170" s="80"/>
      <c r="T170" s="80"/>
      <c r="U170" s="44"/>
    </row>
    <row r="171" spans="1:21" ht="15" hidden="1" customHeight="1" x14ac:dyDescent="0.25">
      <c r="B171" s="55"/>
      <c r="C171" s="2"/>
      <c r="D171" s="550" t="s">
        <v>545</v>
      </c>
      <c r="E171" s="550"/>
      <c r="F171" s="165">
        <v>0</v>
      </c>
      <c r="G171" s="241">
        <f t="shared" si="41"/>
        <v>0</v>
      </c>
      <c r="H171" s="147"/>
      <c r="I171" s="165">
        <f t="shared" si="31"/>
        <v>0</v>
      </c>
      <c r="J171" s="74"/>
      <c r="K171" s="1"/>
      <c r="L171" s="1"/>
      <c r="M171" s="1"/>
      <c r="N171" s="1"/>
      <c r="O171" s="80"/>
      <c r="P171" s="1"/>
      <c r="Q171" s="42"/>
      <c r="R171" s="356"/>
      <c r="S171" s="80"/>
      <c r="T171" s="80"/>
      <c r="U171" s="44"/>
    </row>
    <row r="172" spans="1:21" ht="25.5" hidden="1" customHeight="1" x14ac:dyDescent="0.25">
      <c r="B172" s="55"/>
      <c r="C172" s="2"/>
      <c r="D172" s="551" t="s">
        <v>548</v>
      </c>
      <c r="E172" s="551"/>
      <c r="F172" s="165">
        <v>0</v>
      </c>
      <c r="G172" s="251">
        <f t="shared" si="41"/>
        <v>0</v>
      </c>
      <c r="H172" s="157"/>
      <c r="I172" s="165">
        <f t="shared" si="31"/>
        <v>0</v>
      </c>
      <c r="J172" s="74"/>
      <c r="K172" s="1"/>
      <c r="L172" s="1"/>
      <c r="M172" s="1"/>
      <c r="N172" s="1"/>
      <c r="O172" s="80"/>
      <c r="P172" s="1"/>
      <c r="Q172" s="42"/>
      <c r="R172" s="356"/>
      <c r="S172" s="80"/>
      <c r="T172" s="80"/>
      <c r="U172" s="44"/>
    </row>
    <row r="173" spans="1:21" ht="15" hidden="1" customHeight="1" x14ac:dyDescent="0.25">
      <c r="B173" s="55"/>
      <c r="C173" s="2"/>
      <c r="D173" s="550" t="s">
        <v>550</v>
      </c>
      <c r="E173" s="550"/>
      <c r="F173" s="165">
        <v>0</v>
      </c>
      <c r="G173" s="241">
        <f t="shared" si="41"/>
        <v>0</v>
      </c>
      <c r="H173" s="147"/>
      <c r="I173" s="165">
        <f t="shared" si="31"/>
        <v>0</v>
      </c>
      <c r="J173" s="74"/>
      <c r="K173" s="1"/>
      <c r="L173" s="1"/>
      <c r="M173" s="1"/>
      <c r="N173" s="1"/>
      <c r="O173" s="80"/>
      <c r="P173" s="1"/>
      <c r="Q173" s="42"/>
      <c r="R173" s="356"/>
      <c r="S173" s="80"/>
      <c r="T173" s="80"/>
      <c r="U173" s="44"/>
    </row>
    <row r="174" spans="1:21" ht="15" hidden="1" customHeight="1" x14ac:dyDescent="0.25">
      <c r="B174" s="55"/>
      <c r="C174" s="2"/>
      <c r="D174" s="550" t="s">
        <v>551</v>
      </c>
      <c r="E174" s="550"/>
      <c r="F174" s="165">
        <v>0</v>
      </c>
      <c r="G174" s="241">
        <f t="shared" si="41"/>
        <v>0</v>
      </c>
      <c r="H174" s="147"/>
      <c r="I174" s="165">
        <f t="shared" si="31"/>
        <v>0</v>
      </c>
      <c r="J174" s="74"/>
      <c r="K174" s="1"/>
      <c r="L174" s="1"/>
      <c r="M174" s="1"/>
      <c r="N174" s="1"/>
      <c r="O174" s="80"/>
      <c r="P174" s="1"/>
      <c r="Q174" s="42"/>
      <c r="R174" s="356"/>
      <c r="S174" s="80"/>
      <c r="T174" s="80"/>
      <c r="U174" s="44"/>
    </row>
    <row r="175" spans="1:21" ht="25.5" hidden="1" customHeight="1" x14ac:dyDescent="0.25">
      <c r="B175" s="55"/>
      <c r="C175" s="2"/>
      <c r="D175" s="551" t="s">
        <v>555</v>
      </c>
      <c r="E175" s="551"/>
      <c r="F175" s="165">
        <v>0</v>
      </c>
      <c r="G175" s="251">
        <f t="shared" si="41"/>
        <v>0</v>
      </c>
      <c r="H175" s="157"/>
      <c r="I175" s="165">
        <f t="shared" si="31"/>
        <v>0</v>
      </c>
      <c r="J175" s="74"/>
      <c r="K175" s="1"/>
      <c r="L175" s="1"/>
      <c r="M175" s="1"/>
      <c r="N175" s="1"/>
      <c r="O175" s="80"/>
      <c r="P175" s="1"/>
      <c r="Q175" s="42"/>
      <c r="R175" s="356"/>
      <c r="S175" s="80"/>
      <c r="T175" s="80"/>
      <c r="U175" s="44"/>
    </row>
    <row r="176" spans="1:21" ht="25.5" hidden="1" customHeight="1" x14ac:dyDescent="0.25">
      <c r="B176" s="55"/>
      <c r="C176" s="2"/>
      <c r="D176" s="551" t="s">
        <v>558</v>
      </c>
      <c r="E176" s="551"/>
      <c r="F176" s="165">
        <v>0</v>
      </c>
      <c r="G176" s="251">
        <f t="shared" si="41"/>
        <v>0</v>
      </c>
      <c r="H176" s="157"/>
      <c r="I176" s="165">
        <f t="shared" si="31"/>
        <v>0</v>
      </c>
      <c r="J176" s="74"/>
      <c r="K176" s="1"/>
      <c r="L176" s="1"/>
      <c r="M176" s="1"/>
      <c r="N176" s="1"/>
      <c r="O176" s="80"/>
      <c r="P176" s="1"/>
      <c r="Q176" s="42"/>
      <c r="R176" s="356"/>
      <c r="S176" s="80"/>
      <c r="T176" s="80"/>
      <c r="U176" s="44"/>
    </row>
    <row r="177" spans="1:21" ht="25.5" hidden="1" customHeight="1" x14ac:dyDescent="0.25">
      <c r="B177" s="55"/>
      <c r="C177" s="2"/>
      <c r="D177" s="551" t="s">
        <v>560</v>
      </c>
      <c r="E177" s="551"/>
      <c r="F177" s="165">
        <v>0</v>
      </c>
      <c r="G177" s="251">
        <f t="shared" si="41"/>
        <v>0</v>
      </c>
      <c r="H177" s="157"/>
      <c r="I177" s="165">
        <f t="shared" si="31"/>
        <v>0</v>
      </c>
      <c r="J177" s="74"/>
      <c r="K177" s="1"/>
      <c r="L177" s="1"/>
      <c r="M177" s="1"/>
      <c r="N177" s="1"/>
      <c r="O177" s="80"/>
      <c r="P177" s="1"/>
      <c r="Q177" s="42"/>
      <c r="R177" s="356"/>
      <c r="S177" s="80"/>
      <c r="T177" s="80"/>
      <c r="U177" s="44"/>
    </row>
    <row r="178" spans="1:21" ht="25.5" hidden="1" customHeight="1" x14ac:dyDescent="0.25">
      <c r="B178" s="55"/>
      <c r="C178" s="2"/>
      <c r="D178" s="551" t="s">
        <v>563</v>
      </c>
      <c r="E178" s="551"/>
      <c r="F178" s="165">
        <v>0</v>
      </c>
      <c r="G178" s="251">
        <f t="shared" si="41"/>
        <v>0</v>
      </c>
      <c r="H178" s="157"/>
      <c r="I178" s="165">
        <f t="shared" si="31"/>
        <v>0</v>
      </c>
      <c r="J178" s="74"/>
      <c r="K178" s="1"/>
      <c r="L178" s="1"/>
      <c r="M178" s="1"/>
      <c r="N178" s="1"/>
      <c r="O178" s="80"/>
      <c r="P178" s="1"/>
      <c r="Q178" s="42"/>
      <c r="R178" s="356"/>
      <c r="S178" s="80"/>
      <c r="T178" s="80"/>
      <c r="U178" s="44"/>
    </row>
    <row r="179" spans="1:21" s="18" customFormat="1" ht="25.5" hidden="1" customHeight="1" x14ac:dyDescent="0.25">
      <c r="A179" s="127" t="s">
        <v>273</v>
      </c>
      <c r="B179" s="91" t="s">
        <v>684</v>
      </c>
      <c r="C179" s="618" t="s">
        <v>605</v>
      </c>
      <c r="D179" s="619"/>
      <c r="E179" s="619"/>
      <c r="F179" s="164">
        <v>0</v>
      </c>
      <c r="G179" s="255">
        <f>G180+G181+G182+G183+G184+G185+G186+G187+G188+G189</f>
        <v>0</v>
      </c>
      <c r="H179" s="161">
        <f t="shared" ref="H179:U179" si="42">H180+H181+H182+H183+H184+H185+H186+H187+H188+H189</f>
        <v>0</v>
      </c>
      <c r="I179" s="164">
        <f t="shared" si="31"/>
        <v>0</v>
      </c>
      <c r="J179" s="93">
        <f t="shared" si="42"/>
        <v>0</v>
      </c>
      <c r="K179" s="94">
        <f t="shared" si="42"/>
        <v>0</v>
      </c>
      <c r="L179" s="94">
        <f t="shared" si="42"/>
        <v>0</v>
      </c>
      <c r="M179" s="94">
        <f t="shared" si="42"/>
        <v>0</v>
      </c>
      <c r="N179" s="94">
        <f t="shared" si="42"/>
        <v>0</v>
      </c>
      <c r="O179" s="97">
        <f t="shared" si="42"/>
        <v>0</v>
      </c>
      <c r="P179" s="94">
        <f t="shared" si="42"/>
        <v>0</v>
      </c>
      <c r="Q179" s="96">
        <f t="shared" si="42"/>
        <v>0</v>
      </c>
      <c r="R179" s="354">
        <f t="shared" si="42"/>
        <v>0</v>
      </c>
      <c r="S179" s="97">
        <f t="shared" si="42"/>
        <v>0</v>
      </c>
      <c r="T179" s="97">
        <f t="shared" si="42"/>
        <v>0</v>
      </c>
      <c r="U179" s="98">
        <f t="shared" si="42"/>
        <v>0</v>
      </c>
    </row>
    <row r="180" spans="1:21" ht="15" hidden="1" customHeight="1" x14ac:dyDescent="0.25">
      <c r="B180" s="55"/>
      <c r="C180" s="2"/>
      <c r="D180" s="550" t="s">
        <v>814</v>
      </c>
      <c r="E180" s="550"/>
      <c r="F180" s="165">
        <v>0</v>
      </c>
      <c r="G180" s="241">
        <f t="shared" ref="G180:G189" si="43">SUM(J180:U180)</f>
        <v>0</v>
      </c>
      <c r="H180" s="147"/>
      <c r="I180" s="165">
        <f t="shared" si="31"/>
        <v>0</v>
      </c>
      <c r="J180" s="74"/>
      <c r="K180" s="1"/>
      <c r="L180" s="1"/>
      <c r="M180" s="1"/>
      <c r="N180" s="1"/>
      <c r="O180" s="80"/>
      <c r="P180" s="1"/>
      <c r="Q180" s="42"/>
      <c r="R180" s="356"/>
      <c r="S180" s="80"/>
      <c r="T180" s="80"/>
      <c r="U180" s="44"/>
    </row>
    <row r="181" spans="1:21" ht="15" hidden="1" customHeight="1" x14ac:dyDescent="0.25">
      <c r="B181" s="55"/>
      <c r="C181" s="2"/>
      <c r="D181" s="550" t="s">
        <v>815</v>
      </c>
      <c r="E181" s="550"/>
      <c r="F181" s="165">
        <v>0</v>
      </c>
      <c r="G181" s="241">
        <f t="shared" si="43"/>
        <v>0</v>
      </c>
      <c r="H181" s="147"/>
      <c r="I181" s="165">
        <f t="shared" si="31"/>
        <v>0</v>
      </c>
      <c r="J181" s="74"/>
      <c r="K181" s="1"/>
      <c r="L181" s="1"/>
      <c r="M181" s="1"/>
      <c r="N181" s="1"/>
      <c r="O181" s="80"/>
      <c r="P181" s="1"/>
      <c r="Q181" s="42"/>
      <c r="R181" s="356"/>
      <c r="S181" s="80"/>
      <c r="T181" s="80"/>
      <c r="U181" s="44"/>
    </row>
    <row r="182" spans="1:21" ht="15" hidden="1" customHeight="1" x14ac:dyDescent="0.25">
      <c r="B182" s="55"/>
      <c r="C182" s="2"/>
      <c r="D182" s="550" t="s">
        <v>546</v>
      </c>
      <c r="E182" s="550"/>
      <c r="F182" s="165">
        <v>0</v>
      </c>
      <c r="G182" s="241">
        <f t="shared" si="43"/>
        <v>0</v>
      </c>
      <c r="H182" s="147"/>
      <c r="I182" s="165">
        <f t="shared" si="31"/>
        <v>0</v>
      </c>
      <c r="J182" s="74"/>
      <c r="K182" s="1"/>
      <c r="L182" s="1"/>
      <c r="M182" s="1"/>
      <c r="N182" s="1"/>
      <c r="O182" s="80"/>
      <c r="P182" s="1"/>
      <c r="Q182" s="42"/>
      <c r="R182" s="356"/>
      <c r="S182" s="80"/>
      <c r="T182" s="80"/>
      <c r="U182" s="44"/>
    </row>
    <row r="183" spans="1:21" ht="25.5" hidden="1" customHeight="1" x14ac:dyDescent="0.25">
      <c r="B183" s="55"/>
      <c r="C183" s="2"/>
      <c r="D183" s="551" t="s">
        <v>549</v>
      </c>
      <c r="E183" s="551"/>
      <c r="F183" s="165">
        <v>0</v>
      </c>
      <c r="G183" s="251">
        <f t="shared" si="43"/>
        <v>0</v>
      </c>
      <c r="H183" s="157"/>
      <c r="I183" s="165">
        <f t="shared" si="31"/>
        <v>0</v>
      </c>
      <c r="J183" s="74"/>
      <c r="K183" s="1"/>
      <c r="L183" s="1"/>
      <c r="M183" s="1"/>
      <c r="N183" s="1"/>
      <c r="O183" s="80"/>
      <c r="P183" s="1"/>
      <c r="Q183" s="42"/>
      <c r="R183" s="356"/>
      <c r="S183" s="80"/>
      <c r="T183" s="80"/>
      <c r="U183" s="44"/>
    </row>
    <row r="184" spans="1:21" ht="15" hidden="1" customHeight="1" x14ac:dyDescent="0.25">
      <c r="B184" s="55"/>
      <c r="C184" s="2"/>
      <c r="D184" s="550" t="s">
        <v>552</v>
      </c>
      <c r="E184" s="550"/>
      <c r="F184" s="165">
        <v>0</v>
      </c>
      <c r="G184" s="241">
        <f t="shared" si="43"/>
        <v>0</v>
      </c>
      <c r="H184" s="147"/>
      <c r="I184" s="165">
        <f t="shared" si="31"/>
        <v>0</v>
      </c>
      <c r="J184" s="74"/>
      <c r="K184" s="1"/>
      <c r="L184" s="1"/>
      <c r="M184" s="1"/>
      <c r="N184" s="1"/>
      <c r="O184" s="80"/>
      <c r="P184" s="1"/>
      <c r="Q184" s="42"/>
      <c r="R184" s="356"/>
      <c r="S184" s="80"/>
      <c r="T184" s="80"/>
      <c r="U184" s="44"/>
    </row>
    <row r="185" spans="1:21" ht="15" hidden="1" customHeight="1" x14ac:dyDescent="0.25">
      <c r="B185" s="55"/>
      <c r="C185" s="2"/>
      <c r="D185" s="550" t="s">
        <v>816</v>
      </c>
      <c r="E185" s="550"/>
      <c r="F185" s="165">
        <v>0</v>
      </c>
      <c r="G185" s="241">
        <f t="shared" si="43"/>
        <v>0</v>
      </c>
      <c r="H185" s="147"/>
      <c r="I185" s="165">
        <f t="shared" si="31"/>
        <v>0</v>
      </c>
      <c r="J185" s="74"/>
      <c r="K185" s="1"/>
      <c r="L185" s="1"/>
      <c r="M185" s="1"/>
      <c r="N185" s="1"/>
      <c r="O185" s="80"/>
      <c r="P185" s="1"/>
      <c r="Q185" s="42"/>
      <c r="R185" s="356"/>
      <c r="S185" s="80"/>
      <c r="T185" s="80"/>
      <c r="U185" s="44"/>
    </row>
    <row r="186" spans="1:21" ht="25.5" hidden="1" customHeight="1" x14ac:dyDescent="0.25">
      <c r="B186" s="55"/>
      <c r="C186" s="2"/>
      <c r="D186" s="551" t="s">
        <v>556</v>
      </c>
      <c r="E186" s="551"/>
      <c r="F186" s="165">
        <v>0</v>
      </c>
      <c r="G186" s="251">
        <f t="shared" si="43"/>
        <v>0</v>
      </c>
      <c r="H186" s="157"/>
      <c r="I186" s="165">
        <f t="shared" si="31"/>
        <v>0</v>
      </c>
      <c r="J186" s="74"/>
      <c r="K186" s="1"/>
      <c r="L186" s="1"/>
      <c r="M186" s="1"/>
      <c r="N186" s="1"/>
      <c r="O186" s="80"/>
      <c r="P186" s="1"/>
      <c r="Q186" s="42"/>
      <c r="R186" s="356"/>
      <c r="S186" s="80"/>
      <c r="T186" s="80"/>
      <c r="U186" s="44"/>
    </row>
    <row r="187" spans="1:21" ht="25.5" hidden="1" customHeight="1" x14ac:dyDescent="0.25">
      <c r="B187" s="55"/>
      <c r="C187" s="2"/>
      <c r="D187" s="551" t="s">
        <v>559</v>
      </c>
      <c r="E187" s="551"/>
      <c r="F187" s="165">
        <v>0</v>
      </c>
      <c r="G187" s="251">
        <f t="shared" si="43"/>
        <v>0</v>
      </c>
      <c r="H187" s="157"/>
      <c r="I187" s="165">
        <f t="shared" si="31"/>
        <v>0</v>
      </c>
      <c r="J187" s="74"/>
      <c r="K187" s="1"/>
      <c r="L187" s="1"/>
      <c r="M187" s="1"/>
      <c r="N187" s="1"/>
      <c r="O187" s="80"/>
      <c r="P187" s="1"/>
      <c r="Q187" s="42"/>
      <c r="R187" s="356"/>
      <c r="S187" s="80"/>
      <c r="T187" s="80"/>
      <c r="U187" s="44"/>
    </row>
    <row r="188" spans="1:21" ht="25.5" hidden="1" customHeight="1" x14ac:dyDescent="0.25">
      <c r="B188" s="55"/>
      <c r="C188" s="2"/>
      <c r="D188" s="551" t="s">
        <v>561</v>
      </c>
      <c r="E188" s="551"/>
      <c r="F188" s="165">
        <v>0</v>
      </c>
      <c r="G188" s="251">
        <f t="shared" si="43"/>
        <v>0</v>
      </c>
      <c r="H188" s="157"/>
      <c r="I188" s="165">
        <f t="shared" si="31"/>
        <v>0</v>
      </c>
      <c r="J188" s="74"/>
      <c r="K188" s="1"/>
      <c r="L188" s="1"/>
      <c r="M188" s="1"/>
      <c r="N188" s="1"/>
      <c r="O188" s="80"/>
      <c r="P188" s="1"/>
      <c r="Q188" s="42"/>
      <c r="R188" s="356"/>
      <c r="S188" s="80"/>
      <c r="T188" s="80"/>
      <c r="U188" s="44"/>
    </row>
    <row r="189" spans="1:21" ht="25.5" hidden="1" customHeight="1" x14ac:dyDescent="0.25">
      <c r="B189" s="55"/>
      <c r="C189" s="2"/>
      <c r="D189" s="551" t="s">
        <v>564</v>
      </c>
      <c r="E189" s="551"/>
      <c r="F189" s="165">
        <v>0</v>
      </c>
      <c r="G189" s="251">
        <f t="shared" si="43"/>
        <v>0</v>
      </c>
      <c r="H189" s="157"/>
      <c r="I189" s="165">
        <f t="shared" si="31"/>
        <v>0</v>
      </c>
      <c r="J189" s="74"/>
      <c r="K189" s="1"/>
      <c r="L189" s="1"/>
      <c r="M189" s="1"/>
      <c r="N189" s="1"/>
      <c r="O189" s="80"/>
      <c r="P189" s="1"/>
      <c r="Q189" s="42"/>
      <c r="R189" s="356"/>
      <c r="S189" s="80"/>
      <c r="T189" s="80"/>
      <c r="U189" s="44"/>
    </row>
    <row r="190" spans="1:21" s="18" customFormat="1" ht="15" hidden="1" customHeight="1" x14ac:dyDescent="0.25">
      <c r="A190" s="124" t="s">
        <v>274</v>
      </c>
      <c r="B190" s="91" t="s">
        <v>685</v>
      </c>
      <c r="C190" s="587" t="s">
        <v>275</v>
      </c>
      <c r="D190" s="588"/>
      <c r="E190" s="588"/>
      <c r="F190" s="164">
        <v>0</v>
      </c>
      <c r="G190" s="242">
        <f>G191+G192+G193+G194+G195+G196+G197+G198+G199+G200</f>
        <v>0</v>
      </c>
      <c r="H190" s="148">
        <f t="shared" ref="H190:U190" si="44">H191+H192+H193+H194+H195+H196+H197+H198+H199+H200</f>
        <v>0</v>
      </c>
      <c r="I190" s="164">
        <f t="shared" si="31"/>
        <v>0</v>
      </c>
      <c r="J190" s="93">
        <f t="shared" si="44"/>
        <v>0</v>
      </c>
      <c r="K190" s="94">
        <f t="shared" si="44"/>
        <v>0</v>
      </c>
      <c r="L190" s="94">
        <f t="shared" si="44"/>
        <v>0</v>
      </c>
      <c r="M190" s="94">
        <f t="shared" si="44"/>
        <v>0</v>
      </c>
      <c r="N190" s="94">
        <f t="shared" si="44"/>
        <v>0</v>
      </c>
      <c r="O190" s="97">
        <f t="shared" si="44"/>
        <v>0</v>
      </c>
      <c r="P190" s="94">
        <f t="shared" si="44"/>
        <v>0</v>
      </c>
      <c r="Q190" s="96">
        <f t="shared" si="44"/>
        <v>0</v>
      </c>
      <c r="R190" s="354">
        <f t="shared" si="44"/>
        <v>0</v>
      </c>
      <c r="S190" s="97">
        <f t="shared" si="44"/>
        <v>0</v>
      </c>
      <c r="T190" s="97">
        <f t="shared" si="44"/>
        <v>0</v>
      </c>
      <c r="U190" s="98">
        <f t="shared" si="44"/>
        <v>0</v>
      </c>
    </row>
    <row r="191" spans="1:21" ht="15" hidden="1" customHeight="1" x14ac:dyDescent="0.25">
      <c r="B191" s="55"/>
      <c r="C191" s="2"/>
      <c r="D191" s="550" t="s">
        <v>371</v>
      </c>
      <c r="E191" s="550"/>
      <c r="F191" s="165">
        <v>0</v>
      </c>
      <c r="G191" s="241">
        <f t="shared" ref="G191:G200" si="45">SUM(J191:U191)</f>
        <v>0</v>
      </c>
      <c r="H191" s="147"/>
      <c r="I191" s="165">
        <f t="shared" si="31"/>
        <v>0</v>
      </c>
      <c r="J191" s="74"/>
      <c r="K191" s="1"/>
      <c r="L191" s="1"/>
      <c r="M191" s="1"/>
      <c r="N191" s="1"/>
      <c r="O191" s="80"/>
      <c r="P191" s="1"/>
      <c r="Q191" s="42"/>
      <c r="R191" s="356"/>
      <c r="S191" s="80"/>
      <c r="T191" s="80"/>
      <c r="U191" s="44"/>
    </row>
    <row r="192" spans="1:21" ht="15" hidden="1" customHeight="1" x14ac:dyDescent="0.25">
      <c r="B192" s="55"/>
      <c r="C192" s="2"/>
      <c r="D192" s="550" t="s">
        <v>544</v>
      </c>
      <c r="E192" s="550"/>
      <c r="F192" s="165">
        <v>0</v>
      </c>
      <c r="G192" s="241">
        <f t="shared" si="45"/>
        <v>0</v>
      </c>
      <c r="H192" s="147"/>
      <c r="I192" s="165">
        <f t="shared" si="31"/>
        <v>0</v>
      </c>
      <c r="J192" s="74"/>
      <c r="K192" s="1"/>
      <c r="L192" s="1"/>
      <c r="M192" s="1"/>
      <c r="N192" s="1"/>
      <c r="O192" s="80"/>
      <c r="P192" s="1"/>
      <c r="Q192" s="42"/>
      <c r="R192" s="356"/>
      <c r="S192" s="80"/>
      <c r="T192" s="80"/>
      <c r="U192" s="44"/>
    </row>
    <row r="193" spans="1:21" ht="15" hidden="1" customHeight="1" x14ac:dyDescent="0.25">
      <c r="B193" s="55"/>
      <c r="C193" s="2"/>
      <c r="D193" s="550" t="s">
        <v>547</v>
      </c>
      <c r="E193" s="550"/>
      <c r="F193" s="165">
        <v>0</v>
      </c>
      <c r="G193" s="241">
        <f t="shared" si="45"/>
        <v>0</v>
      </c>
      <c r="H193" s="147"/>
      <c r="I193" s="165">
        <f t="shared" si="31"/>
        <v>0</v>
      </c>
      <c r="J193" s="74"/>
      <c r="K193" s="1"/>
      <c r="L193" s="1"/>
      <c r="M193" s="1"/>
      <c r="N193" s="1"/>
      <c r="O193" s="80"/>
      <c r="P193" s="1"/>
      <c r="Q193" s="42"/>
      <c r="R193" s="356"/>
      <c r="S193" s="80"/>
      <c r="T193" s="80"/>
      <c r="U193" s="44"/>
    </row>
    <row r="194" spans="1:21" ht="15" hidden="1" customHeight="1" x14ac:dyDescent="0.25">
      <c r="B194" s="55"/>
      <c r="C194" s="2"/>
      <c r="D194" s="551" t="s">
        <v>817</v>
      </c>
      <c r="E194" s="551"/>
      <c r="F194" s="165">
        <v>0</v>
      </c>
      <c r="G194" s="251">
        <f t="shared" si="45"/>
        <v>0</v>
      </c>
      <c r="H194" s="157"/>
      <c r="I194" s="165">
        <f t="shared" si="31"/>
        <v>0</v>
      </c>
      <c r="J194" s="74"/>
      <c r="K194" s="1"/>
      <c r="L194" s="1"/>
      <c r="M194" s="1"/>
      <c r="N194" s="1"/>
      <c r="O194" s="80"/>
      <c r="P194" s="1"/>
      <c r="Q194" s="42"/>
      <c r="R194" s="356"/>
      <c r="S194" s="80"/>
      <c r="T194" s="80"/>
      <c r="U194" s="44"/>
    </row>
    <row r="195" spans="1:21" ht="15" hidden="1" customHeight="1" x14ac:dyDescent="0.25">
      <c r="B195" s="55"/>
      <c r="C195" s="2"/>
      <c r="D195" s="550" t="s">
        <v>554</v>
      </c>
      <c r="E195" s="550"/>
      <c r="F195" s="165">
        <v>0</v>
      </c>
      <c r="G195" s="241">
        <f t="shared" si="45"/>
        <v>0</v>
      </c>
      <c r="H195" s="147"/>
      <c r="I195" s="165">
        <f t="shared" si="31"/>
        <v>0</v>
      </c>
      <c r="J195" s="74"/>
      <c r="K195" s="1"/>
      <c r="L195" s="1"/>
      <c r="M195" s="1"/>
      <c r="N195" s="1"/>
      <c r="O195" s="80"/>
      <c r="P195" s="1"/>
      <c r="Q195" s="42"/>
      <c r="R195" s="356"/>
      <c r="S195" s="80"/>
      <c r="T195" s="80"/>
      <c r="U195" s="44"/>
    </row>
    <row r="196" spans="1:21" ht="15" hidden="1" customHeight="1" x14ac:dyDescent="0.25">
      <c r="B196" s="55"/>
      <c r="C196" s="2"/>
      <c r="D196" s="550" t="s">
        <v>553</v>
      </c>
      <c r="E196" s="550"/>
      <c r="F196" s="165">
        <v>0</v>
      </c>
      <c r="G196" s="241">
        <f t="shared" si="45"/>
        <v>0</v>
      </c>
      <c r="H196" s="147"/>
      <c r="I196" s="165">
        <f t="shared" si="31"/>
        <v>0</v>
      </c>
      <c r="J196" s="74"/>
      <c r="K196" s="1"/>
      <c r="L196" s="1"/>
      <c r="M196" s="1"/>
      <c r="N196" s="1"/>
      <c r="O196" s="80"/>
      <c r="P196" s="1"/>
      <c r="Q196" s="42"/>
      <c r="R196" s="356"/>
      <c r="S196" s="80"/>
      <c r="T196" s="80"/>
      <c r="U196" s="44"/>
    </row>
    <row r="197" spans="1:21" ht="25.5" hidden="1" customHeight="1" x14ac:dyDescent="0.25">
      <c r="B197" s="55"/>
      <c r="C197" s="2"/>
      <c r="D197" s="551" t="s">
        <v>557</v>
      </c>
      <c r="E197" s="551"/>
      <c r="F197" s="165">
        <v>0</v>
      </c>
      <c r="G197" s="251">
        <f t="shared" si="45"/>
        <v>0</v>
      </c>
      <c r="H197" s="157"/>
      <c r="I197" s="165">
        <f t="shared" si="31"/>
        <v>0</v>
      </c>
      <c r="J197" s="74"/>
      <c r="K197" s="1"/>
      <c r="L197" s="1"/>
      <c r="M197" s="1"/>
      <c r="N197" s="1"/>
      <c r="O197" s="80"/>
      <c r="P197" s="1"/>
      <c r="Q197" s="42"/>
      <c r="R197" s="356"/>
      <c r="S197" s="80"/>
      <c r="T197" s="80"/>
      <c r="U197" s="44"/>
    </row>
    <row r="198" spans="1:21" ht="15" hidden="1" customHeight="1" x14ac:dyDescent="0.25">
      <c r="B198" s="55"/>
      <c r="C198" s="2"/>
      <c r="D198" s="550" t="s">
        <v>818</v>
      </c>
      <c r="E198" s="550"/>
      <c r="F198" s="165">
        <v>0</v>
      </c>
      <c r="G198" s="241">
        <f t="shared" si="45"/>
        <v>0</v>
      </c>
      <c r="H198" s="147"/>
      <c r="I198" s="165">
        <f t="shared" si="31"/>
        <v>0</v>
      </c>
      <c r="J198" s="74"/>
      <c r="K198" s="1"/>
      <c r="L198" s="1"/>
      <c r="M198" s="1"/>
      <c r="N198" s="1"/>
      <c r="O198" s="80"/>
      <c r="P198" s="1"/>
      <c r="Q198" s="42"/>
      <c r="R198" s="356"/>
      <c r="S198" s="80"/>
      <c r="T198" s="80"/>
      <c r="U198" s="44"/>
    </row>
    <row r="199" spans="1:21" ht="25.5" hidden="1" customHeight="1" x14ac:dyDescent="0.25">
      <c r="B199" s="55"/>
      <c r="C199" s="2"/>
      <c r="D199" s="551" t="s">
        <v>562</v>
      </c>
      <c r="E199" s="551"/>
      <c r="F199" s="165">
        <v>0</v>
      </c>
      <c r="G199" s="251">
        <f t="shared" si="45"/>
        <v>0</v>
      </c>
      <c r="H199" s="157"/>
      <c r="I199" s="165">
        <f t="shared" si="31"/>
        <v>0</v>
      </c>
      <c r="J199" s="74"/>
      <c r="K199" s="1"/>
      <c r="L199" s="1"/>
      <c r="M199" s="1"/>
      <c r="N199" s="1"/>
      <c r="O199" s="80"/>
      <c r="P199" s="1"/>
      <c r="Q199" s="42"/>
      <c r="R199" s="356"/>
      <c r="S199" s="80"/>
      <c r="T199" s="80"/>
      <c r="U199" s="44"/>
    </row>
    <row r="200" spans="1:21" ht="25.5" hidden="1" customHeight="1" x14ac:dyDescent="0.25">
      <c r="B200" s="55"/>
      <c r="C200" s="2"/>
      <c r="D200" s="551" t="s">
        <v>565</v>
      </c>
      <c r="E200" s="551"/>
      <c r="F200" s="165">
        <v>0</v>
      </c>
      <c r="G200" s="251">
        <f t="shared" si="45"/>
        <v>0</v>
      </c>
      <c r="H200" s="157"/>
      <c r="I200" s="165">
        <f t="shared" si="31"/>
        <v>0</v>
      </c>
      <c r="J200" s="74"/>
      <c r="K200" s="1"/>
      <c r="L200" s="1"/>
      <c r="M200" s="1"/>
      <c r="N200" s="1"/>
      <c r="O200" s="80"/>
      <c r="P200" s="1"/>
      <c r="Q200" s="42"/>
      <c r="R200" s="356"/>
      <c r="S200" s="80"/>
      <c r="T200" s="80"/>
      <c r="U200" s="44"/>
    </row>
    <row r="201" spans="1:21" s="18" customFormat="1" ht="25.5" hidden="1" customHeight="1" x14ac:dyDescent="0.25">
      <c r="A201" s="124" t="s">
        <v>276</v>
      </c>
      <c r="B201" s="91" t="s">
        <v>686</v>
      </c>
      <c r="C201" s="618" t="s">
        <v>606</v>
      </c>
      <c r="D201" s="619"/>
      <c r="E201" s="619"/>
      <c r="F201" s="164">
        <v>0</v>
      </c>
      <c r="G201" s="255">
        <f>G202+G203</f>
        <v>0</v>
      </c>
      <c r="H201" s="161">
        <f t="shared" ref="H201:U201" si="46">H202+H203</f>
        <v>0</v>
      </c>
      <c r="I201" s="164">
        <f t="shared" si="31"/>
        <v>0</v>
      </c>
      <c r="J201" s="93">
        <f t="shared" si="46"/>
        <v>0</v>
      </c>
      <c r="K201" s="94">
        <f t="shared" si="46"/>
        <v>0</v>
      </c>
      <c r="L201" s="94">
        <f t="shared" si="46"/>
        <v>0</v>
      </c>
      <c r="M201" s="94">
        <f t="shared" si="46"/>
        <v>0</v>
      </c>
      <c r="N201" s="94">
        <f t="shared" si="46"/>
        <v>0</v>
      </c>
      <c r="O201" s="97">
        <f t="shared" si="46"/>
        <v>0</v>
      </c>
      <c r="P201" s="94">
        <f t="shared" si="46"/>
        <v>0</v>
      </c>
      <c r="Q201" s="96">
        <f t="shared" si="46"/>
        <v>0</v>
      </c>
      <c r="R201" s="354">
        <f t="shared" si="46"/>
        <v>0</v>
      </c>
      <c r="S201" s="97">
        <f t="shared" si="46"/>
        <v>0</v>
      </c>
      <c r="T201" s="97">
        <f t="shared" si="46"/>
        <v>0</v>
      </c>
      <c r="U201" s="98">
        <f t="shared" si="46"/>
        <v>0</v>
      </c>
    </row>
    <row r="202" spans="1:21" ht="25.5" hidden="1" customHeight="1" x14ac:dyDescent="0.25">
      <c r="B202" s="55"/>
      <c r="C202" s="2"/>
      <c r="D202" s="551" t="s">
        <v>568</v>
      </c>
      <c r="E202" s="551"/>
      <c r="F202" s="165">
        <v>0</v>
      </c>
      <c r="G202" s="251">
        <f>SUM(J202:U202)</f>
        <v>0</v>
      </c>
      <c r="H202" s="157"/>
      <c r="I202" s="165">
        <f t="shared" ref="I202:I259" si="47">SUM(G202:H202)</f>
        <v>0</v>
      </c>
      <c r="J202" s="74"/>
      <c r="K202" s="1"/>
      <c r="L202" s="1"/>
      <c r="M202" s="1"/>
      <c r="N202" s="1"/>
      <c r="O202" s="80"/>
      <c r="P202" s="1"/>
      <c r="Q202" s="42"/>
      <c r="R202" s="356"/>
      <c r="S202" s="80"/>
      <c r="T202" s="80"/>
      <c r="U202" s="44"/>
    </row>
    <row r="203" spans="1:21" ht="25.5" hidden="1" customHeight="1" x14ac:dyDescent="0.25">
      <c r="B203" s="55"/>
      <c r="C203" s="2"/>
      <c r="D203" s="551" t="s">
        <v>569</v>
      </c>
      <c r="E203" s="551"/>
      <c r="F203" s="165">
        <v>0</v>
      </c>
      <c r="G203" s="251">
        <f>SUM(J203:U203)</f>
        <v>0</v>
      </c>
      <c r="H203" s="157"/>
      <c r="I203" s="165">
        <f t="shared" si="47"/>
        <v>0</v>
      </c>
      <c r="J203" s="74"/>
      <c r="K203" s="1"/>
      <c r="L203" s="1"/>
      <c r="M203" s="1"/>
      <c r="N203" s="1"/>
      <c r="O203" s="80"/>
      <c r="P203" s="1"/>
      <c r="Q203" s="42"/>
      <c r="R203" s="356"/>
      <c r="S203" s="80"/>
      <c r="T203" s="80"/>
      <c r="U203" s="44"/>
    </row>
    <row r="204" spans="1:21" s="18" customFormat="1" ht="15" hidden="1" customHeight="1" x14ac:dyDescent="0.25">
      <c r="A204" s="124" t="s">
        <v>277</v>
      </c>
      <c r="B204" s="91" t="s">
        <v>687</v>
      </c>
      <c r="C204" s="618" t="s">
        <v>819</v>
      </c>
      <c r="D204" s="619"/>
      <c r="E204" s="619"/>
      <c r="F204" s="164">
        <v>0</v>
      </c>
      <c r="G204" s="255">
        <f>G205+G206+G207+G208+G209+G210+G211+G212+G213+G214+G215</f>
        <v>0</v>
      </c>
      <c r="H204" s="161">
        <f t="shared" ref="H204:U204" si="48">H205+H206+H207+H208+H209+H210+H211+H212+H213+H214+H215</f>
        <v>0</v>
      </c>
      <c r="I204" s="164">
        <f t="shared" si="47"/>
        <v>0</v>
      </c>
      <c r="J204" s="93">
        <f t="shared" si="48"/>
        <v>0</v>
      </c>
      <c r="K204" s="94">
        <f t="shared" si="48"/>
        <v>0</v>
      </c>
      <c r="L204" s="94">
        <f t="shared" si="48"/>
        <v>0</v>
      </c>
      <c r="M204" s="94">
        <f t="shared" si="48"/>
        <v>0</v>
      </c>
      <c r="N204" s="94">
        <f t="shared" si="48"/>
        <v>0</v>
      </c>
      <c r="O204" s="97">
        <f t="shared" si="48"/>
        <v>0</v>
      </c>
      <c r="P204" s="94">
        <f t="shared" si="48"/>
        <v>0</v>
      </c>
      <c r="Q204" s="96">
        <f t="shared" si="48"/>
        <v>0</v>
      </c>
      <c r="R204" s="354">
        <f t="shared" si="48"/>
        <v>0</v>
      </c>
      <c r="S204" s="97">
        <f t="shared" si="48"/>
        <v>0</v>
      </c>
      <c r="T204" s="97">
        <f t="shared" si="48"/>
        <v>0</v>
      </c>
      <c r="U204" s="98">
        <f t="shared" si="48"/>
        <v>0</v>
      </c>
    </row>
    <row r="205" spans="1:21" ht="15" hidden="1" customHeight="1" x14ac:dyDescent="0.25">
      <c r="B205" s="55"/>
      <c r="C205" s="2"/>
      <c r="D205" s="550" t="s">
        <v>372</v>
      </c>
      <c r="E205" s="550"/>
      <c r="F205" s="165">
        <v>0</v>
      </c>
      <c r="G205" s="241">
        <f t="shared" ref="G205:G217" si="49">SUM(J205:U205)</f>
        <v>0</v>
      </c>
      <c r="H205" s="147"/>
      <c r="I205" s="165">
        <f t="shared" si="47"/>
        <v>0</v>
      </c>
      <c r="J205" s="74"/>
      <c r="K205" s="1"/>
      <c r="L205" s="1"/>
      <c r="M205" s="1"/>
      <c r="N205" s="1"/>
      <c r="O205" s="80"/>
      <c r="P205" s="1"/>
      <c r="Q205" s="42"/>
      <c r="R205" s="356"/>
      <c r="S205" s="80"/>
      <c r="T205" s="80"/>
      <c r="U205" s="44"/>
    </row>
    <row r="206" spans="1:21" ht="15" hidden="1" customHeight="1" x14ac:dyDescent="0.25">
      <c r="B206" s="55"/>
      <c r="C206" s="2"/>
      <c r="D206" s="550" t="s">
        <v>820</v>
      </c>
      <c r="E206" s="550"/>
      <c r="F206" s="165">
        <v>0</v>
      </c>
      <c r="G206" s="241">
        <f t="shared" si="49"/>
        <v>0</v>
      </c>
      <c r="H206" s="147"/>
      <c r="I206" s="165">
        <f t="shared" si="47"/>
        <v>0</v>
      </c>
      <c r="J206" s="74"/>
      <c r="K206" s="1"/>
      <c r="L206" s="1"/>
      <c r="M206" s="1"/>
      <c r="N206" s="1"/>
      <c r="O206" s="80"/>
      <c r="P206" s="1"/>
      <c r="Q206" s="42"/>
      <c r="R206" s="356"/>
      <c r="S206" s="80"/>
      <c r="T206" s="80"/>
      <c r="U206" s="44"/>
    </row>
    <row r="207" spans="1:21" ht="15" hidden="1" customHeight="1" x14ac:dyDescent="0.25">
      <c r="B207" s="55"/>
      <c r="C207" s="2"/>
      <c r="D207" s="550" t="s">
        <v>375</v>
      </c>
      <c r="E207" s="550"/>
      <c r="F207" s="165">
        <v>0</v>
      </c>
      <c r="G207" s="241">
        <f t="shared" si="49"/>
        <v>0</v>
      </c>
      <c r="H207" s="147"/>
      <c r="I207" s="165">
        <f t="shared" si="47"/>
        <v>0</v>
      </c>
      <c r="J207" s="74"/>
      <c r="K207" s="1"/>
      <c r="L207" s="1"/>
      <c r="M207" s="1"/>
      <c r="N207" s="1"/>
      <c r="O207" s="80"/>
      <c r="P207" s="1"/>
      <c r="Q207" s="42"/>
      <c r="R207" s="356"/>
      <c r="S207" s="80"/>
      <c r="T207" s="80"/>
      <c r="U207" s="44"/>
    </row>
    <row r="208" spans="1:21" ht="15" hidden="1" customHeight="1" x14ac:dyDescent="0.25">
      <c r="B208" s="55"/>
      <c r="C208" s="2"/>
      <c r="D208" s="550" t="s">
        <v>373</v>
      </c>
      <c r="E208" s="550"/>
      <c r="F208" s="165">
        <v>0</v>
      </c>
      <c r="G208" s="241">
        <f t="shared" si="49"/>
        <v>0</v>
      </c>
      <c r="H208" s="147"/>
      <c r="I208" s="165">
        <f t="shared" si="47"/>
        <v>0</v>
      </c>
      <c r="J208" s="74"/>
      <c r="K208" s="1"/>
      <c r="L208" s="1"/>
      <c r="M208" s="1"/>
      <c r="N208" s="1"/>
      <c r="O208" s="80"/>
      <c r="P208" s="1"/>
      <c r="Q208" s="42"/>
      <c r="R208" s="356"/>
      <c r="S208" s="80"/>
      <c r="T208" s="80"/>
      <c r="U208" s="44"/>
    </row>
    <row r="209" spans="1:21" ht="15" hidden="1" customHeight="1" x14ac:dyDescent="0.25">
      <c r="B209" s="55"/>
      <c r="C209" s="2"/>
      <c r="D209" s="550" t="s">
        <v>821</v>
      </c>
      <c r="E209" s="550"/>
      <c r="F209" s="165">
        <v>0</v>
      </c>
      <c r="G209" s="241">
        <f t="shared" si="49"/>
        <v>0</v>
      </c>
      <c r="H209" s="147"/>
      <c r="I209" s="165">
        <f t="shared" si="47"/>
        <v>0</v>
      </c>
      <c r="J209" s="74"/>
      <c r="K209" s="1"/>
      <c r="L209" s="1"/>
      <c r="M209" s="1"/>
      <c r="N209" s="1"/>
      <c r="O209" s="80"/>
      <c r="P209" s="1"/>
      <c r="Q209" s="42"/>
      <c r="R209" s="356"/>
      <c r="S209" s="80"/>
      <c r="T209" s="80"/>
      <c r="U209" s="44"/>
    </row>
    <row r="210" spans="1:21" ht="25.5" hidden="1" customHeight="1" x14ac:dyDescent="0.25">
      <c r="B210" s="55"/>
      <c r="C210" s="2"/>
      <c r="D210" s="551" t="s">
        <v>537</v>
      </c>
      <c r="E210" s="551"/>
      <c r="F210" s="165">
        <v>0</v>
      </c>
      <c r="G210" s="251">
        <f t="shared" si="49"/>
        <v>0</v>
      </c>
      <c r="H210" s="157"/>
      <c r="I210" s="165">
        <f t="shared" si="47"/>
        <v>0</v>
      </c>
      <c r="J210" s="74"/>
      <c r="K210" s="1"/>
      <c r="L210" s="1"/>
      <c r="M210" s="1"/>
      <c r="N210" s="1"/>
      <c r="O210" s="80"/>
      <c r="P210" s="1"/>
      <c r="Q210" s="42"/>
      <c r="R210" s="356"/>
      <c r="S210" s="80"/>
      <c r="T210" s="80"/>
      <c r="U210" s="44"/>
    </row>
    <row r="211" spans="1:21" ht="25.5" hidden="1" customHeight="1" x14ac:dyDescent="0.25">
      <c r="B211" s="55"/>
      <c r="C211" s="2"/>
      <c r="D211" s="551" t="s">
        <v>540</v>
      </c>
      <c r="E211" s="551"/>
      <c r="F211" s="165">
        <v>0</v>
      </c>
      <c r="G211" s="251">
        <f t="shared" si="49"/>
        <v>0</v>
      </c>
      <c r="H211" s="157"/>
      <c r="I211" s="165">
        <f t="shared" si="47"/>
        <v>0</v>
      </c>
      <c r="J211" s="74"/>
      <c r="K211" s="1"/>
      <c r="L211" s="1"/>
      <c r="M211" s="1"/>
      <c r="N211" s="1"/>
      <c r="O211" s="80"/>
      <c r="P211" s="1"/>
      <c r="Q211" s="42"/>
      <c r="R211" s="356"/>
      <c r="S211" s="80"/>
      <c r="T211" s="80"/>
      <c r="U211" s="44"/>
    </row>
    <row r="212" spans="1:21" ht="15" hidden="1" customHeight="1" x14ac:dyDescent="0.25">
      <c r="B212" s="55"/>
      <c r="C212" s="2"/>
      <c r="D212" s="550" t="s">
        <v>822</v>
      </c>
      <c r="E212" s="550"/>
      <c r="F212" s="165">
        <v>0</v>
      </c>
      <c r="G212" s="241">
        <f t="shared" si="49"/>
        <v>0</v>
      </c>
      <c r="H212" s="147"/>
      <c r="I212" s="165">
        <f t="shared" si="47"/>
        <v>0</v>
      </c>
      <c r="J212" s="74"/>
      <c r="K212" s="1"/>
      <c r="L212" s="1"/>
      <c r="M212" s="1"/>
      <c r="N212" s="1"/>
      <c r="O212" s="80"/>
      <c r="P212" s="1"/>
      <c r="Q212" s="42"/>
      <c r="R212" s="356"/>
      <c r="S212" s="80"/>
      <c r="T212" s="80"/>
      <c r="U212" s="44"/>
    </row>
    <row r="213" spans="1:21" ht="15" hidden="1" customHeight="1" x14ac:dyDescent="0.25">
      <c r="B213" s="55"/>
      <c r="C213" s="2"/>
      <c r="D213" s="550" t="s">
        <v>374</v>
      </c>
      <c r="E213" s="550"/>
      <c r="F213" s="165">
        <v>0</v>
      </c>
      <c r="G213" s="241">
        <f t="shared" si="49"/>
        <v>0</v>
      </c>
      <c r="H213" s="147"/>
      <c r="I213" s="165">
        <f t="shared" si="47"/>
        <v>0</v>
      </c>
      <c r="J213" s="74"/>
      <c r="K213" s="1"/>
      <c r="L213" s="1"/>
      <c r="M213" s="1"/>
      <c r="N213" s="1"/>
      <c r="O213" s="80"/>
      <c r="P213" s="1"/>
      <c r="Q213" s="42"/>
      <c r="R213" s="356"/>
      <c r="S213" s="80"/>
      <c r="T213" s="80"/>
      <c r="U213" s="44"/>
    </row>
    <row r="214" spans="1:21" ht="15" hidden="1" customHeight="1" x14ac:dyDescent="0.25">
      <c r="B214" s="55"/>
      <c r="C214" s="2"/>
      <c r="D214" s="550" t="s">
        <v>823</v>
      </c>
      <c r="E214" s="550"/>
      <c r="F214" s="165">
        <v>0</v>
      </c>
      <c r="G214" s="241">
        <f t="shared" si="49"/>
        <v>0</v>
      </c>
      <c r="H214" s="147"/>
      <c r="I214" s="165">
        <f t="shared" si="47"/>
        <v>0</v>
      </c>
      <c r="J214" s="74"/>
      <c r="K214" s="1"/>
      <c r="L214" s="1"/>
      <c r="M214" s="1"/>
      <c r="N214" s="1"/>
      <c r="O214" s="80"/>
      <c r="P214" s="1"/>
      <c r="Q214" s="42"/>
      <c r="R214" s="356"/>
      <c r="S214" s="80"/>
      <c r="T214" s="80"/>
      <c r="U214" s="44"/>
    </row>
    <row r="215" spans="1:21" ht="15" hidden="1" customHeight="1" x14ac:dyDescent="0.25">
      <c r="B215" s="55"/>
      <c r="C215" s="2"/>
      <c r="D215" s="550" t="s">
        <v>566</v>
      </c>
      <c r="E215" s="550"/>
      <c r="F215" s="165">
        <v>0</v>
      </c>
      <c r="G215" s="241">
        <f t="shared" si="49"/>
        <v>0</v>
      </c>
      <c r="H215" s="147"/>
      <c r="I215" s="165">
        <f t="shared" si="47"/>
        <v>0</v>
      </c>
      <c r="J215" s="74"/>
      <c r="K215" s="1"/>
      <c r="L215" s="1"/>
      <c r="M215" s="1"/>
      <c r="N215" s="1"/>
      <c r="O215" s="80"/>
      <c r="P215" s="1"/>
      <c r="Q215" s="42"/>
      <c r="R215" s="356"/>
      <c r="S215" s="80"/>
      <c r="T215" s="80"/>
      <c r="U215" s="44"/>
    </row>
    <row r="216" spans="1:21" s="18" customFormat="1" ht="15" hidden="1" customHeight="1" x14ac:dyDescent="0.25">
      <c r="A216" s="124" t="s">
        <v>278</v>
      </c>
      <c r="B216" s="91" t="s">
        <v>688</v>
      </c>
      <c r="C216" s="587" t="s">
        <v>279</v>
      </c>
      <c r="D216" s="588"/>
      <c r="E216" s="588"/>
      <c r="F216" s="164">
        <v>0</v>
      </c>
      <c r="G216" s="242">
        <f t="shared" si="49"/>
        <v>0</v>
      </c>
      <c r="H216" s="148"/>
      <c r="I216" s="164">
        <f t="shared" si="47"/>
        <v>0</v>
      </c>
      <c r="J216" s="93"/>
      <c r="K216" s="94"/>
      <c r="L216" s="94"/>
      <c r="M216" s="94"/>
      <c r="N216" s="94"/>
      <c r="O216" s="97"/>
      <c r="P216" s="94"/>
      <c r="Q216" s="96"/>
      <c r="R216" s="354"/>
      <c r="S216" s="97"/>
      <c r="T216" s="97"/>
      <c r="U216" s="98"/>
    </row>
    <row r="217" spans="1:21" s="18" customFormat="1" ht="15" hidden="1" customHeight="1" x14ac:dyDescent="0.25">
      <c r="A217" s="124" t="s">
        <v>280</v>
      </c>
      <c r="B217" s="91" t="s">
        <v>689</v>
      </c>
      <c r="C217" s="587" t="s">
        <v>281</v>
      </c>
      <c r="D217" s="588"/>
      <c r="E217" s="588"/>
      <c r="F217" s="164">
        <v>0</v>
      </c>
      <c r="G217" s="242">
        <f t="shared" si="49"/>
        <v>0</v>
      </c>
      <c r="H217" s="148"/>
      <c r="I217" s="164">
        <f t="shared" si="47"/>
        <v>0</v>
      </c>
      <c r="J217" s="93"/>
      <c r="K217" s="94"/>
      <c r="L217" s="94"/>
      <c r="M217" s="94"/>
      <c r="N217" s="94"/>
      <c r="O217" s="97"/>
      <c r="P217" s="94"/>
      <c r="Q217" s="96"/>
      <c r="R217" s="354"/>
      <c r="S217" s="97"/>
      <c r="T217" s="97"/>
      <c r="U217" s="98"/>
    </row>
    <row r="218" spans="1:21" s="18" customFormat="1" ht="15" hidden="1" customHeight="1" x14ac:dyDescent="0.25">
      <c r="A218" s="124" t="s">
        <v>282</v>
      </c>
      <c r="B218" s="91" t="s">
        <v>690</v>
      </c>
      <c r="C218" s="587" t="s">
        <v>283</v>
      </c>
      <c r="D218" s="588"/>
      <c r="E218" s="588"/>
      <c r="F218" s="164">
        <v>0</v>
      </c>
      <c r="G218" s="242">
        <f>G219+G220+G221+G222+G223+G224+G225+G226+G227+G228</f>
        <v>0</v>
      </c>
      <c r="H218" s="148">
        <f t="shared" ref="H218:U218" si="50">H219+H220+H221+H222+H223+H224+H225+H226+H227+H228</f>
        <v>0</v>
      </c>
      <c r="I218" s="164">
        <f t="shared" si="47"/>
        <v>0</v>
      </c>
      <c r="J218" s="93">
        <f t="shared" si="50"/>
        <v>0</v>
      </c>
      <c r="K218" s="94">
        <f t="shared" si="50"/>
        <v>0</v>
      </c>
      <c r="L218" s="94">
        <f t="shared" si="50"/>
        <v>0</v>
      </c>
      <c r="M218" s="94">
        <f t="shared" si="50"/>
        <v>0</v>
      </c>
      <c r="N218" s="94">
        <f t="shared" si="50"/>
        <v>0</v>
      </c>
      <c r="O218" s="97">
        <f t="shared" si="50"/>
        <v>0</v>
      </c>
      <c r="P218" s="94">
        <f t="shared" si="50"/>
        <v>0</v>
      </c>
      <c r="Q218" s="96">
        <f t="shared" si="50"/>
        <v>0</v>
      </c>
      <c r="R218" s="354">
        <f t="shared" si="50"/>
        <v>0</v>
      </c>
      <c r="S218" s="97">
        <f t="shared" si="50"/>
        <v>0</v>
      </c>
      <c r="T218" s="97">
        <f t="shared" si="50"/>
        <v>0</v>
      </c>
      <c r="U218" s="98">
        <f t="shared" si="50"/>
        <v>0</v>
      </c>
    </row>
    <row r="219" spans="1:21" ht="15" hidden="1" customHeight="1" x14ac:dyDescent="0.25">
      <c r="B219" s="55"/>
      <c r="C219" s="2"/>
      <c r="D219" s="550" t="s">
        <v>376</v>
      </c>
      <c r="E219" s="550"/>
      <c r="F219" s="165">
        <v>0</v>
      </c>
      <c r="G219" s="241">
        <f t="shared" ref="G219:G228" si="51">SUM(J219:U219)</f>
        <v>0</v>
      </c>
      <c r="H219" s="147"/>
      <c r="I219" s="165">
        <f t="shared" si="47"/>
        <v>0</v>
      </c>
      <c r="J219" s="74"/>
      <c r="K219" s="1"/>
      <c r="L219" s="1"/>
      <c r="M219" s="1"/>
      <c r="N219" s="1"/>
      <c r="O219" s="80"/>
      <c r="P219" s="1"/>
      <c r="Q219" s="42"/>
      <c r="R219" s="356"/>
      <c r="S219" s="80"/>
      <c r="T219" s="80"/>
      <c r="U219" s="44"/>
    </row>
    <row r="220" spans="1:21" ht="15" hidden="1" customHeight="1" x14ac:dyDescent="0.25">
      <c r="B220" s="55"/>
      <c r="C220" s="2"/>
      <c r="D220" s="550" t="s">
        <v>377</v>
      </c>
      <c r="E220" s="550"/>
      <c r="F220" s="165">
        <v>0</v>
      </c>
      <c r="G220" s="241">
        <f t="shared" si="51"/>
        <v>0</v>
      </c>
      <c r="H220" s="147"/>
      <c r="I220" s="165">
        <f t="shared" si="47"/>
        <v>0</v>
      </c>
      <c r="J220" s="74"/>
      <c r="K220" s="1"/>
      <c r="L220" s="1"/>
      <c r="M220" s="1"/>
      <c r="N220" s="1"/>
      <c r="O220" s="80"/>
      <c r="P220" s="1"/>
      <c r="Q220" s="42"/>
      <c r="R220" s="356"/>
      <c r="S220" s="80"/>
      <c r="T220" s="80"/>
      <c r="U220" s="44"/>
    </row>
    <row r="221" spans="1:21" ht="15" hidden="1" customHeight="1" x14ac:dyDescent="0.25">
      <c r="B221" s="55"/>
      <c r="C221" s="2"/>
      <c r="D221" s="550" t="s">
        <v>378</v>
      </c>
      <c r="E221" s="550"/>
      <c r="F221" s="165">
        <v>0</v>
      </c>
      <c r="G221" s="241">
        <f t="shared" si="51"/>
        <v>0</v>
      </c>
      <c r="H221" s="147"/>
      <c r="I221" s="165">
        <f t="shared" si="47"/>
        <v>0</v>
      </c>
      <c r="J221" s="74"/>
      <c r="K221" s="1"/>
      <c r="L221" s="1"/>
      <c r="M221" s="1"/>
      <c r="N221" s="1"/>
      <c r="O221" s="80"/>
      <c r="P221" s="1"/>
      <c r="Q221" s="42"/>
      <c r="R221" s="356"/>
      <c r="S221" s="80"/>
      <c r="T221" s="80"/>
      <c r="U221" s="44"/>
    </row>
    <row r="222" spans="1:21" ht="15" hidden="1" customHeight="1" x14ac:dyDescent="0.25">
      <c r="B222" s="55"/>
      <c r="C222" s="2"/>
      <c r="D222" s="550" t="s">
        <v>379</v>
      </c>
      <c r="E222" s="550"/>
      <c r="F222" s="165">
        <v>0</v>
      </c>
      <c r="G222" s="241">
        <f t="shared" si="51"/>
        <v>0</v>
      </c>
      <c r="H222" s="147"/>
      <c r="I222" s="165">
        <f t="shared" si="47"/>
        <v>0</v>
      </c>
      <c r="J222" s="74"/>
      <c r="K222" s="1"/>
      <c r="L222" s="1"/>
      <c r="M222" s="1"/>
      <c r="N222" s="1"/>
      <c r="O222" s="80"/>
      <c r="P222" s="1"/>
      <c r="Q222" s="42"/>
      <c r="R222" s="356"/>
      <c r="S222" s="80"/>
      <c r="T222" s="80"/>
      <c r="U222" s="44"/>
    </row>
    <row r="223" spans="1:21" ht="15" hidden="1" customHeight="1" x14ac:dyDescent="0.25">
      <c r="B223" s="55"/>
      <c r="C223" s="2"/>
      <c r="D223" s="550" t="s">
        <v>380</v>
      </c>
      <c r="E223" s="550"/>
      <c r="F223" s="165">
        <v>0</v>
      </c>
      <c r="G223" s="241">
        <f t="shared" si="51"/>
        <v>0</v>
      </c>
      <c r="H223" s="147"/>
      <c r="I223" s="165">
        <f t="shared" si="47"/>
        <v>0</v>
      </c>
      <c r="J223" s="74"/>
      <c r="K223" s="1"/>
      <c r="L223" s="1"/>
      <c r="M223" s="1"/>
      <c r="N223" s="1"/>
      <c r="O223" s="80"/>
      <c r="P223" s="1"/>
      <c r="Q223" s="42"/>
      <c r="R223" s="356"/>
      <c r="S223" s="80"/>
      <c r="T223" s="80"/>
      <c r="U223" s="44"/>
    </row>
    <row r="224" spans="1:21" ht="25.5" hidden="1" customHeight="1" x14ac:dyDescent="0.25">
      <c r="B224" s="55"/>
      <c r="C224" s="2"/>
      <c r="D224" s="551" t="s">
        <v>538</v>
      </c>
      <c r="E224" s="551"/>
      <c r="F224" s="165">
        <v>0</v>
      </c>
      <c r="G224" s="251">
        <f t="shared" si="51"/>
        <v>0</v>
      </c>
      <c r="H224" s="157"/>
      <c r="I224" s="165">
        <f t="shared" si="47"/>
        <v>0</v>
      </c>
      <c r="J224" s="74"/>
      <c r="K224" s="1"/>
      <c r="L224" s="1"/>
      <c r="M224" s="1"/>
      <c r="N224" s="1"/>
      <c r="O224" s="80"/>
      <c r="P224" s="1"/>
      <c r="Q224" s="42"/>
      <c r="R224" s="356"/>
      <c r="S224" s="80"/>
      <c r="T224" s="80"/>
      <c r="U224" s="44"/>
    </row>
    <row r="225" spans="1:21" ht="25.5" hidden="1" customHeight="1" x14ac:dyDescent="0.25">
      <c r="B225" s="55"/>
      <c r="C225" s="2"/>
      <c r="D225" s="551" t="s">
        <v>541</v>
      </c>
      <c r="E225" s="551"/>
      <c r="F225" s="165">
        <v>0</v>
      </c>
      <c r="G225" s="251">
        <f t="shared" si="51"/>
        <v>0</v>
      </c>
      <c r="H225" s="157"/>
      <c r="I225" s="165">
        <f t="shared" si="47"/>
        <v>0</v>
      </c>
      <c r="J225" s="74"/>
      <c r="K225" s="1"/>
      <c r="L225" s="1"/>
      <c r="M225" s="1"/>
      <c r="N225" s="1"/>
      <c r="O225" s="80"/>
      <c r="P225" s="1"/>
      <c r="Q225" s="42"/>
      <c r="R225" s="356"/>
      <c r="S225" s="80"/>
      <c r="T225" s="80"/>
      <c r="U225" s="44"/>
    </row>
    <row r="226" spans="1:21" ht="15" hidden="1" customHeight="1" x14ac:dyDescent="0.25">
      <c r="B226" s="55"/>
      <c r="C226" s="2"/>
      <c r="D226" s="550" t="s">
        <v>381</v>
      </c>
      <c r="E226" s="550"/>
      <c r="F226" s="165">
        <v>0</v>
      </c>
      <c r="G226" s="241">
        <f t="shared" si="51"/>
        <v>0</v>
      </c>
      <c r="H226" s="147"/>
      <c r="I226" s="165">
        <f t="shared" si="47"/>
        <v>0</v>
      </c>
      <c r="J226" s="74"/>
      <c r="K226" s="1"/>
      <c r="L226" s="1"/>
      <c r="M226" s="1"/>
      <c r="N226" s="1"/>
      <c r="O226" s="80"/>
      <c r="P226" s="1"/>
      <c r="Q226" s="42"/>
      <c r="R226" s="356"/>
      <c r="S226" s="80"/>
      <c r="T226" s="80"/>
      <c r="U226" s="44"/>
    </row>
    <row r="227" spans="1:21" ht="15" hidden="1" customHeight="1" x14ac:dyDescent="0.25">
      <c r="B227" s="55"/>
      <c r="C227" s="2"/>
      <c r="D227" s="550" t="s">
        <v>382</v>
      </c>
      <c r="E227" s="550"/>
      <c r="F227" s="165">
        <v>0</v>
      </c>
      <c r="G227" s="241">
        <f t="shared" si="51"/>
        <v>0</v>
      </c>
      <c r="H227" s="147"/>
      <c r="I227" s="165">
        <f t="shared" si="47"/>
        <v>0</v>
      </c>
      <c r="J227" s="74"/>
      <c r="K227" s="1"/>
      <c r="L227" s="1"/>
      <c r="M227" s="1"/>
      <c r="N227" s="1"/>
      <c r="O227" s="80"/>
      <c r="P227" s="1"/>
      <c r="Q227" s="42"/>
      <c r="R227" s="356"/>
      <c r="S227" s="80"/>
      <c r="T227" s="80"/>
      <c r="U227" s="44"/>
    </row>
    <row r="228" spans="1:21" ht="15.75" hidden="1" customHeight="1" thickBot="1" x14ac:dyDescent="0.3">
      <c r="B228" s="57"/>
      <c r="C228" s="20"/>
      <c r="D228" s="590" t="s">
        <v>567</v>
      </c>
      <c r="E228" s="590"/>
      <c r="F228" s="165">
        <v>0</v>
      </c>
      <c r="G228" s="243">
        <f t="shared" si="51"/>
        <v>0</v>
      </c>
      <c r="H228" s="149"/>
      <c r="I228" s="165">
        <f t="shared" si="47"/>
        <v>0</v>
      </c>
      <c r="J228" s="74"/>
      <c r="K228" s="1"/>
      <c r="L228" s="1"/>
      <c r="M228" s="1"/>
      <c r="N228" s="1"/>
      <c r="O228" s="80"/>
      <c r="P228" s="1"/>
      <c r="Q228" s="42"/>
      <c r="R228" s="356"/>
      <c r="S228" s="80"/>
      <c r="T228" s="80"/>
      <c r="U228" s="44"/>
    </row>
    <row r="229" spans="1:21" ht="15.75" thickBot="1" x14ac:dyDescent="0.3">
      <c r="B229" s="99" t="s">
        <v>284</v>
      </c>
      <c r="C229" s="591" t="s">
        <v>285</v>
      </c>
      <c r="D229" s="592"/>
      <c r="E229" s="592"/>
      <c r="F229" s="162">
        <v>0</v>
      </c>
      <c r="G229" s="244">
        <f>G230+G251+G257+G258</f>
        <v>0</v>
      </c>
      <c r="H229" s="150">
        <f t="shared" ref="H229:U229" si="52">H230+H251+H257+H258</f>
        <v>0</v>
      </c>
      <c r="I229" s="162">
        <f t="shared" si="47"/>
        <v>0</v>
      </c>
      <c r="J229" s="85">
        <f t="shared" si="52"/>
        <v>0</v>
      </c>
      <c r="K229" s="86">
        <f t="shared" si="52"/>
        <v>0</v>
      </c>
      <c r="L229" s="86">
        <f t="shared" si="52"/>
        <v>0</v>
      </c>
      <c r="M229" s="86">
        <f t="shared" si="52"/>
        <v>0</v>
      </c>
      <c r="N229" s="86">
        <f t="shared" si="52"/>
        <v>0</v>
      </c>
      <c r="O229" s="89">
        <f t="shared" si="52"/>
        <v>0</v>
      </c>
      <c r="P229" s="86">
        <f t="shared" si="52"/>
        <v>0</v>
      </c>
      <c r="Q229" s="88">
        <f t="shared" si="52"/>
        <v>0</v>
      </c>
      <c r="R229" s="351">
        <f t="shared" si="52"/>
        <v>0</v>
      </c>
      <c r="S229" s="89">
        <f t="shared" si="52"/>
        <v>0</v>
      </c>
      <c r="T229" s="89">
        <f t="shared" si="52"/>
        <v>0</v>
      </c>
      <c r="U229" s="90">
        <f t="shared" si="52"/>
        <v>0</v>
      </c>
    </row>
    <row r="230" spans="1:21" ht="15" hidden="1" customHeight="1" x14ac:dyDescent="0.25">
      <c r="B230" s="113" t="s">
        <v>691</v>
      </c>
      <c r="C230" s="611" t="s">
        <v>286</v>
      </c>
      <c r="D230" s="612"/>
      <c r="E230" s="612"/>
      <c r="F230" s="163">
        <v>0</v>
      </c>
      <c r="G230" s="240">
        <f>G231+G235+G242+G243+G244+G245+G246+G247+G248</f>
        <v>0</v>
      </c>
      <c r="H230" s="146">
        <f t="shared" ref="H230:U230" si="53">H231+H235+H242+H243+H244+H245+H246+H247+H248</f>
        <v>0</v>
      </c>
      <c r="I230" s="163">
        <f t="shared" si="47"/>
        <v>0</v>
      </c>
      <c r="J230" s="115">
        <f t="shared" si="53"/>
        <v>0</v>
      </c>
      <c r="K230" s="116">
        <f t="shared" si="53"/>
        <v>0</v>
      </c>
      <c r="L230" s="116">
        <f t="shared" si="53"/>
        <v>0</v>
      </c>
      <c r="M230" s="116">
        <f t="shared" si="53"/>
        <v>0</v>
      </c>
      <c r="N230" s="116">
        <f t="shared" si="53"/>
        <v>0</v>
      </c>
      <c r="O230" s="119">
        <f t="shared" si="53"/>
        <v>0</v>
      </c>
      <c r="P230" s="120">
        <f t="shared" si="53"/>
        <v>0</v>
      </c>
      <c r="Q230" s="118">
        <f t="shared" si="53"/>
        <v>0</v>
      </c>
      <c r="R230" s="352">
        <f t="shared" si="53"/>
        <v>0</v>
      </c>
      <c r="S230" s="119">
        <f t="shared" si="53"/>
        <v>0</v>
      </c>
      <c r="T230" s="119">
        <f t="shared" si="53"/>
        <v>0</v>
      </c>
      <c r="U230" s="120">
        <f t="shared" si="53"/>
        <v>0</v>
      </c>
    </row>
    <row r="231" spans="1:21" s="18" customFormat="1" ht="15" hidden="1" customHeight="1" x14ac:dyDescent="0.25">
      <c r="A231" s="124"/>
      <c r="B231" s="53" t="s">
        <v>692</v>
      </c>
      <c r="C231" s="609" t="s">
        <v>287</v>
      </c>
      <c r="D231" s="610"/>
      <c r="E231" s="610"/>
      <c r="F231" s="166">
        <v>0</v>
      </c>
      <c r="G231" s="248">
        <f>G232+G233+G234</f>
        <v>0</v>
      </c>
      <c r="H231" s="154">
        <f t="shared" ref="H231:U231" si="54">H232+H233+H234</f>
        <v>0</v>
      </c>
      <c r="I231" s="166">
        <f t="shared" si="47"/>
        <v>0</v>
      </c>
      <c r="J231" s="76">
        <f t="shared" si="54"/>
        <v>0</v>
      </c>
      <c r="K231" s="13">
        <f t="shared" si="54"/>
        <v>0</v>
      </c>
      <c r="L231" s="13">
        <f t="shared" si="54"/>
        <v>0</v>
      </c>
      <c r="M231" s="13">
        <f t="shared" si="54"/>
        <v>0</v>
      </c>
      <c r="N231" s="13">
        <f t="shared" si="54"/>
        <v>0</v>
      </c>
      <c r="O231" s="81">
        <f t="shared" si="54"/>
        <v>0</v>
      </c>
      <c r="P231" s="45">
        <f t="shared" si="54"/>
        <v>0</v>
      </c>
      <c r="Q231" s="43">
        <f t="shared" si="54"/>
        <v>0</v>
      </c>
      <c r="R231" s="355">
        <f t="shared" si="54"/>
        <v>0</v>
      </c>
      <c r="S231" s="81">
        <f t="shared" si="54"/>
        <v>0</v>
      </c>
      <c r="T231" s="81">
        <f t="shared" si="54"/>
        <v>0</v>
      </c>
      <c r="U231" s="45">
        <f t="shared" si="54"/>
        <v>0</v>
      </c>
    </row>
    <row r="232" spans="1:21" s="206" customFormat="1" ht="15" hidden="1" customHeight="1" x14ac:dyDescent="0.25">
      <c r="A232" s="124" t="s">
        <v>288</v>
      </c>
      <c r="B232" s="187" t="s">
        <v>693</v>
      </c>
      <c r="C232" s="237"/>
      <c r="D232" s="613" t="s">
        <v>705</v>
      </c>
      <c r="E232" s="613"/>
      <c r="F232" s="189">
        <v>0</v>
      </c>
      <c r="G232" s="278">
        <f>SUM(J232:U232)</f>
        <v>0</v>
      </c>
      <c r="H232" s="279"/>
      <c r="I232" s="189">
        <f t="shared" si="47"/>
        <v>0</v>
      </c>
      <c r="J232" s="197"/>
      <c r="K232" s="191"/>
      <c r="L232" s="191"/>
      <c r="M232" s="191"/>
      <c r="N232" s="191"/>
      <c r="O232" s="192"/>
      <c r="P232" s="193"/>
      <c r="Q232" s="190"/>
      <c r="R232" s="353"/>
      <c r="S232" s="192"/>
      <c r="T232" s="192"/>
      <c r="U232" s="193"/>
    </row>
    <row r="233" spans="1:21" s="206" customFormat="1" ht="15" hidden="1" customHeight="1" x14ac:dyDescent="0.25">
      <c r="A233" s="124" t="s">
        <v>289</v>
      </c>
      <c r="B233" s="187" t="s">
        <v>694</v>
      </c>
      <c r="C233" s="196"/>
      <c r="D233" s="597" t="s">
        <v>706</v>
      </c>
      <c r="E233" s="597"/>
      <c r="F233" s="189">
        <v>0</v>
      </c>
      <c r="G233" s="261">
        <f>SUM(J233:U233)</f>
        <v>0</v>
      </c>
      <c r="H233" s="188"/>
      <c r="I233" s="189">
        <f t="shared" si="47"/>
        <v>0</v>
      </c>
      <c r="J233" s="197"/>
      <c r="K233" s="191"/>
      <c r="L233" s="191"/>
      <c r="M233" s="191"/>
      <c r="N233" s="191"/>
      <c r="O233" s="192"/>
      <c r="P233" s="193"/>
      <c r="Q233" s="190"/>
      <c r="R233" s="353"/>
      <c r="S233" s="192"/>
      <c r="T233" s="192"/>
      <c r="U233" s="193"/>
    </row>
    <row r="234" spans="1:21" s="206" customFormat="1" ht="15" hidden="1" customHeight="1" x14ac:dyDescent="0.25">
      <c r="A234" s="124" t="s">
        <v>290</v>
      </c>
      <c r="B234" s="187" t="s">
        <v>695</v>
      </c>
      <c r="C234" s="196"/>
      <c r="D234" s="597" t="s">
        <v>707</v>
      </c>
      <c r="E234" s="597"/>
      <c r="F234" s="189">
        <v>0</v>
      </c>
      <c r="G234" s="261">
        <f>SUM(J234:U234)</f>
        <v>0</v>
      </c>
      <c r="H234" s="188"/>
      <c r="I234" s="189">
        <f t="shared" si="47"/>
        <v>0</v>
      </c>
      <c r="J234" s="197"/>
      <c r="K234" s="191"/>
      <c r="L234" s="191"/>
      <c r="M234" s="191"/>
      <c r="N234" s="191"/>
      <c r="O234" s="192"/>
      <c r="P234" s="193"/>
      <c r="Q234" s="190"/>
      <c r="R234" s="353"/>
      <c r="S234" s="192"/>
      <c r="T234" s="192"/>
      <c r="U234" s="193"/>
    </row>
    <row r="235" spans="1:21" s="18" customFormat="1" ht="15" hidden="1" customHeight="1" x14ac:dyDescent="0.25">
      <c r="A235" s="124"/>
      <c r="B235" s="53" t="s">
        <v>696</v>
      </c>
      <c r="C235" s="609" t="s">
        <v>291</v>
      </c>
      <c r="D235" s="610"/>
      <c r="E235" s="610"/>
      <c r="F235" s="166">
        <v>0</v>
      </c>
      <c r="G235" s="248">
        <f>G236+G237+G238+G239+G240+G241</f>
        <v>0</v>
      </c>
      <c r="H235" s="154">
        <f t="shared" ref="H235:U235" si="55">H236+H237+H238+H239+H240+H241</f>
        <v>0</v>
      </c>
      <c r="I235" s="166">
        <f t="shared" si="47"/>
        <v>0</v>
      </c>
      <c r="J235" s="76">
        <f t="shared" si="55"/>
        <v>0</v>
      </c>
      <c r="K235" s="13">
        <f t="shared" si="55"/>
        <v>0</v>
      </c>
      <c r="L235" s="13">
        <f t="shared" si="55"/>
        <v>0</v>
      </c>
      <c r="M235" s="13">
        <f t="shared" si="55"/>
        <v>0</v>
      </c>
      <c r="N235" s="13">
        <f t="shared" si="55"/>
        <v>0</v>
      </c>
      <c r="O235" s="81">
        <f t="shared" si="55"/>
        <v>0</v>
      </c>
      <c r="P235" s="45">
        <f t="shared" si="55"/>
        <v>0</v>
      </c>
      <c r="Q235" s="43">
        <f t="shared" si="55"/>
        <v>0</v>
      </c>
      <c r="R235" s="355">
        <f t="shared" si="55"/>
        <v>0</v>
      </c>
      <c r="S235" s="81">
        <f t="shared" si="55"/>
        <v>0</v>
      </c>
      <c r="T235" s="81">
        <f t="shared" si="55"/>
        <v>0</v>
      </c>
      <c r="U235" s="45">
        <f t="shared" si="55"/>
        <v>0</v>
      </c>
    </row>
    <row r="236" spans="1:21" s="206" customFormat="1" ht="15" hidden="1" customHeight="1" x14ac:dyDescent="0.25">
      <c r="A236" s="124" t="s">
        <v>292</v>
      </c>
      <c r="B236" s="187" t="s">
        <v>697</v>
      </c>
      <c r="C236" s="196"/>
      <c r="D236" s="597" t="s">
        <v>383</v>
      </c>
      <c r="E236" s="597"/>
      <c r="F236" s="189">
        <v>0</v>
      </c>
      <c r="G236" s="261">
        <f t="shared" ref="G236:G247" si="56">SUM(J236:U236)</f>
        <v>0</v>
      </c>
      <c r="H236" s="188"/>
      <c r="I236" s="189">
        <f t="shared" si="47"/>
        <v>0</v>
      </c>
      <c r="J236" s="197"/>
      <c r="K236" s="191"/>
      <c r="L236" s="191"/>
      <c r="M236" s="191"/>
      <c r="N236" s="191"/>
      <c r="O236" s="192"/>
      <c r="P236" s="193"/>
      <c r="Q236" s="190"/>
      <c r="R236" s="353"/>
      <c r="S236" s="192"/>
      <c r="T236" s="192"/>
      <c r="U236" s="193"/>
    </row>
    <row r="237" spans="1:21" s="206" customFormat="1" ht="15" hidden="1" customHeight="1" x14ac:dyDescent="0.25">
      <c r="A237" s="124" t="s">
        <v>293</v>
      </c>
      <c r="B237" s="187" t="s">
        <v>698</v>
      </c>
      <c r="C237" s="196"/>
      <c r="D237" s="597" t="s">
        <v>384</v>
      </c>
      <c r="E237" s="597"/>
      <c r="F237" s="189">
        <v>0</v>
      </c>
      <c r="G237" s="261">
        <f t="shared" si="56"/>
        <v>0</v>
      </c>
      <c r="H237" s="188"/>
      <c r="I237" s="189">
        <f t="shared" si="47"/>
        <v>0</v>
      </c>
      <c r="J237" s="197"/>
      <c r="K237" s="191"/>
      <c r="L237" s="191"/>
      <c r="M237" s="191"/>
      <c r="N237" s="191"/>
      <c r="O237" s="192"/>
      <c r="P237" s="193"/>
      <c r="Q237" s="190"/>
      <c r="R237" s="353"/>
      <c r="S237" s="192"/>
      <c r="T237" s="192"/>
      <c r="U237" s="193"/>
    </row>
    <row r="238" spans="1:21" s="206" customFormat="1" ht="15" hidden="1" customHeight="1" x14ac:dyDescent="0.25">
      <c r="A238" s="124" t="s">
        <v>885</v>
      </c>
      <c r="B238" s="187" t="s">
        <v>886</v>
      </c>
      <c r="C238" s="196"/>
      <c r="D238" s="597" t="s">
        <v>887</v>
      </c>
      <c r="E238" s="597"/>
      <c r="F238" s="189">
        <v>0</v>
      </c>
      <c r="G238" s="261">
        <f t="shared" si="56"/>
        <v>0</v>
      </c>
      <c r="H238" s="188"/>
      <c r="I238" s="189">
        <f t="shared" si="47"/>
        <v>0</v>
      </c>
      <c r="J238" s="197"/>
      <c r="K238" s="191"/>
      <c r="L238" s="191"/>
      <c r="M238" s="191"/>
      <c r="N238" s="191"/>
      <c r="O238" s="192"/>
      <c r="P238" s="193"/>
      <c r="Q238" s="190"/>
      <c r="R238" s="353"/>
      <c r="S238" s="192"/>
      <c r="T238" s="192"/>
      <c r="U238" s="193"/>
    </row>
    <row r="239" spans="1:21" s="206" customFormat="1" ht="15" hidden="1" customHeight="1" x14ac:dyDescent="0.25">
      <c r="A239" s="124" t="s">
        <v>294</v>
      </c>
      <c r="B239" s="187" t="s">
        <v>699</v>
      </c>
      <c r="C239" s="196"/>
      <c r="D239" s="597" t="s">
        <v>295</v>
      </c>
      <c r="E239" s="597"/>
      <c r="F239" s="189">
        <v>0</v>
      </c>
      <c r="G239" s="261">
        <f t="shared" si="56"/>
        <v>0</v>
      </c>
      <c r="H239" s="188"/>
      <c r="I239" s="189">
        <f t="shared" si="47"/>
        <v>0</v>
      </c>
      <c r="J239" s="197"/>
      <c r="K239" s="191"/>
      <c r="L239" s="191"/>
      <c r="M239" s="191"/>
      <c r="N239" s="191"/>
      <c r="O239" s="192"/>
      <c r="P239" s="193"/>
      <c r="Q239" s="190"/>
      <c r="R239" s="353"/>
      <c r="S239" s="192"/>
      <c r="T239" s="192"/>
      <c r="U239" s="193"/>
    </row>
    <row r="240" spans="1:21" s="206" customFormat="1" ht="15" hidden="1" customHeight="1" x14ac:dyDescent="0.25">
      <c r="A240" s="124" t="s">
        <v>296</v>
      </c>
      <c r="B240" s="187" t="s">
        <v>700</v>
      </c>
      <c r="C240" s="196"/>
      <c r="D240" s="597" t="s">
        <v>297</v>
      </c>
      <c r="E240" s="597"/>
      <c r="F240" s="189">
        <v>0</v>
      </c>
      <c r="G240" s="261">
        <f t="shared" si="56"/>
        <v>0</v>
      </c>
      <c r="H240" s="188"/>
      <c r="I240" s="189">
        <f t="shared" si="47"/>
        <v>0</v>
      </c>
      <c r="J240" s="197"/>
      <c r="K240" s="191"/>
      <c r="L240" s="191"/>
      <c r="M240" s="191"/>
      <c r="N240" s="191"/>
      <c r="O240" s="192"/>
      <c r="P240" s="193"/>
      <c r="Q240" s="190"/>
      <c r="R240" s="353"/>
      <c r="S240" s="192"/>
      <c r="T240" s="192"/>
      <c r="U240" s="193"/>
    </row>
    <row r="241" spans="1:21" s="206" customFormat="1" ht="15" hidden="1" customHeight="1" x14ac:dyDescent="0.25">
      <c r="A241" s="124" t="s">
        <v>888</v>
      </c>
      <c r="B241" s="187" t="s">
        <v>889</v>
      </c>
      <c r="C241" s="196"/>
      <c r="D241" s="597" t="s">
        <v>890</v>
      </c>
      <c r="E241" s="597"/>
      <c r="F241" s="189">
        <v>0</v>
      </c>
      <c r="G241" s="261">
        <f t="shared" si="56"/>
        <v>0</v>
      </c>
      <c r="H241" s="188"/>
      <c r="I241" s="189">
        <f t="shared" si="47"/>
        <v>0</v>
      </c>
      <c r="J241" s="197"/>
      <c r="K241" s="191"/>
      <c r="L241" s="191"/>
      <c r="M241" s="191"/>
      <c r="N241" s="191"/>
      <c r="O241" s="192"/>
      <c r="P241" s="193"/>
      <c r="Q241" s="190"/>
      <c r="R241" s="353"/>
      <c r="S241" s="192"/>
      <c r="T241" s="192"/>
      <c r="U241" s="193"/>
    </row>
    <row r="242" spans="1:21" s="41" customFormat="1" ht="15" hidden="1" customHeight="1" x14ac:dyDescent="0.25">
      <c r="A242" s="124" t="s">
        <v>891</v>
      </c>
      <c r="B242" s="53" t="s">
        <v>892</v>
      </c>
      <c r="C242" s="609" t="s">
        <v>893</v>
      </c>
      <c r="D242" s="610"/>
      <c r="E242" s="610"/>
      <c r="F242" s="166">
        <v>0</v>
      </c>
      <c r="G242" s="248">
        <f t="shared" si="56"/>
        <v>0</v>
      </c>
      <c r="H242" s="154"/>
      <c r="I242" s="166">
        <f t="shared" si="47"/>
        <v>0</v>
      </c>
      <c r="J242" s="76"/>
      <c r="K242" s="13"/>
      <c r="L242" s="13"/>
      <c r="M242" s="13"/>
      <c r="N242" s="13"/>
      <c r="O242" s="81"/>
      <c r="P242" s="45"/>
      <c r="Q242" s="43"/>
      <c r="R242" s="355"/>
      <c r="S242" s="81"/>
      <c r="T242" s="81"/>
      <c r="U242" s="45"/>
    </row>
    <row r="243" spans="1:21" s="41" customFormat="1" ht="15" hidden="1" customHeight="1" x14ac:dyDescent="0.25">
      <c r="A243" s="124" t="s">
        <v>298</v>
      </c>
      <c r="B243" s="53" t="s">
        <v>701</v>
      </c>
      <c r="C243" s="609" t="s">
        <v>299</v>
      </c>
      <c r="D243" s="610"/>
      <c r="E243" s="610"/>
      <c r="F243" s="166">
        <v>0</v>
      </c>
      <c r="G243" s="248">
        <f t="shared" si="56"/>
        <v>0</v>
      </c>
      <c r="H243" s="154"/>
      <c r="I243" s="166">
        <f t="shared" si="47"/>
        <v>0</v>
      </c>
      <c r="J243" s="76"/>
      <c r="K243" s="13"/>
      <c r="L243" s="13"/>
      <c r="M243" s="13"/>
      <c r="N243" s="13"/>
      <c r="O243" s="81"/>
      <c r="P243" s="45"/>
      <c r="Q243" s="43"/>
      <c r="R243" s="355"/>
      <c r="S243" s="81"/>
      <c r="T243" s="81"/>
      <c r="U243" s="45"/>
    </row>
    <row r="244" spans="1:21" s="41" customFormat="1" ht="15" hidden="1" customHeight="1" x14ac:dyDescent="0.25">
      <c r="A244" s="124" t="s">
        <v>300</v>
      </c>
      <c r="B244" s="53" t="s">
        <v>702</v>
      </c>
      <c r="C244" s="609" t="s">
        <v>894</v>
      </c>
      <c r="D244" s="610"/>
      <c r="E244" s="610"/>
      <c r="F244" s="166">
        <v>0</v>
      </c>
      <c r="G244" s="248">
        <f t="shared" si="56"/>
        <v>0</v>
      </c>
      <c r="H244" s="154"/>
      <c r="I244" s="166">
        <f t="shared" si="47"/>
        <v>0</v>
      </c>
      <c r="J244" s="76"/>
      <c r="K244" s="13"/>
      <c r="L244" s="13"/>
      <c r="M244" s="13"/>
      <c r="N244" s="13"/>
      <c r="O244" s="81"/>
      <c r="P244" s="45"/>
      <c r="Q244" s="43"/>
      <c r="R244" s="355"/>
      <c r="S244" s="81"/>
      <c r="T244" s="81"/>
      <c r="U244" s="45"/>
    </row>
    <row r="245" spans="1:21" s="41" customFormat="1" ht="15" hidden="1" customHeight="1" x14ac:dyDescent="0.25">
      <c r="A245" s="124" t="s">
        <v>301</v>
      </c>
      <c r="B245" s="53" t="s">
        <v>703</v>
      </c>
      <c r="C245" s="609" t="s">
        <v>895</v>
      </c>
      <c r="D245" s="610"/>
      <c r="E245" s="610"/>
      <c r="F245" s="166">
        <v>0</v>
      </c>
      <c r="G245" s="248">
        <f t="shared" si="56"/>
        <v>0</v>
      </c>
      <c r="H245" s="154"/>
      <c r="I245" s="166">
        <f t="shared" si="47"/>
        <v>0</v>
      </c>
      <c r="J245" s="76"/>
      <c r="K245" s="13"/>
      <c r="L245" s="13"/>
      <c r="M245" s="13"/>
      <c r="N245" s="13"/>
      <c r="O245" s="81"/>
      <c r="P245" s="45"/>
      <c r="Q245" s="43"/>
      <c r="R245" s="355"/>
      <c r="S245" s="81"/>
      <c r="T245" s="81"/>
      <c r="U245" s="45"/>
    </row>
    <row r="246" spans="1:21" s="41" customFormat="1" ht="15" hidden="1" customHeight="1" x14ac:dyDescent="0.25">
      <c r="A246" s="124" t="s">
        <v>302</v>
      </c>
      <c r="B246" s="53" t="s">
        <v>704</v>
      </c>
      <c r="C246" s="609" t="s">
        <v>303</v>
      </c>
      <c r="D246" s="610"/>
      <c r="E246" s="610"/>
      <c r="F246" s="166">
        <v>0</v>
      </c>
      <c r="G246" s="248">
        <f t="shared" si="56"/>
        <v>0</v>
      </c>
      <c r="H246" s="154"/>
      <c r="I246" s="166">
        <f t="shared" si="47"/>
        <v>0</v>
      </c>
      <c r="J246" s="76"/>
      <c r="K246" s="13"/>
      <c r="L246" s="13"/>
      <c r="M246" s="13"/>
      <c r="N246" s="13"/>
      <c r="O246" s="81"/>
      <c r="P246" s="45"/>
      <c r="Q246" s="43"/>
      <c r="R246" s="355"/>
      <c r="S246" s="81"/>
      <c r="T246" s="81"/>
      <c r="U246" s="45"/>
    </row>
    <row r="247" spans="1:21" s="41" customFormat="1" ht="15" hidden="1" customHeight="1" x14ac:dyDescent="0.25">
      <c r="A247" s="124" t="s">
        <v>896</v>
      </c>
      <c r="B247" s="53" t="s">
        <v>897</v>
      </c>
      <c r="C247" s="609" t="s">
        <v>899</v>
      </c>
      <c r="D247" s="610"/>
      <c r="E247" s="610"/>
      <c r="F247" s="166">
        <v>0</v>
      </c>
      <c r="G247" s="248">
        <f t="shared" si="56"/>
        <v>0</v>
      </c>
      <c r="H247" s="154"/>
      <c r="I247" s="166">
        <f t="shared" si="47"/>
        <v>0</v>
      </c>
      <c r="J247" s="76"/>
      <c r="K247" s="13"/>
      <c r="L247" s="13"/>
      <c r="M247" s="13"/>
      <c r="N247" s="13"/>
      <c r="O247" s="81"/>
      <c r="P247" s="45"/>
      <c r="Q247" s="43"/>
      <c r="R247" s="355"/>
      <c r="S247" s="81"/>
      <c r="T247" s="81"/>
      <c r="U247" s="45"/>
    </row>
    <row r="248" spans="1:21" s="41" customFormat="1" ht="15" hidden="1" customHeight="1" x14ac:dyDescent="0.25">
      <c r="A248" s="124"/>
      <c r="B248" s="53" t="s">
        <v>898</v>
      </c>
      <c r="C248" s="609" t="s">
        <v>900</v>
      </c>
      <c r="D248" s="610"/>
      <c r="E248" s="610"/>
      <c r="F248" s="166">
        <v>0</v>
      </c>
      <c r="G248" s="248">
        <f>G249+G250</f>
        <v>0</v>
      </c>
      <c r="H248" s="154">
        <f t="shared" ref="H248:U248" si="57">H249+H250</f>
        <v>0</v>
      </c>
      <c r="I248" s="166">
        <f t="shared" si="47"/>
        <v>0</v>
      </c>
      <c r="J248" s="76">
        <f t="shared" si="57"/>
        <v>0</v>
      </c>
      <c r="K248" s="13">
        <f t="shared" si="57"/>
        <v>0</v>
      </c>
      <c r="L248" s="13">
        <f t="shared" si="57"/>
        <v>0</v>
      </c>
      <c r="M248" s="13">
        <f t="shared" si="57"/>
        <v>0</v>
      </c>
      <c r="N248" s="13">
        <f t="shared" si="57"/>
        <v>0</v>
      </c>
      <c r="O248" s="81">
        <f t="shared" si="57"/>
        <v>0</v>
      </c>
      <c r="P248" s="45">
        <f t="shared" si="57"/>
        <v>0</v>
      </c>
      <c r="Q248" s="43">
        <f t="shared" si="57"/>
        <v>0</v>
      </c>
      <c r="R248" s="355">
        <f t="shared" si="57"/>
        <v>0</v>
      </c>
      <c r="S248" s="81">
        <f t="shared" si="57"/>
        <v>0</v>
      </c>
      <c r="T248" s="81">
        <f t="shared" si="57"/>
        <v>0</v>
      </c>
      <c r="U248" s="45">
        <f t="shared" si="57"/>
        <v>0</v>
      </c>
    </row>
    <row r="249" spans="1:21" s="206" customFormat="1" ht="15" hidden="1" customHeight="1" x14ac:dyDescent="0.25">
      <c r="A249" s="124" t="s">
        <v>902</v>
      </c>
      <c r="B249" s="187" t="s">
        <v>901</v>
      </c>
      <c r="C249" s="196"/>
      <c r="D249" s="597" t="s">
        <v>905</v>
      </c>
      <c r="E249" s="597"/>
      <c r="F249" s="189">
        <v>0</v>
      </c>
      <c r="G249" s="261">
        <f>SUM(J249:U249)</f>
        <v>0</v>
      </c>
      <c r="H249" s="188"/>
      <c r="I249" s="189">
        <f t="shared" si="47"/>
        <v>0</v>
      </c>
      <c r="J249" s="197"/>
      <c r="K249" s="191"/>
      <c r="L249" s="191"/>
      <c r="M249" s="191"/>
      <c r="N249" s="191"/>
      <c r="O249" s="192"/>
      <c r="P249" s="193"/>
      <c r="Q249" s="190"/>
      <c r="R249" s="353"/>
      <c r="S249" s="192"/>
      <c r="T249" s="192"/>
      <c r="U249" s="193"/>
    </row>
    <row r="250" spans="1:21" s="206" customFormat="1" ht="15" hidden="1" customHeight="1" x14ac:dyDescent="0.25">
      <c r="A250" s="124" t="s">
        <v>903</v>
      </c>
      <c r="B250" s="187" t="s">
        <v>904</v>
      </c>
      <c r="C250" s="196"/>
      <c r="D250" s="597" t="s">
        <v>906</v>
      </c>
      <c r="E250" s="597"/>
      <c r="F250" s="189">
        <v>0</v>
      </c>
      <c r="G250" s="261">
        <f>SUM(J250:U250)</f>
        <v>0</v>
      </c>
      <c r="H250" s="188"/>
      <c r="I250" s="189">
        <f t="shared" si="47"/>
        <v>0</v>
      </c>
      <c r="J250" s="197"/>
      <c r="K250" s="191"/>
      <c r="L250" s="191"/>
      <c r="M250" s="191"/>
      <c r="N250" s="191"/>
      <c r="O250" s="192"/>
      <c r="P250" s="193"/>
      <c r="Q250" s="190"/>
      <c r="R250" s="353"/>
      <c r="S250" s="192"/>
      <c r="T250" s="192"/>
      <c r="U250" s="193"/>
    </row>
    <row r="251" spans="1:21" ht="15" hidden="1" customHeight="1" x14ac:dyDescent="0.25">
      <c r="B251" s="91" t="s">
        <v>708</v>
      </c>
      <c r="C251" s="587" t="s">
        <v>304</v>
      </c>
      <c r="D251" s="588"/>
      <c r="E251" s="588"/>
      <c r="F251" s="164">
        <v>0</v>
      </c>
      <c r="G251" s="242">
        <f>G252+G253+G254+G255+G256</f>
        <v>0</v>
      </c>
      <c r="H251" s="148">
        <f t="shared" ref="H251:U251" si="58">H252+H253+H254+H255+H256</f>
        <v>0</v>
      </c>
      <c r="I251" s="164">
        <f t="shared" si="47"/>
        <v>0</v>
      </c>
      <c r="J251" s="93">
        <f t="shared" si="58"/>
        <v>0</v>
      </c>
      <c r="K251" s="94">
        <f t="shared" si="58"/>
        <v>0</v>
      </c>
      <c r="L251" s="94">
        <f t="shared" si="58"/>
        <v>0</v>
      </c>
      <c r="M251" s="94">
        <f t="shared" si="58"/>
        <v>0</v>
      </c>
      <c r="N251" s="94">
        <f t="shared" si="58"/>
        <v>0</v>
      </c>
      <c r="O251" s="97">
        <f t="shared" si="58"/>
        <v>0</v>
      </c>
      <c r="P251" s="98">
        <f t="shared" si="58"/>
        <v>0</v>
      </c>
      <c r="Q251" s="96">
        <f t="shared" si="58"/>
        <v>0</v>
      </c>
      <c r="R251" s="354">
        <f t="shared" si="58"/>
        <v>0</v>
      </c>
      <c r="S251" s="97">
        <f t="shared" si="58"/>
        <v>0</v>
      </c>
      <c r="T251" s="97">
        <f t="shared" si="58"/>
        <v>0</v>
      </c>
      <c r="U251" s="98">
        <f t="shared" si="58"/>
        <v>0</v>
      </c>
    </row>
    <row r="252" spans="1:21" s="41" customFormat="1" ht="15" hidden="1" customHeight="1" x14ac:dyDescent="0.25">
      <c r="A252" s="124" t="s">
        <v>305</v>
      </c>
      <c r="B252" s="194" t="s">
        <v>709</v>
      </c>
      <c r="C252" s="614" t="s">
        <v>385</v>
      </c>
      <c r="D252" s="615"/>
      <c r="E252" s="615"/>
      <c r="F252" s="208">
        <v>0</v>
      </c>
      <c r="G252" s="262">
        <f t="shared" ref="G252:G258" si="59">SUM(J252:U252)</f>
        <v>0</v>
      </c>
      <c r="H252" s="195"/>
      <c r="I252" s="208">
        <f t="shared" si="47"/>
        <v>0</v>
      </c>
      <c r="J252" s="209"/>
      <c r="K252" s="210"/>
      <c r="L252" s="210"/>
      <c r="M252" s="210"/>
      <c r="N252" s="210"/>
      <c r="O252" s="213"/>
      <c r="P252" s="211"/>
      <c r="Q252" s="212"/>
      <c r="R252" s="360"/>
      <c r="S252" s="213"/>
      <c r="T252" s="213"/>
      <c r="U252" s="211"/>
    </row>
    <row r="253" spans="1:21" s="41" customFormat="1" ht="15" hidden="1" customHeight="1" x14ac:dyDescent="0.25">
      <c r="A253" s="124" t="s">
        <v>306</v>
      </c>
      <c r="B253" s="194" t="s">
        <v>710</v>
      </c>
      <c r="C253" s="614" t="s">
        <v>386</v>
      </c>
      <c r="D253" s="615"/>
      <c r="E253" s="615"/>
      <c r="F253" s="208">
        <v>0</v>
      </c>
      <c r="G253" s="262">
        <f t="shared" si="59"/>
        <v>0</v>
      </c>
      <c r="H253" s="195"/>
      <c r="I253" s="208">
        <f t="shared" si="47"/>
        <v>0</v>
      </c>
      <c r="J253" s="209"/>
      <c r="K253" s="210"/>
      <c r="L253" s="210"/>
      <c r="M253" s="210"/>
      <c r="N253" s="210"/>
      <c r="O253" s="213"/>
      <c r="P253" s="211"/>
      <c r="Q253" s="212"/>
      <c r="R253" s="360"/>
      <c r="S253" s="213"/>
      <c r="T253" s="213"/>
      <c r="U253" s="211"/>
    </row>
    <row r="254" spans="1:21" s="41" customFormat="1" ht="15" hidden="1" customHeight="1" x14ac:dyDescent="0.25">
      <c r="A254" s="124" t="s">
        <v>307</v>
      </c>
      <c r="B254" s="194" t="s">
        <v>711</v>
      </c>
      <c r="C254" s="614" t="s">
        <v>308</v>
      </c>
      <c r="D254" s="615"/>
      <c r="E254" s="615"/>
      <c r="F254" s="208">
        <v>0</v>
      </c>
      <c r="G254" s="262">
        <f t="shared" si="59"/>
        <v>0</v>
      </c>
      <c r="H254" s="195"/>
      <c r="I254" s="208">
        <f t="shared" si="47"/>
        <v>0</v>
      </c>
      <c r="J254" s="209"/>
      <c r="K254" s="210"/>
      <c r="L254" s="210"/>
      <c r="M254" s="210"/>
      <c r="N254" s="210"/>
      <c r="O254" s="213"/>
      <c r="P254" s="211"/>
      <c r="Q254" s="212"/>
      <c r="R254" s="360"/>
      <c r="S254" s="213"/>
      <c r="T254" s="213"/>
      <c r="U254" s="211"/>
    </row>
    <row r="255" spans="1:21" s="41" customFormat="1" ht="15" hidden="1" customHeight="1" x14ac:dyDescent="0.25">
      <c r="A255" s="124" t="s">
        <v>309</v>
      </c>
      <c r="B255" s="194" t="s">
        <v>712</v>
      </c>
      <c r="C255" s="614" t="s">
        <v>310</v>
      </c>
      <c r="D255" s="615"/>
      <c r="E255" s="615"/>
      <c r="F255" s="208">
        <v>0</v>
      </c>
      <c r="G255" s="262">
        <f t="shared" si="59"/>
        <v>0</v>
      </c>
      <c r="H255" s="195"/>
      <c r="I255" s="208">
        <f t="shared" si="47"/>
        <v>0</v>
      </c>
      <c r="J255" s="209"/>
      <c r="K255" s="210"/>
      <c r="L255" s="210"/>
      <c r="M255" s="210"/>
      <c r="N255" s="210"/>
      <c r="O255" s="213"/>
      <c r="P255" s="211"/>
      <c r="Q255" s="212"/>
      <c r="R255" s="360"/>
      <c r="S255" s="213"/>
      <c r="T255" s="213"/>
      <c r="U255" s="211"/>
    </row>
    <row r="256" spans="1:21" s="41" customFormat="1" ht="15" hidden="1" customHeight="1" x14ac:dyDescent="0.25">
      <c r="A256" s="124" t="s">
        <v>311</v>
      </c>
      <c r="B256" s="194" t="s">
        <v>713</v>
      </c>
      <c r="C256" s="614" t="s">
        <v>387</v>
      </c>
      <c r="D256" s="615"/>
      <c r="E256" s="615"/>
      <c r="F256" s="208">
        <v>0</v>
      </c>
      <c r="G256" s="262">
        <f t="shared" si="59"/>
        <v>0</v>
      </c>
      <c r="H256" s="195"/>
      <c r="I256" s="208">
        <f t="shared" si="47"/>
        <v>0</v>
      </c>
      <c r="J256" s="209"/>
      <c r="K256" s="210"/>
      <c r="L256" s="210"/>
      <c r="M256" s="210"/>
      <c r="N256" s="210"/>
      <c r="O256" s="213"/>
      <c r="P256" s="211"/>
      <c r="Q256" s="212"/>
      <c r="R256" s="360"/>
      <c r="S256" s="213"/>
      <c r="T256" s="213"/>
      <c r="U256" s="211"/>
    </row>
    <row r="257" spans="1:21" ht="15" hidden="1" customHeight="1" x14ac:dyDescent="0.25">
      <c r="A257" s="124" t="s">
        <v>313</v>
      </c>
      <c r="B257" s="91" t="s">
        <v>714</v>
      </c>
      <c r="C257" s="587" t="s">
        <v>312</v>
      </c>
      <c r="D257" s="588"/>
      <c r="E257" s="588"/>
      <c r="F257" s="164">
        <v>0</v>
      </c>
      <c r="G257" s="242">
        <f t="shared" si="59"/>
        <v>0</v>
      </c>
      <c r="H257" s="148"/>
      <c r="I257" s="164">
        <f t="shared" si="47"/>
        <v>0</v>
      </c>
      <c r="J257" s="93"/>
      <c r="K257" s="94"/>
      <c r="L257" s="94"/>
      <c r="M257" s="94"/>
      <c r="N257" s="94"/>
      <c r="O257" s="97"/>
      <c r="P257" s="98"/>
      <c r="Q257" s="96"/>
      <c r="R257" s="354"/>
      <c r="S257" s="97"/>
      <c r="T257" s="97"/>
      <c r="U257" s="98"/>
    </row>
    <row r="258" spans="1:21" ht="15.75" hidden="1" customHeight="1" thickBot="1" x14ac:dyDescent="0.3">
      <c r="A258" s="124" t="s">
        <v>907</v>
      </c>
      <c r="B258" s="91" t="s">
        <v>908</v>
      </c>
      <c r="C258" s="587" t="s">
        <v>909</v>
      </c>
      <c r="D258" s="588"/>
      <c r="E258" s="588"/>
      <c r="F258" s="164">
        <v>0</v>
      </c>
      <c r="G258" s="242">
        <f t="shared" si="59"/>
        <v>0</v>
      </c>
      <c r="H258" s="148"/>
      <c r="I258" s="164">
        <f t="shared" si="47"/>
        <v>0</v>
      </c>
      <c r="J258" s="93"/>
      <c r="K258" s="94"/>
      <c r="L258" s="94"/>
      <c r="M258" s="94"/>
      <c r="N258" s="94"/>
      <c r="O258" s="97"/>
      <c r="P258" s="98"/>
      <c r="Q258" s="96"/>
      <c r="R258" s="354"/>
      <c r="S258" s="97"/>
      <c r="T258" s="97"/>
      <c r="U258" s="98"/>
    </row>
    <row r="259" spans="1:21" ht="15.75" thickBot="1" x14ac:dyDescent="0.3">
      <c r="B259" s="616" t="s">
        <v>314</v>
      </c>
      <c r="C259" s="617"/>
      <c r="D259" s="617"/>
      <c r="E259" s="617"/>
      <c r="F259" s="162">
        <v>14727909</v>
      </c>
      <c r="G259" s="239">
        <f t="shared" ref="G259:H259" si="60">G5+G24+G32+G59+G75+G147+G157+G166+G229</f>
        <v>14727909</v>
      </c>
      <c r="H259" s="145">
        <f t="shared" si="60"/>
        <v>0</v>
      </c>
      <c r="I259" s="162">
        <f t="shared" si="47"/>
        <v>14727909</v>
      </c>
      <c r="J259" s="85">
        <f t="shared" ref="J259:U259" si="61">J5+J24+J32+J59+J75+J147+J157+J166+J229</f>
        <v>0</v>
      </c>
      <c r="K259" s="86">
        <f t="shared" si="61"/>
        <v>0</v>
      </c>
      <c r="L259" s="86">
        <f t="shared" si="61"/>
        <v>0</v>
      </c>
      <c r="M259" s="86">
        <f t="shared" si="61"/>
        <v>0</v>
      </c>
      <c r="N259" s="86">
        <f t="shared" si="61"/>
        <v>0</v>
      </c>
      <c r="O259" s="89">
        <f t="shared" si="61"/>
        <v>0</v>
      </c>
      <c r="P259" s="90">
        <f t="shared" si="61"/>
        <v>0</v>
      </c>
      <c r="Q259" s="88">
        <f t="shared" si="61"/>
        <v>0</v>
      </c>
      <c r="R259" s="351">
        <f t="shared" si="61"/>
        <v>0</v>
      </c>
      <c r="S259" s="89">
        <f t="shared" si="61"/>
        <v>0</v>
      </c>
      <c r="T259" s="89">
        <f t="shared" si="61"/>
        <v>0</v>
      </c>
      <c r="U259" s="90">
        <f t="shared" si="61"/>
        <v>14727909</v>
      </c>
    </row>
    <row r="260" spans="1:21" x14ac:dyDescent="0.25">
      <c r="B260" s="22"/>
      <c r="C260" s="23"/>
      <c r="D260" s="23"/>
      <c r="E260" s="24"/>
      <c r="F260" s="24"/>
      <c r="G260" s="24"/>
      <c r="H260" s="24"/>
      <c r="I260" s="60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</row>
    <row r="261" spans="1:21" x14ac:dyDescent="0.25">
      <c r="B261" s="25"/>
      <c r="C261" s="26"/>
      <c r="D261" s="26"/>
      <c r="E261" s="24"/>
      <c r="F261" s="24"/>
      <c r="G261" s="24"/>
      <c r="H261" s="24"/>
      <c r="I261" s="60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</row>
    <row r="262" spans="1:21" x14ac:dyDescent="0.25">
      <c r="B262" s="27"/>
      <c r="C262" s="24"/>
      <c r="D262" s="24"/>
      <c r="E262" s="28"/>
      <c r="F262" s="28"/>
      <c r="G262" s="28"/>
      <c r="H262" s="28"/>
      <c r="I262" s="60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</row>
    <row r="263" spans="1:21" x14ac:dyDescent="0.25">
      <c r="B263" s="27"/>
      <c r="C263" s="24"/>
      <c r="D263" s="24"/>
      <c r="E263" s="28"/>
      <c r="F263" s="28"/>
      <c r="G263" s="28"/>
      <c r="H263" s="28"/>
      <c r="I263" s="60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</row>
    <row r="264" spans="1:21" x14ac:dyDescent="0.25">
      <c r="B264" s="27"/>
      <c r="C264" s="24"/>
      <c r="D264" s="24"/>
      <c r="E264" s="28"/>
      <c r="F264" s="28"/>
      <c r="G264" s="28"/>
      <c r="H264" s="28"/>
      <c r="I264" s="60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</row>
    <row r="265" spans="1:21" x14ac:dyDescent="0.25">
      <c r="B265" s="27"/>
      <c r="C265" s="24"/>
      <c r="D265" s="24"/>
      <c r="E265" s="28"/>
      <c r="F265" s="28"/>
      <c r="G265" s="28"/>
      <c r="H265" s="28"/>
      <c r="I265" s="60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</row>
    <row r="266" spans="1:21" x14ac:dyDescent="0.25">
      <c r="B266" s="27"/>
      <c r="C266" s="24"/>
      <c r="D266" s="24"/>
      <c r="E266" s="28"/>
      <c r="F266" s="28"/>
      <c r="G266" s="28"/>
      <c r="H266" s="28"/>
      <c r="I266" s="60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</row>
    <row r="267" spans="1:21" x14ac:dyDescent="0.25">
      <c r="B267" s="27"/>
      <c r="C267" s="24"/>
      <c r="D267" s="24"/>
      <c r="E267" s="28"/>
      <c r="F267" s="28"/>
      <c r="G267" s="28"/>
      <c r="H267" s="28"/>
      <c r="I267" s="60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</row>
    <row r="268" spans="1:21" x14ac:dyDescent="0.25">
      <c r="B268" s="27"/>
      <c r="C268" s="28"/>
      <c r="D268" s="28"/>
      <c r="E268" s="24"/>
      <c r="F268" s="24"/>
      <c r="G268" s="24"/>
      <c r="H268" s="24"/>
      <c r="I268" s="60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</row>
    <row r="269" spans="1:21" x14ac:dyDescent="0.25">
      <c r="B269" s="27"/>
      <c r="C269" s="28"/>
      <c r="D269" s="28"/>
      <c r="E269" s="24"/>
      <c r="F269" s="24"/>
      <c r="G269" s="24"/>
      <c r="H269" s="24"/>
      <c r="I269" s="60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</row>
    <row r="270" spans="1:21" x14ac:dyDescent="0.25">
      <c r="B270" s="27"/>
      <c r="C270" s="28"/>
      <c r="D270" s="28"/>
      <c r="E270" s="24"/>
      <c r="F270" s="24"/>
      <c r="G270" s="24"/>
      <c r="H270" s="24"/>
      <c r="I270" s="60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</row>
    <row r="271" spans="1:21" x14ac:dyDescent="0.25">
      <c r="B271" s="27"/>
      <c r="C271" s="24"/>
      <c r="D271" s="24"/>
      <c r="E271" s="28"/>
      <c r="F271" s="28"/>
      <c r="G271" s="28"/>
      <c r="H271" s="28"/>
      <c r="I271" s="60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</row>
    <row r="272" spans="1:21" x14ac:dyDescent="0.25">
      <c r="B272" s="27"/>
      <c r="C272" s="24"/>
      <c r="D272" s="24"/>
      <c r="E272" s="28"/>
      <c r="F272" s="28"/>
      <c r="G272" s="28"/>
      <c r="H272" s="28"/>
      <c r="I272" s="60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</row>
    <row r="273" spans="1:21" x14ac:dyDescent="0.25">
      <c r="B273" s="27"/>
      <c r="C273" s="24"/>
      <c r="D273" s="24"/>
      <c r="E273" s="28"/>
      <c r="F273" s="28"/>
      <c r="G273" s="28"/>
      <c r="H273" s="28"/>
      <c r="I273" s="60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</row>
    <row r="274" spans="1:21" x14ac:dyDescent="0.25">
      <c r="A274" s="126"/>
      <c r="B274" s="27"/>
      <c r="C274" s="24"/>
      <c r="D274" s="24"/>
      <c r="E274" s="28"/>
      <c r="F274" s="28"/>
      <c r="G274" s="28"/>
      <c r="H274" s="28"/>
      <c r="I274" s="60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</row>
    <row r="275" spans="1:21" x14ac:dyDescent="0.25">
      <c r="A275" s="126"/>
      <c r="B275" s="27"/>
      <c r="C275" s="24"/>
      <c r="D275" s="24"/>
      <c r="E275" s="28"/>
      <c r="F275" s="28"/>
      <c r="G275" s="28"/>
      <c r="H275" s="28"/>
      <c r="I275" s="60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</row>
    <row r="276" spans="1:21" x14ac:dyDescent="0.25">
      <c r="A276" s="126"/>
      <c r="B276" s="27"/>
      <c r="C276" s="24"/>
      <c r="D276" s="24"/>
      <c r="E276" s="28"/>
      <c r="F276" s="28"/>
      <c r="G276" s="28"/>
      <c r="H276" s="28"/>
      <c r="I276" s="60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</row>
    <row r="277" spans="1:21" x14ac:dyDescent="0.25">
      <c r="A277" s="126"/>
      <c r="B277" s="27"/>
      <c r="C277" s="24"/>
      <c r="D277" s="24"/>
      <c r="E277" s="28"/>
      <c r="F277" s="28"/>
      <c r="G277" s="28"/>
      <c r="H277" s="28"/>
      <c r="I277" s="60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</row>
    <row r="278" spans="1:21" x14ac:dyDescent="0.25">
      <c r="A278" s="126"/>
      <c r="B278" s="27"/>
      <c r="C278" s="24"/>
      <c r="D278" s="24"/>
      <c r="E278" s="28"/>
      <c r="F278" s="28"/>
      <c r="G278" s="28"/>
      <c r="H278" s="28"/>
      <c r="I278" s="60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</row>
    <row r="279" spans="1:21" x14ac:dyDescent="0.25">
      <c r="A279" s="126"/>
      <c r="B279" s="27"/>
      <c r="C279" s="24"/>
      <c r="D279" s="24"/>
      <c r="E279" s="28"/>
      <c r="F279" s="28"/>
      <c r="G279" s="28"/>
      <c r="H279" s="28"/>
      <c r="I279" s="60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</row>
    <row r="280" spans="1:21" x14ac:dyDescent="0.25">
      <c r="A280" s="126"/>
      <c r="B280" s="27"/>
      <c r="C280" s="24"/>
      <c r="D280" s="24"/>
      <c r="E280" s="28"/>
      <c r="F280" s="28"/>
      <c r="G280" s="28"/>
      <c r="H280" s="28"/>
      <c r="I280" s="60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</row>
    <row r="281" spans="1:21" x14ac:dyDescent="0.25">
      <c r="A281" s="126"/>
      <c r="B281" s="27"/>
      <c r="C281" s="28"/>
      <c r="D281" s="28"/>
      <c r="E281" s="24"/>
      <c r="F281" s="24"/>
      <c r="G281" s="24"/>
      <c r="H281" s="24"/>
      <c r="I281" s="60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</row>
    <row r="282" spans="1:21" x14ac:dyDescent="0.25">
      <c r="A282" s="126"/>
      <c r="B282" s="27"/>
      <c r="C282" s="24"/>
      <c r="D282" s="24"/>
      <c r="E282" s="28"/>
      <c r="F282" s="28"/>
      <c r="G282" s="28"/>
      <c r="H282" s="28"/>
      <c r="I282" s="60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</row>
    <row r="283" spans="1:21" x14ac:dyDescent="0.25">
      <c r="A283" s="126"/>
      <c r="B283" s="27"/>
      <c r="C283" s="24"/>
      <c r="D283" s="24"/>
      <c r="E283" s="28"/>
      <c r="F283" s="28"/>
      <c r="G283" s="28"/>
      <c r="H283" s="28"/>
      <c r="I283" s="60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</row>
    <row r="284" spans="1:21" x14ac:dyDescent="0.25">
      <c r="A284" s="126"/>
      <c r="B284" s="27"/>
      <c r="C284" s="24"/>
      <c r="D284" s="24"/>
      <c r="E284" s="28"/>
      <c r="F284" s="28"/>
      <c r="G284" s="28"/>
      <c r="H284" s="28"/>
      <c r="I284" s="60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</row>
    <row r="285" spans="1:21" x14ac:dyDescent="0.25">
      <c r="A285" s="126"/>
      <c r="B285" s="27"/>
      <c r="C285" s="24"/>
      <c r="D285" s="24"/>
      <c r="E285" s="28"/>
      <c r="F285" s="28"/>
      <c r="G285" s="28"/>
      <c r="H285" s="28"/>
      <c r="I285" s="60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</row>
    <row r="286" spans="1:21" x14ac:dyDescent="0.25">
      <c r="A286" s="126"/>
      <c r="B286" s="27"/>
      <c r="C286" s="24"/>
      <c r="D286" s="24"/>
      <c r="E286" s="28"/>
      <c r="F286" s="28"/>
      <c r="G286" s="28"/>
      <c r="H286" s="28"/>
      <c r="I286" s="60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</row>
    <row r="287" spans="1:21" x14ac:dyDescent="0.25">
      <c r="A287" s="126"/>
      <c r="B287" s="27"/>
      <c r="C287" s="24"/>
      <c r="D287" s="24"/>
      <c r="E287" s="28"/>
      <c r="F287" s="28"/>
      <c r="G287" s="28"/>
      <c r="H287" s="28"/>
      <c r="I287" s="60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</row>
    <row r="288" spans="1:21" x14ac:dyDescent="0.25">
      <c r="A288" s="126"/>
      <c r="B288" s="27"/>
      <c r="C288" s="24"/>
      <c r="D288" s="24"/>
      <c r="E288" s="28"/>
      <c r="F288" s="28"/>
      <c r="G288" s="28"/>
      <c r="H288" s="28"/>
      <c r="I288" s="60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</row>
    <row r="289" spans="1:21" x14ac:dyDescent="0.25">
      <c r="A289" s="126"/>
      <c r="B289" s="27"/>
      <c r="C289" s="24"/>
      <c r="D289" s="24"/>
      <c r="E289" s="28"/>
      <c r="F289" s="28"/>
      <c r="G289" s="28"/>
      <c r="H289" s="28"/>
      <c r="I289" s="60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</row>
    <row r="290" spans="1:21" x14ac:dyDescent="0.25">
      <c r="A290" s="126"/>
      <c r="B290" s="27"/>
      <c r="C290" s="24"/>
      <c r="D290" s="24"/>
      <c r="E290" s="28"/>
      <c r="F290" s="28"/>
      <c r="G290" s="28"/>
      <c r="H290" s="28"/>
      <c r="I290" s="60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</row>
    <row r="291" spans="1:21" x14ac:dyDescent="0.25">
      <c r="A291" s="126"/>
      <c r="B291" s="27"/>
      <c r="C291" s="24"/>
      <c r="D291" s="24"/>
      <c r="E291" s="28"/>
      <c r="F291" s="28"/>
      <c r="G291" s="28"/>
      <c r="H291" s="28"/>
      <c r="I291" s="60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</row>
    <row r="292" spans="1:21" x14ac:dyDescent="0.25">
      <c r="A292" s="126"/>
      <c r="B292" s="27"/>
      <c r="C292" s="28"/>
      <c r="D292" s="28"/>
      <c r="E292" s="24"/>
      <c r="F292" s="24"/>
      <c r="G292" s="24"/>
      <c r="H292" s="24"/>
      <c r="I292" s="60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</row>
    <row r="293" spans="1:21" x14ac:dyDescent="0.25">
      <c r="A293" s="126"/>
      <c r="B293" s="27"/>
      <c r="C293" s="24"/>
      <c r="D293" s="24"/>
      <c r="E293" s="28"/>
      <c r="F293" s="28"/>
      <c r="G293" s="28"/>
      <c r="H293" s="28"/>
      <c r="I293" s="60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</row>
    <row r="294" spans="1:21" x14ac:dyDescent="0.25">
      <c r="A294" s="126"/>
      <c r="B294" s="27"/>
      <c r="C294" s="24"/>
      <c r="D294" s="24"/>
      <c r="E294" s="28"/>
      <c r="F294" s="28"/>
      <c r="G294" s="28"/>
      <c r="H294" s="28"/>
      <c r="I294" s="60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</row>
    <row r="295" spans="1:21" x14ac:dyDescent="0.25">
      <c r="A295" s="126"/>
      <c r="B295" s="27"/>
      <c r="C295" s="24"/>
      <c r="D295" s="24"/>
      <c r="E295" s="28"/>
      <c r="F295" s="28"/>
      <c r="G295" s="28"/>
      <c r="H295" s="28"/>
      <c r="I295" s="60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</row>
    <row r="296" spans="1:21" x14ac:dyDescent="0.25">
      <c r="A296" s="126"/>
      <c r="B296" s="27"/>
      <c r="C296" s="24"/>
      <c r="D296" s="24"/>
      <c r="E296" s="28"/>
      <c r="F296" s="28"/>
      <c r="G296" s="28"/>
      <c r="H296" s="28"/>
      <c r="I296" s="60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</row>
    <row r="297" spans="1:21" x14ac:dyDescent="0.25">
      <c r="A297" s="126"/>
      <c r="B297" s="27"/>
      <c r="C297" s="24"/>
      <c r="D297" s="24"/>
      <c r="E297" s="28"/>
      <c r="F297" s="28"/>
      <c r="G297" s="28"/>
      <c r="H297" s="28"/>
      <c r="I297" s="60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</row>
    <row r="298" spans="1:21" x14ac:dyDescent="0.25">
      <c r="A298" s="126"/>
      <c r="B298" s="27"/>
      <c r="C298" s="24"/>
      <c r="D298" s="24"/>
      <c r="E298" s="28"/>
      <c r="F298" s="28"/>
      <c r="G298" s="28"/>
      <c r="H298" s="28"/>
      <c r="I298" s="60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</row>
    <row r="299" spans="1:21" x14ac:dyDescent="0.25">
      <c r="A299" s="126"/>
      <c r="B299" s="27"/>
      <c r="C299" s="24"/>
      <c r="D299" s="24"/>
      <c r="E299" s="28"/>
      <c r="F299" s="28"/>
      <c r="G299" s="28"/>
      <c r="H299" s="28"/>
      <c r="I299" s="60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</row>
    <row r="300" spans="1:21" x14ac:dyDescent="0.25">
      <c r="A300" s="126"/>
      <c r="B300" s="27"/>
      <c r="C300" s="24"/>
      <c r="D300" s="24"/>
      <c r="E300" s="28"/>
      <c r="F300" s="28"/>
      <c r="G300" s="28"/>
      <c r="H300" s="28"/>
      <c r="I300" s="60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</row>
    <row r="301" spans="1:21" x14ac:dyDescent="0.25">
      <c r="A301" s="126"/>
      <c r="B301" s="27"/>
      <c r="C301" s="24"/>
      <c r="D301" s="24"/>
      <c r="E301" s="28"/>
      <c r="F301" s="28"/>
      <c r="G301" s="28"/>
      <c r="H301" s="28"/>
      <c r="I301" s="60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</row>
    <row r="302" spans="1:21" x14ac:dyDescent="0.25">
      <c r="A302" s="126"/>
      <c r="B302" s="27"/>
      <c r="C302" s="24"/>
      <c r="D302" s="24"/>
      <c r="E302" s="28"/>
      <c r="F302" s="28"/>
      <c r="G302" s="28"/>
      <c r="H302" s="28"/>
      <c r="I302" s="60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</row>
    <row r="303" spans="1:21" x14ac:dyDescent="0.25">
      <c r="A303" s="126"/>
      <c r="B303" s="29"/>
      <c r="C303" s="23"/>
      <c r="D303" s="23"/>
      <c r="E303" s="24"/>
      <c r="F303" s="24"/>
      <c r="G303" s="24"/>
      <c r="H303" s="24"/>
      <c r="I303" s="60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</row>
    <row r="304" spans="1:21" x14ac:dyDescent="0.25">
      <c r="A304" s="126"/>
      <c r="B304" s="27"/>
      <c r="C304" s="28"/>
      <c r="D304" s="28"/>
      <c r="E304" s="24"/>
      <c r="F304" s="24"/>
      <c r="G304" s="24"/>
      <c r="H304" s="24"/>
      <c r="I304" s="60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</row>
    <row r="305" spans="1:21" x14ac:dyDescent="0.25">
      <c r="A305" s="126"/>
      <c r="B305" s="27"/>
      <c r="C305" s="28"/>
      <c r="D305" s="28"/>
      <c r="E305" s="24"/>
      <c r="F305" s="24"/>
      <c r="G305" s="24"/>
      <c r="H305" s="24"/>
      <c r="I305" s="60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</row>
    <row r="306" spans="1:21" x14ac:dyDescent="0.25">
      <c r="A306" s="126"/>
      <c r="B306" s="27"/>
      <c r="C306" s="28"/>
      <c r="D306" s="28"/>
      <c r="E306" s="24"/>
      <c r="F306" s="24"/>
      <c r="G306" s="24"/>
      <c r="H306" s="24"/>
      <c r="I306" s="60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</row>
    <row r="307" spans="1:21" x14ac:dyDescent="0.25">
      <c r="A307" s="126"/>
      <c r="B307" s="27"/>
      <c r="C307" s="24"/>
      <c r="D307" s="24"/>
      <c r="E307" s="28"/>
      <c r="F307" s="28"/>
      <c r="G307" s="28"/>
      <c r="H307" s="28"/>
      <c r="I307" s="60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</row>
    <row r="308" spans="1:21" x14ac:dyDescent="0.25">
      <c r="A308" s="126"/>
      <c r="B308" s="27"/>
      <c r="C308" s="24"/>
      <c r="D308" s="24"/>
      <c r="E308" s="28"/>
      <c r="F308" s="28"/>
      <c r="G308" s="28"/>
      <c r="H308" s="28"/>
      <c r="I308" s="60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</row>
    <row r="309" spans="1:21" x14ac:dyDescent="0.25">
      <c r="A309" s="126"/>
      <c r="B309" s="27"/>
      <c r="C309" s="24"/>
      <c r="D309" s="24"/>
      <c r="E309" s="28"/>
      <c r="F309" s="28"/>
      <c r="G309" s="28"/>
      <c r="H309" s="28"/>
      <c r="I309" s="60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</row>
    <row r="310" spans="1:21" x14ac:dyDescent="0.25">
      <c r="A310" s="126"/>
      <c r="B310" s="27"/>
      <c r="C310" s="24"/>
      <c r="D310" s="24"/>
      <c r="E310" s="28"/>
      <c r="F310" s="28"/>
      <c r="G310" s="28"/>
      <c r="H310" s="28"/>
      <c r="I310" s="60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</row>
    <row r="311" spans="1:21" x14ac:dyDescent="0.25">
      <c r="A311" s="126"/>
      <c r="B311" s="27"/>
      <c r="C311" s="24"/>
      <c r="D311" s="24"/>
      <c r="E311" s="28"/>
      <c r="F311" s="28"/>
      <c r="G311" s="28"/>
      <c r="H311" s="28"/>
      <c r="I311" s="60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</row>
    <row r="312" spans="1:21" x14ac:dyDescent="0.25">
      <c r="A312" s="126"/>
      <c r="B312" s="27"/>
      <c r="C312" s="24"/>
      <c r="D312" s="24"/>
      <c r="E312" s="28"/>
      <c r="F312" s="28"/>
      <c r="G312" s="28"/>
      <c r="H312" s="28"/>
      <c r="I312" s="60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</row>
    <row r="313" spans="1:21" x14ac:dyDescent="0.25">
      <c r="A313" s="126"/>
      <c r="B313" s="27"/>
      <c r="C313" s="24"/>
      <c r="D313" s="24"/>
      <c r="E313" s="28"/>
      <c r="F313" s="28"/>
      <c r="G313" s="28"/>
      <c r="H313" s="28"/>
      <c r="I313" s="60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</row>
    <row r="314" spans="1:21" x14ac:dyDescent="0.25">
      <c r="A314" s="126"/>
      <c r="B314" s="27"/>
      <c r="C314" s="24"/>
      <c r="D314" s="24"/>
      <c r="E314" s="28"/>
      <c r="F314" s="28"/>
      <c r="G314" s="28"/>
      <c r="H314" s="28"/>
      <c r="I314" s="60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</row>
    <row r="315" spans="1:21" x14ac:dyDescent="0.25">
      <c r="A315" s="126"/>
      <c r="B315" s="27"/>
      <c r="C315" s="24"/>
      <c r="D315" s="24"/>
      <c r="E315" s="28"/>
      <c r="F315" s="28"/>
      <c r="G315" s="28"/>
      <c r="H315" s="28"/>
      <c r="I315" s="60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</row>
    <row r="316" spans="1:21" x14ac:dyDescent="0.25">
      <c r="A316" s="126"/>
      <c r="B316" s="27"/>
      <c r="C316" s="24"/>
      <c r="D316" s="24"/>
      <c r="E316" s="28"/>
      <c r="F316" s="28"/>
      <c r="G316" s="28"/>
      <c r="H316" s="28"/>
      <c r="I316" s="60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</row>
    <row r="317" spans="1:21" x14ac:dyDescent="0.25">
      <c r="A317" s="126"/>
      <c r="B317" s="27"/>
      <c r="C317" s="28"/>
      <c r="D317" s="28"/>
      <c r="E317" s="24"/>
      <c r="F317" s="24"/>
      <c r="G317" s="24"/>
      <c r="H317" s="24"/>
      <c r="I317" s="60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</row>
    <row r="318" spans="1:21" x14ac:dyDescent="0.25">
      <c r="A318" s="126"/>
      <c r="B318" s="27"/>
      <c r="C318" s="24"/>
      <c r="D318" s="24"/>
      <c r="E318" s="28"/>
      <c r="F318" s="28"/>
      <c r="G318" s="28"/>
      <c r="H318" s="28"/>
      <c r="I318" s="60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</row>
    <row r="319" spans="1:21" x14ac:dyDescent="0.25">
      <c r="A319" s="126"/>
      <c r="B319" s="27"/>
      <c r="C319" s="24"/>
      <c r="D319" s="24"/>
      <c r="E319" s="28"/>
      <c r="F319" s="28"/>
      <c r="G319" s="28"/>
      <c r="H319" s="28"/>
      <c r="I319" s="60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</row>
    <row r="320" spans="1:21" x14ac:dyDescent="0.25">
      <c r="A320" s="126"/>
      <c r="B320" s="27"/>
      <c r="C320" s="24"/>
      <c r="D320" s="24"/>
      <c r="E320" s="28"/>
      <c r="F320" s="28"/>
      <c r="G320" s="28"/>
      <c r="H320" s="28"/>
      <c r="I320" s="60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</row>
    <row r="321" spans="1:21" x14ac:dyDescent="0.25">
      <c r="A321" s="126"/>
      <c r="B321" s="27"/>
      <c r="C321" s="24"/>
      <c r="D321" s="24"/>
      <c r="E321" s="28"/>
      <c r="F321" s="28"/>
      <c r="G321" s="28"/>
      <c r="H321" s="28"/>
    </row>
    <row r="322" spans="1:21" x14ac:dyDescent="0.25">
      <c r="B322" s="27"/>
      <c r="C322" s="24"/>
      <c r="D322" s="24"/>
      <c r="E322" s="28"/>
      <c r="F322" s="28"/>
      <c r="G322" s="28"/>
      <c r="H322" s="28"/>
      <c r="I322" s="18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</row>
    <row r="323" spans="1:21" s="12" customFormat="1" x14ac:dyDescent="0.25">
      <c r="A323" s="127"/>
      <c r="B323" s="27"/>
      <c r="C323" s="24"/>
      <c r="D323" s="24"/>
      <c r="E323" s="28"/>
      <c r="F323" s="28"/>
      <c r="G323" s="28"/>
      <c r="H323" s="28"/>
      <c r="I323" s="49"/>
    </row>
    <row r="324" spans="1:21" s="12" customFormat="1" x14ac:dyDescent="0.25">
      <c r="A324" s="127"/>
      <c r="B324" s="27"/>
      <c r="C324" s="24"/>
      <c r="D324" s="24"/>
      <c r="E324" s="28"/>
      <c r="F324" s="28"/>
      <c r="G324" s="28"/>
      <c r="H324" s="28"/>
      <c r="I324" s="49"/>
    </row>
    <row r="325" spans="1:21" s="12" customFormat="1" x14ac:dyDescent="0.25">
      <c r="A325" s="127"/>
      <c r="B325" s="27"/>
      <c r="C325" s="24"/>
      <c r="D325" s="24"/>
      <c r="E325" s="28"/>
      <c r="F325" s="28"/>
      <c r="G325" s="28"/>
      <c r="H325" s="28"/>
      <c r="I325" s="49"/>
    </row>
    <row r="326" spans="1:21" s="12" customFormat="1" x14ac:dyDescent="0.25">
      <c r="A326" s="127"/>
      <c r="B326" s="27"/>
      <c r="C326" s="24"/>
      <c r="D326" s="24"/>
      <c r="E326" s="28"/>
      <c r="F326" s="28"/>
      <c r="G326" s="28"/>
      <c r="H326" s="28"/>
      <c r="I326" s="49"/>
    </row>
    <row r="327" spans="1:21" s="12" customFormat="1" x14ac:dyDescent="0.25">
      <c r="A327" s="127"/>
      <c r="B327" s="27"/>
      <c r="C327" s="24"/>
      <c r="D327" s="24"/>
      <c r="E327" s="28"/>
      <c r="F327" s="28"/>
      <c r="G327" s="28"/>
      <c r="H327" s="28"/>
      <c r="I327" s="49"/>
    </row>
    <row r="328" spans="1:21" s="12" customFormat="1" x14ac:dyDescent="0.25">
      <c r="A328" s="127"/>
      <c r="B328" s="27"/>
      <c r="C328" s="28"/>
      <c r="D328" s="28"/>
      <c r="E328" s="24"/>
      <c r="F328" s="24"/>
      <c r="G328" s="24"/>
      <c r="H328" s="24"/>
      <c r="I328" s="49"/>
    </row>
    <row r="329" spans="1:21" s="12" customFormat="1" x14ac:dyDescent="0.25">
      <c r="A329" s="127"/>
      <c r="B329" s="27"/>
      <c r="C329" s="24"/>
      <c r="D329" s="24"/>
      <c r="E329" s="28"/>
      <c r="F329" s="28"/>
      <c r="G329" s="28"/>
      <c r="H329" s="28"/>
      <c r="I329" s="49"/>
    </row>
    <row r="330" spans="1:21" s="12" customFormat="1" x14ac:dyDescent="0.25">
      <c r="A330" s="127"/>
      <c r="B330" s="27"/>
      <c r="C330" s="24"/>
      <c r="D330" s="24"/>
      <c r="E330" s="28"/>
      <c r="F330" s="28"/>
      <c r="G330" s="28"/>
      <c r="H330" s="28"/>
      <c r="I330" s="49"/>
    </row>
    <row r="331" spans="1:21" s="12" customFormat="1" x14ac:dyDescent="0.25">
      <c r="A331" s="127"/>
      <c r="B331" s="27"/>
      <c r="C331" s="24"/>
      <c r="D331" s="24"/>
      <c r="E331" s="28"/>
      <c r="F331" s="28"/>
      <c r="G331" s="28"/>
      <c r="H331" s="28"/>
      <c r="I331" s="49"/>
    </row>
    <row r="332" spans="1:21" s="12" customFormat="1" x14ac:dyDescent="0.25">
      <c r="A332" s="127"/>
      <c r="B332" s="27"/>
      <c r="C332" s="24"/>
      <c r="D332" s="24"/>
      <c r="E332" s="28"/>
      <c r="F332" s="28"/>
      <c r="G332" s="28"/>
      <c r="H332" s="28"/>
      <c r="I332" s="49"/>
    </row>
    <row r="333" spans="1:21" s="12" customFormat="1" x14ac:dyDescent="0.25">
      <c r="A333" s="127"/>
      <c r="B333" s="27"/>
      <c r="C333" s="24"/>
      <c r="D333" s="24"/>
      <c r="E333" s="28"/>
      <c r="F333" s="28"/>
      <c r="G333" s="28"/>
      <c r="H333" s="28"/>
      <c r="I333" s="49"/>
    </row>
    <row r="334" spans="1:21" s="12" customFormat="1" x14ac:dyDescent="0.25">
      <c r="A334" s="127"/>
      <c r="B334" s="27"/>
      <c r="C334" s="24"/>
      <c r="D334" s="24"/>
      <c r="E334" s="28"/>
      <c r="F334" s="28"/>
      <c r="G334" s="28"/>
      <c r="H334" s="28"/>
      <c r="I334" s="49"/>
    </row>
    <row r="335" spans="1:21" s="12" customFormat="1" x14ac:dyDescent="0.25">
      <c r="A335" s="127"/>
      <c r="B335" s="27"/>
      <c r="C335" s="24"/>
      <c r="D335" s="24"/>
      <c r="E335" s="28"/>
      <c r="F335" s="28"/>
      <c r="G335" s="28"/>
      <c r="H335" s="28"/>
      <c r="I335" s="49"/>
    </row>
    <row r="336" spans="1:21" s="12" customFormat="1" x14ac:dyDescent="0.25">
      <c r="A336" s="127"/>
      <c r="B336" s="27"/>
      <c r="C336" s="24"/>
      <c r="D336" s="24"/>
      <c r="E336" s="28"/>
      <c r="F336" s="28"/>
      <c r="G336" s="28"/>
      <c r="H336" s="28"/>
      <c r="I336" s="49"/>
    </row>
    <row r="337" spans="1:21" s="12" customFormat="1" x14ac:dyDescent="0.25">
      <c r="A337" s="127"/>
      <c r="B337" s="27"/>
      <c r="C337" s="24"/>
      <c r="D337" s="24"/>
      <c r="E337" s="28"/>
      <c r="F337" s="28"/>
      <c r="G337" s="28"/>
      <c r="H337" s="28"/>
      <c r="I337" s="49"/>
    </row>
    <row r="338" spans="1:21" s="12" customFormat="1" x14ac:dyDescent="0.25">
      <c r="A338" s="127"/>
      <c r="B338" s="27"/>
      <c r="C338" s="24"/>
      <c r="D338" s="24"/>
      <c r="E338" s="28"/>
      <c r="F338" s="28"/>
      <c r="G338" s="28"/>
      <c r="H338" s="28"/>
      <c r="I338" s="49"/>
    </row>
    <row r="339" spans="1:21" x14ac:dyDescent="0.25">
      <c r="B339" s="29"/>
      <c r="C339" s="23"/>
      <c r="D339" s="23"/>
      <c r="E339" s="28"/>
      <c r="F339" s="28"/>
      <c r="G339" s="28"/>
      <c r="H339" s="28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</row>
    <row r="340" spans="1:21" x14ac:dyDescent="0.25">
      <c r="B340" s="30"/>
      <c r="C340" s="26"/>
      <c r="D340" s="26"/>
      <c r="E340" s="24"/>
      <c r="F340" s="24"/>
      <c r="G340" s="24"/>
      <c r="H340" s="24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</row>
    <row r="341" spans="1:21" x14ac:dyDescent="0.25">
      <c r="B341" s="27"/>
      <c r="C341" s="24"/>
      <c r="D341" s="24"/>
      <c r="E341" s="28"/>
      <c r="F341" s="28"/>
      <c r="G341" s="28"/>
      <c r="H341" s="28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</row>
    <row r="342" spans="1:21" x14ac:dyDescent="0.25">
      <c r="B342" s="27"/>
      <c r="C342" s="28"/>
      <c r="D342" s="28"/>
      <c r="E342" s="24"/>
      <c r="F342" s="24"/>
      <c r="G342" s="24"/>
      <c r="H342" s="24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</row>
    <row r="343" spans="1:21" x14ac:dyDescent="0.25">
      <c r="B343" s="27"/>
      <c r="C343" s="24"/>
      <c r="D343" s="24"/>
      <c r="E343" s="28"/>
      <c r="F343" s="28"/>
      <c r="G343" s="28"/>
      <c r="H343" s="28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</row>
    <row r="344" spans="1:21" x14ac:dyDescent="0.25">
      <c r="B344" s="27"/>
      <c r="C344" s="24"/>
      <c r="D344" s="24"/>
      <c r="E344" s="28"/>
      <c r="F344" s="28"/>
      <c r="G344" s="28"/>
      <c r="H344" s="28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</row>
    <row r="345" spans="1:21" x14ac:dyDescent="0.25">
      <c r="B345" s="27"/>
      <c r="C345" s="24"/>
      <c r="D345" s="24"/>
      <c r="E345" s="28"/>
      <c r="F345" s="28"/>
      <c r="G345" s="28"/>
      <c r="H345" s="28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</row>
    <row r="346" spans="1:21" x14ac:dyDescent="0.25">
      <c r="B346" s="27"/>
      <c r="C346" s="24"/>
      <c r="D346" s="24"/>
      <c r="E346" s="28"/>
      <c r="F346" s="28"/>
      <c r="G346" s="28"/>
      <c r="H346" s="28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</row>
    <row r="347" spans="1:21" x14ac:dyDescent="0.25">
      <c r="B347" s="27"/>
      <c r="C347" s="28"/>
      <c r="D347" s="28"/>
      <c r="E347" s="24"/>
      <c r="F347" s="24"/>
      <c r="G347" s="24"/>
      <c r="H347" s="24"/>
      <c r="I347" s="60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</row>
    <row r="348" spans="1:21" x14ac:dyDescent="0.25">
      <c r="B348" s="27"/>
      <c r="C348" s="24"/>
      <c r="D348" s="24"/>
      <c r="E348" s="28"/>
      <c r="F348" s="28"/>
      <c r="G348" s="28"/>
      <c r="H348" s="28"/>
      <c r="I348" s="60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</row>
    <row r="349" spans="1:21" x14ac:dyDescent="0.25">
      <c r="B349" s="27"/>
      <c r="C349" s="24"/>
      <c r="D349" s="24"/>
      <c r="E349" s="28"/>
      <c r="F349" s="28"/>
      <c r="G349" s="28"/>
      <c r="H349" s="28"/>
      <c r="I349" s="60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</row>
    <row r="350" spans="1:21" x14ac:dyDescent="0.25">
      <c r="B350" s="27"/>
      <c r="C350" s="28"/>
      <c r="D350" s="28"/>
      <c r="E350" s="24"/>
      <c r="F350" s="24"/>
      <c r="G350" s="24"/>
      <c r="H350" s="24"/>
      <c r="I350" s="60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</row>
    <row r="351" spans="1:21" x14ac:dyDescent="0.25">
      <c r="B351" s="27"/>
      <c r="C351" s="28"/>
      <c r="D351" s="28"/>
      <c r="E351" s="24"/>
      <c r="F351" s="24"/>
      <c r="G351" s="24"/>
      <c r="H351" s="24"/>
      <c r="I351" s="60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</row>
    <row r="352" spans="1:21" x14ac:dyDescent="0.25">
      <c r="B352" s="27"/>
      <c r="C352" s="24"/>
      <c r="D352" s="24"/>
      <c r="E352" s="28"/>
      <c r="F352" s="28"/>
      <c r="G352" s="28"/>
      <c r="H352" s="28"/>
      <c r="I352" s="60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</row>
    <row r="353" spans="1:21" x14ac:dyDescent="0.25">
      <c r="B353" s="27"/>
      <c r="C353" s="24"/>
      <c r="D353" s="24"/>
      <c r="E353" s="28"/>
      <c r="F353" s="28"/>
      <c r="G353" s="28"/>
      <c r="H353" s="28"/>
      <c r="I353" s="60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</row>
    <row r="354" spans="1:21" x14ac:dyDescent="0.25">
      <c r="A354" s="126"/>
      <c r="B354" s="27"/>
      <c r="C354" s="24"/>
      <c r="D354" s="24"/>
      <c r="E354" s="28"/>
      <c r="F354" s="28"/>
      <c r="G354" s="28"/>
      <c r="H354" s="28"/>
      <c r="I354" s="60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</row>
    <row r="355" spans="1:21" x14ac:dyDescent="0.25">
      <c r="A355" s="126"/>
      <c r="B355" s="27"/>
      <c r="C355" s="28"/>
      <c r="D355" s="28"/>
      <c r="E355" s="24"/>
      <c r="F355" s="24"/>
      <c r="G355" s="24"/>
      <c r="H355" s="24"/>
      <c r="I355" s="60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</row>
    <row r="356" spans="1:21" x14ac:dyDescent="0.25">
      <c r="A356" s="126"/>
      <c r="B356" s="27"/>
      <c r="C356" s="24"/>
      <c r="D356" s="24"/>
      <c r="E356" s="28"/>
      <c r="F356" s="28"/>
      <c r="G356" s="28"/>
      <c r="H356" s="28"/>
      <c r="I356" s="60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</row>
    <row r="357" spans="1:21" x14ac:dyDescent="0.25">
      <c r="A357" s="126"/>
      <c r="B357" s="27"/>
      <c r="C357" s="24"/>
      <c r="D357" s="24"/>
      <c r="E357" s="28"/>
      <c r="F357" s="28"/>
      <c r="G357" s="28"/>
      <c r="H357" s="28"/>
      <c r="I357" s="60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</row>
    <row r="358" spans="1:21" x14ac:dyDescent="0.25">
      <c r="A358" s="126"/>
      <c r="B358" s="27"/>
      <c r="C358" s="24"/>
      <c r="D358" s="24"/>
      <c r="E358" s="28"/>
      <c r="F358" s="28"/>
      <c r="G358" s="28"/>
      <c r="H358" s="28"/>
      <c r="I358" s="60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</row>
    <row r="359" spans="1:21" x14ac:dyDescent="0.25">
      <c r="A359" s="126"/>
      <c r="B359" s="27"/>
      <c r="C359" s="24"/>
      <c r="D359" s="24"/>
      <c r="E359" s="28"/>
      <c r="F359" s="28"/>
      <c r="G359" s="28"/>
      <c r="H359" s="28"/>
      <c r="I359" s="60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</row>
    <row r="360" spans="1:21" x14ac:dyDescent="0.25">
      <c r="A360" s="126"/>
      <c r="B360" s="27"/>
      <c r="C360" s="24"/>
      <c r="D360" s="24"/>
      <c r="E360" s="28"/>
      <c r="F360" s="28"/>
      <c r="G360" s="28"/>
      <c r="H360" s="28"/>
      <c r="I360" s="60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</row>
    <row r="361" spans="1:21" x14ac:dyDescent="0.25">
      <c r="A361" s="126"/>
      <c r="B361" s="27"/>
      <c r="C361" s="24"/>
      <c r="D361" s="24"/>
      <c r="E361" s="28"/>
      <c r="F361" s="28"/>
      <c r="G361" s="28"/>
      <c r="H361" s="28"/>
      <c r="I361" s="60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</row>
    <row r="362" spans="1:21" x14ac:dyDescent="0.25">
      <c r="A362" s="126"/>
      <c r="B362" s="27"/>
      <c r="C362" s="24"/>
      <c r="D362" s="24"/>
      <c r="E362" s="28"/>
      <c r="F362" s="28"/>
      <c r="G362" s="28"/>
      <c r="H362" s="28"/>
      <c r="I362" s="60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</row>
    <row r="363" spans="1:21" x14ac:dyDescent="0.25">
      <c r="A363" s="126"/>
      <c r="B363" s="27"/>
      <c r="C363" s="24"/>
      <c r="D363" s="24"/>
      <c r="E363" s="28"/>
      <c r="F363" s="28"/>
      <c r="G363" s="28"/>
      <c r="H363" s="28"/>
      <c r="I363" s="60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</row>
    <row r="364" spans="1:21" x14ac:dyDescent="0.25">
      <c r="A364" s="126"/>
      <c r="B364" s="27"/>
      <c r="C364" s="24"/>
      <c r="D364" s="24"/>
      <c r="E364" s="28"/>
      <c r="F364" s="28"/>
      <c r="G364" s="28"/>
      <c r="H364" s="28"/>
      <c r="I364" s="60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</row>
    <row r="365" spans="1:21" x14ac:dyDescent="0.25">
      <c r="A365" s="126"/>
      <c r="B365" s="27"/>
      <c r="C365" s="24"/>
      <c r="D365" s="24"/>
      <c r="E365" s="28"/>
      <c r="F365" s="28"/>
      <c r="G365" s="28"/>
      <c r="H365" s="28"/>
      <c r="I365" s="60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</row>
    <row r="366" spans="1:21" x14ac:dyDescent="0.25">
      <c r="A366" s="126"/>
      <c r="B366" s="29"/>
      <c r="C366" s="23"/>
      <c r="D366" s="23"/>
      <c r="E366" s="24"/>
      <c r="F366" s="24"/>
      <c r="G366" s="24"/>
      <c r="H366" s="24"/>
      <c r="I366" s="60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</row>
    <row r="367" spans="1:21" x14ac:dyDescent="0.25">
      <c r="A367" s="126"/>
      <c r="B367" s="27"/>
      <c r="C367" s="28"/>
      <c r="D367" s="28"/>
      <c r="E367" s="24"/>
      <c r="F367" s="24"/>
      <c r="G367" s="24"/>
      <c r="H367" s="24"/>
      <c r="I367" s="60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</row>
    <row r="368" spans="1:21" x14ac:dyDescent="0.25">
      <c r="A368" s="126"/>
      <c r="B368" s="27"/>
      <c r="C368" s="28"/>
      <c r="D368" s="28"/>
      <c r="E368" s="24"/>
      <c r="F368" s="24"/>
      <c r="G368" s="24"/>
      <c r="H368" s="24"/>
      <c r="I368" s="60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</row>
    <row r="369" spans="1:21" x14ac:dyDescent="0.25">
      <c r="A369" s="126"/>
      <c r="B369" s="27"/>
      <c r="C369" s="24"/>
      <c r="D369" s="24"/>
      <c r="E369" s="28"/>
      <c r="F369" s="28"/>
      <c r="G369" s="28"/>
      <c r="H369" s="28"/>
      <c r="I369" s="60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</row>
    <row r="370" spans="1:21" x14ac:dyDescent="0.25">
      <c r="A370" s="126"/>
      <c r="B370" s="27"/>
      <c r="C370" s="24"/>
      <c r="D370" s="24"/>
      <c r="E370" s="28"/>
      <c r="F370" s="28"/>
      <c r="G370" s="28"/>
      <c r="H370" s="28"/>
      <c r="I370" s="60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</row>
    <row r="371" spans="1:21" x14ac:dyDescent="0.25">
      <c r="A371" s="126"/>
      <c r="B371" s="27"/>
      <c r="C371" s="24"/>
      <c r="D371" s="24"/>
      <c r="E371" s="28"/>
      <c r="F371" s="28"/>
      <c r="G371" s="28"/>
      <c r="H371" s="28"/>
      <c r="I371" s="60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</row>
    <row r="372" spans="1:21" x14ac:dyDescent="0.25">
      <c r="A372" s="126"/>
      <c r="B372" s="27"/>
      <c r="C372" s="28"/>
      <c r="D372" s="28"/>
      <c r="E372" s="24"/>
      <c r="F372" s="24"/>
      <c r="G372" s="24"/>
      <c r="H372" s="24"/>
      <c r="I372" s="60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</row>
    <row r="373" spans="1:21" x14ac:dyDescent="0.25">
      <c r="A373" s="126"/>
      <c r="B373" s="27"/>
      <c r="C373" s="24"/>
      <c r="D373" s="24"/>
      <c r="E373" s="28"/>
      <c r="F373" s="28"/>
      <c r="G373" s="28"/>
      <c r="H373" s="28"/>
      <c r="I373" s="60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</row>
    <row r="374" spans="1:21" x14ac:dyDescent="0.25">
      <c r="A374" s="126"/>
      <c r="B374" s="27"/>
      <c r="C374" s="24"/>
      <c r="D374" s="24"/>
      <c r="E374" s="28"/>
      <c r="F374" s="28"/>
      <c r="G374" s="28"/>
      <c r="H374" s="28"/>
      <c r="I374" s="60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</row>
    <row r="375" spans="1:21" x14ac:dyDescent="0.25">
      <c r="A375" s="126"/>
      <c r="B375" s="27"/>
      <c r="C375" s="28"/>
      <c r="D375" s="28"/>
      <c r="E375" s="24"/>
      <c r="F375" s="24"/>
      <c r="G375" s="24"/>
      <c r="H375" s="24"/>
      <c r="I375" s="60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</row>
    <row r="376" spans="1:21" x14ac:dyDescent="0.25">
      <c r="A376" s="126"/>
      <c r="B376" s="27"/>
      <c r="C376" s="24"/>
      <c r="D376" s="24"/>
      <c r="E376" s="28"/>
      <c r="F376" s="28"/>
      <c r="G376" s="28"/>
      <c r="H376" s="28"/>
      <c r="I376" s="60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</row>
    <row r="377" spans="1:21" x14ac:dyDescent="0.25">
      <c r="A377" s="126"/>
      <c r="B377" s="27"/>
      <c r="C377" s="24"/>
      <c r="D377" s="24"/>
      <c r="E377" s="28"/>
      <c r="F377" s="28"/>
      <c r="G377" s="28"/>
      <c r="H377" s="28"/>
      <c r="I377" s="60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</row>
    <row r="378" spans="1:21" x14ac:dyDescent="0.25">
      <c r="A378" s="126"/>
      <c r="B378" s="27"/>
      <c r="C378" s="24"/>
      <c r="D378" s="24"/>
      <c r="E378" s="28"/>
      <c r="F378" s="28"/>
      <c r="G378" s="28"/>
      <c r="H378" s="28"/>
      <c r="I378" s="60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</row>
    <row r="379" spans="1:21" x14ac:dyDescent="0.25">
      <c r="A379" s="126"/>
      <c r="B379" s="27"/>
      <c r="C379" s="24"/>
      <c r="D379" s="24"/>
      <c r="E379" s="28"/>
      <c r="F379" s="28"/>
      <c r="G379" s="28"/>
      <c r="H379" s="28"/>
      <c r="I379" s="60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</row>
    <row r="380" spans="1:21" x14ac:dyDescent="0.25">
      <c r="A380" s="126"/>
      <c r="B380" s="27"/>
      <c r="C380" s="24"/>
      <c r="D380" s="24"/>
      <c r="E380" s="28"/>
      <c r="F380" s="28"/>
      <c r="G380" s="28"/>
      <c r="H380" s="28"/>
      <c r="I380" s="60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</row>
    <row r="381" spans="1:21" x14ac:dyDescent="0.25">
      <c r="A381" s="126"/>
      <c r="B381" s="27"/>
      <c r="C381" s="24"/>
      <c r="D381" s="24"/>
      <c r="E381" s="28"/>
      <c r="F381" s="28"/>
      <c r="G381" s="28"/>
      <c r="H381" s="28"/>
      <c r="I381" s="60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</row>
    <row r="382" spans="1:21" x14ac:dyDescent="0.25">
      <c r="A382" s="126"/>
      <c r="B382" s="27"/>
      <c r="C382" s="24"/>
      <c r="D382" s="24"/>
      <c r="E382" s="28"/>
      <c r="F382" s="28"/>
      <c r="G382" s="28"/>
      <c r="H382" s="28"/>
      <c r="I382" s="60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</row>
    <row r="383" spans="1:21" x14ac:dyDescent="0.25">
      <c r="A383" s="126"/>
      <c r="B383" s="27"/>
      <c r="C383" s="28"/>
      <c r="D383" s="28"/>
      <c r="E383" s="24"/>
      <c r="F383" s="24"/>
      <c r="G383" s="24"/>
      <c r="H383" s="24"/>
      <c r="I383" s="60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</row>
    <row r="384" spans="1:21" x14ac:dyDescent="0.25">
      <c r="A384" s="126"/>
      <c r="B384" s="27"/>
      <c r="C384" s="28"/>
      <c r="D384" s="28"/>
      <c r="E384" s="24"/>
      <c r="F384" s="24"/>
      <c r="G384" s="24"/>
      <c r="H384" s="24"/>
      <c r="I384" s="60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</row>
    <row r="385" spans="1:21" x14ac:dyDescent="0.25">
      <c r="A385" s="126"/>
      <c r="B385" s="27"/>
      <c r="C385" s="28"/>
      <c r="D385" s="28"/>
      <c r="E385" s="24"/>
      <c r="F385" s="24"/>
      <c r="G385" s="24"/>
      <c r="H385" s="24"/>
      <c r="I385" s="60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</row>
    <row r="386" spans="1:21" x14ac:dyDescent="0.25">
      <c r="A386" s="126"/>
      <c r="B386" s="27"/>
      <c r="C386" s="28"/>
      <c r="D386" s="28"/>
      <c r="E386" s="24"/>
      <c r="F386" s="24"/>
      <c r="G386" s="24"/>
      <c r="H386" s="24"/>
      <c r="I386" s="60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</row>
    <row r="387" spans="1:21" x14ac:dyDescent="0.25">
      <c r="A387" s="126"/>
      <c r="B387" s="27"/>
      <c r="C387" s="24"/>
      <c r="D387" s="24"/>
      <c r="E387" s="28"/>
      <c r="F387" s="28"/>
      <c r="G387" s="28"/>
      <c r="H387" s="28"/>
      <c r="I387" s="60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</row>
    <row r="388" spans="1:21" x14ac:dyDescent="0.25">
      <c r="A388" s="126"/>
      <c r="B388" s="27"/>
      <c r="C388" s="24"/>
      <c r="D388" s="24"/>
      <c r="E388" s="28"/>
      <c r="F388" s="28"/>
      <c r="G388" s="28"/>
      <c r="H388" s="28"/>
      <c r="I388" s="60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</row>
    <row r="389" spans="1:21" x14ac:dyDescent="0.25">
      <c r="A389" s="126"/>
      <c r="B389" s="27"/>
      <c r="C389" s="24"/>
      <c r="D389" s="24"/>
      <c r="E389" s="28"/>
      <c r="F389" s="28"/>
      <c r="G389" s="28"/>
      <c r="H389" s="28"/>
      <c r="I389" s="60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</row>
    <row r="390" spans="1:21" x14ac:dyDescent="0.25">
      <c r="A390" s="126"/>
      <c r="B390" s="27"/>
      <c r="C390" s="24"/>
      <c r="D390" s="24"/>
      <c r="E390" s="28"/>
      <c r="F390" s="28"/>
      <c r="G390" s="28"/>
      <c r="H390" s="28"/>
      <c r="I390" s="60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</row>
    <row r="391" spans="1:21" x14ac:dyDescent="0.25">
      <c r="A391" s="126"/>
      <c r="B391" s="27"/>
      <c r="C391" s="28"/>
      <c r="D391" s="28"/>
      <c r="E391" s="24"/>
      <c r="F391" s="24"/>
      <c r="G391" s="24"/>
      <c r="H391" s="24"/>
      <c r="I391" s="60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</row>
    <row r="392" spans="1:21" x14ac:dyDescent="0.25">
      <c r="A392" s="126"/>
      <c r="B392" s="27"/>
      <c r="C392" s="24"/>
      <c r="D392" s="24"/>
      <c r="E392" s="28"/>
      <c r="F392" s="28"/>
      <c r="G392" s="28"/>
      <c r="H392" s="28"/>
      <c r="I392" s="60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</row>
    <row r="393" spans="1:21" x14ac:dyDescent="0.25">
      <c r="A393" s="126"/>
      <c r="B393" s="27"/>
      <c r="C393" s="24"/>
      <c r="D393" s="24"/>
      <c r="E393" s="28"/>
      <c r="F393" s="28"/>
      <c r="G393" s="28"/>
      <c r="H393" s="28"/>
      <c r="I393" s="60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</row>
    <row r="394" spans="1:21" x14ac:dyDescent="0.25">
      <c r="A394" s="126"/>
      <c r="B394" s="27"/>
      <c r="C394" s="24"/>
      <c r="D394" s="24"/>
      <c r="E394" s="28"/>
      <c r="F394" s="28"/>
      <c r="G394" s="28"/>
      <c r="H394" s="28"/>
      <c r="I394" s="60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</row>
    <row r="395" spans="1:21" x14ac:dyDescent="0.25">
      <c r="A395" s="126"/>
      <c r="B395" s="27"/>
      <c r="C395" s="24"/>
      <c r="D395" s="24"/>
      <c r="E395" s="28"/>
      <c r="F395" s="28"/>
      <c r="G395" s="28"/>
      <c r="H395" s="28"/>
      <c r="I395" s="60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</row>
    <row r="396" spans="1:21" x14ac:dyDescent="0.25">
      <c r="A396" s="126"/>
      <c r="B396" s="27"/>
      <c r="C396" s="24"/>
      <c r="D396" s="24"/>
      <c r="E396" s="28"/>
      <c r="F396" s="28"/>
      <c r="G396" s="28"/>
      <c r="H396" s="28"/>
      <c r="I396" s="60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</row>
    <row r="397" spans="1:21" x14ac:dyDescent="0.25">
      <c r="A397" s="126"/>
      <c r="B397" s="27"/>
      <c r="C397" s="28"/>
      <c r="D397" s="28"/>
      <c r="E397" s="24"/>
      <c r="F397" s="24"/>
      <c r="G397" s="24"/>
      <c r="H397" s="24"/>
      <c r="I397" s="60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</row>
    <row r="398" spans="1:21" x14ac:dyDescent="0.25">
      <c r="A398" s="126"/>
      <c r="B398" s="27"/>
      <c r="C398" s="28"/>
      <c r="D398" s="28"/>
      <c r="E398" s="24"/>
      <c r="F398" s="24"/>
      <c r="G398" s="24"/>
      <c r="H398" s="24"/>
      <c r="I398" s="60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</row>
    <row r="399" spans="1:21" x14ac:dyDescent="0.25">
      <c r="A399" s="126"/>
      <c r="B399" s="27"/>
      <c r="C399" s="24"/>
      <c r="D399" s="24"/>
      <c r="E399" s="28"/>
      <c r="F399" s="28"/>
      <c r="G399" s="28"/>
      <c r="H399" s="28"/>
      <c r="I399" s="60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</row>
    <row r="400" spans="1:21" x14ac:dyDescent="0.25">
      <c r="A400" s="126"/>
      <c r="B400" s="27"/>
      <c r="C400" s="24"/>
      <c r="D400" s="24"/>
      <c r="E400" s="28"/>
      <c r="F400" s="28"/>
      <c r="G400" s="28"/>
      <c r="H400" s="28"/>
      <c r="I400" s="60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</row>
    <row r="401" spans="1:21" x14ac:dyDescent="0.25">
      <c r="A401" s="126"/>
      <c r="B401" s="27"/>
      <c r="C401" s="24"/>
      <c r="D401" s="24"/>
      <c r="E401" s="28"/>
      <c r="F401" s="28"/>
      <c r="G401" s="28"/>
      <c r="H401" s="28"/>
      <c r="I401" s="60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</row>
    <row r="402" spans="1:21" x14ac:dyDescent="0.25">
      <c r="A402" s="126"/>
      <c r="B402" s="29"/>
      <c r="C402" s="23"/>
      <c r="D402" s="23"/>
      <c r="E402" s="24"/>
      <c r="F402" s="24"/>
      <c r="G402" s="24"/>
      <c r="H402" s="24"/>
      <c r="I402" s="60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</row>
    <row r="403" spans="1:21" x14ac:dyDescent="0.25">
      <c r="A403" s="126"/>
      <c r="B403" s="27"/>
      <c r="C403" s="28"/>
      <c r="D403" s="28"/>
      <c r="E403" s="24"/>
      <c r="F403" s="24"/>
      <c r="G403" s="24"/>
      <c r="H403" s="24"/>
      <c r="I403" s="60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</row>
    <row r="404" spans="1:21" x14ac:dyDescent="0.25">
      <c r="A404" s="126"/>
      <c r="B404" s="27"/>
      <c r="C404" s="28"/>
      <c r="D404" s="28"/>
      <c r="E404" s="24"/>
      <c r="F404" s="24"/>
      <c r="G404" s="24"/>
      <c r="H404" s="24"/>
      <c r="I404" s="60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</row>
    <row r="405" spans="1:21" x14ac:dyDescent="0.25">
      <c r="A405" s="126"/>
      <c r="B405" s="27"/>
      <c r="C405" s="24"/>
      <c r="D405" s="24"/>
      <c r="E405" s="28"/>
      <c r="F405" s="28"/>
      <c r="G405" s="28"/>
      <c r="H405" s="28"/>
      <c r="I405" s="60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</row>
    <row r="406" spans="1:21" x14ac:dyDescent="0.25">
      <c r="A406" s="126"/>
      <c r="B406" s="27"/>
      <c r="C406" s="24"/>
      <c r="D406" s="24"/>
      <c r="E406" s="28"/>
      <c r="F406" s="28"/>
      <c r="G406" s="28"/>
      <c r="H406" s="28"/>
      <c r="I406" s="60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</row>
    <row r="407" spans="1:21" x14ac:dyDescent="0.25">
      <c r="A407" s="126"/>
      <c r="B407" s="27"/>
      <c r="C407" s="28"/>
      <c r="D407" s="28"/>
      <c r="E407" s="24"/>
      <c r="F407" s="24"/>
      <c r="G407" s="24"/>
      <c r="H407" s="24"/>
      <c r="I407" s="60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</row>
    <row r="408" spans="1:21" x14ac:dyDescent="0.25">
      <c r="A408" s="126"/>
      <c r="B408" s="27"/>
      <c r="C408" s="28"/>
      <c r="D408" s="28"/>
      <c r="E408" s="24"/>
      <c r="F408" s="24"/>
      <c r="G408" s="24"/>
      <c r="H408" s="24"/>
      <c r="I408" s="60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</row>
    <row r="409" spans="1:21" x14ac:dyDescent="0.25">
      <c r="A409" s="126"/>
      <c r="B409" s="27"/>
      <c r="C409" s="24"/>
      <c r="D409" s="24"/>
      <c r="E409" s="28"/>
      <c r="F409" s="28"/>
      <c r="G409" s="28"/>
      <c r="H409" s="28"/>
      <c r="I409" s="60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</row>
    <row r="410" spans="1:21" x14ac:dyDescent="0.25">
      <c r="A410" s="126"/>
      <c r="B410" s="27"/>
      <c r="C410" s="24"/>
      <c r="D410" s="24"/>
      <c r="E410" s="28"/>
      <c r="F410" s="28"/>
      <c r="G410" s="28"/>
      <c r="H410" s="28"/>
      <c r="I410" s="60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</row>
    <row r="411" spans="1:21" x14ac:dyDescent="0.25">
      <c r="A411" s="126"/>
      <c r="B411" s="27"/>
      <c r="C411" s="28"/>
      <c r="D411" s="28"/>
      <c r="E411" s="24"/>
      <c r="F411" s="24"/>
      <c r="G411" s="24"/>
      <c r="H411" s="24"/>
      <c r="I411" s="60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</row>
    <row r="412" spans="1:21" x14ac:dyDescent="0.25">
      <c r="A412" s="126"/>
      <c r="B412" s="29"/>
      <c r="C412" s="23"/>
      <c r="D412" s="23"/>
      <c r="E412" s="24"/>
      <c r="F412" s="24"/>
      <c r="G412" s="24"/>
      <c r="H412" s="24"/>
      <c r="I412" s="60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</row>
    <row r="413" spans="1:21" x14ac:dyDescent="0.25">
      <c r="A413" s="126"/>
      <c r="B413" s="27"/>
      <c r="C413" s="28"/>
      <c r="D413" s="28"/>
      <c r="E413" s="24"/>
      <c r="F413" s="24"/>
      <c r="G413" s="24"/>
      <c r="H413" s="24"/>
      <c r="I413" s="60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</row>
    <row r="414" spans="1:21" x14ac:dyDescent="0.25">
      <c r="A414" s="126"/>
      <c r="B414" s="27"/>
      <c r="C414" s="28"/>
      <c r="D414" s="28"/>
      <c r="E414" s="24"/>
      <c r="F414" s="24"/>
      <c r="G414" s="24"/>
      <c r="H414" s="24"/>
      <c r="I414" s="60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</row>
    <row r="415" spans="1:21" x14ac:dyDescent="0.25">
      <c r="A415" s="126"/>
      <c r="B415" s="27"/>
      <c r="C415" s="28"/>
      <c r="D415" s="28"/>
      <c r="E415" s="24"/>
      <c r="F415" s="24"/>
      <c r="G415" s="24"/>
      <c r="H415" s="24"/>
      <c r="I415" s="60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</row>
    <row r="416" spans="1:21" x14ac:dyDescent="0.25">
      <c r="A416" s="126"/>
      <c r="B416" s="27"/>
      <c r="C416" s="28"/>
      <c r="D416" s="28"/>
      <c r="E416" s="24"/>
      <c r="F416" s="24"/>
      <c r="G416" s="24"/>
      <c r="H416" s="24"/>
      <c r="I416" s="60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</row>
    <row r="417" spans="1:21" x14ac:dyDescent="0.25">
      <c r="A417" s="126"/>
      <c r="B417" s="27"/>
      <c r="C417" s="24"/>
      <c r="D417" s="24"/>
      <c r="E417" s="28"/>
      <c r="F417" s="28"/>
      <c r="G417" s="28"/>
      <c r="H417" s="28"/>
      <c r="I417" s="60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</row>
    <row r="418" spans="1:21" x14ac:dyDescent="0.25">
      <c r="A418" s="126"/>
      <c r="B418" s="27"/>
      <c r="C418" s="24"/>
      <c r="D418" s="24"/>
      <c r="E418" s="28"/>
      <c r="F418" s="28"/>
      <c r="G418" s="28"/>
      <c r="H418" s="28"/>
      <c r="I418" s="60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</row>
    <row r="419" spans="1:21" x14ac:dyDescent="0.25">
      <c r="A419" s="126"/>
      <c r="B419" s="27"/>
      <c r="C419" s="24"/>
      <c r="D419" s="24"/>
      <c r="E419" s="28"/>
      <c r="F419" s="28"/>
      <c r="G419" s="28"/>
      <c r="H419" s="28"/>
      <c r="I419" s="60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</row>
    <row r="420" spans="1:21" x14ac:dyDescent="0.25">
      <c r="A420" s="126"/>
      <c r="B420" s="27"/>
      <c r="C420" s="24"/>
      <c r="D420" s="24"/>
      <c r="E420" s="28"/>
      <c r="F420" s="28"/>
      <c r="G420" s="28"/>
      <c r="H420" s="28"/>
      <c r="I420" s="60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</row>
    <row r="421" spans="1:21" x14ac:dyDescent="0.25">
      <c r="A421" s="126"/>
      <c r="B421" s="27"/>
      <c r="C421" s="24"/>
      <c r="D421" s="24"/>
      <c r="E421" s="28"/>
      <c r="F421" s="28"/>
      <c r="G421" s="28"/>
      <c r="H421" s="28"/>
      <c r="I421" s="60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</row>
    <row r="422" spans="1:21" x14ac:dyDescent="0.25">
      <c r="A422" s="126"/>
      <c r="B422" s="27"/>
      <c r="C422" s="24"/>
      <c r="D422" s="24"/>
      <c r="E422" s="28"/>
      <c r="F422" s="28"/>
      <c r="G422" s="28"/>
      <c r="H422" s="28"/>
      <c r="I422" s="60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</row>
    <row r="423" spans="1:21" x14ac:dyDescent="0.25">
      <c r="A423" s="126"/>
      <c r="B423" s="27"/>
      <c r="C423" s="24"/>
      <c r="D423" s="24"/>
      <c r="E423" s="28"/>
      <c r="F423" s="28"/>
      <c r="G423" s="28"/>
      <c r="H423" s="28"/>
      <c r="I423" s="60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</row>
    <row r="424" spans="1:21" x14ac:dyDescent="0.25">
      <c r="A424" s="126"/>
      <c r="B424" s="27"/>
      <c r="C424" s="24"/>
      <c r="D424" s="24"/>
      <c r="E424" s="28"/>
      <c r="F424" s="28"/>
      <c r="G424" s="28"/>
      <c r="H424" s="28"/>
      <c r="I424" s="60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</row>
    <row r="425" spans="1:21" x14ac:dyDescent="0.25">
      <c r="A425" s="126"/>
      <c r="B425" s="27"/>
      <c r="C425" s="24"/>
      <c r="D425" s="24"/>
      <c r="E425" s="28"/>
      <c r="F425" s="28"/>
      <c r="G425" s="28"/>
      <c r="H425" s="28"/>
      <c r="I425" s="60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</row>
    <row r="426" spans="1:21" x14ac:dyDescent="0.25">
      <c r="A426" s="126"/>
      <c r="B426" s="27"/>
      <c r="C426" s="28"/>
      <c r="D426" s="28"/>
      <c r="E426" s="24"/>
      <c r="F426" s="24"/>
      <c r="G426" s="24"/>
      <c r="H426" s="24"/>
      <c r="I426" s="60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</row>
    <row r="427" spans="1:21" x14ac:dyDescent="0.25">
      <c r="A427" s="126"/>
      <c r="B427" s="27"/>
      <c r="C427" s="24"/>
      <c r="D427" s="24"/>
      <c r="E427" s="28"/>
      <c r="F427" s="28"/>
      <c r="G427" s="28"/>
      <c r="H427" s="28"/>
      <c r="I427" s="60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</row>
    <row r="428" spans="1:21" x14ac:dyDescent="0.25">
      <c r="A428" s="126"/>
      <c r="B428" s="27"/>
      <c r="C428" s="24"/>
      <c r="D428" s="24"/>
      <c r="E428" s="28"/>
      <c r="F428" s="28"/>
      <c r="G428" s="28"/>
      <c r="H428" s="28"/>
      <c r="I428" s="60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</row>
    <row r="429" spans="1:21" x14ac:dyDescent="0.25">
      <c r="A429" s="126"/>
      <c r="B429" s="27"/>
      <c r="C429" s="24"/>
      <c r="D429" s="24"/>
      <c r="E429" s="28"/>
      <c r="F429" s="28"/>
      <c r="G429" s="28"/>
      <c r="H429" s="28"/>
      <c r="I429" s="60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</row>
    <row r="430" spans="1:21" x14ac:dyDescent="0.25">
      <c r="A430" s="126"/>
      <c r="B430" s="27"/>
      <c r="C430" s="24"/>
      <c r="D430" s="24"/>
      <c r="E430" s="28"/>
      <c r="F430" s="28"/>
      <c r="G430" s="28"/>
      <c r="H430" s="28"/>
      <c r="I430" s="60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</row>
    <row r="431" spans="1:21" x14ac:dyDescent="0.25">
      <c r="A431" s="126"/>
      <c r="B431" s="27"/>
      <c r="C431" s="24"/>
      <c r="D431" s="24"/>
      <c r="E431" s="28"/>
      <c r="F431" s="28"/>
      <c r="G431" s="28"/>
      <c r="H431" s="28"/>
      <c r="I431" s="60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</row>
    <row r="432" spans="1:21" x14ac:dyDescent="0.25">
      <c r="A432" s="126"/>
      <c r="B432" s="27"/>
      <c r="C432" s="24"/>
      <c r="D432" s="24"/>
      <c r="E432" s="28"/>
      <c r="F432" s="28"/>
      <c r="G432" s="28"/>
      <c r="H432" s="28"/>
      <c r="I432" s="60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</row>
    <row r="433" spans="1:21" x14ac:dyDescent="0.25">
      <c r="A433" s="126"/>
      <c r="B433" s="27"/>
      <c r="C433" s="24"/>
      <c r="D433" s="24"/>
      <c r="E433" s="28"/>
      <c r="F433" s="28"/>
      <c r="G433" s="28"/>
      <c r="H433" s="28"/>
      <c r="I433" s="60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</row>
    <row r="434" spans="1:21" x14ac:dyDescent="0.25">
      <c r="A434" s="126"/>
      <c r="B434" s="27"/>
      <c r="C434" s="24"/>
      <c r="D434" s="24"/>
      <c r="E434" s="28"/>
      <c r="F434" s="28"/>
      <c r="G434" s="28"/>
      <c r="H434" s="28"/>
      <c r="I434" s="60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</row>
    <row r="435" spans="1:21" x14ac:dyDescent="0.25">
      <c r="A435" s="126"/>
      <c r="B435" s="27"/>
      <c r="C435" s="24"/>
      <c r="D435" s="24"/>
      <c r="E435" s="28"/>
      <c r="F435" s="28"/>
      <c r="G435" s="28"/>
      <c r="H435" s="28"/>
      <c r="I435" s="60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</row>
    <row r="436" spans="1:21" x14ac:dyDescent="0.25">
      <c r="A436" s="126"/>
      <c r="B436" s="27"/>
      <c r="C436" s="24"/>
      <c r="D436" s="24"/>
      <c r="E436" s="28"/>
      <c r="F436" s="28"/>
      <c r="G436" s="28"/>
      <c r="H436" s="28"/>
      <c r="I436" s="60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</row>
    <row r="437" spans="1:21" x14ac:dyDescent="0.25">
      <c r="A437" s="126"/>
      <c r="B437" s="27"/>
      <c r="C437" s="24"/>
      <c r="D437" s="24"/>
      <c r="E437" s="28"/>
      <c r="F437" s="28"/>
      <c r="G437" s="28"/>
      <c r="H437" s="28"/>
      <c r="I437" s="60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</row>
    <row r="438" spans="1:21" x14ac:dyDescent="0.25">
      <c r="A438" s="126"/>
      <c r="B438" s="29"/>
      <c r="C438" s="23"/>
      <c r="D438" s="23"/>
      <c r="E438" s="24"/>
      <c r="F438" s="24"/>
      <c r="G438" s="24"/>
      <c r="H438" s="24"/>
      <c r="I438" s="60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</row>
    <row r="439" spans="1:21" x14ac:dyDescent="0.25">
      <c r="A439" s="126"/>
      <c r="B439" s="27"/>
      <c r="C439" s="28"/>
      <c r="D439" s="28"/>
      <c r="E439" s="24"/>
      <c r="F439" s="24"/>
      <c r="G439" s="24"/>
      <c r="H439" s="24"/>
      <c r="I439" s="60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</row>
    <row r="440" spans="1:21" x14ac:dyDescent="0.25">
      <c r="A440" s="126"/>
      <c r="B440" s="27"/>
      <c r="C440" s="28"/>
      <c r="D440" s="28"/>
      <c r="E440" s="24"/>
      <c r="F440" s="24"/>
      <c r="G440" s="24"/>
      <c r="H440" s="24"/>
      <c r="I440" s="60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</row>
    <row r="441" spans="1:21" x14ac:dyDescent="0.25">
      <c r="A441" s="126"/>
      <c r="B441" s="27"/>
      <c r="C441" s="28"/>
      <c r="D441" s="28"/>
      <c r="E441" s="24"/>
      <c r="F441" s="24"/>
      <c r="G441" s="24"/>
      <c r="H441" s="24"/>
      <c r="I441" s="60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</row>
    <row r="442" spans="1:21" x14ac:dyDescent="0.25">
      <c r="A442" s="126"/>
      <c r="B442" s="27"/>
      <c r="C442" s="28"/>
      <c r="D442" s="28"/>
      <c r="E442" s="24"/>
      <c r="F442" s="24"/>
      <c r="G442" s="24"/>
      <c r="H442" s="24"/>
      <c r="I442" s="60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</row>
    <row r="443" spans="1:21" x14ac:dyDescent="0.25">
      <c r="A443" s="126"/>
      <c r="B443" s="27"/>
      <c r="C443" s="24"/>
      <c r="D443" s="24"/>
      <c r="E443" s="28"/>
      <c r="F443" s="28"/>
      <c r="G443" s="28"/>
      <c r="H443" s="28"/>
      <c r="I443" s="60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</row>
    <row r="444" spans="1:21" x14ac:dyDescent="0.25">
      <c r="A444" s="126"/>
      <c r="B444" s="27"/>
      <c r="C444" s="24"/>
      <c r="D444" s="24"/>
      <c r="E444" s="28"/>
      <c r="F444" s="28"/>
      <c r="G444" s="28"/>
      <c r="H444" s="28"/>
      <c r="I444" s="60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</row>
    <row r="445" spans="1:21" x14ac:dyDescent="0.25">
      <c r="A445" s="126"/>
      <c r="B445" s="27"/>
      <c r="C445" s="24"/>
      <c r="D445" s="24"/>
      <c r="E445" s="28"/>
      <c r="F445" s="28"/>
      <c r="G445" s="28"/>
      <c r="H445" s="28"/>
      <c r="I445" s="60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</row>
    <row r="446" spans="1:21" x14ac:dyDescent="0.25">
      <c r="A446" s="126"/>
      <c r="B446" s="27"/>
      <c r="C446" s="24"/>
      <c r="D446" s="24"/>
      <c r="E446" s="28"/>
      <c r="F446" s="28"/>
      <c r="G446" s="28"/>
      <c r="H446" s="28"/>
      <c r="I446" s="60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</row>
    <row r="447" spans="1:21" x14ac:dyDescent="0.25">
      <c r="A447" s="126"/>
      <c r="B447" s="27"/>
      <c r="C447" s="24"/>
      <c r="D447" s="24"/>
      <c r="E447" s="28"/>
      <c r="F447" s="28"/>
      <c r="G447" s="28"/>
      <c r="H447" s="28"/>
      <c r="I447" s="60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</row>
    <row r="448" spans="1:21" x14ac:dyDescent="0.25">
      <c r="A448" s="126"/>
      <c r="B448" s="27"/>
      <c r="C448" s="24"/>
      <c r="D448" s="24"/>
      <c r="E448" s="28"/>
      <c r="F448" s="28"/>
      <c r="G448" s="28"/>
      <c r="H448" s="28"/>
      <c r="I448" s="60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</row>
    <row r="449" spans="1:21" x14ac:dyDescent="0.25">
      <c r="A449" s="126"/>
      <c r="B449" s="27"/>
      <c r="C449" s="24"/>
      <c r="D449" s="24"/>
      <c r="E449" s="28"/>
      <c r="F449" s="28"/>
      <c r="G449" s="28"/>
      <c r="H449" s="28"/>
      <c r="I449" s="60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</row>
    <row r="450" spans="1:21" x14ac:dyDescent="0.25">
      <c r="A450" s="126"/>
      <c r="B450" s="27"/>
      <c r="C450" s="24"/>
      <c r="D450" s="24"/>
      <c r="E450" s="28"/>
      <c r="F450" s="28"/>
      <c r="G450" s="28"/>
      <c r="H450" s="28"/>
      <c r="I450" s="60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</row>
    <row r="451" spans="1:21" x14ac:dyDescent="0.25">
      <c r="A451" s="126"/>
      <c r="B451" s="27"/>
      <c r="C451" s="24"/>
      <c r="D451" s="24"/>
      <c r="E451" s="28"/>
      <c r="F451" s="28"/>
      <c r="G451" s="28"/>
      <c r="H451" s="28"/>
      <c r="I451" s="60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</row>
    <row r="452" spans="1:21" x14ac:dyDescent="0.25">
      <c r="A452" s="126"/>
      <c r="B452" s="27"/>
      <c r="C452" s="28"/>
      <c r="D452" s="28"/>
      <c r="E452" s="24"/>
      <c r="F452" s="24"/>
      <c r="G452" s="24"/>
      <c r="H452" s="24"/>
      <c r="I452" s="60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</row>
    <row r="453" spans="1:21" x14ac:dyDescent="0.25">
      <c r="A453" s="126"/>
      <c r="B453" s="27"/>
      <c r="C453" s="24"/>
      <c r="D453" s="24"/>
      <c r="E453" s="28"/>
      <c r="F453" s="28"/>
      <c r="G453" s="28"/>
      <c r="H453" s="28"/>
      <c r="I453" s="60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</row>
    <row r="454" spans="1:21" x14ac:dyDescent="0.25">
      <c r="A454" s="126"/>
      <c r="B454" s="27"/>
      <c r="C454" s="24"/>
      <c r="D454" s="24"/>
      <c r="E454" s="28"/>
      <c r="F454" s="28"/>
      <c r="G454" s="28"/>
      <c r="H454" s="28"/>
      <c r="I454" s="60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</row>
    <row r="455" spans="1:21" x14ac:dyDescent="0.25">
      <c r="A455" s="126"/>
      <c r="B455" s="27"/>
      <c r="C455" s="24"/>
      <c r="D455" s="24"/>
      <c r="E455" s="28"/>
      <c r="F455" s="28"/>
      <c r="G455" s="28"/>
      <c r="H455" s="28"/>
      <c r="I455" s="60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</row>
    <row r="456" spans="1:21" x14ac:dyDescent="0.25">
      <c r="A456" s="126"/>
      <c r="B456" s="27"/>
      <c r="C456" s="24"/>
      <c r="D456" s="24"/>
      <c r="E456" s="28"/>
      <c r="F456" s="28"/>
      <c r="G456" s="28"/>
      <c r="H456" s="28"/>
      <c r="I456" s="60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</row>
    <row r="457" spans="1:21" x14ac:dyDescent="0.25">
      <c r="A457" s="126"/>
      <c r="B457" s="27"/>
      <c r="C457" s="24"/>
      <c r="D457" s="24"/>
      <c r="E457" s="28"/>
      <c r="F457" s="28"/>
      <c r="G457" s="28"/>
      <c r="H457" s="28"/>
      <c r="I457" s="60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</row>
    <row r="458" spans="1:21" x14ac:dyDescent="0.25">
      <c r="A458" s="126"/>
      <c r="B458" s="27"/>
      <c r="C458" s="24"/>
      <c r="D458" s="24"/>
      <c r="E458" s="28"/>
      <c r="F458" s="28"/>
      <c r="G458" s="28"/>
      <c r="H458" s="28"/>
      <c r="I458" s="60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</row>
    <row r="459" spans="1:21" x14ac:dyDescent="0.25">
      <c r="A459" s="126"/>
      <c r="B459" s="27"/>
      <c r="C459" s="24"/>
      <c r="D459" s="24"/>
      <c r="E459" s="28"/>
      <c r="F459" s="28"/>
      <c r="G459" s="28"/>
      <c r="H459" s="28"/>
      <c r="I459" s="60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</row>
    <row r="460" spans="1:21" x14ac:dyDescent="0.25">
      <c r="A460" s="126"/>
      <c r="B460" s="27"/>
      <c r="C460" s="24"/>
      <c r="D460" s="24"/>
      <c r="E460" s="28"/>
      <c r="F460" s="28"/>
      <c r="G460" s="28"/>
      <c r="H460" s="28"/>
      <c r="I460" s="60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</row>
    <row r="461" spans="1:21" x14ac:dyDescent="0.25">
      <c r="A461" s="126"/>
      <c r="B461" s="27"/>
      <c r="C461" s="24"/>
      <c r="D461" s="24"/>
      <c r="E461" s="28"/>
      <c r="F461" s="28"/>
      <c r="G461" s="28"/>
      <c r="H461" s="28"/>
      <c r="I461" s="60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</row>
    <row r="462" spans="1:21" x14ac:dyDescent="0.25">
      <c r="A462" s="126"/>
      <c r="B462" s="27"/>
      <c r="C462" s="24"/>
      <c r="D462" s="24"/>
      <c r="E462" s="28"/>
      <c r="F462" s="28"/>
      <c r="G462" s="28"/>
      <c r="H462" s="28"/>
      <c r="I462" s="60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</row>
    <row r="463" spans="1:21" x14ac:dyDescent="0.25">
      <c r="A463" s="126"/>
      <c r="B463" s="27"/>
      <c r="C463" s="24"/>
      <c r="D463" s="24"/>
      <c r="E463" s="28"/>
      <c r="F463" s="28"/>
      <c r="G463" s="28"/>
      <c r="H463" s="28"/>
      <c r="I463" s="60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</row>
    <row r="464" spans="1:21" x14ac:dyDescent="0.25">
      <c r="A464" s="126"/>
      <c r="B464" s="29"/>
      <c r="C464" s="23"/>
      <c r="D464" s="23"/>
      <c r="E464" s="24"/>
      <c r="F464" s="24"/>
      <c r="G464" s="24"/>
      <c r="H464" s="24"/>
      <c r="I464" s="60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</row>
    <row r="465" spans="1:21" x14ac:dyDescent="0.25">
      <c r="A465" s="126"/>
      <c r="B465" s="32"/>
      <c r="C465" s="33"/>
      <c r="D465" s="33"/>
      <c r="E465" s="24"/>
      <c r="F465" s="24"/>
      <c r="G465" s="24"/>
      <c r="H465" s="24"/>
      <c r="I465" s="60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</row>
    <row r="466" spans="1:21" x14ac:dyDescent="0.25">
      <c r="A466" s="126"/>
      <c r="B466" s="34"/>
      <c r="C466" s="35"/>
      <c r="D466" s="35"/>
      <c r="E466" s="36"/>
      <c r="F466" s="36"/>
      <c r="G466" s="36"/>
      <c r="H466" s="36"/>
      <c r="I466" s="60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</row>
    <row r="467" spans="1:21" x14ac:dyDescent="0.25">
      <c r="A467" s="126"/>
      <c r="B467" s="19"/>
      <c r="C467" s="37"/>
      <c r="D467" s="37"/>
      <c r="E467" s="24"/>
      <c r="F467" s="24"/>
      <c r="G467" s="24"/>
      <c r="H467" s="24"/>
      <c r="I467" s="60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</row>
    <row r="468" spans="1:21" x14ac:dyDescent="0.25">
      <c r="A468" s="126"/>
      <c r="B468" s="19"/>
      <c r="C468" s="37"/>
      <c r="D468" s="37"/>
      <c r="E468" s="24"/>
      <c r="F468" s="24"/>
      <c r="G468" s="24"/>
      <c r="H468" s="24"/>
      <c r="I468" s="60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</row>
    <row r="469" spans="1:21" x14ac:dyDescent="0.25">
      <c r="A469" s="126"/>
      <c r="B469" s="19"/>
      <c r="C469" s="37"/>
      <c r="D469" s="37"/>
      <c r="E469" s="24"/>
      <c r="F469" s="24"/>
      <c r="G469" s="24"/>
      <c r="H469" s="24"/>
      <c r="I469" s="60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</row>
    <row r="470" spans="1:21" x14ac:dyDescent="0.25">
      <c r="A470" s="126"/>
      <c r="B470" s="34"/>
      <c r="C470" s="35"/>
      <c r="D470" s="35"/>
      <c r="E470" s="36"/>
      <c r="F470" s="36"/>
      <c r="G470" s="36"/>
      <c r="H470" s="36"/>
      <c r="I470" s="60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</row>
    <row r="471" spans="1:21" x14ac:dyDescent="0.25">
      <c r="A471" s="126"/>
      <c r="B471" s="19"/>
      <c r="C471" s="37"/>
      <c r="D471" s="37"/>
      <c r="E471" s="24"/>
      <c r="F471" s="24"/>
      <c r="G471" s="24"/>
      <c r="H471" s="24"/>
      <c r="I471" s="60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</row>
    <row r="472" spans="1:21" x14ac:dyDescent="0.25">
      <c r="A472" s="126"/>
      <c r="B472" s="19"/>
      <c r="C472" s="24"/>
      <c r="D472" s="24"/>
      <c r="E472" s="37"/>
      <c r="F472" s="37"/>
      <c r="G472" s="37"/>
      <c r="H472" s="37"/>
    </row>
    <row r="473" spans="1:21" x14ac:dyDescent="0.25">
      <c r="A473" s="126"/>
      <c r="B473" s="19"/>
      <c r="C473" s="24"/>
      <c r="D473" s="24"/>
      <c r="E473" s="37"/>
      <c r="F473" s="37"/>
      <c r="G473" s="37"/>
      <c r="H473" s="37"/>
    </row>
    <row r="474" spans="1:21" x14ac:dyDescent="0.25">
      <c r="A474" s="126"/>
      <c r="B474" s="19"/>
      <c r="C474" s="24"/>
      <c r="D474" s="24"/>
      <c r="E474" s="37"/>
      <c r="F474" s="37"/>
      <c r="G474" s="37"/>
      <c r="H474" s="37"/>
    </row>
    <row r="475" spans="1:21" x14ac:dyDescent="0.25">
      <c r="A475" s="126"/>
      <c r="B475" s="19"/>
      <c r="C475" s="24"/>
      <c r="D475" s="24"/>
      <c r="E475" s="37"/>
      <c r="F475" s="37"/>
      <c r="G475" s="37"/>
      <c r="H475" s="37"/>
    </row>
    <row r="476" spans="1:21" x14ac:dyDescent="0.25">
      <c r="A476" s="126"/>
      <c r="B476" s="19"/>
      <c r="C476" s="24"/>
      <c r="D476" s="24"/>
      <c r="E476" s="37"/>
      <c r="F476" s="37"/>
      <c r="G476" s="37"/>
      <c r="H476" s="37"/>
    </row>
    <row r="477" spans="1:21" x14ac:dyDescent="0.25">
      <c r="A477" s="126"/>
      <c r="B477" s="19"/>
      <c r="C477" s="24"/>
      <c r="D477" s="24"/>
      <c r="E477" s="37"/>
      <c r="F477" s="37"/>
      <c r="G477" s="37"/>
      <c r="H477" s="37"/>
    </row>
    <row r="478" spans="1:21" x14ac:dyDescent="0.25">
      <c r="A478" s="126"/>
      <c r="B478" s="34"/>
      <c r="C478" s="35"/>
      <c r="D478" s="35"/>
      <c r="E478" s="36"/>
      <c r="F478" s="36"/>
      <c r="G478" s="36"/>
      <c r="H478" s="36"/>
    </row>
    <row r="479" spans="1:21" x14ac:dyDescent="0.25">
      <c r="A479" s="126"/>
      <c r="B479" s="19"/>
      <c r="C479" s="37"/>
      <c r="D479" s="37"/>
      <c r="E479" s="24"/>
      <c r="F479" s="24"/>
      <c r="G479" s="24"/>
      <c r="H479" s="24"/>
    </row>
    <row r="480" spans="1:21" x14ac:dyDescent="0.25">
      <c r="A480" s="126"/>
      <c r="B480" s="19"/>
      <c r="C480" s="37"/>
      <c r="D480" s="37"/>
      <c r="E480" s="24"/>
      <c r="F480" s="24"/>
      <c r="G480" s="24"/>
      <c r="H480" s="24"/>
    </row>
    <row r="481" spans="1:21" x14ac:dyDescent="0.25">
      <c r="A481" s="126"/>
      <c r="B481" s="19"/>
      <c r="C481" s="37"/>
      <c r="D481" s="37"/>
      <c r="E481" s="24"/>
      <c r="F481" s="24"/>
      <c r="G481" s="24"/>
      <c r="H481" s="24"/>
    </row>
    <row r="482" spans="1:21" x14ac:dyDescent="0.25">
      <c r="B482" s="19"/>
      <c r="C482" s="37"/>
      <c r="D482" s="37"/>
      <c r="E482" s="24"/>
      <c r="F482" s="24"/>
      <c r="G482" s="24"/>
      <c r="H482" s="24"/>
      <c r="I482" s="18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</row>
    <row r="483" spans="1:21" s="12" customFormat="1" x14ac:dyDescent="0.25">
      <c r="A483" s="127"/>
      <c r="B483" s="19"/>
      <c r="C483" s="37"/>
      <c r="D483" s="37"/>
      <c r="E483" s="24"/>
      <c r="F483" s="24"/>
      <c r="G483" s="24"/>
      <c r="H483" s="24"/>
      <c r="I483" s="49"/>
    </row>
    <row r="484" spans="1:21" s="12" customFormat="1" x14ac:dyDescent="0.25">
      <c r="A484" s="127"/>
      <c r="B484" s="32"/>
      <c r="C484" s="33"/>
      <c r="D484" s="33"/>
      <c r="E484" s="24"/>
      <c r="F484" s="24"/>
      <c r="G484" s="24"/>
      <c r="H484" s="24"/>
      <c r="I484" s="49"/>
    </row>
    <row r="485" spans="1:21" s="12" customFormat="1" x14ac:dyDescent="0.25">
      <c r="A485" s="127"/>
      <c r="B485" s="19"/>
      <c r="C485" s="37"/>
      <c r="D485" s="37"/>
      <c r="E485" s="24"/>
      <c r="F485" s="24"/>
      <c r="G485" s="24"/>
      <c r="H485" s="24"/>
      <c r="I485" s="49"/>
    </row>
    <row r="486" spans="1:21" s="12" customFormat="1" x14ac:dyDescent="0.25">
      <c r="A486" s="127"/>
      <c r="B486" s="19"/>
      <c r="C486" s="37"/>
      <c r="D486" s="37"/>
      <c r="E486" s="24"/>
      <c r="F486" s="24"/>
      <c r="G486" s="24"/>
      <c r="H486" s="24"/>
      <c r="I486" s="49"/>
    </row>
    <row r="487" spans="1:21" s="12" customFormat="1" x14ac:dyDescent="0.25">
      <c r="A487" s="127"/>
      <c r="B487" s="19"/>
      <c r="C487" s="37"/>
      <c r="D487" s="37"/>
      <c r="E487" s="24"/>
      <c r="F487" s="24"/>
      <c r="G487" s="24"/>
      <c r="H487" s="24"/>
      <c r="I487" s="49"/>
    </row>
    <row r="488" spans="1:21" s="12" customFormat="1" x14ac:dyDescent="0.25">
      <c r="A488" s="127"/>
      <c r="B488" s="19"/>
      <c r="C488" s="37"/>
      <c r="D488" s="37"/>
      <c r="E488" s="24"/>
      <c r="F488" s="24"/>
      <c r="G488" s="24"/>
      <c r="H488" s="24"/>
      <c r="I488" s="49"/>
    </row>
    <row r="489" spans="1:21" s="12" customFormat="1" x14ac:dyDescent="0.25">
      <c r="A489" s="127"/>
      <c r="B489" s="19"/>
      <c r="C489" s="37"/>
      <c r="D489" s="37"/>
      <c r="E489" s="24"/>
      <c r="F489" s="24"/>
      <c r="G489" s="24"/>
      <c r="H489" s="24"/>
      <c r="I489" s="49"/>
    </row>
    <row r="490" spans="1:21" s="12" customFormat="1" x14ac:dyDescent="0.25">
      <c r="A490" s="127"/>
      <c r="B490" s="19"/>
      <c r="C490" s="37"/>
      <c r="D490" s="37"/>
      <c r="E490" s="24"/>
      <c r="F490" s="24"/>
      <c r="G490" s="24"/>
      <c r="H490" s="24"/>
      <c r="I490" s="49"/>
    </row>
    <row r="491" spans="1:21" x14ac:dyDescent="0.25">
      <c r="A491" s="126"/>
      <c r="B491" s="17"/>
      <c r="C491" s="17"/>
      <c r="D491" s="17"/>
      <c r="E491" s="17"/>
      <c r="F491" s="17"/>
      <c r="G491" s="17"/>
      <c r="H491" s="17"/>
      <c r="I491" s="18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</row>
    <row r="492" spans="1:21" x14ac:dyDescent="0.25">
      <c r="A492" s="126"/>
      <c r="B492" s="17"/>
      <c r="C492" s="17"/>
      <c r="D492" s="17"/>
      <c r="E492" s="17"/>
      <c r="F492" s="17"/>
      <c r="G492" s="17"/>
      <c r="H492" s="17"/>
      <c r="I492" s="18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</row>
    <row r="493" spans="1:21" x14ac:dyDescent="0.25">
      <c r="A493" s="126"/>
      <c r="B493" s="17"/>
      <c r="C493" s="17"/>
      <c r="D493" s="17"/>
      <c r="E493" s="17"/>
      <c r="F493" s="17"/>
      <c r="G493" s="17"/>
      <c r="H493" s="17"/>
      <c r="I493" s="18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</row>
    <row r="494" spans="1:21" x14ac:dyDescent="0.25">
      <c r="A494" s="126"/>
      <c r="B494" s="17"/>
      <c r="C494" s="17"/>
      <c r="D494" s="17"/>
      <c r="E494" s="17"/>
      <c r="F494" s="17"/>
      <c r="G494" s="17"/>
      <c r="H494" s="17"/>
      <c r="I494" s="18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</row>
    <row r="495" spans="1:21" x14ac:dyDescent="0.25">
      <c r="A495" s="126"/>
      <c r="B495" s="17"/>
      <c r="C495" s="17"/>
      <c r="D495" s="17"/>
      <c r="E495" s="17"/>
      <c r="F495" s="17"/>
      <c r="G495" s="17"/>
      <c r="H495" s="17"/>
      <c r="I495" s="18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</row>
    <row r="496" spans="1:21" x14ac:dyDescent="0.25">
      <c r="A496" s="126"/>
      <c r="B496" s="17"/>
      <c r="C496" s="17"/>
      <c r="D496" s="17"/>
      <c r="E496" s="17"/>
      <c r="F496" s="17"/>
      <c r="G496" s="17"/>
      <c r="H496" s="17"/>
      <c r="I496" s="18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</row>
    <row r="497" spans="1:21" x14ac:dyDescent="0.25">
      <c r="A497" s="126"/>
      <c r="B497" s="17"/>
      <c r="C497" s="17"/>
      <c r="D497" s="17"/>
      <c r="E497" s="17"/>
      <c r="F497" s="17"/>
      <c r="G497" s="17"/>
      <c r="H497" s="17"/>
      <c r="I497" s="18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</row>
    <row r="498" spans="1:21" x14ac:dyDescent="0.25">
      <c r="A498" s="126"/>
      <c r="B498" s="17"/>
      <c r="C498" s="17"/>
      <c r="D498" s="17"/>
      <c r="E498" s="17"/>
      <c r="F498" s="17"/>
      <c r="G498" s="17"/>
      <c r="H498" s="17"/>
      <c r="I498" s="18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</row>
    <row r="499" spans="1:21" x14ac:dyDescent="0.25">
      <c r="A499" s="126"/>
      <c r="B499" s="17"/>
      <c r="C499" s="17"/>
      <c r="D499" s="17"/>
      <c r="E499" s="17"/>
      <c r="F499" s="17"/>
      <c r="G499" s="17"/>
      <c r="H499" s="17"/>
      <c r="I499" s="18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</row>
    <row r="500" spans="1:21" x14ac:dyDescent="0.25">
      <c r="A500" s="126"/>
      <c r="B500" s="17"/>
      <c r="C500" s="17"/>
      <c r="D500" s="17"/>
      <c r="E500" s="17"/>
      <c r="F500" s="17"/>
      <c r="G500" s="17"/>
      <c r="H500" s="17"/>
      <c r="I500" s="18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</row>
    <row r="501" spans="1:21" x14ac:dyDescent="0.25">
      <c r="A501" s="126"/>
      <c r="B501" s="17"/>
      <c r="C501" s="17"/>
      <c r="D501" s="17"/>
      <c r="E501" s="17"/>
      <c r="F501" s="17"/>
      <c r="G501" s="17"/>
      <c r="H501" s="17"/>
      <c r="I501" s="18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</row>
    <row r="502" spans="1:21" x14ac:dyDescent="0.25">
      <c r="A502" s="126"/>
      <c r="B502" s="17"/>
      <c r="C502" s="17"/>
      <c r="D502" s="17"/>
      <c r="E502" s="17"/>
      <c r="F502" s="17"/>
      <c r="G502" s="17"/>
      <c r="H502" s="17"/>
      <c r="I502" s="18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</row>
    <row r="503" spans="1:21" x14ac:dyDescent="0.25">
      <c r="A503" s="126"/>
      <c r="B503" s="17"/>
      <c r="C503" s="17"/>
      <c r="D503" s="17"/>
      <c r="E503" s="17"/>
      <c r="F503" s="17"/>
      <c r="G503" s="17"/>
      <c r="H503" s="17"/>
      <c r="I503" s="18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</row>
    <row r="504" spans="1:21" x14ac:dyDescent="0.25">
      <c r="A504" s="126"/>
      <c r="B504" s="17"/>
      <c r="C504" s="17"/>
      <c r="D504" s="17"/>
      <c r="E504" s="17"/>
      <c r="F504" s="17"/>
      <c r="G504" s="17"/>
      <c r="H504" s="17"/>
      <c r="I504" s="18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</row>
    <row r="505" spans="1:21" x14ac:dyDescent="0.25">
      <c r="A505" s="126"/>
      <c r="B505" s="17"/>
      <c r="C505" s="17"/>
      <c r="D505" s="17"/>
      <c r="E505" s="17"/>
      <c r="F505" s="17"/>
      <c r="G505" s="17"/>
      <c r="H505" s="17"/>
      <c r="I505" s="18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</row>
    <row r="506" spans="1:21" x14ac:dyDescent="0.25">
      <c r="A506" s="126"/>
      <c r="B506" s="17"/>
      <c r="C506" s="17"/>
      <c r="D506" s="17"/>
      <c r="E506" s="17"/>
      <c r="F506" s="17"/>
      <c r="G506" s="17"/>
      <c r="H506" s="17"/>
      <c r="I506" s="18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</row>
    <row r="507" spans="1:21" x14ac:dyDescent="0.25">
      <c r="A507" s="126"/>
      <c r="B507" s="17"/>
      <c r="C507" s="17"/>
      <c r="D507" s="17"/>
      <c r="E507" s="17"/>
      <c r="F507" s="17"/>
      <c r="G507" s="17"/>
      <c r="H507" s="17"/>
      <c r="I507" s="18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</row>
    <row r="508" spans="1:21" x14ac:dyDescent="0.25">
      <c r="A508" s="126"/>
      <c r="B508" s="17"/>
      <c r="C508" s="17"/>
      <c r="D508" s="17"/>
      <c r="E508" s="17"/>
      <c r="F508" s="17"/>
      <c r="G508" s="17"/>
      <c r="H508" s="17"/>
      <c r="I508" s="18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</row>
    <row r="509" spans="1:21" x14ac:dyDescent="0.25">
      <c r="A509" s="126"/>
      <c r="B509" s="17"/>
      <c r="C509" s="17"/>
      <c r="D509" s="17"/>
      <c r="E509" s="17"/>
      <c r="F509" s="17"/>
      <c r="G509" s="17"/>
      <c r="H509" s="17"/>
      <c r="I509" s="18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</row>
    <row r="510" spans="1:21" x14ac:dyDescent="0.25">
      <c r="A510" s="126"/>
      <c r="B510" s="17"/>
      <c r="C510" s="17"/>
      <c r="D510" s="17"/>
      <c r="E510" s="17"/>
      <c r="F510" s="17"/>
      <c r="G510" s="17"/>
      <c r="H510" s="17"/>
      <c r="I510" s="18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</row>
    <row r="511" spans="1:21" x14ac:dyDescent="0.25">
      <c r="A511" s="126"/>
      <c r="B511" s="17"/>
      <c r="C511" s="17"/>
      <c r="D511" s="17"/>
      <c r="E511" s="17"/>
      <c r="F511" s="17"/>
      <c r="G511" s="17"/>
      <c r="H511" s="17"/>
      <c r="I511" s="18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</row>
    <row r="512" spans="1:21" x14ac:dyDescent="0.25">
      <c r="A512" s="126"/>
      <c r="B512" s="17"/>
      <c r="C512" s="17"/>
      <c r="D512" s="17"/>
      <c r="E512" s="17"/>
      <c r="F512" s="17"/>
      <c r="G512" s="17"/>
      <c r="H512" s="17"/>
      <c r="I512" s="18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</row>
    <row r="513" spans="1:21" x14ac:dyDescent="0.25">
      <c r="A513" s="126"/>
      <c r="B513" s="17"/>
      <c r="C513" s="17"/>
      <c r="D513" s="17"/>
      <c r="E513" s="17"/>
      <c r="F513" s="17"/>
      <c r="G513" s="17"/>
      <c r="H513" s="17"/>
      <c r="I513" s="18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</row>
    <row r="514" spans="1:21" x14ac:dyDescent="0.25">
      <c r="A514" s="126"/>
      <c r="B514" s="17"/>
      <c r="C514" s="17"/>
      <c r="D514" s="17"/>
      <c r="E514" s="17"/>
      <c r="F514" s="17"/>
      <c r="G514" s="17"/>
      <c r="H514" s="17"/>
      <c r="I514" s="18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</row>
    <row r="515" spans="1:21" x14ac:dyDescent="0.25">
      <c r="A515" s="126"/>
      <c r="B515" s="17"/>
      <c r="C515" s="17"/>
      <c r="D515" s="17"/>
      <c r="E515" s="17"/>
      <c r="F515" s="17"/>
      <c r="G515" s="17"/>
      <c r="H515" s="17"/>
      <c r="I515" s="18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</row>
    <row r="516" spans="1:21" x14ac:dyDescent="0.25">
      <c r="A516" s="126"/>
      <c r="B516" s="17"/>
      <c r="C516" s="17"/>
      <c r="D516" s="17"/>
      <c r="E516" s="17"/>
      <c r="F516" s="17"/>
      <c r="G516" s="17"/>
      <c r="H516" s="17"/>
      <c r="I516" s="18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</row>
    <row r="517" spans="1:21" x14ac:dyDescent="0.25">
      <c r="A517" s="126"/>
      <c r="B517" s="17"/>
      <c r="C517" s="17"/>
      <c r="D517" s="17"/>
      <c r="E517" s="17"/>
      <c r="F517" s="17"/>
      <c r="G517" s="17"/>
      <c r="H517" s="17"/>
      <c r="I517" s="18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</row>
    <row r="518" spans="1:21" x14ac:dyDescent="0.25">
      <c r="A518" s="126"/>
      <c r="B518" s="17"/>
      <c r="C518" s="17"/>
      <c r="D518" s="17"/>
      <c r="E518" s="17"/>
      <c r="F518" s="17"/>
      <c r="G518" s="17"/>
      <c r="H518" s="17"/>
      <c r="I518" s="18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</row>
    <row r="519" spans="1:21" x14ac:dyDescent="0.25">
      <c r="A519" s="126"/>
      <c r="B519" s="17"/>
      <c r="C519" s="17"/>
      <c r="D519" s="17"/>
      <c r="E519" s="17"/>
      <c r="F519" s="17"/>
      <c r="G519" s="17"/>
      <c r="H519" s="17"/>
      <c r="I519" s="18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</row>
    <row r="520" spans="1:21" x14ac:dyDescent="0.25">
      <c r="A520" s="126"/>
      <c r="B520" s="17"/>
      <c r="C520" s="17"/>
      <c r="D520" s="17"/>
      <c r="E520" s="17"/>
      <c r="F520" s="17"/>
      <c r="G520" s="17"/>
      <c r="H520" s="17"/>
      <c r="I520" s="18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</row>
    <row r="521" spans="1:21" x14ac:dyDescent="0.25">
      <c r="A521" s="126"/>
      <c r="B521" s="17"/>
      <c r="C521" s="17"/>
      <c r="D521" s="17"/>
      <c r="E521" s="17"/>
      <c r="F521" s="17"/>
      <c r="G521" s="17"/>
      <c r="H521" s="17"/>
      <c r="I521" s="18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</row>
    <row r="522" spans="1:21" x14ac:dyDescent="0.25">
      <c r="A522" s="126"/>
      <c r="B522" s="17"/>
      <c r="C522" s="17"/>
      <c r="D522" s="17"/>
      <c r="E522" s="17"/>
      <c r="F522" s="17"/>
      <c r="G522" s="17"/>
      <c r="H522" s="17"/>
      <c r="I522" s="18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</row>
    <row r="523" spans="1:21" x14ac:dyDescent="0.25">
      <c r="A523" s="126"/>
      <c r="B523" s="17"/>
      <c r="C523" s="17"/>
      <c r="D523" s="17"/>
      <c r="E523" s="17"/>
      <c r="F523" s="17"/>
      <c r="G523" s="17"/>
      <c r="H523" s="17"/>
      <c r="I523" s="18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</row>
    <row r="524" spans="1:21" x14ac:dyDescent="0.25">
      <c r="A524" s="126"/>
      <c r="B524" s="17"/>
      <c r="C524" s="17"/>
      <c r="D524" s="17"/>
      <c r="E524" s="17"/>
      <c r="F524" s="17"/>
      <c r="G524" s="17"/>
      <c r="H524" s="17"/>
      <c r="I524" s="18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</row>
    <row r="525" spans="1:21" x14ac:dyDescent="0.25">
      <c r="A525" s="126"/>
      <c r="B525" s="17"/>
      <c r="C525" s="17"/>
      <c r="D525" s="17"/>
      <c r="E525" s="17"/>
      <c r="F525" s="17"/>
      <c r="G525" s="17"/>
      <c r="H525" s="17"/>
      <c r="I525" s="18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</row>
    <row r="526" spans="1:21" x14ac:dyDescent="0.25">
      <c r="A526" s="126"/>
      <c r="B526" s="17"/>
      <c r="C526" s="17"/>
      <c r="D526" s="17"/>
      <c r="E526" s="17"/>
      <c r="F526" s="17"/>
      <c r="G526" s="17"/>
      <c r="H526" s="17"/>
      <c r="I526" s="18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</row>
    <row r="527" spans="1:21" x14ac:dyDescent="0.25">
      <c r="A527" s="126"/>
      <c r="B527" s="17"/>
      <c r="C527" s="17"/>
      <c r="D527" s="17"/>
      <c r="E527" s="17"/>
      <c r="F527" s="17"/>
      <c r="G527" s="17"/>
      <c r="H527" s="17"/>
      <c r="I527" s="18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</row>
    <row r="528" spans="1:21" x14ac:dyDescent="0.25">
      <c r="A528" s="126"/>
      <c r="B528" s="17"/>
      <c r="C528" s="17"/>
      <c r="D528" s="17"/>
      <c r="E528" s="17"/>
      <c r="F528" s="17"/>
      <c r="G528" s="17"/>
      <c r="H528" s="17"/>
      <c r="I528" s="18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</row>
    <row r="529" spans="1:21" x14ac:dyDescent="0.25">
      <c r="A529" s="126"/>
      <c r="B529" s="17"/>
      <c r="C529" s="17"/>
      <c r="D529" s="17"/>
      <c r="E529" s="17"/>
      <c r="F529" s="17"/>
      <c r="G529" s="17"/>
      <c r="H529" s="17"/>
      <c r="I529" s="18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</row>
    <row r="530" spans="1:21" x14ac:dyDescent="0.25">
      <c r="A530" s="126"/>
      <c r="B530" s="17"/>
      <c r="C530" s="17"/>
      <c r="D530" s="17"/>
      <c r="E530" s="17"/>
      <c r="F530" s="17"/>
      <c r="G530" s="17"/>
      <c r="H530" s="17"/>
      <c r="I530" s="18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</row>
    <row r="531" spans="1:21" x14ac:dyDescent="0.25">
      <c r="A531" s="126"/>
      <c r="B531" s="17"/>
      <c r="C531" s="17"/>
      <c r="D531" s="17"/>
      <c r="E531" s="17"/>
      <c r="F531" s="17"/>
      <c r="G531" s="17"/>
      <c r="H531" s="17"/>
      <c r="I531" s="18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</row>
    <row r="532" spans="1:21" x14ac:dyDescent="0.25">
      <c r="A532" s="126"/>
      <c r="B532" s="17"/>
      <c r="C532" s="17"/>
      <c r="D532" s="17"/>
      <c r="E532" s="17"/>
      <c r="F532" s="17"/>
      <c r="G532" s="17"/>
      <c r="H532" s="17"/>
      <c r="I532" s="18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</row>
    <row r="533" spans="1:21" x14ac:dyDescent="0.25">
      <c r="A533" s="126"/>
      <c r="B533" s="17"/>
      <c r="C533" s="17"/>
      <c r="D533" s="17"/>
      <c r="E533" s="17"/>
      <c r="F533" s="17"/>
      <c r="G533" s="17"/>
      <c r="H533" s="17"/>
      <c r="I533" s="18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</row>
    <row r="534" spans="1:21" x14ac:dyDescent="0.25">
      <c r="A534" s="126"/>
      <c r="B534" s="17"/>
      <c r="C534" s="17"/>
      <c r="D534" s="17"/>
      <c r="E534" s="17"/>
      <c r="F534" s="17"/>
      <c r="G534" s="17"/>
      <c r="H534" s="17"/>
      <c r="I534" s="18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</row>
    <row r="535" spans="1:21" x14ac:dyDescent="0.25">
      <c r="A535" s="126"/>
      <c r="B535" s="17"/>
      <c r="C535" s="17"/>
      <c r="D535" s="17"/>
      <c r="E535" s="17"/>
      <c r="F535" s="17"/>
      <c r="G535" s="17"/>
      <c r="H535" s="17"/>
      <c r="I535" s="18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</row>
    <row r="536" spans="1:21" x14ac:dyDescent="0.25">
      <c r="A536" s="126"/>
      <c r="B536" s="17"/>
      <c r="C536" s="17"/>
      <c r="D536" s="17"/>
      <c r="E536" s="17"/>
      <c r="F536" s="17"/>
      <c r="G536" s="17"/>
      <c r="H536" s="17"/>
      <c r="I536" s="18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</row>
    <row r="537" spans="1:21" x14ac:dyDescent="0.25">
      <c r="A537" s="126"/>
      <c r="B537" s="17"/>
      <c r="C537" s="17"/>
      <c r="D537" s="17"/>
      <c r="E537" s="17"/>
      <c r="F537" s="17"/>
      <c r="G537" s="17"/>
      <c r="H537" s="17"/>
      <c r="I537" s="18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</row>
    <row r="538" spans="1:21" x14ac:dyDescent="0.25">
      <c r="A538" s="126"/>
      <c r="B538" s="17"/>
      <c r="C538" s="17"/>
      <c r="D538" s="17"/>
      <c r="E538" s="17"/>
      <c r="F538" s="17"/>
      <c r="G538" s="17"/>
      <c r="H538" s="17"/>
      <c r="I538" s="18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</row>
    <row r="539" spans="1:21" x14ac:dyDescent="0.25">
      <c r="A539" s="126"/>
      <c r="B539" s="17"/>
      <c r="C539" s="17"/>
      <c r="D539" s="17"/>
      <c r="E539" s="17"/>
      <c r="F539" s="17"/>
      <c r="G539" s="17"/>
      <c r="H539" s="17"/>
      <c r="I539" s="18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</row>
    <row r="540" spans="1:21" x14ac:dyDescent="0.25">
      <c r="A540" s="126"/>
      <c r="B540" s="17"/>
      <c r="C540" s="17"/>
      <c r="D540" s="17"/>
      <c r="E540" s="17"/>
      <c r="F540" s="17"/>
      <c r="G540" s="17"/>
      <c r="H540" s="17"/>
      <c r="I540" s="18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</row>
    <row r="541" spans="1:21" x14ac:dyDescent="0.25">
      <c r="A541" s="126"/>
      <c r="B541" s="17"/>
      <c r="C541" s="17"/>
      <c r="D541" s="17"/>
      <c r="E541" s="17"/>
      <c r="F541" s="17"/>
      <c r="G541" s="17"/>
      <c r="H541" s="17"/>
      <c r="I541" s="18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</row>
    <row r="542" spans="1:21" x14ac:dyDescent="0.25">
      <c r="A542" s="126"/>
      <c r="B542" s="17"/>
      <c r="C542" s="17"/>
      <c r="D542" s="17"/>
      <c r="E542" s="17"/>
      <c r="F542" s="17"/>
      <c r="G542" s="17"/>
      <c r="H542" s="17"/>
      <c r="I542" s="18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</row>
    <row r="543" spans="1:21" x14ac:dyDescent="0.25">
      <c r="A543" s="126"/>
      <c r="B543" s="17"/>
      <c r="C543" s="17"/>
      <c r="D543" s="17"/>
      <c r="E543" s="17"/>
      <c r="F543" s="17"/>
      <c r="G543" s="17"/>
      <c r="H543" s="17"/>
      <c r="I543" s="18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</row>
    <row r="544" spans="1:21" x14ac:dyDescent="0.25">
      <c r="A544" s="126"/>
      <c r="B544" s="17"/>
      <c r="C544" s="17"/>
      <c r="D544" s="17"/>
      <c r="E544" s="17"/>
      <c r="F544" s="17"/>
      <c r="G544" s="17"/>
      <c r="H544" s="17"/>
      <c r="I544" s="18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</row>
    <row r="545" spans="1:21" x14ac:dyDescent="0.25">
      <c r="A545" s="126"/>
      <c r="B545" s="17"/>
      <c r="C545" s="17"/>
      <c r="D545" s="17"/>
      <c r="E545" s="17"/>
      <c r="F545" s="17"/>
      <c r="G545" s="17"/>
      <c r="H545" s="17"/>
      <c r="I545" s="18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</row>
    <row r="546" spans="1:21" x14ac:dyDescent="0.25">
      <c r="A546" s="126"/>
      <c r="B546" s="17"/>
      <c r="C546" s="17"/>
      <c r="D546" s="17"/>
      <c r="E546" s="17"/>
      <c r="F546" s="17"/>
      <c r="G546" s="17"/>
      <c r="H546" s="17"/>
      <c r="I546" s="18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</row>
    <row r="547" spans="1:21" x14ac:dyDescent="0.25">
      <c r="A547" s="126"/>
      <c r="B547" s="17"/>
      <c r="C547" s="17"/>
      <c r="D547" s="17"/>
      <c r="E547" s="17"/>
      <c r="F547" s="17"/>
      <c r="G547" s="17"/>
      <c r="H547" s="17"/>
      <c r="I547" s="18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</row>
    <row r="548" spans="1:21" x14ac:dyDescent="0.25">
      <c r="A548" s="126"/>
      <c r="B548" s="17"/>
      <c r="C548" s="17"/>
      <c r="D548" s="17"/>
      <c r="E548" s="17"/>
      <c r="F548" s="17"/>
      <c r="G548" s="17"/>
      <c r="H548" s="17"/>
      <c r="I548" s="18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</row>
    <row r="549" spans="1:21" x14ac:dyDescent="0.25">
      <c r="A549" s="126"/>
      <c r="B549" s="17"/>
      <c r="C549" s="17"/>
      <c r="D549" s="17"/>
      <c r="E549" s="17"/>
      <c r="F549" s="17"/>
      <c r="G549" s="17"/>
      <c r="H549" s="17"/>
      <c r="I549" s="18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</row>
    <row r="550" spans="1:21" x14ac:dyDescent="0.25">
      <c r="A550" s="126"/>
      <c r="B550" s="17"/>
      <c r="C550" s="17"/>
      <c r="D550" s="17"/>
      <c r="E550" s="17"/>
      <c r="F550" s="17"/>
      <c r="G550" s="17"/>
      <c r="H550" s="17"/>
      <c r="I550" s="18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</row>
    <row r="551" spans="1:21" x14ac:dyDescent="0.25">
      <c r="A551" s="126"/>
      <c r="B551" s="17"/>
      <c r="C551" s="17"/>
      <c r="D551" s="17"/>
      <c r="E551" s="17"/>
      <c r="F551" s="17"/>
      <c r="G551" s="17"/>
      <c r="H551" s="17"/>
      <c r="I551" s="18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</row>
    <row r="552" spans="1:21" x14ac:dyDescent="0.25">
      <c r="A552" s="126"/>
      <c r="B552" s="17"/>
      <c r="C552" s="17"/>
      <c r="D552" s="17"/>
      <c r="E552" s="17"/>
      <c r="F552" s="17"/>
      <c r="G552" s="17"/>
      <c r="H552" s="17"/>
      <c r="I552" s="18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</row>
    <row r="553" spans="1:21" x14ac:dyDescent="0.25">
      <c r="A553" s="126"/>
      <c r="B553" s="17"/>
      <c r="C553" s="17"/>
      <c r="D553" s="17"/>
      <c r="E553" s="17"/>
      <c r="F553" s="17"/>
      <c r="G553" s="17"/>
      <c r="H553" s="17"/>
      <c r="I553" s="18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</row>
    <row r="554" spans="1:21" x14ac:dyDescent="0.25">
      <c r="A554" s="126"/>
      <c r="B554" s="17"/>
      <c r="C554" s="17"/>
      <c r="D554" s="17"/>
      <c r="E554" s="17"/>
      <c r="F554" s="17"/>
      <c r="G554" s="17"/>
      <c r="H554" s="17"/>
      <c r="I554" s="18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</row>
    <row r="555" spans="1:21" x14ac:dyDescent="0.25">
      <c r="A555" s="126"/>
      <c r="B555" s="17"/>
      <c r="C555" s="17"/>
      <c r="D555" s="17"/>
      <c r="E555" s="17"/>
      <c r="F555" s="17"/>
      <c r="G555" s="17"/>
      <c r="H555" s="17"/>
      <c r="I555" s="18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</row>
    <row r="556" spans="1:21" x14ac:dyDescent="0.25">
      <c r="A556" s="126"/>
      <c r="B556" s="17"/>
      <c r="C556" s="17"/>
      <c r="D556" s="17"/>
      <c r="E556" s="17"/>
      <c r="F556" s="17"/>
      <c r="G556" s="17"/>
      <c r="H556" s="17"/>
      <c r="I556" s="18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</row>
    <row r="557" spans="1:21" x14ac:dyDescent="0.25">
      <c r="A557" s="126"/>
      <c r="B557" s="17"/>
      <c r="C557" s="17"/>
      <c r="D557" s="17"/>
      <c r="E557" s="17"/>
      <c r="F557" s="17"/>
      <c r="G557" s="17"/>
      <c r="H557" s="17"/>
      <c r="I557" s="18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</row>
    <row r="558" spans="1:21" x14ac:dyDescent="0.25">
      <c r="A558" s="126"/>
      <c r="B558" s="17"/>
      <c r="C558" s="17"/>
      <c r="D558" s="17"/>
      <c r="E558" s="17"/>
      <c r="F558" s="17"/>
      <c r="G558" s="17"/>
      <c r="H558" s="17"/>
      <c r="I558" s="18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</row>
    <row r="559" spans="1:21" x14ac:dyDescent="0.25">
      <c r="A559" s="126"/>
      <c r="B559" s="17"/>
      <c r="C559" s="17"/>
      <c r="D559" s="17"/>
      <c r="E559" s="17"/>
      <c r="F559" s="17"/>
      <c r="G559" s="17"/>
      <c r="H559" s="17"/>
      <c r="I559" s="18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</row>
    <row r="560" spans="1:21" x14ac:dyDescent="0.25">
      <c r="A560" s="126"/>
      <c r="B560" s="17"/>
      <c r="C560" s="17"/>
      <c r="D560" s="17"/>
      <c r="E560" s="17"/>
      <c r="F560" s="17"/>
      <c r="G560" s="17"/>
      <c r="H560" s="17"/>
      <c r="I560" s="18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</row>
    <row r="561" spans="1:21" x14ac:dyDescent="0.25">
      <c r="A561" s="126"/>
      <c r="B561" s="17"/>
      <c r="C561" s="17"/>
      <c r="D561" s="17"/>
      <c r="E561" s="17"/>
      <c r="F561" s="17"/>
      <c r="G561" s="17"/>
      <c r="H561" s="17"/>
      <c r="I561" s="18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</row>
    <row r="562" spans="1:21" x14ac:dyDescent="0.25">
      <c r="A562" s="126"/>
      <c r="B562" s="17"/>
      <c r="C562" s="17"/>
      <c r="D562" s="17"/>
      <c r="E562" s="17"/>
      <c r="F562" s="17"/>
      <c r="G562" s="17"/>
      <c r="H562" s="17"/>
      <c r="I562" s="18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</row>
    <row r="563" spans="1:21" x14ac:dyDescent="0.25">
      <c r="A563" s="126"/>
      <c r="B563" s="17"/>
      <c r="C563" s="17"/>
      <c r="D563" s="17"/>
      <c r="E563" s="17"/>
      <c r="F563" s="17"/>
      <c r="G563" s="17"/>
      <c r="H563" s="17"/>
      <c r="I563" s="18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</row>
    <row r="564" spans="1:21" x14ac:dyDescent="0.25">
      <c r="A564" s="126"/>
      <c r="B564" s="17"/>
      <c r="C564" s="17"/>
      <c r="D564" s="17"/>
      <c r="E564" s="17"/>
      <c r="F564" s="17"/>
      <c r="G564" s="17"/>
      <c r="H564" s="17"/>
      <c r="I564" s="18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</row>
    <row r="565" spans="1:21" x14ac:dyDescent="0.25">
      <c r="A565" s="126"/>
      <c r="B565" s="17"/>
      <c r="C565" s="17"/>
      <c r="D565" s="17"/>
      <c r="E565" s="17"/>
      <c r="F565" s="17"/>
      <c r="G565" s="17"/>
      <c r="H565" s="17"/>
      <c r="I565" s="18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</row>
    <row r="566" spans="1:21" x14ac:dyDescent="0.25">
      <c r="A566" s="126"/>
      <c r="B566" s="17"/>
      <c r="C566" s="17"/>
      <c r="D566" s="17"/>
      <c r="E566" s="17"/>
      <c r="F566" s="17"/>
      <c r="G566" s="17"/>
      <c r="H566" s="17"/>
      <c r="I566" s="18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</row>
    <row r="567" spans="1:21" x14ac:dyDescent="0.25">
      <c r="A567" s="126"/>
      <c r="B567" s="17"/>
      <c r="C567" s="17"/>
      <c r="D567" s="17"/>
      <c r="E567" s="17"/>
      <c r="F567" s="17"/>
      <c r="G567" s="17"/>
      <c r="H567" s="17"/>
      <c r="I567" s="18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</row>
    <row r="568" spans="1:21" x14ac:dyDescent="0.25">
      <c r="A568" s="126"/>
      <c r="B568" s="17"/>
      <c r="C568" s="17"/>
      <c r="D568" s="17"/>
      <c r="E568" s="17"/>
      <c r="F568" s="17"/>
      <c r="G568" s="17"/>
      <c r="H568" s="17"/>
      <c r="I568" s="18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</row>
    <row r="569" spans="1:21" x14ac:dyDescent="0.25">
      <c r="A569" s="126"/>
      <c r="B569" s="17"/>
      <c r="C569" s="17"/>
      <c r="D569" s="17"/>
      <c r="E569" s="17"/>
      <c r="F569" s="17"/>
      <c r="G569" s="17"/>
      <c r="H569" s="17"/>
      <c r="I569" s="18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</row>
    <row r="570" spans="1:21" x14ac:dyDescent="0.25">
      <c r="A570" s="126"/>
      <c r="B570" s="17"/>
      <c r="C570" s="17"/>
      <c r="D570" s="17"/>
      <c r="E570" s="17"/>
      <c r="F570" s="17"/>
      <c r="G570" s="17"/>
      <c r="H570" s="17"/>
      <c r="I570" s="18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</row>
    <row r="571" spans="1:21" x14ac:dyDescent="0.25">
      <c r="A571" s="126"/>
      <c r="B571" s="17"/>
      <c r="C571" s="17"/>
      <c r="D571" s="17"/>
      <c r="E571" s="17"/>
      <c r="F571" s="17"/>
      <c r="G571" s="17"/>
      <c r="H571" s="17"/>
      <c r="I571" s="18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</row>
    <row r="572" spans="1:21" x14ac:dyDescent="0.25">
      <c r="A572" s="126"/>
      <c r="B572" s="17"/>
      <c r="C572" s="17"/>
      <c r="D572" s="17"/>
      <c r="E572" s="17"/>
      <c r="F572" s="17"/>
      <c r="G572" s="17"/>
      <c r="H572" s="17"/>
      <c r="I572" s="18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</row>
    <row r="573" spans="1:21" x14ac:dyDescent="0.25">
      <c r="A573" s="126"/>
      <c r="B573" s="17"/>
      <c r="C573" s="17"/>
      <c r="D573" s="17"/>
      <c r="E573" s="17"/>
      <c r="F573" s="17"/>
      <c r="G573" s="17"/>
      <c r="H573" s="17"/>
      <c r="I573" s="18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</row>
    <row r="574" spans="1:21" x14ac:dyDescent="0.25">
      <c r="A574" s="126"/>
      <c r="B574" s="17"/>
      <c r="C574" s="17"/>
      <c r="D574" s="17"/>
      <c r="E574" s="17"/>
      <c r="F574" s="17"/>
      <c r="G574" s="17"/>
      <c r="H574" s="17"/>
      <c r="I574" s="18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</row>
    <row r="575" spans="1:21" x14ac:dyDescent="0.25">
      <c r="A575" s="126"/>
      <c r="B575" s="17"/>
      <c r="C575" s="17"/>
      <c r="D575" s="17"/>
      <c r="E575" s="17"/>
      <c r="F575" s="17"/>
      <c r="G575" s="17"/>
      <c r="H575" s="17"/>
      <c r="I575" s="18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</row>
    <row r="576" spans="1:21" x14ac:dyDescent="0.25">
      <c r="A576" s="126"/>
      <c r="B576" s="17"/>
      <c r="C576" s="17"/>
      <c r="D576" s="17"/>
      <c r="E576" s="17"/>
      <c r="F576" s="17"/>
      <c r="G576" s="17"/>
      <c r="H576" s="17"/>
      <c r="I576" s="18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</row>
    <row r="577" spans="1:21" x14ac:dyDescent="0.25">
      <c r="A577" s="126"/>
      <c r="B577" s="17"/>
      <c r="C577" s="17"/>
      <c r="D577" s="17"/>
      <c r="E577" s="17"/>
      <c r="F577" s="17"/>
      <c r="G577" s="17"/>
      <c r="H577" s="17"/>
      <c r="I577" s="18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</row>
    <row r="578" spans="1:21" x14ac:dyDescent="0.25">
      <c r="A578" s="126"/>
      <c r="B578" s="17"/>
      <c r="C578" s="17"/>
      <c r="D578" s="17"/>
      <c r="E578" s="17"/>
      <c r="F578" s="17"/>
      <c r="G578" s="17"/>
      <c r="H578" s="17"/>
      <c r="I578" s="18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</row>
    <row r="579" spans="1:21" x14ac:dyDescent="0.25">
      <c r="A579" s="126"/>
      <c r="B579" s="17"/>
      <c r="C579" s="17"/>
      <c r="D579" s="17"/>
      <c r="E579" s="17"/>
      <c r="F579" s="17"/>
      <c r="G579" s="17"/>
      <c r="H579" s="17"/>
      <c r="I579" s="18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</row>
    <row r="580" spans="1:21" x14ac:dyDescent="0.25">
      <c r="A580" s="126"/>
      <c r="B580" s="17"/>
      <c r="C580" s="17"/>
      <c r="D580" s="17"/>
      <c r="E580" s="17"/>
      <c r="F580" s="17"/>
      <c r="G580" s="17"/>
      <c r="H580" s="17"/>
      <c r="I580" s="18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</row>
    <row r="581" spans="1:21" x14ac:dyDescent="0.25">
      <c r="A581" s="126"/>
      <c r="B581" s="17"/>
      <c r="C581" s="17"/>
      <c r="D581" s="17"/>
      <c r="E581" s="17"/>
      <c r="F581" s="17"/>
      <c r="G581" s="17"/>
      <c r="H581" s="17"/>
      <c r="I581" s="18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</row>
    <row r="582" spans="1:21" x14ac:dyDescent="0.25">
      <c r="A582" s="126"/>
      <c r="B582" s="17"/>
      <c r="C582" s="17"/>
      <c r="D582" s="17"/>
      <c r="E582" s="17"/>
      <c r="F582" s="17"/>
      <c r="G582" s="17"/>
      <c r="H582" s="17"/>
      <c r="I582" s="18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</row>
    <row r="583" spans="1:21" x14ac:dyDescent="0.25">
      <c r="A583" s="126"/>
      <c r="B583" s="17"/>
      <c r="C583" s="17"/>
      <c r="D583" s="17"/>
      <c r="E583" s="17"/>
      <c r="F583" s="17"/>
      <c r="G583" s="17"/>
      <c r="H583" s="17"/>
      <c r="I583" s="18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</row>
    <row r="584" spans="1:21" x14ac:dyDescent="0.25">
      <c r="A584" s="126"/>
      <c r="B584" s="17"/>
      <c r="C584" s="17"/>
      <c r="D584" s="17"/>
      <c r="E584" s="17"/>
      <c r="F584" s="17"/>
      <c r="G584" s="17"/>
      <c r="H584" s="17"/>
      <c r="I584" s="18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</row>
    <row r="585" spans="1:21" x14ac:dyDescent="0.25">
      <c r="A585" s="126"/>
      <c r="B585" s="17"/>
      <c r="C585" s="17"/>
      <c r="D585" s="17"/>
      <c r="E585" s="17"/>
      <c r="F585" s="17"/>
      <c r="G585" s="17"/>
      <c r="H585" s="17"/>
      <c r="I585" s="18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</row>
    <row r="586" spans="1:21" x14ac:dyDescent="0.25">
      <c r="A586" s="126"/>
      <c r="B586" s="17"/>
      <c r="C586" s="17"/>
      <c r="D586" s="17"/>
      <c r="E586" s="17"/>
      <c r="F586" s="17"/>
      <c r="G586" s="17"/>
      <c r="H586" s="17"/>
      <c r="I586" s="18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</row>
    <row r="587" spans="1:21" x14ac:dyDescent="0.25">
      <c r="A587" s="126"/>
      <c r="B587" s="17"/>
      <c r="C587" s="17"/>
      <c r="D587" s="17"/>
      <c r="E587" s="17"/>
      <c r="F587" s="17"/>
      <c r="G587" s="17"/>
      <c r="H587" s="17"/>
      <c r="I587" s="18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</row>
    <row r="588" spans="1:21" x14ac:dyDescent="0.25">
      <c r="A588" s="126"/>
      <c r="B588" s="17"/>
      <c r="C588" s="17"/>
      <c r="D588" s="17"/>
      <c r="E588" s="17"/>
      <c r="F588" s="17"/>
      <c r="G588" s="17"/>
      <c r="H588" s="17"/>
      <c r="I588" s="18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</row>
    <row r="589" spans="1:21" x14ac:dyDescent="0.25">
      <c r="A589" s="126"/>
      <c r="B589" s="17"/>
      <c r="C589" s="17"/>
      <c r="D589" s="17"/>
      <c r="E589" s="17"/>
      <c r="F589" s="17"/>
      <c r="G589" s="17"/>
      <c r="H589" s="17"/>
      <c r="I589" s="18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</row>
    <row r="590" spans="1:21" x14ac:dyDescent="0.25">
      <c r="A590" s="126"/>
      <c r="B590" s="17"/>
      <c r="C590" s="17"/>
      <c r="D590" s="17"/>
      <c r="E590" s="17"/>
      <c r="F590" s="17"/>
      <c r="G590" s="17"/>
      <c r="H590" s="17"/>
      <c r="I590" s="18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</row>
    <row r="591" spans="1:21" x14ac:dyDescent="0.25">
      <c r="A591" s="126"/>
      <c r="B591" s="17"/>
      <c r="C591" s="17"/>
      <c r="D591" s="17"/>
      <c r="E591" s="17"/>
      <c r="F591" s="17"/>
      <c r="G591" s="17"/>
      <c r="H591" s="17"/>
      <c r="I591" s="18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</row>
    <row r="592" spans="1:21" x14ac:dyDescent="0.25">
      <c r="A592" s="126"/>
      <c r="B592" s="17"/>
      <c r="C592" s="17"/>
      <c r="D592" s="17"/>
      <c r="E592" s="17"/>
      <c r="F592" s="17"/>
      <c r="G592" s="17"/>
      <c r="H592" s="17"/>
      <c r="I592" s="18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</row>
    <row r="593" spans="1:21" x14ac:dyDescent="0.25">
      <c r="A593" s="126"/>
      <c r="B593" s="17"/>
      <c r="C593" s="17"/>
      <c r="D593" s="17"/>
      <c r="E593" s="17"/>
      <c r="F593" s="17"/>
      <c r="G593" s="17"/>
      <c r="H593" s="17"/>
      <c r="I593" s="18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</row>
    <row r="594" spans="1:21" x14ac:dyDescent="0.25">
      <c r="A594" s="126"/>
      <c r="B594" s="17"/>
      <c r="C594" s="17"/>
      <c r="D594" s="17"/>
      <c r="E594" s="17"/>
      <c r="F594" s="17"/>
      <c r="G594" s="17"/>
      <c r="H594" s="17"/>
      <c r="I594" s="18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</row>
    <row r="595" spans="1:21" x14ac:dyDescent="0.25">
      <c r="A595" s="126"/>
      <c r="B595" s="17"/>
      <c r="C595" s="17"/>
      <c r="D595" s="17"/>
      <c r="E595" s="17"/>
      <c r="F595" s="17"/>
      <c r="G595" s="17"/>
      <c r="H595" s="17"/>
      <c r="I595" s="18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</row>
    <row r="596" spans="1:21" x14ac:dyDescent="0.25">
      <c r="A596" s="126"/>
      <c r="B596" s="17"/>
      <c r="C596" s="17"/>
      <c r="D596" s="17"/>
      <c r="E596" s="17"/>
      <c r="F596" s="17"/>
      <c r="G596" s="17"/>
      <c r="H596" s="17"/>
      <c r="I596" s="18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</row>
    <row r="597" spans="1:21" x14ac:dyDescent="0.25">
      <c r="A597" s="126"/>
      <c r="B597" s="17"/>
      <c r="C597" s="17"/>
      <c r="D597" s="17"/>
      <c r="E597" s="17"/>
      <c r="F597" s="17"/>
      <c r="G597" s="17"/>
      <c r="H597" s="17"/>
      <c r="I597" s="18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</row>
    <row r="598" spans="1:21" x14ac:dyDescent="0.25">
      <c r="A598" s="126"/>
      <c r="B598" s="17"/>
      <c r="C598" s="17"/>
      <c r="D598" s="17"/>
      <c r="E598" s="17"/>
      <c r="F598" s="17"/>
      <c r="G598" s="17"/>
      <c r="H598" s="17"/>
      <c r="I598" s="18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</row>
    <row r="599" spans="1:21" x14ac:dyDescent="0.25">
      <c r="A599" s="126"/>
      <c r="B599" s="17"/>
      <c r="C599" s="17"/>
      <c r="D599" s="17"/>
      <c r="E599" s="17"/>
      <c r="F599" s="17"/>
      <c r="G599" s="17"/>
      <c r="H599" s="17"/>
      <c r="I599" s="18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</row>
    <row r="600" spans="1:21" x14ac:dyDescent="0.25">
      <c r="A600" s="126"/>
      <c r="B600" s="17"/>
      <c r="C600" s="17"/>
      <c r="D600" s="17"/>
      <c r="E600" s="17"/>
      <c r="F600" s="17"/>
      <c r="G600" s="17"/>
      <c r="H600" s="17"/>
      <c r="I600" s="18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</row>
    <row r="601" spans="1:21" x14ac:dyDescent="0.25">
      <c r="A601" s="126"/>
      <c r="B601" s="17"/>
      <c r="C601" s="17"/>
      <c r="D601" s="17"/>
      <c r="E601" s="17"/>
      <c r="F601" s="17"/>
      <c r="G601" s="17"/>
      <c r="H601" s="17"/>
      <c r="I601" s="18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</row>
    <row r="602" spans="1:21" x14ac:dyDescent="0.25">
      <c r="A602" s="126"/>
      <c r="B602" s="17"/>
      <c r="C602" s="17"/>
      <c r="D602" s="17"/>
      <c r="E602" s="17"/>
      <c r="F602" s="17"/>
      <c r="G602" s="17"/>
      <c r="H602" s="17"/>
      <c r="I602" s="18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</row>
    <row r="603" spans="1:21" x14ac:dyDescent="0.25">
      <c r="A603" s="126"/>
      <c r="B603" s="17"/>
      <c r="C603" s="17"/>
      <c r="D603" s="17"/>
      <c r="E603" s="17"/>
      <c r="F603" s="17"/>
      <c r="G603" s="17"/>
      <c r="H603" s="17"/>
      <c r="I603" s="18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</row>
    <row r="604" spans="1:21" x14ac:dyDescent="0.25">
      <c r="A604" s="126"/>
      <c r="B604" s="17"/>
      <c r="C604" s="17"/>
      <c r="D604" s="17"/>
      <c r="E604" s="17"/>
      <c r="F604" s="17"/>
      <c r="G604" s="17"/>
      <c r="H604" s="17"/>
      <c r="I604" s="18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</row>
    <row r="605" spans="1:21" x14ac:dyDescent="0.25">
      <c r="A605" s="126"/>
      <c r="B605" s="17"/>
      <c r="C605" s="17"/>
      <c r="D605" s="17"/>
      <c r="E605" s="17"/>
      <c r="F605" s="17"/>
      <c r="G605" s="17"/>
      <c r="H605" s="17"/>
      <c r="I605" s="18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</row>
    <row r="606" spans="1:21" x14ac:dyDescent="0.25">
      <c r="A606" s="126"/>
      <c r="B606" s="17"/>
      <c r="C606" s="17"/>
      <c r="D606" s="17"/>
      <c r="E606" s="17"/>
      <c r="F606" s="17"/>
      <c r="G606" s="17"/>
      <c r="H606" s="17"/>
      <c r="I606" s="18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</row>
    <row r="607" spans="1:21" x14ac:dyDescent="0.25">
      <c r="A607" s="126"/>
      <c r="B607" s="17"/>
      <c r="C607" s="17"/>
      <c r="D607" s="17"/>
      <c r="E607" s="17"/>
      <c r="F607" s="17"/>
      <c r="G607" s="17"/>
      <c r="H607" s="17"/>
      <c r="I607" s="18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</row>
    <row r="608" spans="1:21" x14ac:dyDescent="0.25">
      <c r="A608" s="126"/>
      <c r="B608" s="17"/>
      <c r="C608" s="17"/>
      <c r="D608" s="17"/>
      <c r="E608" s="17"/>
      <c r="F608" s="17"/>
      <c r="G608" s="17"/>
      <c r="H608" s="17"/>
      <c r="I608" s="18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</row>
    <row r="609" spans="1:21" x14ac:dyDescent="0.25">
      <c r="A609" s="126"/>
      <c r="B609" s="17"/>
      <c r="C609" s="17"/>
      <c r="D609" s="17"/>
      <c r="E609" s="17"/>
      <c r="F609" s="17"/>
      <c r="G609" s="17"/>
      <c r="H609" s="17"/>
      <c r="I609" s="18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</row>
    <row r="610" spans="1:21" x14ac:dyDescent="0.25">
      <c r="A610" s="126"/>
      <c r="B610" s="17"/>
      <c r="C610" s="17"/>
      <c r="D610" s="17"/>
      <c r="E610" s="17"/>
      <c r="F610" s="17"/>
      <c r="G610" s="17"/>
      <c r="H610" s="17"/>
      <c r="I610" s="18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</row>
    <row r="611" spans="1:21" x14ac:dyDescent="0.25">
      <c r="A611" s="126"/>
      <c r="B611" s="17"/>
      <c r="C611" s="17"/>
      <c r="D611" s="17"/>
      <c r="E611" s="17"/>
      <c r="F611" s="17"/>
      <c r="G611" s="17"/>
      <c r="H611" s="17"/>
      <c r="I611" s="18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</row>
    <row r="612" spans="1:21" x14ac:dyDescent="0.25">
      <c r="A612" s="126"/>
      <c r="B612" s="17"/>
      <c r="C612" s="17"/>
      <c r="D612" s="17"/>
      <c r="E612" s="17"/>
      <c r="F612" s="17"/>
      <c r="G612" s="17"/>
      <c r="H612" s="17"/>
      <c r="I612" s="18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</row>
    <row r="613" spans="1:21" x14ac:dyDescent="0.25">
      <c r="A613" s="126"/>
      <c r="B613" s="17"/>
      <c r="C613" s="17"/>
      <c r="D613" s="17"/>
      <c r="E613" s="17"/>
      <c r="F613" s="17"/>
      <c r="G613" s="17"/>
      <c r="H613" s="17"/>
      <c r="I613" s="18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</row>
    <row r="614" spans="1:21" x14ac:dyDescent="0.25">
      <c r="A614" s="126"/>
      <c r="B614" s="17"/>
      <c r="C614" s="17"/>
      <c r="D614" s="17"/>
      <c r="E614" s="17"/>
      <c r="F614" s="17"/>
      <c r="G614" s="17"/>
      <c r="H614" s="17"/>
      <c r="I614" s="18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</row>
    <row r="615" spans="1:21" x14ac:dyDescent="0.25">
      <c r="A615" s="126"/>
      <c r="B615" s="17"/>
      <c r="C615" s="17"/>
      <c r="D615" s="17"/>
      <c r="E615" s="17"/>
      <c r="F615" s="17"/>
      <c r="G615" s="17"/>
      <c r="H615" s="17"/>
      <c r="I615" s="18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</row>
    <row r="616" spans="1:21" x14ac:dyDescent="0.25">
      <c r="A616" s="126"/>
      <c r="B616" s="17"/>
      <c r="C616" s="17"/>
      <c r="D616" s="17"/>
      <c r="E616" s="17"/>
      <c r="F616" s="17"/>
      <c r="G616" s="17"/>
      <c r="H616" s="17"/>
      <c r="I616" s="18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</row>
    <row r="617" spans="1:21" x14ac:dyDescent="0.25">
      <c r="A617" s="126"/>
      <c r="B617" s="17"/>
      <c r="C617" s="17"/>
      <c r="D617" s="17"/>
      <c r="E617" s="17"/>
      <c r="F617" s="17"/>
      <c r="G617" s="17"/>
      <c r="H617" s="17"/>
      <c r="I617" s="18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</row>
    <row r="618" spans="1:21" x14ac:dyDescent="0.25">
      <c r="A618" s="126"/>
      <c r="B618" s="17"/>
      <c r="C618" s="17"/>
      <c r="D618" s="17"/>
      <c r="E618" s="17"/>
      <c r="F618" s="17"/>
      <c r="G618" s="17"/>
      <c r="H618" s="17"/>
      <c r="I618" s="18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</row>
    <row r="619" spans="1:21" x14ac:dyDescent="0.25">
      <c r="A619" s="126"/>
      <c r="B619" s="17"/>
      <c r="C619" s="17"/>
      <c r="D619" s="17"/>
      <c r="E619" s="17"/>
      <c r="F619" s="17"/>
      <c r="G619" s="17"/>
      <c r="H619" s="17"/>
      <c r="I619" s="18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</row>
    <row r="620" spans="1:21" x14ac:dyDescent="0.25">
      <c r="A620" s="126"/>
      <c r="B620" s="17"/>
      <c r="C620" s="17"/>
      <c r="D620" s="17"/>
      <c r="E620" s="17"/>
      <c r="F620" s="17"/>
      <c r="G620" s="17"/>
      <c r="H620" s="17"/>
      <c r="I620" s="18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</row>
    <row r="621" spans="1:21" x14ac:dyDescent="0.25">
      <c r="A621" s="126"/>
      <c r="B621" s="17"/>
      <c r="C621" s="17"/>
      <c r="D621" s="17"/>
      <c r="E621" s="17"/>
      <c r="F621" s="17"/>
      <c r="G621" s="17"/>
      <c r="H621" s="17"/>
      <c r="I621" s="18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</row>
    <row r="622" spans="1:21" x14ac:dyDescent="0.25">
      <c r="A622" s="126"/>
      <c r="B622" s="17"/>
      <c r="C622" s="17"/>
      <c r="D622" s="17"/>
      <c r="E622" s="17"/>
      <c r="F622" s="17"/>
      <c r="G622" s="17"/>
      <c r="H622" s="17"/>
      <c r="I622" s="18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</row>
    <row r="623" spans="1:21" x14ac:dyDescent="0.25">
      <c r="A623" s="126"/>
      <c r="B623" s="17"/>
      <c r="C623" s="17"/>
      <c r="D623" s="17"/>
      <c r="E623" s="17"/>
      <c r="F623" s="17"/>
      <c r="G623" s="17"/>
      <c r="H623" s="17"/>
      <c r="I623" s="18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</row>
    <row r="624" spans="1:21" x14ac:dyDescent="0.25">
      <c r="A624" s="126"/>
      <c r="B624" s="17"/>
      <c r="C624" s="17"/>
      <c r="D624" s="17"/>
      <c r="E624" s="17"/>
      <c r="F624" s="17"/>
      <c r="G624" s="17"/>
      <c r="H624" s="17"/>
      <c r="I624" s="18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</row>
    <row r="625" spans="1:21" x14ac:dyDescent="0.25">
      <c r="A625" s="126"/>
      <c r="B625" s="17"/>
      <c r="C625" s="17"/>
      <c r="D625" s="17"/>
      <c r="E625" s="17"/>
      <c r="F625" s="17"/>
      <c r="G625" s="17"/>
      <c r="H625" s="17"/>
      <c r="I625" s="18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</row>
    <row r="626" spans="1:21" x14ac:dyDescent="0.25">
      <c r="A626" s="126"/>
      <c r="B626" s="17"/>
      <c r="C626" s="17"/>
      <c r="D626" s="17"/>
      <c r="E626" s="17"/>
      <c r="F626" s="17"/>
      <c r="G626" s="17"/>
      <c r="H626" s="17"/>
      <c r="I626" s="18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</row>
    <row r="627" spans="1:21" x14ac:dyDescent="0.25">
      <c r="A627" s="126"/>
      <c r="B627" s="17"/>
      <c r="C627" s="17"/>
      <c r="D627" s="17"/>
      <c r="E627" s="17"/>
      <c r="F627" s="17"/>
      <c r="G627" s="17"/>
      <c r="H627" s="17"/>
      <c r="I627" s="18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</row>
    <row r="628" spans="1:21" x14ac:dyDescent="0.25">
      <c r="A628" s="126"/>
      <c r="B628" s="17"/>
      <c r="C628" s="17"/>
      <c r="D628" s="17"/>
      <c r="E628" s="17"/>
      <c r="F628" s="17"/>
      <c r="G628" s="17"/>
      <c r="H628" s="17"/>
      <c r="I628" s="18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</row>
    <row r="629" spans="1:21" x14ac:dyDescent="0.25">
      <c r="A629" s="126"/>
      <c r="B629" s="17"/>
      <c r="C629" s="17"/>
      <c r="D629" s="17"/>
      <c r="E629" s="17"/>
      <c r="F629" s="17"/>
      <c r="G629" s="17"/>
      <c r="H629" s="17"/>
      <c r="I629" s="18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</row>
    <row r="630" spans="1:21" x14ac:dyDescent="0.25">
      <c r="A630" s="126"/>
      <c r="B630" s="17"/>
      <c r="C630" s="17"/>
      <c r="D630" s="17"/>
      <c r="E630" s="17"/>
      <c r="F630" s="17"/>
      <c r="G630" s="17"/>
      <c r="H630" s="17"/>
      <c r="I630" s="18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</row>
    <row r="631" spans="1:21" x14ac:dyDescent="0.25">
      <c r="A631" s="126"/>
      <c r="B631" s="17"/>
      <c r="C631" s="17"/>
      <c r="D631" s="17"/>
      <c r="E631" s="17"/>
      <c r="F631" s="17"/>
      <c r="G631" s="17"/>
      <c r="H631" s="17"/>
      <c r="I631" s="18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</row>
    <row r="632" spans="1:21" x14ac:dyDescent="0.25">
      <c r="A632" s="126"/>
      <c r="B632" s="17"/>
      <c r="C632" s="17"/>
      <c r="D632" s="17"/>
      <c r="E632" s="17"/>
      <c r="F632" s="17"/>
      <c r="G632" s="17"/>
      <c r="H632" s="17"/>
      <c r="I632" s="18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</row>
    <row r="633" spans="1:21" x14ac:dyDescent="0.25">
      <c r="A633" s="126"/>
      <c r="B633" s="17"/>
      <c r="C633" s="17"/>
      <c r="D633" s="17"/>
      <c r="E633" s="17"/>
      <c r="F633" s="17"/>
      <c r="G633" s="17"/>
      <c r="H633" s="17"/>
      <c r="I633" s="18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</row>
    <row r="634" spans="1:21" x14ac:dyDescent="0.25">
      <c r="A634" s="126"/>
      <c r="B634" s="17"/>
      <c r="C634" s="17"/>
      <c r="D634" s="17"/>
      <c r="E634" s="17"/>
      <c r="F634" s="17"/>
      <c r="G634" s="17"/>
      <c r="H634" s="17"/>
      <c r="I634" s="18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</row>
    <row r="635" spans="1:21" x14ac:dyDescent="0.25">
      <c r="A635" s="126"/>
      <c r="B635" s="17"/>
      <c r="C635" s="17"/>
      <c r="D635" s="17"/>
      <c r="E635" s="17"/>
      <c r="F635" s="17"/>
      <c r="G635" s="17"/>
      <c r="H635" s="17"/>
      <c r="I635" s="18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</row>
    <row r="636" spans="1:21" x14ac:dyDescent="0.25">
      <c r="A636" s="126"/>
      <c r="B636" s="17"/>
      <c r="C636" s="17"/>
      <c r="D636" s="17"/>
      <c r="E636" s="17"/>
      <c r="F636" s="17"/>
      <c r="G636" s="17"/>
      <c r="H636" s="17"/>
      <c r="I636" s="18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</row>
    <row r="637" spans="1:21" x14ac:dyDescent="0.25">
      <c r="A637" s="126"/>
      <c r="B637" s="17"/>
      <c r="C637" s="17"/>
      <c r="D637" s="17"/>
      <c r="E637" s="17"/>
      <c r="F637" s="17"/>
      <c r="G637" s="17"/>
      <c r="H637" s="17"/>
      <c r="I637" s="18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</row>
    <row r="638" spans="1:21" x14ac:dyDescent="0.25">
      <c r="A638" s="126"/>
      <c r="B638" s="17"/>
      <c r="C638" s="17"/>
      <c r="D638" s="17"/>
      <c r="E638" s="17"/>
      <c r="F638" s="17"/>
      <c r="G638" s="17"/>
      <c r="H638" s="17"/>
      <c r="I638" s="18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</row>
    <row r="639" spans="1:21" x14ac:dyDescent="0.25">
      <c r="A639" s="126"/>
      <c r="B639" s="17"/>
      <c r="C639" s="17"/>
      <c r="D639" s="17"/>
      <c r="E639" s="17"/>
      <c r="F639" s="17"/>
      <c r="G639" s="17"/>
      <c r="H639" s="17"/>
      <c r="I639" s="18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</row>
    <row r="640" spans="1:21" x14ac:dyDescent="0.25">
      <c r="A640" s="126"/>
      <c r="B640" s="17"/>
      <c r="C640" s="17"/>
      <c r="D640" s="17"/>
      <c r="E640" s="17"/>
      <c r="F640" s="17"/>
      <c r="G640" s="17"/>
      <c r="H640" s="17"/>
      <c r="I640" s="18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</row>
    <row r="641" spans="1:21" x14ac:dyDescent="0.25">
      <c r="A641" s="126"/>
      <c r="B641" s="17"/>
      <c r="C641" s="17"/>
      <c r="D641" s="17"/>
      <c r="E641" s="17"/>
      <c r="F641" s="17"/>
      <c r="G641" s="17"/>
      <c r="H641" s="17"/>
      <c r="I641" s="18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</row>
    <row r="642" spans="1:21" x14ac:dyDescent="0.25">
      <c r="A642" s="126"/>
      <c r="B642" s="17"/>
      <c r="C642" s="17"/>
      <c r="D642" s="17"/>
      <c r="E642" s="17"/>
      <c r="F642" s="17"/>
      <c r="G642" s="17"/>
      <c r="H642" s="17"/>
      <c r="I642" s="18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</row>
    <row r="643" spans="1:21" x14ac:dyDescent="0.25">
      <c r="A643" s="126"/>
      <c r="B643" s="17"/>
      <c r="C643" s="17"/>
      <c r="D643" s="17"/>
      <c r="E643" s="17"/>
      <c r="F643" s="17"/>
      <c r="G643" s="17"/>
      <c r="H643" s="17"/>
      <c r="I643" s="18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</row>
    <row r="644" spans="1:21" x14ac:dyDescent="0.25">
      <c r="A644" s="126"/>
      <c r="B644" s="17"/>
      <c r="C644" s="17"/>
      <c r="D644" s="17"/>
      <c r="E644" s="17"/>
      <c r="F644" s="17"/>
      <c r="G644" s="17"/>
      <c r="H644" s="17"/>
      <c r="I644" s="18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</row>
    <row r="645" spans="1:21" x14ac:dyDescent="0.25">
      <c r="A645" s="126"/>
      <c r="B645" s="17"/>
      <c r="C645" s="17"/>
      <c r="D645" s="17"/>
      <c r="E645" s="17"/>
      <c r="F645" s="17"/>
      <c r="G645" s="17"/>
      <c r="H645" s="17"/>
      <c r="I645" s="18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</row>
    <row r="646" spans="1:21" x14ac:dyDescent="0.25">
      <c r="A646" s="126"/>
      <c r="B646" s="17"/>
      <c r="C646" s="17"/>
      <c r="D646" s="17"/>
      <c r="E646" s="17"/>
      <c r="F646" s="17"/>
      <c r="G646" s="17"/>
      <c r="H646" s="17"/>
      <c r="I646" s="18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</row>
    <row r="647" spans="1:21" x14ac:dyDescent="0.25">
      <c r="A647" s="126"/>
      <c r="B647" s="17"/>
      <c r="C647" s="17"/>
      <c r="D647" s="17"/>
      <c r="E647" s="17"/>
      <c r="F647" s="17"/>
      <c r="G647" s="17"/>
      <c r="H647" s="17"/>
      <c r="I647" s="18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</row>
    <row r="648" spans="1:21" x14ac:dyDescent="0.25">
      <c r="A648" s="126"/>
      <c r="B648" s="17"/>
      <c r="C648" s="17"/>
      <c r="D648" s="17"/>
      <c r="E648" s="17"/>
      <c r="F648" s="17"/>
      <c r="G648" s="17"/>
      <c r="H648" s="17"/>
      <c r="I648" s="18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</row>
    <row r="649" spans="1:21" x14ac:dyDescent="0.25">
      <c r="A649" s="126"/>
      <c r="B649" s="17"/>
      <c r="C649" s="17"/>
      <c r="D649" s="17"/>
      <c r="E649" s="17"/>
      <c r="F649" s="17"/>
      <c r="G649" s="17"/>
      <c r="H649" s="17"/>
      <c r="I649" s="18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</row>
    <row r="650" spans="1:21" x14ac:dyDescent="0.25">
      <c r="A650" s="126"/>
      <c r="B650" s="17"/>
      <c r="C650" s="17"/>
      <c r="D650" s="17"/>
      <c r="E650" s="17"/>
      <c r="F650" s="17"/>
      <c r="G650" s="17"/>
      <c r="H650" s="17"/>
      <c r="I650" s="18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</row>
    <row r="651" spans="1:21" x14ac:dyDescent="0.25">
      <c r="A651" s="126"/>
      <c r="B651" s="17"/>
      <c r="C651" s="17"/>
      <c r="D651" s="17"/>
      <c r="E651" s="17"/>
      <c r="F651" s="17"/>
      <c r="G651" s="17"/>
      <c r="H651" s="17"/>
      <c r="I651" s="18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</row>
    <row r="652" spans="1:21" x14ac:dyDescent="0.25">
      <c r="A652" s="126"/>
      <c r="B652" s="17"/>
      <c r="C652" s="17"/>
      <c r="D652" s="17"/>
      <c r="E652" s="17"/>
      <c r="F652" s="17"/>
      <c r="G652" s="17"/>
      <c r="H652" s="17"/>
      <c r="I652" s="18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</row>
    <row r="653" spans="1:21" x14ac:dyDescent="0.25">
      <c r="A653" s="126"/>
      <c r="B653" s="17"/>
      <c r="C653" s="17"/>
      <c r="D653" s="17"/>
      <c r="E653" s="17"/>
      <c r="F653" s="17"/>
      <c r="G653" s="17"/>
      <c r="H653" s="17"/>
      <c r="I653" s="18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</row>
    <row r="654" spans="1:21" x14ac:dyDescent="0.25">
      <c r="A654" s="126"/>
      <c r="B654" s="17"/>
      <c r="C654" s="17"/>
      <c r="D654" s="17"/>
      <c r="E654" s="17"/>
      <c r="F654" s="17"/>
      <c r="G654" s="17"/>
      <c r="H654" s="17"/>
      <c r="I654" s="18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</row>
    <row r="655" spans="1:21" x14ac:dyDescent="0.25">
      <c r="A655" s="126"/>
      <c r="B655" s="17"/>
      <c r="C655" s="17"/>
      <c r="D655" s="17"/>
      <c r="E655" s="17"/>
      <c r="F655" s="17"/>
      <c r="G655" s="17"/>
      <c r="H655" s="17"/>
      <c r="I655" s="18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</row>
    <row r="656" spans="1:21" x14ac:dyDescent="0.25">
      <c r="A656" s="126"/>
      <c r="B656" s="17"/>
      <c r="C656" s="17"/>
      <c r="D656" s="17"/>
      <c r="E656" s="17"/>
      <c r="F656" s="17"/>
      <c r="G656" s="17"/>
      <c r="H656" s="17"/>
      <c r="I656" s="18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</row>
    <row r="657" spans="1:21" x14ac:dyDescent="0.25">
      <c r="A657" s="126"/>
      <c r="B657" s="17"/>
      <c r="C657" s="17"/>
      <c r="D657" s="17"/>
      <c r="E657" s="17"/>
      <c r="F657" s="17"/>
      <c r="G657" s="17"/>
      <c r="H657" s="17"/>
      <c r="I657" s="18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</row>
    <row r="658" spans="1:21" x14ac:dyDescent="0.25">
      <c r="A658" s="126"/>
      <c r="B658" s="17"/>
      <c r="C658" s="17"/>
      <c r="D658" s="17"/>
      <c r="E658" s="17"/>
      <c r="F658" s="17"/>
      <c r="G658" s="17"/>
      <c r="H658" s="17"/>
      <c r="I658" s="18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</row>
    <row r="659" spans="1:21" x14ac:dyDescent="0.25">
      <c r="A659" s="126"/>
      <c r="B659" s="17"/>
      <c r="C659" s="17"/>
      <c r="D659" s="17"/>
      <c r="E659" s="17"/>
      <c r="F659" s="17"/>
      <c r="G659" s="17"/>
      <c r="H659" s="17"/>
      <c r="I659" s="18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</row>
    <row r="660" spans="1:21" x14ac:dyDescent="0.25">
      <c r="A660" s="126"/>
      <c r="B660" s="17"/>
      <c r="C660" s="17"/>
      <c r="D660" s="17"/>
      <c r="E660" s="17"/>
      <c r="F660" s="17"/>
      <c r="G660" s="17"/>
      <c r="H660" s="17"/>
      <c r="I660" s="18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</row>
    <row r="661" spans="1:21" x14ac:dyDescent="0.25">
      <c r="A661" s="126"/>
      <c r="B661" s="17"/>
      <c r="C661" s="17"/>
      <c r="D661" s="17"/>
      <c r="E661" s="17"/>
      <c r="F661" s="17"/>
      <c r="G661" s="17"/>
      <c r="H661" s="17"/>
      <c r="I661" s="18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</row>
    <row r="662" spans="1:21" x14ac:dyDescent="0.25">
      <c r="A662" s="126"/>
      <c r="B662" s="17"/>
      <c r="C662" s="17"/>
      <c r="D662" s="17"/>
      <c r="E662" s="17"/>
      <c r="F662" s="17"/>
      <c r="G662" s="17"/>
      <c r="H662" s="17"/>
      <c r="I662" s="18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</row>
    <row r="663" spans="1:21" x14ac:dyDescent="0.25">
      <c r="A663" s="126"/>
      <c r="B663" s="17"/>
      <c r="C663" s="17"/>
      <c r="D663" s="17"/>
      <c r="E663" s="17"/>
      <c r="F663" s="17"/>
      <c r="G663" s="17"/>
      <c r="H663" s="17"/>
      <c r="I663" s="18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</row>
    <row r="664" spans="1:21" x14ac:dyDescent="0.25">
      <c r="A664" s="126"/>
      <c r="B664" s="17"/>
      <c r="C664" s="17"/>
      <c r="D664" s="17"/>
      <c r="E664" s="17"/>
      <c r="F664" s="17"/>
      <c r="G664" s="17"/>
      <c r="H664" s="17"/>
      <c r="I664" s="18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</row>
    <row r="665" spans="1:21" x14ac:dyDescent="0.25">
      <c r="A665" s="126"/>
      <c r="B665" s="17"/>
      <c r="C665" s="17"/>
      <c r="D665" s="17"/>
      <c r="E665" s="17"/>
      <c r="F665" s="17"/>
      <c r="G665" s="17"/>
      <c r="H665" s="17"/>
      <c r="I665" s="18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</row>
    <row r="666" spans="1:21" x14ac:dyDescent="0.25">
      <c r="A666" s="126"/>
      <c r="B666" s="17"/>
      <c r="C666" s="17"/>
      <c r="D666" s="17"/>
      <c r="E666" s="17"/>
      <c r="F666" s="17"/>
      <c r="G666" s="17"/>
      <c r="H666" s="17"/>
      <c r="I666" s="18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</row>
    <row r="667" spans="1:21" x14ac:dyDescent="0.25">
      <c r="A667" s="126"/>
      <c r="B667" s="17"/>
      <c r="C667" s="17"/>
      <c r="D667" s="17"/>
      <c r="E667" s="17"/>
      <c r="F667" s="17"/>
      <c r="G667" s="17"/>
      <c r="H667" s="17"/>
      <c r="I667" s="18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</row>
    <row r="668" spans="1:21" x14ac:dyDescent="0.25">
      <c r="A668" s="126"/>
      <c r="B668" s="17"/>
      <c r="C668" s="17"/>
      <c r="D668" s="17"/>
      <c r="E668" s="17"/>
      <c r="F668" s="17"/>
      <c r="G668" s="17"/>
      <c r="H668" s="17"/>
      <c r="I668" s="18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</row>
    <row r="669" spans="1:21" x14ac:dyDescent="0.25">
      <c r="A669" s="126"/>
      <c r="B669" s="17"/>
      <c r="C669" s="17"/>
      <c r="D669" s="17"/>
      <c r="E669" s="17"/>
      <c r="F669" s="17"/>
      <c r="G669" s="17"/>
      <c r="H669" s="17"/>
      <c r="I669" s="18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</row>
    <row r="670" spans="1:21" x14ac:dyDescent="0.25">
      <c r="A670" s="126"/>
      <c r="B670" s="17"/>
      <c r="C670" s="17"/>
      <c r="D670" s="17"/>
      <c r="E670" s="17"/>
      <c r="F670" s="17"/>
      <c r="G670" s="17"/>
      <c r="H670" s="17"/>
      <c r="I670" s="18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</row>
    <row r="671" spans="1:21" x14ac:dyDescent="0.25">
      <c r="A671" s="126"/>
      <c r="B671" s="17"/>
      <c r="C671" s="17"/>
      <c r="D671" s="17"/>
      <c r="E671" s="17"/>
      <c r="F671" s="17"/>
      <c r="G671" s="17"/>
      <c r="H671" s="17"/>
      <c r="I671" s="18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</row>
    <row r="672" spans="1:21" x14ac:dyDescent="0.25">
      <c r="A672" s="126"/>
      <c r="B672" s="17"/>
      <c r="C672" s="17"/>
      <c r="D672" s="17"/>
      <c r="E672" s="17"/>
      <c r="F672" s="17"/>
      <c r="G672" s="17"/>
      <c r="H672" s="17"/>
      <c r="I672" s="18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</row>
    <row r="673" spans="1:21" x14ac:dyDescent="0.25">
      <c r="A673" s="126"/>
      <c r="B673" s="17"/>
      <c r="C673" s="17"/>
      <c r="D673" s="17"/>
      <c r="E673" s="17"/>
      <c r="F673" s="17"/>
      <c r="G673" s="17"/>
      <c r="H673" s="17"/>
      <c r="I673" s="18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</row>
    <row r="674" spans="1:21" x14ac:dyDescent="0.25">
      <c r="A674" s="126"/>
      <c r="B674" s="17"/>
      <c r="C674" s="17"/>
      <c r="D674" s="17"/>
      <c r="E674" s="17"/>
      <c r="F674" s="17"/>
      <c r="G674" s="17"/>
      <c r="H674" s="17"/>
      <c r="I674" s="18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</row>
    <row r="675" spans="1:21" x14ac:dyDescent="0.25">
      <c r="A675" s="126"/>
      <c r="B675" s="17"/>
      <c r="C675" s="17"/>
      <c r="D675" s="17"/>
      <c r="E675" s="17"/>
      <c r="F675" s="17"/>
      <c r="G675" s="17"/>
      <c r="H675" s="17"/>
      <c r="I675" s="18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</row>
    <row r="676" spans="1:21" x14ac:dyDescent="0.25">
      <c r="A676" s="126"/>
      <c r="B676" s="17"/>
      <c r="C676" s="17"/>
      <c r="D676" s="17"/>
      <c r="E676" s="17"/>
      <c r="F676" s="17"/>
      <c r="G676" s="17"/>
      <c r="H676" s="17"/>
      <c r="I676" s="18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</row>
    <row r="677" spans="1:21" x14ac:dyDescent="0.25">
      <c r="A677" s="126"/>
      <c r="B677" s="17"/>
      <c r="C677" s="17"/>
      <c r="D677" s="17"/>
      <c r="E677" s="17"/>
      <c r="F677" s="17"/>
      <c r="G677" s="17"/>
      <c r="H677" s="17"/>
      <c r="I677" s="18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</row>
    <row r="678" spans="1:21" x14ac:dyDescent="0.25">
      <c r="A678" s="126"/>
      <c r="B678" s="17"/>
      <c r="C678" s="17"/>
      <c r="D678" s="17"/>
      <c r="E678" s="17"/>
      <c r="F678" s="17"/>
      <c r="G678" s="17"/>
      <c r="H678" s="17"/>
      <c r="I678" s="18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</row>
    <row r="679" spans="1:21" x14ac:dyDescent="0.25">
      <c r="A679" s="126"/>
      <c r="B679" s="17"/>
      <c r="C679" s="17"/>
      <c r="D679" s="17"/>
      <c r="E679" s="17"/>
      <c r="F679" s="17"/>
      <c r="G679" s="17"/>
      <c r="H679" s="17"/>
      <c r="I679" s="18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</row>
    <row r="680" spans="1:21" x14ac:dyDescent="0.25">
      <c r="A680" s="126"/>
      <c r="B680" s="17"/>
      <c r="C680" s="17"/>
      <c r="D680" s="17"/>
      <c r="E680" s="17"/>
      <c r="F680" s="17"/>
      <c r="G680" s="17"/>
      <c r="H680" s="17"/>
      <c r="I680" s="18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</row>
    <row r="681" spans="1:21" x14ac:dyDescent="0.25">
      <c r="A681" s="126"/>
      <c r="B681" s="17"/>
      <c r="C681" s="17"/>
      <c r="D681" s="17"/>
      <c r="E681" s="17"/>
      <c r="F681" s="17"/>
      <c r="G681" s="17"/>
      <c r="H681" s="17"/>
      <c r="I681" s="18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</row>
    <row r="682" spans="1:21" x14ac:dyDescent="0.25">
      <c r="A682" s="126"/>
      <c r="B682" s="17"/>
      <c r="C682" s="17"/>
      <c r="D682" s="17"/>
      <c r="E682" s="17"/>
      <c r="F682" s="17"/>
      <c r="G682" s="17"/>
      <c r="H682" s="17"/>
      <c r="I682" s="18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</row>
    <row r="683" spans="1:21" x14ac:dyDescent="0.25">
      <c r="A683" s="126"/>
      <c r="B683" s="17"/>
      <c r="C683" s="17"/>
      <c r="D683" s="17"/>
      <c r="E683" s="17"/>
      <c r="F683" s="17"/>
      <c r="G683" s="17"/>
      <c r="H683" s="17"/>
      <c r="I683" s="18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</row>
    <row r="684" spans="1:21" x14ac:dyDescent="0.25">
      <c r="A684" s="126"/>
      <c r="B684" s="17"/>
      <c r="C684" s="17"/>
      <c r="D684" s="17"/>
      <c r="E684" s="17"/>
      <c r="F684" s="17"/>
      <c r="G684" s="17"/>
      <c r="H684" s="17"/>
      <c r="I684" s="18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</row>
    <row r="685" spans="1:21" x14ac:dyDescent="0.25">
      <c r="A685" s="126"/>
      <c r="B685" s="17"/>
      <c r="C685" s="17"/>
      <c r="D685" s="17"/>
      <c r="E685" s="17"/>
      <c r="F685" s="17"/>
      <c r="G685" s="17"/>
      <c r="H685" s="17"/>
      <c r="I685" s="18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</row>
    <row r="686" spans="1:21" x14ac:dyDescent="0.25">
      <c r="A686" s="126"/>
      <c r="B686" s="17"/>
      <c r="C686" s="17"/>
      <c r="D686" s="17"/>
      <c r="E686" s="17"/>
      <c r="F686" s="17"/>
      <c r="G686" s="17"/>
      <c r="H686" s="17"/>
      <c r="I686" s="18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</row>
    <row r="687" spans="1:21" x14ac:dyDescent="0.25">
      <c r="A687" s="126"/>
      <c r="B687" s="17"/>
      <c r="C687" s="17"/>
      <c r="D687" s="17"/>
      <c r="E687" s="17"/>
      <c r="F687" s="17"/>
      <c r="G687" s="17"/>
      <c r="H687" s="17"/>
      <c r="I687" s="18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</row>
    <row r="688" spans="1:21" x14ac:dyDescent="0.25">
      <c r="A688" s="126"/>
      <c r="B688" s="17"/>
      <c r="C688" s="17"/>
      <c r="D688" s="17"/>
      <c r="E688" s="17"/>
      <c r="F688" s="17"/>
      <c r="G688" s="17"/>
      <c r="H688" s="17"/>
      <c r="I688" s="18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</row>
    <row r="689" spans="1:21" x14ac:dyDescent="0.25">
      <c r="A689" s="126"/>
      <c r="B689" s="17"/>
      <c r="C689" s="17"/>
      <c r="D689" s="17"/>
      <c r="E689" s="17"/>
      <c r="F689" s="17"/>
      <c r="G689" s="17"/>
      <c r="H689" s="17"/>
      <c r="I689" s="18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</row>
    <row r="690" spans="1:21" x14ac:dyDescent="0.25">
      <c r="A690" s="126"/>
      <c r="B690" s="17"/>
      <c r="C690" s="17"/>
      <c r="D690" s="17"/>
      <c r="E690" s="17"/>
      <c r="F690" s="17"/>
      <c r="G690" s="17"/>
      <c r="H690" s="17"/>
      <c r="I690" s="18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</row>
    <row r="691" spans="1:21" x14ac:dyDescent="0.25">
      <c r="A691" s="126"/>
      <c r="B691" s="17"/>
      <c r="C691" s="17"/>
      <c r="D691" s="17"/>
      <c r="E691" s="17"/>
      <c r="F691" s="17"/>
      <c r="G691" s="17"/>
      <c r="H691" s="17"/>
      <c r="I691" s="18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</row>
    <row r="692" spans="1:21" x14ac:dyDescent="0.25">
      <c r="A692" s="126"/>
      <c r="B692" s="17"/>
      <c r="C692" s="17"/>
      <c r="D692" s="17"/>
      <c r="E692" s="17"/>
      <c r="F692" s="17"/>
      <c r="G692" s="17"/>
      <c r="H692" s="17"/>
      <c r="I692" s="18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</row>
    <row r="693" spans="1:21" x14ac:dyDescent="0.25">
      <c r="A693" s="126"/>
      <c r="B693" s="17"/>
      <c r="C693" s="17"/>
      <c r="D693" s="17"/>
      <c r="E693" s="17"/>
      <c r="F693" s="17"/>
      <c r="G693" s="17"/>
      <c r="H693" s="17"/>
      <c r="I693" s="18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</row>
    <row r="694" spans="1:21" x14ac:dyDescent="0.25">
      <c r="A694" s="126"/>
      <c r="B694" s="17"/>
      <c r="C694" s="17"/>
      <c r="D694" s="17"/>
      <c r="E694" s="17"/>
      <c r="F694" s="17"/>
      <c r="G694" s="17"/>
      <c r="H694" s="17"/>
      <c r="I694" s="18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</row>
    <row r="695" spans="1:21" x14ac:dyDescent="0.25">
      <c r="A695" s="126"/>
      <c r="B695" s="17"/>
      <c r="C695" s="17"/>
      <c r="D695" s="17"/>
      <c r="E695" s="17"/>
      <c r="F695" s="17"/>
      <c r="G695" s="17"/>
      <c r="H695" s="17"/>
      <c r="I695" s="18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</row>
    <row r="696" spans="1:21" x14ac:dyDescent="0.25">
      <c r="A696" s="126"/>
      <c r="B696" s="17"/>
      <c r="C696" s="17"/>
      <c r="D696" s="17"/>
      <c r="E696" s="17"/>
      <c r="F696" s="17"/>
      <c r="G696" s="17"/>
      <c r="H696" s="17"/>
      <c r="I696" s="18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</row>
    <row r="697" spans="1:21" x14ac:dyDescent="0.25">
      <c r="A697" s="126"/>
      <c r="B697" s="17"/>
      <c r="C697" s="17"/>
      <c r="D697" s="17"/>
      <c r="E697" s="17"/>
      <c r="F697" s="17"/>
      <c r="G697" s="17"/>
      <c r="H697" s="17"/>
      <c r="I697" s="18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</row>
    <row r="698" spans="1:21" x14ac:dyDescent="0.25">
      <c r="A698" s="126"/>
      <c r="B698" s="17"/>
      <c r="C698" s="17"/>
      <c r="D698" s="17"/>
      <c r="E698" s="17"/>
      <c r="F698" s="17"/>
      <c r="G698" s="17"/>
      <c r="H698" s="17"/>
      <c r="I698" s="18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</row>
    <row r="699" spans="1:21" x14ac:dyDescent="0.25">
      <c r="A699" s="126"/>
      <c r="B699" s="17"/>
      <c r="C699" s="17"/>
      <c r="D699" s="17"/>
      <c r="E699" s="17"/>
      <c r="F699" s="17"/>
      <c r="G699" s="17"/>
      <c r="H699" s="17"/>
      <c r="I699" s="18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</row>
    <row r="700" spans="1:21" x14ac:dyDescent="0.25">
      <c r="A700" s="126"/>
      <c r="B700" s="17"/>
      <c r="C700" s="17"/>
      <c r="D700" s="17"/>
      <c r="E700" s="17"/>
      <c r="F700" s="17"/>
      <c r="G700" s="17"/>
      <c r="H700" s="17"/>
      <c r="I700" s="18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</row>
    <row r="701" spans="1:21" x14ac:dyDescent="0.25">
      <c r="A701" s="126"/>
      <c r="B701" s="17"/>
      <c r="C701" s="17"/>
      <c r="D701" s="17"/>
      <c r="E701" s="17"/>
      <c r="F701" s="17"/>
      <c r="G701" s="17"/>
      <c r="H701" s="17"/>
      <c r="I701" s="18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</row>
    <row r="702" spans="1:21" x14ac:dyDescent="0.25">
      <c r="A702" s="126"/>
      <c r="B702" s="17"/>
      <c r="C702" s="17"/>
      <c r="D702" s="17"/>
      <c r="E702" s="17"/>
      <c r="F702" s="17"/>
      <c r="G702" s="17"/>
      <c r="H702" s="17"/>
      <c r="I702" s="18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</row>
    <row r="703" spans="1:21" x14ac:dyDescent="0.25">
      <c r="A703" s="126"/>
      <c r="B703" s="17"/>
      <c r="C703" s="17"/>
      <c r="D703" s="17"/>
      <c r="E703" s="17"/>
      <c r="F703" s="17"/>
      <c r="G703" s="17"/>
      <c r="H703" s="17"/>
      <c r="I703" s="18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</row>
    <row r="704" spans="1:21" x14ac:dyDescent="0.25">
      <c r="A704" s="126"/>
      <c r="B704" s="17"/>
      <c r="C704" s="17"/>
      <c r="D704" s="17"/>
      <c r="E704" s="17"/>
      <c r="F704" s="17"/>
      <c r="G704" s="17"/>
      <c r="H704" s="17"/>
      <c r="I704" s="18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</row>
    <row r="705" spans="1:21" x14ac:dyDescent="0.25">
      <c r="A705" s="126"/>
      <c r="B705" s="17"/>
      <c r="C705" s="17"/>
      <c r="D705" s="17"/>
      <c r="E705" s="17"/>
      <c r="F705" s="17"/>
      <c r="G705" s="17"/>
      <c r="H705" s="17"/>
      <c r="I705" s="18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</row>
    <row r="706" spans="1:21" x14ac:dyDescent="0.25">
      <c r="A706" s="126"/>
      <c r="B706" s="17"/>
      <c r="C706" s="17"/>
      <c r="D706" s="17"/>
      <c r="E706" s="17"/>
      <c r="F706" s="17"/>
      <c r="G706" s="17"/>
      <c r="H706" s="17"/>
      <c r="I706" s="18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</row>
    <row r="707" spans="1:21" x14ac:dyDescent="0.25">
      <c r="A707" s="126"/>
      <c r="B707" s="17"/>
      <c r="C707" s="17"/>
      <c r="D707" s="17"/>
      <c r="E707" s="17"/>
      <c r="F707" s="17"/>
      <c r="G707" s="17"/>
      <c r="H707" s="17"/>
      <c r="I707" s="18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</row>
    <row r="708" spans="1:21" x14ac:dyDescent="0.25">
      <c r="A708" s="126"/>
      <c r="B708" s="17"/>
      <c r="C708" s="17"/>
      <c r="D708" s="17"/>
      <c r="E708" s="17"/>
      <c r="F708" s="17"/>
      <c r="G708" s="17"/>
      <c r="H708" s="17"/>
      <c r="I708" s="18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</row>
    <row r="709" spans="1:21" x14ac:dyDescent="0.25">
      <c r="A709" s="126"/>
      <c r="B709" s="17"/>
      <c r="C709" s="17"/>
      <c r="D709" s="17"/>
      <c r="E709" s="17"/>
      <c r="F709" s="17"/>
      <c r="G709" s="17"/>
      <c r="H709" s="17"/>
      <c r="I709" s="18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</row>
    <row r="710" spans="1:21" x14ac:dyDescent="0.25">
      <c r="A710" s="126"/>
      <c r="B710" s="17"/>
      <c r="C710" s="17"/>
      <c r="D710" s="17"/>
      <c r="E710" s="17"/>
      <c r="F710" s="17"/>
      <c r="G710" s="17"/>
      <c r="H710" s="17"/>
      <c r="I710" s="18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</row>
    <row r="711" spans="1:21" x14ac:dyDescent="0.25">
      <c r="A711" s="126"/>
      <c r="B711" s="17"/>
      <c r="C711" s="17"/>
      <c r="D711" s="17"/>
      <c r="E711" s="17"/>
      <c r="F711" s="17"/>
      <c r="G711" s="17"/>
      <c r="H711" s="17"/>
      <c r="I711" s="18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</row>
    <row r="712" spans="1:21" x14ac:dyDescent="0.25">
      <c r="A712" s="126"/>
      <c r="B712" s="17"/>
      <c r="C712" s="17"/>
      <c r="D712" s="17"/>
      <c r="E712" s="17"/>
      <c r="F712" s="17"/>
      <c r="G712" s="17"/>
      <c r="H712" s="17"/>
      <c r="I712" s="18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</row>
    <row r="713" spans="1:21" x14ac:dyDescent="0.25">
      <c r="A713" s="126"/>
      <c r="B713" s="17"/>
      <c r="C713" s="17"/>
      <c r="D713" s="17"/>
      <c r="E713" s="17"/>
      <c r="F713" s="17"/>
      <c r="G713" s="17"/>
      <c r="H713" s="17"/>
      <c r="I713" s="18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</row>
    <row r="714" spans="1:21" x14ac:dyDescent="0.25">
      <c r="A714" s="126"/>
      <c r="B714" s="17"/>
      <c r="C714" s="17"/>
      <c r="D714" s="17"/>
      <c r="E714" s="17"/>
      <c r="F714" s="17"/>
      <c r="G714" s="17"/>
      <c r="H714" s="17"/>
      <c r="I714" s="18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</row>
    <row r="715" spans="1:21" x14ac:dyDescent="0.25">
      <c r="A715" s="126"/>
      <c r="B715" s="17"/>
      <c r="C715" s="17"/>
      <c r="D715" s="17"/>
      <c r="E715" s="17"/>
      <c r="F715" s="17"/>
      <c r="G715" s="17"/>
      <c r="H715" s="17"/>
      <c r="I715" s="18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</row>
    <row r="716" spans="1:21" x14ac:dyDescent="0.25">
      <c r="A716" s="126"/>
      <c r="B716" s="17"/>
      <c r="C716" s="17"/>
      <c r="D716" s="17"/>
      <c r="E716" s="17"/>
      <c r="F716" s="17"/>
      <c r="G716" s="17"/>
      <c r="H716" s="17"/>
      <c r="I716" s="18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</row>
    <row r="717" spans="1:21" x14ac:dyDescent="0.25">
      <c r="A717" s="126"/>
      <c r="B717" s="17"/>
      <c r="C717" s="17"/>
      <c r="D717" s="17"/>
      <c r="E717" s="17"/>
      <c r="F717" s="17"/>
      <c r="G717" s="17"/>
      <c r="H717" s="17"/>
      <c r="I717" s="18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</row>
    <row r="718" spans="1:21" x14ac:dyDescent="0.25">
      <c r="A718" s="126"/>
      <c r="B718" s="17"/>
      <c r="C718" s="17"/>
      <c r="D718" s="17"/>
      <c r="E718" s="17"/>
      <c r="F718" s="17"/>
      <c r="G718" s="17"/>
      <c r="H718" s="17"/>
      <c r="I718" s="18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</row>
    <row r="719" spans="1:21" x14ac:dyDescent="0.25">
      <c r="A719" s="126"/>
      <c r="B719" s="17"/>
      <c r="C719" s="17"/>
      <c r="D719" s="17"/>
      <c r="E719" s="17"/>
      <c r="F719" s="17"/>
      <c r="G719" s="17"/>
      <c r="H719" s="17"/>
      <c r="I719" s="18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</row>
    <row r="720" spans="1:21" x14ac:dyDescent="0.25">
      <c r="A720" s="126"/>
      <c r="B720" s="17"/>
      <c r="C720" s="17"/>
      <c r="D720" s="17"/>
      <c r="E720" s="17"/>
      <c r="F720" s="17"/>
      <c r="G720" s="17"/>
      <c r="H720" s="17"/>
      <c r="I720" s="18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</row>
    <row r="721" spans="1:21" x14ac:dyDescent="0.25">
      <c r="A721" s="126"/>
      <c r="B721" s="17"/>
      <c r="C721" s="17"/>
      <c r="D721" s="17"/>
      <c r="E721" s="17"/>
      <c r="F721" s="17"/>
      <c r="G721" s="17"/>
      <c r="H721" s="17"/>
      <c r="I721" s="18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</row>
    <row r="722" spans="1:21" x14ac:dyDescent="0.25">
      <c r="A722" s="126"/>
      <c r="B722" s="17"/>
      <c r="C722" s="17"/>
      <c r="D722" s="17"/>
      <c r="E722" s="17"/>
      <c r="F722" s="17"/>
      <c r="G722" s="17"/>
      <c r="H722" s="17"/>
      <c r="I722" s="18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</row>
    <row r="723" spans="1:21" x14ac:dyDescent="0.25">
      <c r="A723" s="126"/>
      <c r="B723" s="17"/>
      <c r="C723" s="17"/>
      <c r="D723" s="17"/>
      <c r="E723" s="17"/>
      <c r="F723" s="17"/>
      <c r="G723" s="17"/>
      <c r="H723" s="17"/>
      <c r="I723" s="18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</row>
  </sheetData>
  <mergeCells count="242">
    <mergeCell ref="J2:U3"/>
    <mergeCell ref="C23:E23"/>
    <mergeCell ref="B2:E4"/>
    <mergeCell ref="G2:I2"/>
    <mergeCell ref="G3:G4"/>
    <mergeCell ref="H3:H4"/>
    <mergeCell ref="I3:I4"/>
    <mergeCell ref="C5:E5"/>
    <mergeCell ref="C6:E6"/>
    <mergeCell ref="C20:E20"/>
    <mergeCell ref="C21:E21"/>
    <mergeCell ref="C22:E22"/>
    <mergeCell ref="F2:F4"/>
    <mergeCell ref="C30:E30"/>
    <mergeCell ref="C31:E31"/>
    <mergeCell ref="C32:E32"/>
    <mergeCell ref="C33:E33"/>
    <mergeCell ref="C34:E34"/>
    <mergeCell ref="C35:E35"/>
    <mergeCell ref="C24:E24"/>
    <mergeCell ref="C25:E25"/>
    <mergeCell ref="C26:E26"/>
    <mergeCell ref="C27:E27"/>
    <mergeCell ref="C28:E28"/>
    <mergeCell ref="C29:E29"/>
    <mergeCell ref="C42:E42"/>
    <mergeCell ref="C43:E43"/>
    <mergeCell ref="C44:E44"/>
    <mergeCell ref="C45:E45"/>
    <mergeCell ref="D46:E46"/>
    <mergeCell ref="D47:E47"/>
    <mergeCell ref="C36:E36"/>
    <mergeCell ref="C37:E37"/>
    <mergeCell ref="C38:E38"/>
    <mergeCell ref="C39:E39"/>
    <mergeCell ref="C40:E40"/>
    <mergeCell ref="C41:E41"/>
    <mergeCell ref="C54:E54"/>
    <mergeCell ref="C55:E55"/>
    <mergeCell ref="C56:E56"/>
    <mergeCell ref="C57:E57"/>
    <mergeCell ref="C58:E58"/>
    <mergeCell ref="C59:E59"/>
    <mergeCell ref="C48:E48"/>
    <mergeCell ref="C49:E49"/>
    <mergeCell ref="C50:E50"/>
    <mergeCell ref="C51:E51"/>
    <mergeCell ref="C52:E52"/>
    <mergeCell ref="C53:E53"/>
    <mergeCell ref="C66:E66"/>
    <mergeCell ref="D67:E67"/>
    <mergeCell ref="D68:E68"/>
    <mergeCell ref="D69:E69"/>
    <mergeCell ref="C70:E70"/>
    <mergeCell ref="D71:E71"/>
    <mergeCell ref="C60:E60"/>
    <mergeCell ref="C61:E61"/>
    <mergeCell ref="C62:E62"/>
    <mergeCell ref="C63:E63"/>
    <mergeCell ref="C64:E64"/>
    <mergeCell ref="C65:E65"/>
    <mergeCell ref="D78:E78"/>
    <mergeCell ref="C79:E79"/>
    <mergeCell ref="C83:E83"/>
    <mergeCell ref="C84:E84"/>
    <mergeCell ref="D85:E85"/>
    <mergeCell ref="D86:E86"/>
    <mergeCell ref="D72:E72"/>
    <mergeCell ref="D73:E73"/>
    <mergeCell ref="D74:E74"/>
    <mergeCell ref="C75:E75"/>
    <mergeCell ref="C76:E76"/>
    <mergeCell ref="D77:E77"/>
    <mergeCell ref="D93:E93"/>
    <mergeCell ref="D94:E94"/>
    <mergeCell ref="C95:E95"/>
    <mergeCell ref="D96:E96"/>
    <mergeCell ref="D97:E97"/>
    <mergeCell ref="D98:E98"/>
    <mergeCell ref="D87:E87"/>
    <mergeCell ref="D88:E88"/>
    <mergeCell ref="D89:E89"/>
    <mergeCell ref="D90:E90"/>
    <mergeCell ref="D91:E91"/>
    <mergeCell ref="D92:E92"/>
    <mergeCell ref="D105:E105"/>
    <mergeCell ref="C106:E106"/>
    <mergeCell ref="D107:E107"/>
    <mergeCell ref="D108:E108"/>
    <mergeCell ref="D109:E109"/>
    <mergeCell ref="D110:E110"/>
    <mergeCell ref="D99:E99"/>
    <mergeCell ref="D100:E100"/>
    <mergeCell ref="D101:E101"/>
    <mergeCell ref="D102:E102"/>
    <mergeCell ref="D103:E103"/>
    <mergeCell ref="D104:E104"/>
    <mergeCell ref="C117:E117"/>
    <mergeCell ref="D118:E118"/>
    <mergeCell ref="D119:E119"/>
    <mergeCell ref="C120:E120"/>
    <mergeCell ref="D121:E121"/>
    <mergeCell ref="D122:E122"/>
    <mergeCell ref="D111:E111"/>
    <mergeCell ref="D112:E112"/>
    <mergeCell ref="D113:E113"/>
    <mergeCell ref="D114:E114"/>
    <mergeCell ref="D115:E115"/>
    <mergeCell ref="D116:E116"/>
    <mergeCell ref="D129:E129"/>
    <mergeCell ref="D130:E130"/>
    <mergeCell ref="D131:E131"/>
    <mergeCell ref="C132:E132"/>
    <mergeCell ref="C133:E133"/>
    <mergeCell ref="C134:E134"/>
    <mergeCell ref="D123:E123"/>
    <mergeCell ref="D124:E124"/>
    <mergeCell ref="D125:E125"/>
    <mergeCell ref="D126:E126"/>
    <mergeCell ref="D127:E127"/>
    <mergeCell ref="D128:E128"/>
    <mergeCell ref="D141:E141"/>
    <mergeCell ref="D142:E142"/>
    <mergeCell ref="D143:E143"/>
    <mergeCell ref="D144:E144"/>
    <mergeCell ref="D145:E145"/>
    <mergeCell ref="C146:E146"/>
    <mergeCell ref="C135:E135"/>
    <mergeCell ref="D136:E136"/>
    <mergeCell ref="D137:E137"/>
    <mergeCell ref="D138:E138"/>
    <mergeCell ref="D139:E139"/>
    <mergeCell ref="D140:E140"/>
    <mergeCell ref="C153:E153"/>
    <mergeCell ref="C154:E154"/>
    <mergeCell ref="C155:E155"/>
    <mergeCell ref="C156:E156"/>
    <mergeCell ref="C157:E157"/>
    <mergeCell ref="C158:E158"/>
    <mergeCell ref="C147:E147"/>
    <mergeCell ref="C148:E148"/>
    <mergeCell ref="C149:E149"/>
    <mergeCell ref="D150:E150"/>
    <mergeCell ref="D151:E151"/>
    <mergeCell ref="C152:E152"/>
    <mergeCell ref="D169:E169"/>
    <mergeCell ref="D170:E170"/>
    <mergeCell ref="D171:E171"/>
    <mergeCell ref="D172:E172"/>
    <mergeCell ref="D173:E173"/>
    <mergeCell ref="D174:E174"/>
    <mergeCell ref="C161:E161"/>
    <mergeCell ref="C162:E162"/>
    <mergeCell ref="C163:E163"/>
    <mergeCell ref="C166:E166"/>
    <mergeCell ref="C167:E167"/>
    <mergeCell ref="C168:E168"/>
    <mergeCell ref="D181:E181"/>
    <mergeCell ref="D182:E182"/>
    <mergeCell ref="D183:E183"/>
    <mergeCell ref="D184:E184"/>
    <mergeCell ref="D185:E185"/>
    <mergeCell ref="D186:E186"/>
    <mergeCell ref="D175:E175"/>
    <mergeCell ref="D176:E176"/>
    <mergeCell ref="D177:E177"/>
    <mergeCell ref="D178:E178"/>
    <mergeCell ref="C179:E179"/>
    <mergeCell ref="D180:E180"/>
    <mergeCell ref="D193:E193"/>
    <mergeCell ref="D194:E194"/>
    <mergeCell ref="D195:E195"/>
    <mergeCell ref="D196:E196"/>
    <mergeCell ref="D197:E197"/>
    <mergeCell ref="D198:E198"/>
    <mergeCell ref="D187:E187"/>
    <mergeCell ref="D188:E188"/>
    <mergeCell ref="D189:E189"/>
    <mergeCell ref="C190:E190"/>
    <mergeCell ref="D191:E191"/>
    <mergeCell ref="D192:E192"/>
    <mergeCell ref="D205:E205"/>
    <mergeCell ref="D206:E206"/>
    <mergeCell ref="D207:E207"/>
    <mergeCell ref="D208:E208"/>
    <mergeCell ref="D209:E209"/>
    <mergeCell ref="D210:E210"/>
    <mergeCell ref="D199:E199"/>
    <mergeCell ref="D200:E200"/>
    <mergeCell ref="C201:E201"/>
    <mergeCell ref="D202:E202"/>
    <mergeCell ref="D203:E203"/>
    <mergeCell ref="C204:E204"/>
    <mergeCell ref="C217:E217"/>
    <mergeCell ref="C218:E218"/>
    <mergeCell ref="D219:E219"/>
    <mergeCell ref="D220:E220"/>
    <mergeCell ref="D221:E221"/>
    <mergeCell ref="D222:E222"/>
    <mergeCell ref="D211:E211"/>
    <mergeCell ref="D212:E212"/>
    <mergeCell ref="D213:E213"/>
    <mergeCell ref="D214:E214"/>
    <mergeCell ref="D215:E215"/>
    <mergeCell ref="C216:E216"/>
    <mergeCell ref="C229:E229"/>
    <mergeCell ref="C230:E230"/>
    <mergeCell ref="C231:E231"/>
    <mergeCell ref="D232:E232"/>
    <mergeCell ref="D233:E233"/>
    <mergeCell ref="D234:E234"/>
    <mergeCell ref="D223:E223"/>
    <mergeCell ref="D224:E224"/>
    <mergeCell ref="D225:E225"/>
    <mergeCell ref="D226:E226"/>
    <mergeCell ref="D227:E227"/>
    <mergeCell ref="D228:E228"/>
    <mergeCell ref="D241:E241"/>
    <mergeCell ref="C242:E242"/>
    <mergeCell ref="C243:E243"/>
    <mergeCell ref="C244:E244"/>
    <mergeCell ref="C245:E245"/>
    <mergeCell ref="C246:E246"/>
    <mergeCell ref="C235:E235"/>
    <mergeCell ref="D236:E236"/>
    <mergeCell ref="D237:E237"/>
    <mergeCell ref="D238:E238"/>
    <mergeCell ref="D239:E239"/>
    <mergeCell ref="D240:E240"/>
    <mergeCell ref="B259:E259"/>
    <mergeCell ref="C253:E253"/>
    <mergeCell ref="C254:E254"/>
    <mergeCell ref="C255:E255"/>
    <mergeCell ref="C256:E256"/>
    <mergeCell ref="C257:E257"/>
    <mergeCell ref="C258:E258"/>
    <mergeCell ref="C247:E247"/>
    <mergeCell ref="C248:E248"/>
    <mergeCell ref="D249:E249"/>
    <mergeCell ref="D250:E250"/>
    <mergeCell ref="C251:E251"/>
    <mergeCell ref="C252:E252"/>
  </mergeCells>
  <pageMargins left="0.25" right="0.25" top="0.75" bottom="0.75" header="0.3" footer="0.3"/>
  <pageSetup paperSize="9" scale="60" orientation="landscape" horizontalDpi="4294967293" r:id="rId1"/>
  <headerFooter>
    <oddHeader>&amp;C&amp;"Times New Roman,Félkövér"&amp;12 045160 Közutak, hidak, alagutak üzemeltetése, fenntartása Kiadások - 2018. év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21"/>
  <sheetViews>
    <sheetView view="pageLayout" zoomScaleNormal="83" workbookViewId="0">
      <selection activeCell="F1" sqref="F1:F1048576"/>
    </sheetView>
  </sheetViews>
  <sheetFormatPr defaultColWidth="9.140625" defaultRowHeight="15" x14ac:dyDescent="0.25"/>
  <cols>
    <col min="1" max="1" width="7.85546875" style="124" bestFit="1" customWidth="1"/>
    <col min="2" max="2" width="6.85546875" style="16" bestFit="1" customWidth="1"/>
    <col min="3" max="4" width="3.28515625" style="12" customWidth="1"/>
    <col min="5" max="5" width="48.85546875" style="12" customWidth="1"/>
    <col min="6" max="6" width="12.28515625" style="12" customWidth="1"/>
    <col min="7" max="7" width="11" style="12" customWidth="1"/>
    <col min="8" max="8" width="11.140625" style="12" customWidth="1"/>
    <col min="9" max="9" width="11.7109375" style="49" customWidth="1"/>
    <col min="10" max="20" width="10.140625" style="12" bestFit="1" customWidth="1"/>
    <col min="21" max="21" width="11.28515625" style="12" bestFit="1" customWidth="1"/>
    <col min="22" max="16384" width="9.140625" style="17"/>
  </cols>
  <sheetData>
    <row r="1" spans="1:21" ht="15.75" thickBot="1" x14ac:dyDescent="0.3">
      <c r="U1" s="11" t="s">
        <v>827</v>
      </c>
    </row>
    <row r="2" spans="1:21" ht="15" customHeight="1" x14ac:dyDescent="0.25">
      <c r="B2" s="568" t="s">
        <v>0</v>
      </c>
      <c r="C2" s="553"/>
      <c r="D2" s="553"/>
      <c r="E2" s="553"/>
      <c r="F2" s="554" t="s">
        <v>1053</v>
      </c>
      <c r="G2" s="638" t="s">
        <v>1045</v>
      </c>
      <c r="H2" s="574"/>
      <c r="I2" s="575"/>
      <c r="J2" s="552" t="s">
        <v>1046</v>
      </c>
      <c r="K2" s="553"/>
      <c r="L2" s="553"/>
      <c r="M2" s="553"/>
      <c r="N2" s="553"/>
      <c r="O2" s="553"/>
      <c r="P2" s="553"/>
      <c r="Q2" s="553"/>
      <c r="R2" s="553"/>
      <c r="S2" s="553"/>
      <c r="T2" s="553"/>
      <c r="U2" s="554"/>
    </row>
    <row r="3" spans="1:21" ht="22.5" customHeight="1" x14ac:dyDescent="0.25">
      <c r="B3" s="569"/>
      <c r="C3" s="570"/>
      <c r="D3" s="570"/>
      <c r="E3" s="570"/>
      <c r="F3" s="649"/>
      <c r="G3" s="639" t="s">
        <v>853</v>
      </c>
      <c r="H3" s="641" t="s">
        <v>854</v>
      </c>
      <c r="I3" s="643" t="s">
        <v>571</v>
      </c>
      <c r="J3" s="555"/>
      <c r="K3" s="556"/>
      <c r="L3" s="556"/>
      <c r="M3" s="556"/>
      <c r="N3" s="556"/>
      <c r="O3" s="556"/>
      <c r="P3" s="556"/>
      <c r="Q3" s="556"/>
      <c r="R3" s="556"/>
      <c r="S3" s="556"/>
      <c r="T3" s="556"/>
      <c r="U3" s="557"/>
    </row>
    <row r="4" spans="1:21" ht="26.25" customHeight="1" thickBot="1" x14ac:dyDescent="0.3">
      <c r="B4" s="571"/>
      <c r="C4" s="572"/>
      <c r="D4" s="572"/>
      <c r="E4" s="572"/>
      <c r="F4" s="650"/>
      <c r="G4" s="640"/>
      <c r="H4" s="642"/>
      <c r="I4" s="644"/>
      <c r="J4" s="128" t="s">
        <v>592</v>
      </c>
      <c r="K4" s="65" t="s">
        <v>593</v>
      </c>
      <c r="L4" s="65" t="s">
        <v>594</v>
      </c>
      <c r="M4" s="65" t="s">
        <v>595</v>
      </c>
      <c r="N4" s="65" t="s">
        <v>596</v>
      </c>
      <c r="O4" s="399" t="s">
        <v>597</v>
      </c>
      <c r="P4" s="82" t="s">
        <v>598</v>
      </c>
      <c r="Q4" s="260" t="s">
        <v>599</v>
      </c>
      <c r="R4" s="415" t="s">
        <v>600</v>
      </c>
      <c r="S4" s="441" t="s">
        <v>601</v>
      </c>
      <c r="T4" s="441" t="s">
        <v>602</v>
      </c>
      <c r="U4" s="417" t="s">
        <v>603</v>
      </c>
    </row>
    <row r="5" spans="1:21" ht="15.75" thickBot="1" x14ac:dyDescent="0.3">
      <c r="B5" s="83" t="s">
        <v>118</v>
      </c>
      <c r="C5" s="645" t="s">
        <v>119</v>
      </c>
      <c r="D5" s="646"/>
      <c r="E5" s="646"/>
      <c r="F5" s="162">
        <v>0</v>
      </c>
      <c r="G5" s="239">
        <f>G6+G20</f>
        <v>0</v>
      </c>
      <c r="H5" s="145">
        <f t="shared" ref="H5:U5" si="0">H6+H20</f>
        <v>0</v>
      </c>
      <c r="I5" s="162">
        <f>SUM(G5:H5)</f>
        <v>0</v>
      </c>
      <c r="J5" s="85">
        <f t="shared" si="0"/>
        <v>0</v>
      </c>
      <c r="K5" s="86">
        <f t="shared" si="0"/>
        <v>0</v>
      </c>
      <c r="L5" s="86">
        <f t="shared" si="0"/>
        <v>0</v>
      </c>
      <c r="M5" s="86">
        <f t="shared" si="0"/>
        <v>0</v>
      </c>
      <c r="N5" s="86">
        <f t="shared" si="0"/>
        <v>0</v>
      </c>
      <c r="O5" s="89">
        <f t="shared" si="0"/>
        <v>0</v>
      </c>
      <c r="P5" s="86">
        <f t="shared" si="0"/>
        <v>0</v>
      </c>
      <c r="Q5" s="88">
        <f t="shared" si="0"/>
        <v>0</v>
      </c>
      <c r="R5" s="351">
        <f t="shared" si="0"/>
        <v>0</v>
      </c>
      <c r="S5" s="89">
        <f t="shared" si="0"/>
        <v>0</v>
      </c>
      <c r="T5" s="89">
        <f t="shared" si="0"/>
        <v>0</v>
      </c>
      <c r="U5" s="90">
        <f t="shared" si="0"/>
        <v>0</v>
      </c>
    </row>
    <row r="6" spans="1:21" ht="15.75" hidden="1" customHeight="1" thickBot="1" x14ac:dyDescent="0.3">
      <c r="B6" s="121" t="s">
        <v>608</v>
      </c>
      <c r="C6" s="580" t="s">
        <v>120</v>
      </c>
      <c r="D6" s="581"/>
      <c r="E6" s="581"/>
      <c r="F6" s="163">
        <v>0</v>
      </c>
      <c r="G6" s="240">
        <f>G7+G8+G9+G10+G11+G12+G13+G14+G15+G16+G17+G18+G19</f>
        <v>0</v>
      </c>
      <c r="H6" s="146">
        <f t="shared" ref="H6:U6" si="1">H7+H8+H9+H10+H11+H12+H13+H14+H15+H16+H17+H18+H19</f>
        <v>0</v>
      </c>
      <c r="I6" s="163">
        <f t="shared" ref="I6:I71" si="2">SUM(G6:H6)</f>
        <v>0</v>
      </c>
      <c r="J6" s="115">
        <f t="shared" si="1"/>
        <v>0</v>
      </c>
      <c r="K6" s="116">
        <f t="shared" si="1"/>
        <v>0</v>
      </c>
      <c r="L6" s="116">
        <f t="shared" si="1"/>
        <v>0</v>
      </c>
      <c r="M6" s="116">
        <f t="shared" si="1"/>
        <v>0</v>
      </c>
      <c r="N6" s="116">
        <f t="shared" si="1"/>
        <v>0</v>
      </c>
      <c r="O6" s="119">
        <f t="shared" si="1"/>
        <v>0</v>
      </c>
      <c r="P6" s="116">
        <f t="shared" si="1"/>
        <v>0</v>
      </c>
      <c r="Q6" s="118">
        <f t="shared" si="1"/>
        <v>0</v>
      </c>
      <c r="R6" s="352">
        <f t="shared" si="1"/>
        <v>0</v>
      </c>
      <c r="S6" s="119">
        <f t="shared" si="1"/>
        <v>0</v>
      </c>
      <c r="T6" s="119">
        <f t="shared" si="1"/>
        <v>0</v>
      </c>
      <c r="U6" s="120">
        <f t="shared" si="1"/>
        <v>0</v>
      </c>
    </row>
    <row r="7" spans="1:21" s="206" customFormat="1" ht="15.75" hidden="1" customHeight="1" thickBot="1" x14ac:dyDescent="0.3">
      <c r="A7" s="124" t="s">
        <v>121</v>
      </c>
      <c r="B7" s="187" t="s">
        <v>609</v>
      </c>
      <c r="C7" s="200"/>
      <c r="D7" s="256" t="s">
        <v>122</v>
      </c>
      <c r="E7" s="256"/>
      <c r="F7" s="189">
        <v>0</v>
      </c>
      <c r="G7" s="261">
        <f>SUM(J7:U7)</f>
        <v>0</v>
      </c>
      <c r="H7" s="188"/>
      <c r="I7" s="189">
        <f t="shared" si="2"/>
        <v>0</v>
      </c>
      <c r="J7" s="197"/>
      <c r="K7" s="191"/>
      <c r="L7" s="191"/>
      <c r="M7" s="191"/>
      <c r="N7" s="191"/>
      <c r="O7" s="192"/>
      <c r="P7" s="191"/>
      <c r="Q7" s="190"/>
      <c r="R7" s="353"/>
      <c r="S7" s="192"/>
      <c r="T7" s="192"/>
      <c r="U7" s="193"/>
    </row>
    <row r="8" spans="1:21" s="206" customFormat="1" ht="15.75" hidden="1" customHeight="1" thickBot="1" x14ac:dyDescent="0.3">
      <c r="A8" s="124" t="s">
        <v>123</v>
      </c>
      <c r="B8" s="187" t="s">
        <v>610</v>
      </c>
      <c r="C8" s="200"/>
      <c r="D8" s="256" t="s">
        <v>124</v>
      </c>
      <c r="E8" s="256"/>
      <c r="F8" s="189">
        <v>0</v>
      </c>
      <c r="G8" s="261">
        <f t="shared" ref="G8:G19" si="3">SUM(J8:U8)</f>
        <v>0</v>
      </c>
      <c r="H8" s="188"/>
      <c r="I8" s="189">
        <f t="shared" si="2"/>
        <v>0</v>
      </c>
      <c r="J8" s="197"/>
      <c r="K8" s="191"/>
      <c r="L8" s="191"/>
      <c r="M8" s="191"/>
      <c r="N8" s="191"/>
      <c r="O8" s="192"/>
      <c r="P8" s="191"/>
      <c r="Q8" s="190"/>
      <c r="R8" s="353"/>
      <c r="S8" s="192"/>
      <c r="T8" s="192"/>
      <c r="U8" s="193"/>
    </row>
    <row r="9" spans="1:21" s="206" customFormat="1" ht="15.75" hidden="1" customHeight="1" thickBot="1" x14ac:dyDescent="0.3">
      <c r="A9" s="124" t="s">
        <v>125</v>
      </c>
      <c r="B9" s="187" t="s">
        <v>611</v>
      </c>
      <c r="C9" s="200"/>
      <c r="D9" s="256" t="s">
        <v>126</v>
      </c>
      <c r="E9" s="256"/>
      <c r="F9" s="189">
        <v>0</v>
      </c>
      <c r="G9" s="261">
        <f t="shared" si="3"/>
        <v>0</v>
      </c>
      <c r="H9" s="188"/>
      <c r="I9" s="189">
        <f t="shared" si="2"/>
        <v>0</v>
      </c>
      <c r="J9" s="197"/>
      <c r="K9" s="191"/>
      <c r="L9" s="191"/>
      <c r="M9" s="191"/>
      <c r="N9" s="191"/>
      <c r="O9" s="192"/>
      <c r="P9" s="191"/>
      <c r="Q9" s="190"/>
      <c r="R9" s="353"/>
      <c r="S9" s="192"/>
      <c r="T9" s="192"/>
      <c r="U9" s="193"/>
    </row>
    <row r="10" spans="1:21" s="206" customFormat="1" ht="15.75" hidden="1" customHeight="1" thickBot="1" x14ac:dyDescent="0.3">
      <c r="A10" s="124" t="s">
        <v>127</v>
      </c>
      <c r="B10" s="187" t="s">
        <v>612</v>
      </c>
      <c r="C10" s="200"/>
      <c r="D10" s="256" t="s">
        <v>351</v>
      </c>
      <c r="E10" s="256"/>
      <c r="F10" s="189">
        <v>0</v>
      </c>
      <c r="G10" s="261">
        <f t="shared" si="3"/>
        <v>0</v>
      </c>
      <c r="H10" s="188"/>
      <c r="I10" s="189">
        <f t="shared" si="2"/>
        <v>0</v>
      </c>
      <c r="J10" s="197"/>
      <c r="K10" s="191"/>
      <c r="L10" s="191"/>
      <c r="M10" s="191"/>
      <c r="N10" s="191"/>
      <c r="O10" s="192"/>
      <c r="P10" s="191"/>
      <c r="Q10" s="190"/>
      <c r="R10" s="353"/>
      <c r="S10" s="192"/>
      <c r="T10" s="192"/>
      <c r="U10" s="193"/>
    </row>
    <row r="11" spans="1:21" s="206" customFormat="1" ht="15.75" hidden="1" customHeight="1" thickBot="1" x14ac:dyDescent="0.3">
      <c r="A11" s="124" t="s">
        <v>128</v>
      </c>
      <c r="B11" s="187" t="s">
        <v>613</v>
      </c>
      <c r="C11" s="200"/>
      <c r="D11" s="256" t="s">
        <v>129</v>
      </c>
      <c r="E11" s="256"/>
      <c r="F11" s="189">
        <v>0</v>
      </c>
      <c r="G11" s="261">
        <f t="shared" si="3"/>
        <v>0</v>
      </c>
      <c r="H11" s="188"/>
      <c r="I11" s="189">
        <f t="shared" si="2"/>
        <v>0</v>
      </c>
      <c r="J11" s="197"/>
      <c r="K11" s="191"/>
      <c r="L11" s="191"/>
      <c r="M11" s="191"/>
      <c r="N11" s="191"/>
      <c r="O11" s="192"/>
      <c r="P11" s="191"/>
      <c r="Q11" s="190"/>
      <c r="R11" s="353"/>
      <c r="S11" s="192"/>
      <c r="T11" s="192"/>
      <c r="U11" s="193"/>
    </row>
    <row r="12" spans="1:21" s="206" customFormat="1" ht="15.75" hidden="1" customHeight="1" thickBot="1" x14ac:dyDescent="0.3">
      <c r="A12" s="124" t="s">
        <v>130</v>
      </c>
      <c r="B12" s="187" t="s">
        <v>614</v>
      </c>
      <c r="C12" s="200"/>
      <c r="D12" s="256" t="s">
        <v>131</v>
      </c>
      <c r="E12" s="256"/>
      <c r="F12" s="189">
        <v>0</v>
      </c>
      <c r="G12" s="261">
        <f t="shared" si="3"/>
        <v>0</v>
      </c>
      <c r="H12" s="188"/>
      <c r="I12" s="189">
        <f t="shared" si="2"/>
        <v>0</v>
      </c>
      <c r="J12" s="197"/>
      <c r="K12" s="191"/>
      <c r="L12" s="191"/>
      <c r="M12" s="191"/>
      <c r="N12" s="191"/>
      <c r="O12" s="192"/>
      <c r="P12" s="191"/>
      <c r="Q12" s="190"/>
      <c r="R12" s="353"/>
      <c r="S12" s="192"/>
      <c r="T12" s="192"/>
      <c r="U12" s="193"/>
    </row>
    <row r="13" spans="1:21" s="206" customFormat="1" ht="15.75" hidden="1" customHeight="1" thickBot="1" x14ac:dyDescent="0.3">
      <c r="A13" s="124" t="s">
        <v>132</v>
      </c>
      <c r="B13" s="187" t="s">
        <v>615</v>
      </c>
      <c r="C13" s="200"/>
      <c r="D13" s="256" t="s">
        <v>133</v>
      </c>
      <c r="E13" s="256"/>
      <c r="F13" s="189">
        <v>0</v>
      </c>
      <c r="G13" s="261">
        <f t="shared" si="3"/>
        <v>0</v>
      </c>
      <c r="H13" s="188"/>
      <c r="I13" s="189">
        <f t="shared" si="2"/>
        <v>0</v>
      </c>
      <c r="J13" s="197"/>
      <c r="K13" s="191"/>
      <c r="L13" s="191"/>
      <c r="M13" s="191"/>
      <c r="N13" s="191"/>
      <c r="O13" s="192"/>
      <c r="P13" s="191"/>
      <c r="Q13" s="190"/>
      <c r="R13" s="353"/>
      <c r="S13" s="192"/>
      <c r="T13" s="192"/>
      <c r="U13" s="193"/>
    </row>
    <row r="14" spans="1:21" s="206" customFormat="1" ht="15.75" hidden="1" customHeight="1" thickBot="1" x14ac:dyDescent="0.3">
      <c r="A14" s="124" t="s">
        <v>134</v>
      </c>
      <c r="B14" s="187" t="s">
        <v>616</v>
      </c>
      <c r="C14" s="200"/>
      <c r="D14" s="256" t="s">
        <v>135</v>
      </c>
      <c r="E14" s="256"/>
      <c r="F14" s="189">
        <v>0</v>
      </c>
      <c r="G14" s="261">
        <f t="shared" si="3"/>
        <v>0</v>
      </c>
      <c r="H14" s="188"/>
      <c r="I14" s="189">
        <f t="shared" si="2"/>
        <v>0</v>
      </c>
      <c r="J14" s="197"/>
      <c r="K14" s="191"/>
      <c r="L14" s="191"/>
      <c r="M14" s="191"/>
      <c r="N14" s="191"/>
      <c r="O14" s="192"/>
      <c r="P14" s="191"/>
      <c r="Q14" s="190"/>
      <c r="R14" s="353"/>
      <c r="S14" s="192"/>
      <c r="T14" s="192"/>
      <c r="U14" s="193"/>
    </row>
    <row r="15" spans="1:21" s="206" customFormat="1" ht="15.75" hidden="1" customHeight="1" thickBot="1" x14ac:dyDescent="0.3">
      <c r="A15" s="124" t="s">
        <v>136</v>
      </c>
      <c r="B15" s="187" t="s">
        <v>617</v>
      </c>
      <c r="C15" s="200"/>
      <c r="D15" s="256" t="s">
        <v>137</v>
      </c>
      <c r="E15" s="256"/>
      <c r="F15" s="189">
        <v>0</v>
      </c>
      <c r="G15" s="261">
        <f t="shared" si="3"/>
        <v>0</v>
      </c>
      <c r="H15" s="188"/>
      <c r="I15" s="189">
        <f t="shared" si="2"/>
        <v>0</v>
      </c>
      <c r="J15" s="197"/>
      <c r="K15" s="191"/>
      <c r="L15" s="191"/>
      <c r="M15" s="191"/>
      <c r="N15" s="191"/>
      <c r="O15" s="192"/>
      <c r="P15" s="191"/>
      <c r="Q15" s="190"/>
      <c r="R15" s="353"/>
      <c r="S15" s="192"/>
      <c r="T15" s="192"/>
      <c r="U15" s="193"/>
    </row>
    <row r="16" spans="1:21" s="206" customFormat="1" ht="15.75" hidden="1" customHeight="1" thickBot="1" x14ac:dyDescent="0.3">
      <c r="A16" s="124" t="s">
        <v>138</v>
      </c>
      <c r="B16" s="187" t="s">
        <v>618</v>
      </c>
      <c r="C16" s="200"/>
      <c r="D16" s="256" t="s">
        <v>139</v>
      </c>
      <c r="E16" s="256"/>
      <c r="F16" s="189">
        <v>0</v>
      </c>
      <c r="G16" s="261">
        <f t="shared" si="3"/>
        <v>0</v>
      </c>
      <c r="H16" s="188"/>
      <c r="I16" s="189">
        <f t="shared" si="2"/>
        <v>0</v>
      </c>
      <c r="J16" s="197"/>
      <c r="K16" s="191"/>
      <c r="L16" s="191"/>
      <c r="M16" s="191"/>
      <c r="N16" s="191"/>
      <c r="O16" s="192"/>
      <c r="P16" s="191"/>
      <c r="Q16" s="190"/>
      <c r="R16" s="353"/>
      <c r="S16" s="192"/>
      <c r="T16" s="192"/>
      <c r="U16" s="193"/>
    </row>
    <row r="17" spans="1:21" s="206" customFormat="1" ht="15.75" hidden="1" customHeight="1" thickBot="1" x14ac:dyDescent="0.3">
      <c r="A17" s="124" t="s">
        <v>140</v>
      </c>
      <c r="B17" s="187" t="s">
        <v>619</v>
      </c>
      <c r="C17" s="200"/>
      <c r="D17" s="256" t="s">
        <v>141</v>
      </c>
      <c r="E17" s="256"/>
      <c r="F17" s="189">
        <v>0</v>
      </c>
      <c r="G17" s="261">
        <f t="shared" si="3"/>
        <v>0</v>
      </c>
      <c r="H17" s="188"/>
      <c r="I17" s="189">
        <f t="shared" si="2"/>
        <v>0</v>
      </c>
      <c r="J17" s="197"/>
      <c r="K17" s="191"/>
      <c r="L17" s="191"/>
      <c r="M17" s="191"/>
      <c r="N17" s="191"/>
      <c r="O17" s="192"/>
      <c r="P17" s="191"/>
      <c r="Q17" s="190"/>
      <c r="R17" s="353"/>
      <c r="S17" s="192"/>
      <c r="T17" s="192"/>
      <c r="U17" s="193"/>
    </row>
    <row r="18" spans="1:21" s="206" customFormat="1" ht="15.75" hidden="1" customHeight="1" thickBot="1" x14ac:dyDescent="0.3">
      <c r="A18" s="124" t="s">
        <v>142</v>
      </c>
      <c r="B18" s="187" t="s">
        <v>620</v>
      </c>
      <c r="C18" s="200"/>
      <c r="D18" s="256" t="s">
        <v>143</v>
      </c>
      <c r="E18" s="256"/>
      <c r="F18" s="189">
        <v>0</v>
      </c>
      <c r="G18" s="261">
        <f t="shared" si="3"/>
        <v>0</v>
      </c>
      <c r="H18" s="188"/>
      <c r="I18" s="189">
        <f t="shared" si="2"/>
        <v>0</v>
      </c>
      <c r="J18" s="197"/>
      <c r="K18" s="191"/>
      <c r="L18" s="191"/>
      <c r="M18" s="191"/>
      <c r="N18" s="191"/>
      <c r="O18" s="192"/>
      <c r="P18" s="191"/>
      <c r="Q18" s="190"/>
      <c r="R18" s="353"/>
      <c r="S18" s="192"/>
      <c r="T18" s="192"/>
      <c r="U18" s="193"/>
    </row>
    <row r="19" spans="1:21" s="206" customFormat="1" ht="15.75" hidden="1" customHeight="1" thickBot="1" x14ac:dyDescent="0.3">
      <c r="A19" s="124" t="s">
        <v>144</v>
      </c>
      <c r="B19" s="187" t="s">
        <v>621</v>
      </c>
      <c r="C19" s="200"/>
      <c r="D19" s="256" t="s">
        <v>145</v>
      </c>
      <c r="E19" s="256"/>
      <c r="F19" s="189">
        <v>0</v>
      </c>
      <c r="G19" s="261">
        <f t="shared" si="3"/>
        <v>0</v>
      </c>
      <c r="H19" s="188"/>
      <c r="I19" s="189">
        <f t="shared" si="2"/>
        <v>0</v>
      </c>
      <c r="J19" s="197"/>
      <c r="K19" s="191"/>
      <c r="L19" s="191"/>
      <c r="M19" s="191"/>
      <c r="N19" s="191"/>
      <c r="O19" s="192"/>
      <c r="P19" s="191"/>
      <c r="Q19" s="190"/>
      <c r="R19" s="353"/>
      <c r="S19" s="192"/>
      <c r="T19" s="192"/>
      <c r="U19" s="193"/>
    </row>
    <row r="20" spans="1:21" ht="15.75" hidden="1" customHeight="1" thickBot="1" x14ac:dyDescent="0.3">
      <c r="B20" s="91" t="s">
        <v>622</v>
      </c>
      <c r="C20" s="582" t="s">
        <v>146</v>
      </c>
      <c r="D20" s="583"/>
      <c r="E20" s="583"/>
      <c r="F20" s="164">
        <v>0</v>
      </c>
      <c r="G20" s="242">
        <f>G21+G22+G23</f>
        <v>0</v>
      </c>
      <c r="H20" s="148">
        <f t="shared" ref="H20:U20" si="4">H21+H22+H23</f>
        <v>0</v>
      </c>
      <c r="I20" s="164">
        <f t="shared" si="2"/>
        <v>0</v>
      </c>
      <c r="J20" s="93">
        <f t="shared" si="4"/>
        <v>0</v>
      </c>
      <c r="K20" s="94">
        <f t="shared" si="4"/>
        <v>0</v>
      </c>
      <c r="L20" s="94">
        <f t="shared" si="4"/>
        <v>0</v>
      </c>
      <c r="M20" s="94">
        <f t="shared" si="4"/>
        <v>0</v>
      </c>
      <c r="N20" s="94">
        <f t="shared" si="4"/>
        <v>0</v>
      </c>
      <c r="O20" s="97">
        <f t="shared" si="4"/>
        <v>0</v>
      </c>
      <c r="P20" s="94">
        <f t="shared" si="4"/>
        <v>0</v>
      </c>
      <c r="Q20" s="96">
        <f t="shared" si="4"/>
        <v>0</v>
      </c>
      <c r="R20" s="354">
        <f t="shared" si="4"/>
        <v>0</v>
      </c>
      <c r="S20" s="97">
        <f t="shared" si="4"/>
        <v>0</v>
      </c>
      <c r="T20" s="97">
        <f t="shared" si="4"/>
        <v>0</v>
      </c>
      <c r="U20" s="98">
        <f t="shared" si="4"/>
        <v>0</v>
      </c>
    </row>
    <row r="21" spans="1:21" s="41" customFormat="1" ht="15.75" hidden="1" customHeight="1" thickBot="1" x14ac:dyDescent="0.3">
      <c r="A21" s="124" t="s">
        <v>147</v>
      </c>
      <c r="B21" s="53" t="s">
        <v>623</v>
      </c>
      <c r="C21" s="605" t="s">
        <v>148</v>
      </c>
      <c r="D21" s="606"/>
      <c r="E21" s="606"/>
      <c r="F21" s="166">
        <v>0</v>
      </c>
      <c r="G21" s="248">
        <f>SUM(J21:U21)</f>
        <v>0</v>
      </c>
      <c r="H21" s="154"/>
      <c r="I21" s="166">
        <f t="shared" si="2"/>
        <v>0</v>
      </c>
      <c r="J21" s="76"/>
      <c r="K21" s="13"/>
      <c r="L21" s="13"/>
      <c r="M21" s="13"/>
      <c r="N21" s="13"/>
      <c r="O21" s="81"/>
      <c r="P21" s="13"/>
      <c r="Q21" s="43"/>
      <c r="R21" s="355"/>
      <c r="S21" s="81"/>
      <c r="T21" s="81"/>
      <c r="U21" s="45"/>
    </row>
    <row r="22" spans="1:21" s="41" customFormat="1" ht="25.5" hidden="1" customHeight="1" x14ac:dyDescent="0.25">
      <c r="A22" s="124" t="s">
        <v>149</v>
      </c>
      <c r="B22" s="53" t="s">
        <v>624</v>
      </c>
      <c r="C22" s="607" t="s">
        <v>875</v>
      </c>
      <c r="D22" s="608"/>
      <c r="E22" s="608"/>
      <c r="F22" s="166">
        <v>0</v>
      </c>
      <c r="G22" s="248">
        <f>SUM(J22:U22)</f>
        <v>0</v>
      </c>
      <c r="H22" s="154"/>
      <c r="I22" s="166">
        <f t="shared" si="2"/>
        <v>0</v>
      </c>
      <c r="J22" s="76"/>
      <c r="K22" s="13"/>
      <c r="L22" s="13"/>
      <c r="M22" s="13"/>
      <c r="N22" s="13"/>
      <c r="O22" s="81"/>
      <c r="P22" s="13"/>
      <c r="Q22" s="43"/>
      <c r="R22" s="355"/>
      <c r="S22" s="81"/>
      <c r="T22" s="81"/>
      <c r="U22" s="45"/>
    </row>
    <row r="23" spans="1:21" s="41" customFormat="1" ht="15.75" hidden="1" customHeight="1" thickBot="1" x14ac:dyDescent="0.3">
      <c r="A23" s="124" t="s">
        <v>150</v>
      </c>
      <c r="B23" s="194" t="s">
        <v>625</v>
      </c>
      <c r="C23" s="647" t="s">
        <v>151</v>
      </c>
      <c r="D23" s="648"/>
      <c r="E23" s="648"/>
      <c r="F23" s="166">
        <v>0</v>
      </c>
      <c r="G23" s="262">
        <f>SUM(J23:U23)</f>
        <v>0</v>
      </c>
      <c r="H23" s="195"/>
      <c r="I23" s="166">
        <f t="shared" si="2"/>
        <v>0</v>
      </c>
      <c r="J23" s="76"/>
      <c r="K23" s="13"/>
      <c r="L23" s="13"/>
      <c r="M23" s="13"/>
      <c r="N23" s="13"/>
      <c r="O23" s="81"/>
      <c r="P23" s="13"/>
      <c r="Q23" s="43"/>
      <c r="R23" s="355"/>
      <c r="S23" s="81"/>
      <c r="T23" s="81"/>
      <c r="U23" s="45"/>
    </row>
    <row r="24" spans="1:21" ht="15.75" thickBot="1" x14ac:dyDescent="0.3">
      <c r="A24" s="124" t="s">
        <v>964</v>
      </c>
      <c r="B24" s="83" t="s">
        <v>152</v>
      </c>
      <c r="C24" s="578" t="s">
        <v>802</v>
      </c>
      <c r="D24" s="578"/>
      <c r="E24" s="579"/>
      <c r="F24" s="162">
        <v>0</v>
      </c>
      <c r="G24" s="244">
        <f>G25+G26+G27+G28+G29+G30+G31</f>
        <v>0</v>
      </c>
      <c r="H24" s="150">
        <f t="shared" ref="H24:U24" si="5">H25+H26+H27+H28+H29+H30+H31</f>
        <v>0</v>
      </c>
      <c r="I24" s="162">
        <f t="shared" si="2"/>
        <v>0</v>
      </c>
      <c r="J24" s="85">
        <f t="shared" si="5"/>
        <v>0</v>
      </c>
      <c r="K24" s="86">
        <f t="shared" si="5"/>
        <v>0</v>
      </c>
      <c r="L24" s="86">
        <f t="shared" si="5"/>
        <v>0</v>
      </c>
      <c r="M24" s="86">
        <f t="shared" si="5"/>
        <v>0</v>
      </c>
      <c r="N24" s="86">
        <f t="shared" si="5"/>
        <v>0</v>
      </c>
      <c r="O24" s="89">
        <f t="shared" si="5"/>
        <v>0</v>
      </c>
      <c r="P24" s="86">
        <f t="shared" si="5"/>
        <v>0</v>
      </c>
      <c r="Q24" s="88">
        <f t="shared" si="5"/>
        <v>0</v>
      </c>
      <c r="R24" s="351">
        <f t="shared" si="5"/>
        <v>0</v>
      </c>
      <c r="S24" s="89">
        <f t="shared" si="5"/>
        <v>0</v>
      </c>
      <c r="T24" s="89">
        <f t="shared" si="5"/>
        <v>0</v>
      </c>
      <c r="U24" s="90">
        <f t="shared" si="5"/>
        <v>0</v>
      </c>
    </row>
    <row r="25" spans="1:21" ht="15.75" hidden="1" customHeight="1" thickBot="1" x14ac:dyDescent="0.3">
      <c r="B25" s="61"/>
      <c r="C25" s="632" t="s">
        <v>154</v>
      </c>
      <c r="D25" s="633"/>
      <c r="E25" s="633"/>
      <c r="F25" s="165">
        <v>0</v>
      </c>
      <c r="G25" s="245">
        <f t="shared" ref="G25:G31" si="6">SUM(J25:U25)</f>
        <v>0</v>
      </c>
      <c r="H25" s="151"/>
      <c r="I25" s="165">
        <f t="shared" si="2"/>
        <v>0</v>
      </c>
      <c r="J25" s="74"/>
      <c r="K25" s="1"/>
      <c r="L25" s="1"/>
      <c r="M25" s="1"/>
      <c r="N25" s="1"/>
      <c r="O25" s="80"/>
      <c r="P25" s="1"/>
      <c r="Q25" s="42"/>
      <c r="R25" s="356"/>
      <c r="S25" s="80"/>
      <c r="T25" s="80"/>
      <c r="U25" s="44"/>
    </row>
    <row r="26" spans="1:21" ht="15.75" hidden="1" customHeight="1" thickBot="1" x14ac:dyDescent="0.3">
      <c r="B26" s="62"/>
      <c r="C26" s="634" t="s">
        <v>155</v>
      </c>
      <c r="D26" s="635"/>
      <c r="E26" s="635"/>
      <c r="F26" s="165">
        <v>0</v>
      </c>
      <c r="G26" s="246">
        <f t="shared" si="6"/>
        <v>0</v>
      </c>
      <c r="H26" s="152"/>
      <c r="I26" s="165">
        <f t="shared" si="2"/>
        <v>0</v>
      </c>
      <c r="J26" s="74"/>
      <c r="K26" s="1"/>
      <c r="L26" s="1"/>
      <c r="M26" s="1"/>
      <c r="N26" s="1"/>
      <c r="O26" s="80"/>
      <c r="P26" s="1"/>
      <c r="Q26" s="42"/>
      <c r="R26" s="356"/>
      <c r="S26" s="80"/>
      <c r="T26" s="80"/>
      <c r="U26" s="44"/>
    </row>
    <row r="27" spans="1:21" ht="15.75" hidden="1" customHeight="1" thickBot="1" x14ac:dyDescent="0.3">
      <c r="B27" s="62"/>
      <c r="C27" s="634" t="s">
        <v>156</v>
      </c>
      <c r="D27" s="635"/>
      <c r="E27" s="635"/>
      <c r="F27" s="165">
        <v>0</v>
      </c>
      <c r="G27" s="246">
        <f t="shared" si="6"/>
        <v>0</v>
      </c>
      <c r="H27" s="152"/>
      <c r="I27" s="165">
        <f t="shared" si="2"/>
        <v>0</v>
      </c>
      <c r="J27" s="74"/>
      <c r="K27" s="1"/>
      <c r="L27" s="1"/>
      <c r="M27" s="1"/>
      <c r="N27" s="1"/>
      <c r="O27" s="80"/>
      <c r="P27" s="1"/>
      <c r="Q27" s="42"/>
      <c r="R27" s="356"/>
      <c r="S27" s="80"/>
      <c r="T27" s="80"/>
      <c r="U27" s="44"/>
    </row>
    <row r="28" spans="1:21" ht="15.75" hidden="1" customHeight="1" thickBot="1" x14ac:dyDescent="0.3">
      <c r="B28" s="62"/>
      <c r="C28" s="634" t="s">
        <v>157</v>
      </c>
      <c r="D28" s="635"/>
      <c r="E28" s="635"/>
      <c r="F28" s="165">
        <v>0</v>
      </c>
      <c r="G28" s="246">
        <f t="shared" si="6"/>
        <v>0</v>
      </c>
      <c r="H28" s="152"/>
      <c r="I28" s="165">
        <f t="shared" si="2"/>
        <v>0</v>
      </c>
      <c r="J28" s="74"/>
      <c r="K28" s="1"/>
      <c r="L28" s="1"/>
      <c r="M28" s="1"/>
      <c r="N28" s="1"/>
      <c r="O28" s="80"/>
      <c r="P28" s="1"/>
      <c r="Q28" s="42"/>
      <c r="R28" s="356"/>
      <c r="S28" s="80"/>
      <c r="T28" s="80"/>
      <c r="U28" s="44"/>
    </row>
    <row r="29" spans="1:21" ht="15.75" hidden="1" customHeight="1" thickBot="1" x14ac:dyDescent="0.3">
      <c r="B29" s="62"/>
      <c r="C29" s="634" t="s">
        <v>158</v>
      </c>
      <c r="D29" s="635"/>
      <c r="E29" s="635"/>
      <c r="F29" s="165">
        <v>0</v>
      </c>
      <c r="G29" s="246">
        <f t="shared" si="6"/>
        <v>0</v>
      </c>
      <c r="H29" s="152"/>
      <c r="I29" s="165">
        <f t="shared" si="2"/>
        <v>0</v>
      </c>
      <c r="J29" s="74"/>
      <c r="K29" s="1"/>
      <c r="L29" s="1"/>
      <c r="M29" s="1"/>
      <c r="N29" s="1"/>
      <c r="O29" s="80"/>
      <c r="P29" s="1"/>
      <c r="Q29" s="42"/>
      <c r="R29" s="356"/>
      <c r="S29" s="80"/>
      <c r="T29" s="80"/>
      <c r="U29" s="44"/>
    </row>
    <row r="30" spans="1:21" ht="15.75" hidden="1" customHeight="1" thickBot="1" x14ac:dyDescent="0.3">
      <c r="B30" s="62"/>
      <c r="C30" s="634" t="s">
        <v>159</v>
      </c>
      <c r="D30" s="635"/>
      <c r="E30" s="635"/>
      <c r="F30" s="165">
        <v>0</v>
      </c>
      <c r="G30" s="246">
        <f t="shared" si="6"/>
        <v>0</v>
      </c>
      <c r="H30" s="152"/>
      <c r="I30" s="165">
        <f t="shared" si="2"/>
        <v>0</v>
      </c>
      <c r="J30" s="74"/>
      <c r="K30" s="1"/>
      <c r="L30" s="1"/>
      <c r="M30" s="1"/>
      <c r="N30" s="1"/>
      <c r="O30" s="80"/>
      <c r="P30" s="1"/>
      <c r="Q30" s="42"/>
      <c r="R30" s="356"/>
      <c r="S30" s="80"/>
      <c r="T30" s="80"/>
      <c r="U30" s="44"/>
    </row>
    <row r="31" spans="1:21" ht="15.75" hidden="1" customHeight="1" thickBot="1" x14ac:dyDescent="0.3">
      <c r="B31" s="63"/>
      <c r="C31" s="636" t="s">
        <v>160</v>
      </c>
      <c r="D31" s="637"/>
      <c r="E31" s="637"/>
      <c r="F31" s="165">
        <v>0</v>
      </c>
      <c r="G31" s="247">
        <f t="shared" si="6"/>
        <v>0</v>
      </c>
      <c r="H31" s="153"/>
      <c r="I31" s="165">
        <f t="shared" si="2"/>
        <v>0</v>
      </c>
      <c r="J31" s="74"/>
      <c r="K31" s="1"/>
      <c r="L31" s="1"/>
      <c r="M31" s="1"/>
      <c r="N31" s="1"/>
      <c r="O31" s="80"/>
      <c r="P31" s="1"/>
      <c r="Q31" s="42"/>
      <c r="R31" s="356"/>
      <c r="S31" s="80"/>
      <c r="T31" s="80"/>
      <c r="U31" s="44"/>
    </row>
    <row r="32" spans="1:21" ht="15.75" thickBot="1" x14ac:dyDescent="0.3">
      <c r="B32" s="83" t="s">
        <v>161</v>
      </c>
      <c r="C32" s="579" t="s">
        <v>162</v>
      </c>
      <c r="D32" s="589"/>
      <c r="E32" s="589"/>
      <c r="F32" s="162">
        <v>128169</v>
      </c>
      <c r="G32" s="244">
        <f>G33+G37+G40+G52+G55</f>
        <v>128169</v>
      </c>
      <c r="H32" s="150">
        <f t="shared" ref="H32:U32" si="7">H33+H37+H40+H52+H55</f>
        <v>0</v>
      </c>
      <c r="I32" s="162">
        <f t="shared" si="2"/>
        <v>128169</v>
      </c>
      <c r="J32" s="85">
        <f t="shared" si="7"/>
        <v>9529</v>
      </c>
      <c r="K32" s="86">
        <f t="shared" si="7"/>
        <v>11000</v>
      </c>
      <c r="L32" s="86">
        <f t="shared" si="7"/>
        <v>10038</v>
      </c>
      <c r="M32" s="86">
        <f t="shared" si="7"/>
        <v>16855</v>
      </c>
      <c r="N32" s="86">
        <f t="shared" si="7"/>
        <v>10535</v>
      </c>
      <c r="O32" s="89">
        <f t="shared" si="7"/>
        <v>-8587</v>
      </c>
      <c r="P32" s="86">
        <f t="shared" si="7"/>
        <v>10500</v>
      </c>
      <c r="Q32" s="88">
        <f t="shared" si="7"/>
        <v>9622</v>
      </c>
      <c r="R32" s="351">
        <f t="shared" si="7"/>
        <v>9500</v>
      </c>
      <c r="S32" s="89">
        <f t="shared" si="7"/>
        <v>24263</v>
      </c>
      <c r="T32" s="89">
        <f t="shared" si="7"/>
        <v>10500</v>
      </c>
      <c r="U32" s="90">
        <f t="shared" si="7"/>
        <v>14414</v>
      </c>
    </row>
    <row r="33" spans="1:21" ht="15" hidden="1" customHeight="1" x14ac:dyDescent="0.25">
      <c r="B33" s="121" t="s">
        <v>626</v>
      </c>
      <c r="C33" s="580" t="s">
        <v>163</v>
      </c>
      <c r="D33" s="581"/>
      <c r="E33" s="581"/>
      <c r="F33" s="163">
        <v>0</v>
      </c>
      <c r="G33" s="240">
        <f>G34+G35+G36</f>
        <v>0</v>
      </c>
      <c r="H33" s="146">
        <f t="shared" ref="H33:U33" si="8">H34+H35+H36</f>
        <v>0</v>
      </c>
      <c r="I33" s="163">
        <f t="shared" si="2"/>
        <v>0</v>
      </c>
      <c r="J33" s="115">
        <f t="shared" si="8"/>
        <v>0</v>
      </c>
      <c r="K33" s="116">
        <f t="shared" si="8"/>
        <v>0</v>
      </c>
      <c r="L33" s="116">
        <f t="shared" si="8"/>
        <v>0</v>
      </c>
      <c r="M33" s="116">
        <f t="shared" si="8"/>
        <v>0</v>
      </c>
      <c r="N33" s="116">
        <f t="shared" si="8"/>
        <v>0</v>
      </c>
      <c r="O33" s="119">
        <f t="shared" si="8"/>
        <v>0</v>
      </c>
      <c r="P33" s="116">
        <f t="shared" si="8"/>
        <v>0</v>
      </c>
      <c r="Q33" s="118">
        <f t="shared" si="8"/>
        <v>0</v>
      </c>
      <c r="R33" s="352">
        <f t="shared" si="8"/>
        <v>0</v>
      </c>
      <c r="S33" s="119">
        <f t="shared" si="8"/>
        <v>0</v>
      </c>
      <c r="T33" s="119">
        <f t="shared" si="8"/>
        <v>0</v>
      </c>
      <c r="U33" s="120">
        <f t="shared" si="8"/>
        <v>0</v>
      </c>
    </row>
    <row r="34" spans="1:21" s="41" customFormat="1" ht="15" hidden="1" customHeight="1" x14ac:dyDescent="0.25">
      <c r="A34" s="124" t="s">
        <v>164</v>
      </c>
      <c r="B34" s="53" t="s">
        <v>627</v>
      </c>
      <c r="C34" s="605" t="s">
        <v>165</v>
      </c>
      <c r="D34" s="606"/>
      <c r="E34" s="606"/>
      <c r="F34" s="166">
        <v>0</v>
      </c>
      <c r="G34" s="248">
        <f>SUM(J34:U34)</f>
        <v>0</v>
      </c>
      <c r="H34" s="154"/>
      <c r="I34" s="166">
        <f t="shared" si="2"/>
        <v>0</v>
      </c>
      <c r="J34" s="76"/>
      <c r="K34" s="13"/>
      <c r="L34" s="13"/>
      <c r="M34" s="13"/>
      <c r="N34" s="13"/>
      <c r="O34" s="81"/>
      <c r="P34" s="13"/>
      <c r="Q34" s="43"/>
      <c r="R34" s="355"/>
      <c r="S34" s="81"/>
      <c r="T34" s="81"/>
      <c r="U34" s="45"/>
    </row>
    <row r="35" spans="1:21" s="41" customFormat="1" ht="15" hidden="1" customHeight="1" x14ac:dyDescent="0.25">
      <c r="A35" s="124" t="s">
        <v>166</v>
      </c>
      <c r="B35" s="53" t="s">
        <v>628</v>
      </c>
      <c r="C35" s="605" t="s">
        <v>167</v>
      </c>
      <c r="D35" s="606"/>
      <c r="E35" s="606"/>
      <c r="F35" s="166">
        <v>0</v>
      </c>
      <c r="G35" s="248">
        <f>SUM(J35:U35)</f>
        <v>0</v>
      </c>
      <c r="H35" s="154"/>
      <c r="I35" s="166">
        <f t="shared" si="2"/>
        <v>0</v>
      </c>
      <c r="J35" s="76"/>
      <c r="K35" s="13"/>
      <c r="L35" s="13"/>
      <c r="M35" s="13"/>
      <c r="N35" s="13"/>
      <c r="O35" s="81"/>
      <c r="P35" s="13"/>
      <c r="Q35" s="43"/>
      <c r="R35" s="355"/>
      <c r="S35" s="81"/>
      <c r="T35" s="81"/>
      <c r="U35" s="45"/>
    </row>
    <row r="36" spans="1:21" s="41" customFormat="1" ht="15" hidden="1" customHeight="1" x14ac:dyDescent="0.25">
      <c r="A36" s="124" t="s">
        <v>168</v>
      </c>
      <c r="B36" s="53" t="s">
        <v>629</v>
      </c>
      <c r="C36" s="605" t="s">
        <v>169</v>
      </c>
      <c r="D36" s="606"/>
      <c r="E36" s="606"/>
      <c r="F36" s="166">
        <v>0</v>
      </c>
      <c r="G36" s="248">
        <f>SUM(J36:U36)</f>
        <v>0</v>
      </c>
      <c r="H36" s="154"/>
      <c r="I36" s="166">
        <f t="shared" si="2"/>
        <v>0</v>
      </c>
      <c r="J36" s="76"/>
      <c r="K36" s="13"/>
      <c r="L36" s="13"/>
      <c r="M36" s="13"/>
      <c r="N36" s="13"/>
      <c r="O36" s="81"/>
      <c r="P36" s="13"/>
      <c r="Q36" s="43"/>
      <c r="R36" s="355"/>
      <c r="S36" s="81"/>
      <c r="T36" s="81"/>
      <c r="U36" s="45"/>
    </row>
    <row r="37" spans="1:21" ht="15" hidden="1" customHeight="1" x14ac:dyDescent="0.25">
      <c r="B37" s="91" t="s">
        <v>630</v>
      </c>
      <c r="C37" s="582" t="s">
        <v>170</v>
      </c>
      <c r="D37" s="583"/>
      <c r="E37" s="583"/>
      <c r="F37" s="164">
        <v>0</v>
      </c>
      <c r="G37" s="242">
        <f>G38+G39</f>
        <v>0</v>
      </c>
      <c r="H37" s="148">
        <f t="shared" ref="H37:U37" si="9">H38+H39</f>
        <v>0</v>
      </c>
      <c r="I37" s="164">
        <f t="shared" si="2"/>
        <v>0</v>
      </c>
      <c r="J37" s="93">
        <f t="shared" si="9"/>
        <v>0</v>
      </c>
      <c r="K37" s="94">
        <f t="shared" si="9"/>
        <v>0</v>
      </c>
      <c r="L37" s="94">
        <f t="shared" si="9"/>
        <v>0</v>
      </c>
      <c r="M37" s="94">
        <f t="shared" si="9"/>
        <v>0</v>
      </c>
      <c r="N37" s="94">
        <f t="shared" si="9"/>
        <v>0</v>
      </c>
      <c r="O37" s="97">
        <f t="shared" si="9"/>
        <v>0</v>
      </c>
      <c r="P37" s="94">
        <f t="shared" si="9"/>
        <v>0</v>
      </c>
      <c r="Q37" s="96">
        <f t="shared" si="9"/>
        <v>0</v>
      </c>
      <c r="R37" s="354">
        <f t="shared" si="9"/>
        <v>0</v>
      </c>
      <c r="S37" s="97">
        <f t="shared" si="9"/>
        <v>0</v>
      </c>
      <c r="T37" s="97">
        <f t="shared" si="9"/>
        <v>0</v>
      </c>
      <c r="U37" s="98">
        <f t="shared" si="9"/>
        <v>0</v>
      </c>
    </row>
    <row r="38" spans="1:21" s="41" customFormat="1" ht="15" hidden="1" customHeight="1" x14ac:dyDescent="0.25">
      <c r="A38" s="124" t="s">
        <v>171</v>
      </c>
      <c r="B38" s="53" t="s">
        <v>631</v>
      </c>
      <c r="C38" s="605" t="s">
        <v>172</v>
      </c>
      <c r="D38" s="606"/>
      <c r="E38" s="606"/>
      <c r="F38" s="166">
        <v>0</v>
      </c>
      <c r="G38" s="248">
        <f>SUM(J38:U38)</f>
        <v>0</v>
      </c>
      <c r="H38" s="154"/>
      <c r="I38" s="166">
        <f t="shared" si="2"/>
        <v>0</v>
      </c>
      <c r="J38" s="76"/>
      <c r="K38" s="13"/>
      <c r="L38" s="13"/>
      <c r="M38" s="13"/>
      <c r="N38" s="13"/>
      <c r="O38" s="81"/>
      <c r="P38" s="13"/>
      <c r="Q38" s="43"/>
      <c r="R38" s="355"/>
      <c r="S38" s="81"/>
      <c r="T38" s="81"/>
      <c r="U38" s="45"/>
    </row>
    <row r="39" spans="1:21" s="41" customFormat="1" ht="15" hidden="1" customHeight="1" x14ac:dyDescent="0.25">
      <c r="A39" s="124" t="s">
        <v>173</v>
      </c>
      <c r="B39" s="53" t="s">
        <v>632</v>
      </c>
      <c r="C39" s="605" t="s">
        <v>174</v>
      </c>
      <c r="D39" s="606"/>
      <c r="E39" s="606"/>
      <c r="F39" s="166">
        <v>0</v>
      </c>
      <c r="G39" s="248">
        <f>SUM(J39:U39)</f>
        <v>0</v>
      </c>
      <c r="H39" s="154"/>
      <c r="I39" s="166">
        <f t="shared" si="2"/>
        <v>0</v>
      </c>
      <c r="J39" s="76"/>
      <c r="K39" s="13"/>
      <c r="L39" s="13"/>
      <c r="M39" s="13"/>
      <c r="N39" s="13"/>
      <c r="O39" s="81"/>
      <c r="P39" s="13"/>
      <c r="Q39" s="43"/>
      <c r="R39" s="355"/>
      <c r="S39" s="81"/>
      <c r="T39" s="81"/>
      <c r="U39" s="45"/>
    </row>
    <row r="40" spans="1:21" x14ac:dyDescent="0.25">
      <c r="B40" s="91" t="s">
        <v>633</v>
      </c>
      <c r="C40" s="582" t="s">
        <v>175</v>
      </c>
      <c r="D40" s="583"/>
      <c r="E40" s="583"/>
      <c r="F40" s="164">
        <v>103346</v>
      </c>
      <c r="G40" s="242">
        <f>G41+G44+G45+G46+G47+G50+G51</f>
        <v>103346</v>
      </c>
      <c r="H40" s="148">
        <f t="shared" ref="H40:U40" si="10">H41+H44+H45+H46+H47+H50+H51</f>
        <v>0</v>
      </c>
      <c r="I40" s="164">
        <f t="shared" si="2"/>
        <v>103346</v>
      </c>
      <c r="J40" s="93">
        <f t="shared" si="10"/>
        <v>7686</v>
      </c>
      <c r="K40" s="94">
        <f t="shared" si="10"/>
        <v>8500</v>
      </c>
      <c r="L40" s="94">
        <f t="shared" si="10"/>
        <v>8038</v>
      </c>
      <c r="M40" s="94">
        <f t="shared" si="10"/>
        <v>13500</v>
      </c>
      <c r="N40" s="94">
        <f t="shared" si="10"/>
        <v>8500</v>
      </c>
      <c r="O40" s="97">
        <f t="shared" si="10"/>
        <v>-6914</v>
      </c>
      <c r="P40" s="94">
        <f t="shared" si="10"/>
        <v>8500</v>
      </c>
      <c r="Q40" s="96">
        <f t="shared" si="10"/>
        <v>7622</v>
      </c>
      <c r="R40" s="354">
        <f t="shared" si="10"/>
        <v>7500</v>
      </c>
      <c r="S40" s="97">
        <f t="shared" si="10"/>
        <v>19500</v>
      </c>
      <c r="T40" s="97">
        <f t="shared" si="10"/>
        <v>8500</v>
      </c>
      <c r="U40" s="98">
        <f t="shared" si="10"/>
        <v>12414</v>
      </c>
    </row>
    <row r="41" spans="1:21" s="41" customFormat="1" x14ac:dyDescent="0.25">
      <c r="A41" s="124" t="s">
        <v>176</v>
      </c>
      <c r="B41" s="53" t="s">
        <v>634</v>
      </c>
      <c r="C41" s="605" t="s">
        <v>177</v>
      </c>
      <c r="D41" s="606"/>
      <c r="E41" s="606"/>
      <c r="F41" s="166">
        <v>98346</v>
      </c>
      <c r="G41" s="248">
        <f>SUM(G42:G43)</f>
        <v>98346</v>
      </c>
      <c r="H41" s="154">
        <f>SUM(H42:H43)</f>
        <v>0</v>
      </c>
      <c r="I41" s="166">
        <f t="shared" si="2"/>
        <v>98346</v>
      </c>
      <c r="J41" s="76">
        <f t="shared" ref="J41:U41" si="11">SUM(J42:J43)</f>
        <v>7686</v>
      </c>
      <c r="K41" s="13">
        <f t="shared" si="11"/>
        <v>8500</v>
      </c>
      <c r="L41" s="13">
        <f t="shared" si="11"/>
        <v>8038</v>
      </c>
      <c r="M41" s="13">
        <f t="shared" si="11"/>
        <v>13500</v>
      </c>
      <c r="N41" s="13">
        <f t="shared" si="11"/>
        <v>8500</v>
      </c>
      <c r="O41" s="81">
        <f t="shared" si="11"/>
        <v>-6914</v>
      </c>
      <c r="P41" s="13">
        <f t="shared" si="11"/>
        <v>8500</v>
      </c>
      <c r="Q41" s="43">
        <f t="shared" si="11"/>
        <v>7622</v>
      </c>
      <c r="R41" s="355">
        <f t="shared" si="11"/>
        <v>7500</v>
      </c>
      <c r="S41" s="81">
        <f t="shared" si="11"/>
        <v>19500</v>
      </c>
      <c r="T41" s="81">
        <f t="shared" si="11"/>
        <v>8500</v>
      </c>
      <c r="U41" s="45">
        <f t="shared" si="11"/>
        <v>7414</v>
      </c>
    </row>
    <row r="42" spans="1:21" x14ac:dyDescent="0.25">
      <c r="B42" s="55"/>
      <c r="C42" s="291"/>
      <c r="D42" s="233" t="s">
        <v>994</v>
      </c>
      <c r="E42" s="233"/>
      <c r="F42" s="165">
        <v>81846</v>
      </c>
      <c r="G42" s="241">
        <f>SUM(J42:U42)</f>
        <v>81846</v>
      </c>
      <c r="H42" s="147"/>
      <c r="I42" s="165">
        <f>SUM(G42:H42)</f>
        <v>81846</v>
      </c>
      <c r="J42" s="74">
        <v>7686</v>
      </c>
      <c r="K42" s="1">
        <v>8500</v>
      </c>
      <c r="L42" s="1">
        <v>8038</v>
      </c>
      <c r="M42" s="1">
        <v>8500</v>
      </c>
      <c r="N42" s="1">
        <v>8500</v>
      </c>
      <c r="O42" s="80">
        <v>-6914</v>
      </c>
      <c r="P42" s="1">
        <v>8500</v>
      </c>
      <c r="Q42" s="42">
        <v>7622</v>
      </c>
      <c r="R42" s="356">
        <v>7500</v>
      </c>
      <c r="S42" s="80">
        <v>8000</v>
      </c>
      <c r="T42" s="80">
        <v>8500</v>
      </c>
      <c r="U42" s="44">
        <v>7414</v>
      </c>
    </row>
    <row r="43" spans="1:21" x14ac:dyDescent="0.25">
      <c r="B43" s="55"/>
      <c r="C43" s="291"/>
      <c r="D43" s="233" t="s">
        <v>996</v>
      </c>
      <c r="E43" s="233"/>
      <c r="F43" s="165">
        <v>16500</v>
      </c>
      <c r="G43" s="241">
        <f>SUM(J43:U43)</f>
        <v>16500</v>
      </c>
      <c r="H43" s="147"/>
      <c r="I43" s="165">
        <f>SUM(G43:H43)</f>
        <v>16500</v>
      </c>
      <c r="J43" s="74"/>
      <c r="K43" s="1"/>
      <c r="L43" s="1"/>
      <c r="M43" s="1">
        <v>5000</v>
      </c>
      <c r="N43" s="1"/>
      <c r="O43" s="80"/>
      <c r="P43" s="1"/>
      <c r="Q43" s="42"/>
      <c r="R43" s="356"/>
      <c r="S43" s="80">
        <v>11500</v>
      </c>
      <c r="T43" s="80"/>
      <c r="U43" s="44"/>
    </row>
    <row r="44" spans="1:21" s="41" customFormat="1" ht="15" hidden="1" customHeight="1" x14ac:dyDescent="0.25">
      <c r="A44" s="124" t="s">
        <v>178</v>
      </c>
      <c r="B44" s="53" t="s">
        <v>635</v>
      </c>
      <c r="C44" s="605" t="s">
        <v>179</v>
      </c>
      <c r="D44" s="606"/>
      <c r="E44" s="606"/>
      <c r="F44" s="166">
        <v>0</v>
      </c>
      <c r="G44" s="248">
        <f>SUM(J44:U44)</f>
        <v>0</v>
      </c>
      <c r="H44" s="154"/>
      <c r="I44" s="166">
        <f t="shared" si="2"/>
        <v>0</v>
      </c>
      <c r="J44" s="76"/>
      <c r="K44" s="13"/>
      <c r="L44" s="13"/>
      <c r="M44" s="13"/>
      <c r="N44" s="13"/>
      <c r="O44" s="81"/>
      <c r="P44" s="13"/>
      <c r="Q44" s="43"/>
      <c r="R44" s="355"/>
      <c r="S44" s="81"/>
      <c r="T44" s="81"/>
      <c r="U44" s="45"/>
    </row>
    <row r="45" spans="1:21" s="41" customFormat="1" ht="15" hidden="1" customHeight="1" x14ac:dyDescent="0.25">
      <c r="A45" s="124" t="s">
        <v>180</v>
      </c>
      <c r="B45" s="53" t="s">
        <v>636</v>
      </c>
      <c r="C45" s="605" t="s">
        <v>181</v>
      </c>
      <c r="D45" s="606"/>
      <c r="E45" s="606"/>
      <c r="F45" s="166">
        <v>0</v>
      </c>
      <c r="G45" s="248">
        <f>SUM(J45:U45)</f>
        <v>0</v>
      </c>
      <c r="H45" s="154"/>
      <c r="I45" s="166">
        <f t="shared" si="2"/>
        <v>0</v>
      </c>
      <c r="J45" s="76"/>
      <c r="K45" s="13"/>
      <c r="L45" s="13"/>
      <c r="M45" s="13"/>
      <c r="N45" s="13"/>
      <c r="O45" s="81"/>
      <c r="P45" s="13"/>
      <c r="Q45" s="43"/>
      <c r="R45" s="355"/>
      <c r="S45" s="81"/>
      <c r="T45" s="81"/>
      <c r="U45" s="45"/>
    </row>
    <row r="46" spans="1:21" s="41" customFormat="1" ht="15" hidden="1" customHeight="1" x14ac:dyDescent="0.25">
      <c r="A46" s="124" t="s">
        <v>182</v>
      </c>
      <c r="B46" s="53" t="s">
        <v>637</v>
      </c>
      <c r="C46" s="605" t="s">
        <v>183</v>
      </c>
      <c r="D46" s="606"/>
      <c r="E46" s="606"/>
      <c r="F46" s="166">
        <v>0</v>
      </c>
      <c r="G46" s="248">
        <f>SUM(J46:U46)</f>
        <v>0</v>
      </c>
      <c r="H46" s="154"/>
      <c r="I46" s="166">
        <f t="shared" si="2"/>
        <v>0</v>
      </c>
      <c r="J46" s="76"/>
      <c r="K46" s="13"/>
      <c r="L46" s="13"/>
      <c r="M46" s="13"/>
      <c r="N46" s="13"/>
      <c r="O46" s="81"/>
      <c r="P46" s="13"/>
      <c r="Q46" s="43"/>
      <c r="R46" s="355"/>
      <c r="S46" s="81"/>
      <c r="T46" s="81"/>
      <c r="U46" s="45"/>
    </row>
    <row r="47" spans="1:21" s="18" customFormat="1" ht="15" hidden="1" customHeight="1" x14ac:dyDescent="0.25">
      <c r="A47" s="124" t="s">
        <v>184</v>
      </c>
      <c r="B47" s="53" t="s">
        <v>638</v>
      </c>
      <c r="C47" s="605" t="s">
        <v>185</v>
      </c>
      <c r="D47" s="606"/>
      <c r="E47" s="606"/>
      <c r="F47" s="166">
        <v>0</v>
      </c>
      <c r="G47" s="248">
        <f>G48+G49</f>
        <v>0</v>
      </c>
      <c r="H47" s="154">
        <f t="shared" ref="H47:U47" si="12">H48+H49</f>
        <v>0</v>
      </c>
      <c r="I47" s="166">
        <f t="shared" si="2"/>
        <v>0</v>
      </c>
      <c r="J47" s="76">
        <f t="shared" si="12"/>
        <v>0</v>
      </c>
      <c r="K47" s="13">
        <f t="shared" si="12"/>
        <v>0</v>
      </c>
      <c r="L47" s="13">
        <f t="shared" si="12"/>
        <v>0</v>
      </c>
      <c r="M47" s="13">
        <f t="shared" si="12"/>
        <v>0</v>
      </c>
      <c r="N47" s="13">
        <f t="shared" si="12"/>
        <v>0</v>
      </c>
      <c r="O47" s="81">
        <f t="shared" si="12"/>
        <v>0</v>
      </c>
      <c r="P47" s="13">
        <f t="shared" si="12"/>
        <v>0</v>
      </c>
      <c r="Q47" s="43">
        <f t="shared" si="12"/>
        <v>0</v>
      </c>
      <c r="R47" s="355">
        <f t="shared" si="12"/>
        <v>0</v>
      </c>
      <c r="S47" s="81">
        <f t="shared" si="12"/>
        <v>0</v>
      </c>
      <c r="T47" s="81">
        <f t="shared" si="12"/>
        <v>0</v>
      </c>
      <c r="U47" s="45">
        <f t="shared" si="12"/>
        <v>0</v>
      </c>
    </row>
    <row r="48" spans="1:21" ht="15" hidden="1" customHeight="1" x14ac:dyDescent="0.25">
      <c r="B48" s="55"/>
      <c r="C48" s="259"/>
      <c r="D48" s="550" t="s">
        <v>186</v>
      </c>
      <c r="E48" s="550"/>
      <c r="F48" s="165">
        <v>0</v>
      </c>
      <c r="G48" s="241">
        <f>SUM(J48:U48)</f>
        <v>0</v>
      </c>
      <c r="H48" s="147"/>
      <c r="I48" s="165">
        <f t="shared" si="2"/>
        <v>0</v>
      </c>
      <c r="J48" s="74"/>
      <c r="K48" s="1"/>
      <c r="L48" s="1"/>
      <c r="M48" s="1"/>
      <c r="N48" s="1"/>
      <c r="O48" s="80"/>
      <c r="P48" s="1"/>
      <c r="Q48" s="42"/>
      <c r="R48" s="356"/>
      <c r="S48" s="80"/>
      <c r="T48" s="80"/>
      <c r="U48" s="44"/>
    </row>
    <row r="49" spans="1:21" ht="15" hidden="1" customHeight="1" x14ac:dyDescent="0.25">
      <c r="B49" s="55"/>
      <c r="C49" s="259"/>
      <c r="D49" s="550" t="s">
        <v>187</v>
      </c>
      <c r="E49" s="550"/>
      <c r="F49" s="165">
        <v>0</v>
      </c>
      <c r="G49" s="241">
        <f>SUM(J49:U49)</f>
        <v>0</v>
      </c>
      <c r="H49" s="147"/>
      <c r="I49" s="165">
        <f t="shared" si="2"/>
        <v>0</v>
      </c>
      <c r="J49" s="74"/>
      <c r="K49" s="1"/>
      <c r="L49" s="1"/>
      <c r="M49" s="1"/>
      <c r="N49" s="1"/>
      <c r="O49" s="80"/>
      <c r="P49" s="1"/>
      <c r="Q49" s="42"/>
      <c r="R49" s="356"/>
      <c r="S49" s="80"/>
      <c r="T49" s="80"/>
      <c r="U49" s="44"/>
    </row>
    <row r="50" spans="1:21" s="41" customFormat="1" ht="15" hidden="1" customHeight="1" x14ac:dyDescent="0.25">
      <c r="A50" s="124" t="s">
        <v>188</v>
      </c>
      <c r="B50" s="53" t="s">
        <v>639</v>
      </c>
      <c r="C50" s="609" t="s">
        <v>189</v>
      </c>
      <c r="D50" s="610"/>
      <c r="E50" s="610"/>
      <c r="F50" s="166">
        <v>0</v>
      </c>
      <c r="G50" s="248">
        <f>SUM(J50:U50)</f>
        <v>0</v>
      </c>
      <c r="H50" s="154"/>
      <c r="I50" s="166">
        <f t="shared" si="2"/>
        <v>0</v>
      </c>
      <c r="J50" s="76"/>
      <c r="K50" s="13"/>
      <c r="L50" s="13"/>
      <c r="M50" s="13"/>
      <c r="N50" s="13"/>
      <c r="O50" s="81"/>
      <c r="P50" s="13"/>
      <c r="Q50" s="43"/>
      <c r="R50" s="355"/>
      <c r="S50" s="81"/>
      <c r="T50" s="81"/>
      <c r="U50" s="45"/>
    </row>
    <row r="51" spans="1:21" s="41" customFormat="1" x14ac:dyDescent="0.25">
      <c r="A51" s="124" t="s">
        <v>190</v>
      </c>
      <c r="B51" s="53" t="s">
        <v>640</v>
      </c>
      <c r="C51" s="609" t="s">
        <v>191</v>
      </c>
      <c r="D51" s="610"/>
      <c r="E51" s="610"/>
      <c r="F51" s="166">
        <v>5000</v>
      </c>
      <c r="G51" s="248">
        <f>SUM(J51:U51)</f>
        <v>5000</v>
      </c>
      <c r="H51" s="154"/>
      <c r="I51" s="166">
        <f t="shared" si="2"/>
        <v>5000</v>
      </c>
      <c r="J51" s="76"/>
      <c r="K51" s="13"/>
      <c r="L51" s="13"/>
      <c r="M51" s="13"/>
      <c r="N51" s="13"/>
      <c r="O51" s="81"/>
      <c r="P51" s="13"/>
      <c r="Q51" s="43"/>
      <c r="R51" s="355"/>
      <c r="S51" s="81"/>
      <c r="T51" s="81"/>
      <c r="U51" s="45">
        <v>5000</v>
      </c>
    </row>
    <row r="52" spans="1:21" ht="15" hidden="1" customHeight="1" x14ac:dyDescent="0.25">
      <c r="B52" s="91" t="s">
        <v>641</v>
      </c>
      <c r="C52" s="587" t="s">
        <v>192</v>
      </c>
      <c r="D52" s="588"/>
      <c r="E52" s="588"/>
      <c r="F52" s="164">
        <v>0</v>
      </c>
      <c r="G52" s="242">
        <f>G53+G54</f>
        <v>0</v>
      </c>
      <c r="H52" s="148">
        <f t="shared" ref="H52:U52" si="13">H53+H54</f>
        <v>0</v>
      </c>
      <c r="I52" s="164">
        <f t="shared" si="2"/>
        <v>0</v>
      </c>
      <c r="J52" s="93">
        <f t="shared" si="13"/>
        <v>0</v>
      </c>
      <c r="K52" s="94">
        <f t="shared" si="13"/>
        <v>0</v>
      </c>
      <c r="L52" s="94">
        <f t="shared" si="13"/>
        <v>0</v>
      </c>
      <c r="M52" s="94">
        <f t="shared" si="13"/>
        <v>0</v>
      </c>
      <c r="N52" s="94">
        <f t="shared" si="13"/>
        <v>0</v>
      </c>
      <c r="O52" s="97">
        <f t="shared" si="13"/>
        <v>0</v>
      </c>
      <c r="P52" s="94">
        <f t="shared" si="13"/>
        <v>0</v>
      </c>
      <c r="Q52" s="96">
        <f t="shared" si="13"/>
        <v>0</v>
      </c>
      <c r="R52" s="354">
        <f t="shared" si="13"/>
        <v>0</v>
      </c>
      <c r="S52" s="97">
        <f t="shared" si="13"/>
        <v>0</v>
      </c>
      <c r="T52" s="97">
        <f t="shared" si="13"/>
        <v>0</v>
      </c>
      <c r="U52" s="98">
        <f t="shared" si="13"/>
        <v>0</v>
      </c>
    </row>
    <row r="53" spans="1:21" s="41" customFormat="1" ht="15" hidden="1" customHeight="1" x14ac:dyDescent="0.25">
      <c r="A53" s="124" t="s">
        <v>193</v>
      </c>
      <c r="B53" s="53" t="s">
        <v>642</v>
      </c>
      <c r="C53" s="609" t="s">
        <v>194</v>
      </c>
      <c r="D53" s="610"/>
      <c r="E53" s="610"/>
      <c r="F53" s="166">
        <v>0</v>
      </c>
      <c r="G53" s="248">
        <f>SUM(J53:U53)</f>
        <v>0</v>
      </c>
      <c r="H53" s="154"/>
      <c r="I53" s="166">
        <f t="shared" si="2"/>
        <v>0</v>
      </c>
      <c r="J53" s="76"/>
      <c r="K53" s="13"/>
      <c r="L53" s="13"/>
      <c r="M53" s="13"/>
      <c r="N53" s="13"/>
      <c r="O53" s="81"/>
      <c r="P53" s="13"/>
      <c r="Q53" s="43"/>
      <c r="R53" s="355"/>
      <c r="S53" s="81"/>
      <c r="T53" s="81"/>
      <c r="U53" s="45"/>
    </row>
    <row r="54" spans="1:21" s="41" customFormat="1" ht="15" hidden="1" customHeight="1" x14ac:dyDescent="0.25">
      <c r="A54" s="124" t="s">
        <v>195</v>
      </c>
      <c r="B54" s="53" t="s">
        <v>643</v>
      </c>
      <c r="C54" s="609" t="s">
        <v>196</v>
      </c>
      <c r="D54" s="610"/>
      <c r="E54" s="610"/>
      <c r="F54" s="166">
        <v>0</v>
      </c>
      <c r="G54" s="248">
        <f>SUM(J54:U54)</f>
        <v>0</v>
      </c>
      <c r="H54" s="154"/>
      <c r="I54" s="166">
        <f t="shared" si="2"/>
        <v>0</v>
      </c>
      <c r="J54" s="76"/>
      <c r="K54" s="13"/>
      <c r="L54" s="13"/>
      <c r="M54" s="13"/>
      <c r="N54" s="13"/>
      <c r="O54" s="81"/>
      <c r="P54" s="13"/>
      <c r="Q54" s="43"/>
      <c r="R54" s="355"/>
      <c r="S54" s="81"/>
      <c r="T54" s="81"/>
      <c r="U54" s="45"/>
    </row>
    <row r="55" spans="1:21" x14ac:dyDescent="0.25">
      <c r="B55" s="91" t="s">
        <v>644</v>
      </c>
      <c r="C55" s="587" t="s">
        <v>197</v>
      </c>
      <c r="D55" s="588"/>
      <c r="E55" s="588"/>
      <c r="F55" s="164">
        <v>24823</v>
      </c>
      <c r="G55" s="242">
        <f>G56+G57+G58+G59+G60</f>
        <v>24823</v>
      </c>
      <c r="H55" s="148">
        <f t="shared" ref="H55:U55" si="14">H56+H57+H58+H59+H60</f>
        <v>0</v>
      </c>
      <c r="I55" s="164">
        <f t="shared" si="2"/>
        <v>24823</v>
      </c>
      <c r="J55" s="93">
        <f t="shared" si="14"/>
        <v>1843</v>
      </c>
      <c r="K55" s="94">
        <f t="shared" si="14"/>
        <v>2500</v>
      </c>
      <c r="L55" s="94">
        <f t="shared" si="14"/>
        <v>2000</v>
      </c>
      <c r="M55" s="94">
        <f t="shared" si="14"/>
        <v>3355</v>
      </c>
      <c r="N55" s="94">
        <f t="shared" si="14"/>
        <v>2035</v>
      </c>
      <c r="O55" s="97">
        <f t="shared" si="14"/>
        <v>-1673</v>
      </c>
      <c r="P55" s="94">
        <f t="shared" si="14"/>
        <v>2000</v>
      </c>
      <c r="Q55" s="96">
        <f t="shared" si="14"/>
        <v>2000</v>
      </c>
      <c r="R55" s="354">
        <f t="shared" si="14"/>
        <v>2000</v>
      </c>
      <c r="S55" s="97">
        <f t="shared" si="14"/>
        <v>4763</v>
      </c>
      <c r="T55" s="97">
        <f t="shared" si="14"/>
        <v>2000</v>
      </c>
      <c r="U55" s="98">
        <f t="shared" si="14"/>
        <v>2000</v>
      </c>
    </row>
    <row r="56" spans="1:21" s="41" customFormat="1" ht="15.75" thickBot="1" x14ac:dyDescent="0.3">
      <c r="A56" s="124" t="s">
        <v>198</v>
      </c>
      <c r="B56" s="53" t="s">
        <v>645</v>
      </c>
      <c r="C56" s="609" t="s">
        <v>876</v>
      </c>
      <c r="D56" s="610"/>
      <c r="E56" s="610"/>
      <c r="F56" s="166">
        <v>24823</v>
      </c>
      <c r="G56" s="248">
        <f>SUM(J56:U56)</f>
        <v>24823</v>
      </c>
      <c r="H56" s="154"/>
      <c r="I56" s="166">
        <f t="shared" si="2"/>
        <v>24823</v>
      </c>
      <c r="J56" s="76">
        <v>1843</v>
      </c>
      <c r="K56" s="13">
        <v>2500</v>
      </c>
      <c r="L56" s="13">
        <v>2000</v>
      </c>
      <c r="M56" s="13">
        <v>3355</v>
      </c>
      <c r="N56" s="13">
        <v>2035</v>
      </c>
      <c r="O56" s="81">
        <v>-1673</v>
      </c>
      <c r="P56" s="13">
        <v>2000</v>
      </c>
      <c r="Q56" s="43">
        <v>2000</v>
      </c>
      <c r="R56" s="355">
        <v>2000</v>
      </c>
      <c r="S56" s="81">
        <v>4763</v>
      </c>
      <c r="T56" s="81">
        <v>2000</v>
      </c>
      <c r="U56" s="45">
        <v>2000</v>
      </c>
    </row>
    <row r="57" spans="1:21" s="41" customFormat="1" ht="15.75" hidden="1" customHeight="1" thickBot="1" x14ac:dyDescent="0.3">
      <c r="A57" s="124" t="s">
        <v>199</v>
      </c>
      <c r="B57" s="53" t="s">
        <v>646</v>
      </c>
      <c r="C57" s="609" t="s">
        <v>200</v>
      </c>
      <c r="D57" s="610"/>
      <c r="E57" s="610"/>
      <c r="F57" s="166">
        <v>0</v>
      </c>
      <c r="G57" s="248">
        <f>SUM(J57:U57)</f>
        <v>0</v>
      </c>
      <c r="H57" s="154"/>
      <c r="I57" s="166">
        <f t="shared" si="2"/>
        <v>0</v>
      </c>
      <c r="J57" s="76"/>
      <c r="K57" s="13"/>
      <c r="L57" s="13"/>
      <c r="M57" s="13"/>
      <c r="N57" s="13"/>
      <c r="O57" s="81"/>
      <c r="P57" s="13"/>
      <c r="Q57" s="43"/>
      <c r="R57" s="355"/>
      <c r="S57" s="81"/>
      <c r="T57" s="81"/>
      <c r="U57" s="45"/>
    </row>
    <row r="58" spans="1:21" s="41" customFormat="1" ht="15.75" hidden="1" customHeight="1" thickBot="1" x14ac:dyDescent="0.3">
      <c r="A58" s="124" t="s">
        <v>201</v>
      </c>
      <c r="B58" s="53" t="s">
        <v>647</v>
      </c>
      <c r="C58" s="609" t="s">
        <v>202</v>
      </c>
      <c r="D58" s="610"/>
      <c r="E58" s="610"/>
      <c r="F58" s="166">
        <v>0</v>
      </c>
      <c r="G58" s="248">
        <f>SUM(J58:U58)</f>
        <v>0</v>
      </c>
      <c r="H58" s="154"/>
      <c r="I58" s="166">
        <f t="shared" si="2"/>
        <v>0</v>
      </c>
      <c r="J58" s="76"/>
      <c r="K58" s="13"/>
      <c r="L58" s="13"/>
      <c r="M58" s="13"/>
      <c r="N58" s="13"/>
      <c r="O58" s="81"/>
      <c r="P58" s="13"/>
      <c r="Q58" s="43"/>
      <c r="R58" s="355"/>
      <c r="S58" s="81"/>
      <c r="T58" s="81"/>
      <c r="U58" s="45"/>
    </row>
    <row r="59" spans="1:21" s="41" customFormat="1" ht="15.75" hidden="1" customHeight="1" thickBot="1" x14ac:dyDescent="0.3">
      <c r="A59" s="124" t="s">
        <v>203</v>
      </c>
      <c r="B59" s="53" t="s">
        <v>648</v>
      </c>
      <c r="C59" s="609" t="s">
        <v>204</v>
      </c>
      <c r="D59" s="610"/>
      <c r="E59" s="610"/>
      <c r="F59" s="166">
        <v>0</v>
      </c>
      <c r="G59" s="248">
        <f>SUM(J59:U59)</f>
        <v>0</v>
      </c>
      <c r="H59" s="154"/>
      <c r="I59" s="166">
        <f t="shared" si="2"/>
        <v>0</v>
      </c>
      <c r="J59" s="76"/>
      <c r="K59" s="13"/>
      <c r="L59" s="13"/>
      <c r="M59" s="13"/>
      <c r="N59" s="13"/>
      <c r="O59" s="81"/>
      <c r="P59" s="13"/>
      <c r="Q59" s="43"/>
      <c r="R59" s="355"/>
      <c r="S59" s="81"/>
      <c r="T59" s="81"/>
      <c r="U59" s="45"/>
    </row>
    <row r="60" spans="1:21" s="41" customFormat="1" ht="15.75" hidden="1" customHeight="1" thickBot="1" x14ac:dyDescent="0.3">
      <c r="A60" s="124" t="s">
        <v>205</v>
      </c>
      <c r="B60" s="194" t="s">
        <v>649</v>
      </c>
      <c r="C60" s="614" t="s">
        <v>206</v>
      </c>
      <c r="D60" s="615"/>
      <c r="E60" s="615"/>
      <c r="F60" s="166">
        <v>0</v>
      </c>
      <c r="G60" s="262">
        <f>SUM(J60:U60)</f>
        <v>0</v>
      </c>
      <c r="H60" s="195"/>
      <c r="I60" s="166">
        <f t="shared" si="2"/>
        <v>0</v>
      </c>
      <c r="J60" s="76"/>
      <c r="K60" s="13"/>
      <c r="L60" s="13"/>
      <c r="M60" s="13"/>
      <c r="N60" s="13"/>
      <c r="O60" s="81"/>
      <c r="P60" s="13"/>
      <c r="Q60" s="43"/>
      <c r="R60" s="355"/>
      <c r="S60" s="81"/>
      <c r="T60" s="81"/>
      <c r="U60" s="45"/>
    </row>
    <row r="61" spans="1:21" ht="15.75" thickBot="1" x14ac:dyDescent="0.3">
      <c r="B61" s="83" t="s">
        <v>207</v>
      </c>
      <c r="C61" s="591" t="s">
        <v>208</v>
      </c>
      <c r="D61" s="592"/>
      <c r="E61" s="592"/>
      <c r="F61" s="162">
        <v>0</v>
      </c>
      <c r="G61" s="244">
        <f>G62+G63+G64+G65+G66+G67+G68+G72</f>
        <v>0</v>
      </c>
      <c r="H61" s="150">
        <f t="shared" ref="H61:U61" si="15">H62+H63+H64+H65+H66+H67+H68+H72</f>
        <v>0</v>
      </c>
      <c r="I61" s="162">
        <f t="shared" si="2"/>
        <v>0</v>
      </c>
      <c r="J61" s="85">
        <f t="shared" si="15"/>
        <v>0</v>
      </c>
      <c r="K61" s="86">
        <f t="shared" si="15"/>
        <v>0</v>
      </c>
      <c r="L61" s="86">
        <f t="shared" si="15"/>
        <v>0</v>
      </c>
      <c r="M61" s="86">
        <f t="shared" si="15"/>
        <v>0</v>
      </c>
      <c r="N61" s="86">
        <f t="shared" si="15"/>
        <v>0</v>
      </c>
      <c r="O61" s="89">
        <f t="shared" si="15"/>
        <v>0</v>
      </c>
      <c r="P61" s="86">
        <f t="shared" si="15"/>
        <v>0</v>
      </c>
      <c r="Q61" s="88">
        <f t="shared" si="15"/>
        <v>0</v>
      </c>
      <c r="R61" s="351">
        <f t="shared" si="15"/>
        <v>0</v>
      </c>
      <c r="S61" s="89">
        <f t="shared" si="15"/>
        <v>0</v>
      </c>
      <c r="T61" s="89">
        <f t="shared" si="15"/>
        <v>0</v>
      </c>
      <c r="U61" s="90">
        <f t="shared" si="15"/>
        <v>0</v>
      </c>
    </row>
    <row r="62" spans="1:21" s="18" customFormat="1" ht="15.75" hidden="1" customHeight="1" thickBot="1" x14ac:dyDescent="0.3">
      <c r="A62" s="124" t="s">
        <v>877</v>
      </c>
      <c r="B62" s="113" t="s">
        <v>878</v>
      </c>
      <c r="C62" s="611" t="s">
        <v>879</v>
      </c>
      <c r="D62" s="612"/>
      <c r="E62" s="612"/>
      <c r="F62" s="164">
        <v>0</v>
      </c>
      <c r="G62" s="240">
        <f t="shared" ref="G62:G67" si="16">SUM(J62:U62)</f>
        <v>0</v>
      </c>
      <c r="H62" s="146"/>
      <c r="I62" s="164">
        <f t="shared" si="2"/>
        <v>0</v>
      </c>
      <c r="J62" s="93"/>
      <c r="K62" s="94"/>
      <c r="L62" s="94"/>
      <c r="M62" s="94"/>
      <c r="N62" s="94"/>
      <c r="O62" s="97"/>
      <c r="P62" s="94"/>
      <c r="Q62" s="96"/>
      <c r="R62" s="354"/>
      <c r="S62" s="97"/>
      <c r="T62" s="97"/>
      <c r="U62" s="98"/>
    </row>
    <row r="63" spans="1:21" s="18" customFormat="1" ht="15.75" hidden="1" customHeight="1" thickBot="1" x14ac:dyDescent="0.3">
      <c r="A63" s="124" t="s">
        <v>209</v>
      </c>
      <c r="B63" s="113" t="s">
        <v>650</v>
      </c>
      <c r="C63" s="611" t="s">
        <v>210</v>
      </c>
      <c r="D63" s="612"/>
      <c r="E63" s="612"/>
      <c r="F63" s="164">
        <v>0</v>
      </c>
      <c r="G63" s="240">
        <f t="shared" si="16"/>
        <v>0</v>
      </c>
      <c r="H63" s="146"/>
      <c r="I63" s="164">
        <f t="shared" si="2"/>
        <v>0</v>
      </c>
      <c r="J63" s="93"/>
      <c r="K63" s="94"/>
      <c r="L63" s="94"/>
      <c r="M63" s="94"/>
      <c r="N63" s="94"/>
      <c r="O63" s="97"/>
      <c r="P63" s="94"/>
      <c r="Q63" s="96"/>
      <c r="R63" s="354"/>
      <c r="S63" s="97"/>
      <c r="T63" s="97"/>
      <c r="U63" s="98"/>
    </row>
    <row r="64" spans="1:21" s="18" customFormat="1" ht="15.75" hidden="1" customHeight="1" thickBot="1" x14ac:dyDescent="0.3">
      <c r="A64" s="124" t="s">
        <v>211</v>
      </c>
      <c r="B64" s="91" t="s">
        <v>651</v>
      </c>
      <c r="C64" s="587" t="s">
        <v>352</v>
      </c>
      <c r="D64" s="588"/>
      <c r="E64" s="588"/>
      <c r="F64" s="164">
        <v>0</v>
      </c>
      <c r="G64" s="242">
        <f t="shared" si="16"/>
        <v>0</v>
      </c>
      <c r="H64" s="148"/>
      <c r="I64" s="164">
        <f t="shared" si="2"/>
        <v>0</v>
      </c>
      <c r="J64" s="93"/>
      <c r="K64" s="94"/>
      <c r="L64" s="94"/>
      <c r="M64" s="94"/>
      <c r="N64" s="94"/>
      <c r="O64" s="97"/>
      <c r="P64" s="94"/>
      <c r="Q64" s="96"/>
      <c r="R64" s="354"/>
      <c r="S64" s="97"/>
      <c r="T64" s="97"/>
      <c r="U64" s="98"/>
    </row>
    <row r="65" spans="1:22" s="18" customFormat="1" ht="15.75" hidden="1" customHeight="1" thickBot="1" x14ac:dyDescent="0.3">
      <c r="A65" s="124" t="s">
        <v>212</v>
      </c>
      <c r="B65" s="113" t="s">
        <v>652</v>
      </c>
      <c r="C65" s="587" t="s">
        <v>880</v>
      </c>
      <c r="D65" s="588"/>
      <c r="E65" s="588"/>
      <c r="F65" s="164">
        <v>0</v>
      </c>
      <c r="G65" s="242">
        <f t="shared" si="16"/>
        <v>0</v>
      </c>
      <c r="H65" s="148"/>
      <c r="I65" s="164">
        <f t="shared" si="2"/>
        <v>0</v>
      </c>
      <c r="J65" s="93"/>
      <c r="K65" s="94"/>
      <c r="L65" s="94"/>
      <c r="M65" s="94"/>
      <c r="N65" s="94"/>
      <c r="O65" s="97"/>
      <c r="P65" s="94"/>
      <c r="Q65" s="96"/>
      <c r="R65" s="354"/>
      <c r="S65" s="97"/>
      <c r="T65" s="97"/>
      <c r="U65" s="98"/>
    </row>
    <row r="66" spans="1:22" s="18" customFormat="1" ht="15.75" hidden="1" customHeight="1" thickBot="1" x14ac:dyDescent="0.3">
      <c r="A66" s="124" t="s">
        <v>213</v>
      </c>
      <c r="B66" s="91" t="s">
        <v>653</v>
      </c>
      <c r="C66" s="587" t="s">
        <v>881</v>
      </c>
      <c r="D66" s="588"/>
      <c r="E66" s="588"/>
      <c r="F66" s="164">
        <v>0</v>
      </c>
      <c r="G66" s="242">
        <f t="shared" si="16"/>
        <v>0</v>
      </c>
      <c r="H66" s="148"/>
      <c r="I66" s="164">
        <f t="shared" si="2"/>
        <v>0</v>
      </c>
      <c r="J66" s="93"/>
      <c r="K66" s="94"/>
      <c r="L66" s="94"/>
      <c r="M66" s="94"/>
      <c r="N66" s="94"/>
      <c r="O66" s="97"/>
      <c r="P66" s="94"/>
      <c r="Q66" s="96"/>
      <c r="R66" s="354"/>
      <c r="S66" s="97"/>
      <c r="T66" s="97"/>
      <c r="U66" s="98"/>
    </row>
    <row r="67" spans="1:22" s="18" customFormat="1" ht="15.75" hidden="1" customHeight="1" thickBot="1" x14ac:dyDescent="0.3">
      <c r="A67" s="124" t="s">
        <v>214</v>
      </c>
      <c r="B67" s="113" t="s">
        <v>654</v>
      </c>
      <c r="C67" s="587" t="s">
        <v>215</v>
      </c>
      <c r="D67" s="588"/>
      <c r="E67" s="588"/>
      <c r="F67" s="164">
        <v>0</v>
      </c>
      <c r="G67" s="242">
        <f t="shared" si="16"/>
        <v>0</v>
      </c>
      <c r="H67" s="148"/>
      <c r="I67" s="164">
        <f t="shared" si="2"/>
        <v>0</v>
      </c>
      <c r="J67" s="93"/>
      <c r="K67" s="94"/>
      <c r="L67" s="94"/>
      <c r="M67" s="94"/>
      <c r="N67" s="94"/>
      <c r="O67" s="97"/>
      <c r="P67" s="94"/>
      <c r="Q67" s="96"/>
      <c r="R67" s="354"/>
      <c r="S67" s="97"/>
      <c r="T67" s="97"/>
      <c r="U67" s="98"/>
    </row>
    <row r="68" spans="1:22" s="18" customFormat="1" ht="15.75" hidden="1" customHeight="1" thickBot="1" x14ac:dyDescent="0.3">
      <c r="A68" s="124" t="s">
        <v>216</v>
      </c>
      <c r="B68" s="91" t="s">
        <v>655</v>
      </c>
      <c r="C68" s="587" t="s">
        <v>217</v>
      </c>
      <c r="D68" s="588"/>
      <c r="E68" s="588"/>
      <c r="F68" s="164">
        <v>0</v>
      </c>
      <c r="G68" s="242">
        <f>G69+G70+G71</f>
        <v>0</v>
      </c>
      <c r="H68" s="148">
        <f t="shared" ref="H68:U68" si="17">H69+H70+H71</f>
        <v>0</v>
      </c>
      <c r="I68" s="164">
        <f t="shared" si="2"/>
        <v>0</v>
      </c>
      <c r="J68" s="93">
        <f t="shared" si="17"/>
        <v>0</v>
      </c>
      <c r="K68" s="94">
        <f t="shared" si="17"/>
        <v>0</v>
      </c>
      <c r="L68" s="94">
        <f t="shared" si="17"/>
        <v>0</v>
      </c>
      <c r="M68" s="94">
        <f t="shared" si="17"/>
        <v>0</v>
      </c>
      <c r="N68" s="94">
        <f t="shared" si="17"/>
        <v>0</v>
      </c>
      <c r="O68" s="97">
        <f t="shared" si="17"/>
        <v>0</v>
      </c>
      <c r="P68" s="94">
        <f t="shared" si="17"/>
        <v>0</v>
      </c>
      <c r="Q68" s="96">
        <f t="shared" si="17"/>
        <v>0</v>
      </c>
      <c r="R68" s="354">
        <f t="shared" si="17"/>
        <v>0</v>
      </c>
      <c r="S68" s="97">
        <f t="shared" si="17"/>
        <v>0</v>
      </c>
      <c r="T68" s="97">
        <f t="shared" si="17"/>
        <v>0</v>
      </c>
      <c r="U68" s="98">
        <f t="shared" si="17"/>
        <v>0</v>
      </c>
    </row>
    <row r="69" spans="1:22" ht="15.75" hidden="1" customHeight="1" thickBot="1" x14ac:dyDescent="0.3">
      <c r="B69" s="55"/>
      <c r="C69" s="2"/>
      <c r="D69" s="550" t="s">
        <v>343</v>
      </c>
      <c r="E69" s="550"/>
      <c r="F69" s="165">
        <v>0</v>
      </c>
      <c r="G69" s="241">
        <f>SUM(J69:U69)</f>
        <v>0</v>
      </c>
      <c r="H69" s="147"/>
      <c r="I69" s="165">
        <f t="shared" si="2"/>
        <v>0</v>
      </c>
      <c r="J69" s="74"/>
      <c r="K69" s="1"/>
      <c r="L69" s="1"/>
      <c r="M69" s="1"/>
      <c r="N69" s="1"/>
      <c r="O69" s="80"/>
      <c r="P69" s="1"/>
      <c r="Q69" s="42"/>
      <c r="R69" s="356"/>
      <c r="S69" s="80"/>
      <c r="T69" s="80"/>
      <c r="U69" s="44"/>
      <c r="V69" s="21"/>
    </row>
    <row r="70" spans="1:22" ht="15.75" hidden="1" customHeight="1" thickBot="1" x14ac:dyDescent="0.3">
      <c r="B70" s="55"/>
      <c r="C70" s="2"/>
      <c r="D70" s="550" t="s">
        <v>344</v>
      </c>
      <c r="E70" s="550"/>
      <c r="F70" s="165">
        <v>0</v>
      </c>
      <c r="G70" s="241">
        <f>SUM(J70:U70)</f>
        <v>0</v>
      </c>
      <c r="H70" s="147"/>
      <c r="I70" s="165">
        <f t="shared" si="2"/>
        <v>0</v>
      </c>
      <c r="J70" s="74"/>
      <c r="K70" s="1"/>
      <c r="L70" s="1"/>
      <c r="M70" s="1"/>
      <c r="N70" s="1"/>
      <c r="O70" s="80"/>
      <c r="P70" s="1"/>
      <c r="Q70" s="42"/>
      <c r="R70" s="356"/>
      <c r="S70" s="80"/>
      <c r="T70" s="80"/>
      <c r="U70" s="44"/>
    </row>
    <row r="71" spans="1:22" ht="15.75" hidden="1" customHeight="1" thickBot="1" x14ac:dyDescent="0.3">
      <c r="B71" s="55"/>
      <c r="C71" s="2"/>
      <c r="D71" s="550" t="s">
        <v>345</v>
      </c>
      <c r="E71" s="550"/>
      <c r="F71" s="165">
        <v>0</v>
      </c>
      <c r="G71" s="241">
        <f>SUM(J71:U71)</f>
        <v>0</v>
      </c>
      <c r="H71" s="147"/>
      <c r="I71" s="165">
        <f t="shared" si="2"/>
        <v>0</v>
      </c>
      <c r="J71" s="74"/>
      <c r="K71" s="1"/>
      <c r="L71" s="1"/>
      <c r="M71" s="1"/>
      <c r="N71" s="1"/>
      <c r="O71" s="80"/>
      <c r="P71" s="1"/>
      <c r="Q71" s="42"/>
      <c r="R71" s="356"/>
      <c r="S71" s="80"/>
      <c r="T71" s="80"/>
      <c r="U71" s="44"/>
    </row>
    <row r="72" spans="1:22" s="18" customFormat="1" ht="15.75" hidden="1" customHeight="1" thickBot="1" x14ac:dyDescent="0.3">
      <c r="A72" s="124" t="s">
        <v>218</v>
      </c>
      <c r="B72" s="91" t="s">
        <v>656</v>
      </c>
      <c r="C72" s="587" t="s">
        <v>219</v>
      </c>
      <c r="D72" s="588"/>
      <c r="E72" s="588"/>
      <c r="F72" s="164">
        <v>0</v>
      </c>
      <c r="G72" s="242">
        <f>G73+G74+G75+G76</f>
        <v>0</v>
      </c>
      <c r="H72" s="148">
        <f t="shared" ref="H72:U72" si="18">H73+H74+H75+H76</f>
        <v>0</v>
      </c>
      <c r="I72" s="164">
        <f t="shared" ref="I72:I135" si="19">SUM(G72:H72)</f>
        <v>0</v>
      </c>
      <c r="J72" s="93">
        <f t="shared" si="18"/>
        <v>0</v>
      </c>
      <c r="K72" s="94">
        <f t="shared" si="18"/>
        <v>0</v>
      </c>
      <c r="L72" s="94">
        <f t="shared" si="18"/>
        <v>0</v>
      </c>
      <c r="M72" s="94">
        <f t="shared" si="18"/>
        <v>0</v>
      </c>
      <c r="N72" s="94">
        <f t="shared" si="18"/>
        <v>0</v>
      </c>
      <c r="O72" s="97">
        <f t="shared" si="18"/>
        <v>0</v>
      </c>
      <c r="P72" s="94">
        <f t="shared" si="18"/>
        <v>0</v>
      </c>
      <c r="Q72" s="96">
        <f t="shared" si="18"/>
        <v>0</v>
      </c>
      <c r="R72" s="354">
        <f t="shared" si="18"/>
        <v>0</v>
      </c>
      <c r="S72" s="97">
        <f t="shared" si="18"/>
        <v>0</v>
      </c>
      <c r="T72" s="97">
        <f t="shared" si="18"/>
        <v>0</v>
      </c>
      <c r="U72" s="98">
        <f t="shared" si="18"/>
        <v>0</v>
      </c>
    </row>
    <row r="73" spans="1:22" ht="15.75" hidden="1" customHeight="1" thickBot="1" x14ac:dyDescent="0.3">
      <c r="B73" s="55"/>
      <c r="C73" s="2"/>
      <c r="D73" s="550" t="s">
        <v>835</v>
      </c>
      <c r="E73" s="550"/>
      <c r="F73" s="165">
        <v>0</v>
      </c>
      <c r="G73" s="241">
        <f>SUM(J73:U73)</f>
        <v>0</v>
      </c>
      <c r="H73" s="147"/>
      <c r="I73" s="165">
        <f t="shared" si="19"/>
        <v>0</v>
      </c>
      <c r="J73" s="74"/>
      <c r="K73" s="1"/>
      <c r="L73" s="1"/>
      <c r="M73" s="1"/>
      <c r="N73" s="1"/>
      <c r="O73" s="80"/>
      <c r="P73" s="1"/>
      <c r="Q73" s="42"/>
      <c r="R73" s="356"/>
      <c r="S73" s="80"/>
      <c r="T73" s="80"/>
      <c r="U73" s="44"/>
    </row>
    <row r="74" spans="1:22" ht="15.75" hidden="1" customHeight="1" thickBot="1" x14ac:dyDescent="0.3">
      <c r="B74" s="55"/>
      <c r="C74" s="2"/>
      <c r="D74" s="550" t="s">
        <v>346</v>
      </c>
      <c r="E74" s="550"/>
      <c r="F74" s="165">
        <v>0</v>
      </c>
      <c r="G74" s="241">
        <f>SUM(J74:U74)</f>
        <v>0</v>
      </c>
      <c r="H74" s="147"/>
      <c r="I74" s="165">
        <f t="shared" si="19"/>
        <v>0</v>
      </c>
      <c r="J74" s="74"/>
      <c r="K74" s="1"/>
      <c r="L74" s="1"/>
      <c r="M74" s="1"/>
      <c r="N74" s="1"/>
      <c r="O74" s="80"/>
      <c r="P74" s="1"/>
      <c r="Q74" s="42"/>
      <c r="R74" s="356"/>
      <c r="S74" s="80"/>
      <c r="T74" s="80"/>
      <c r="U74" s="44"/>
    </row>
    <row r="75" spans="1:22" ht="15.75" hidden="1" customHeight="1" thickBot="1" x14ac:dyDescent="0.3">
      <c r="B75" s="55"/>
      <c r="C75" s="2"/>
      <c r="D75" s="550" t="s">
        <v>836</v>
      </c>
      <c r="E75" s="550"/>
      <c r="F75" s="165">
        <v>0</v>
      </c>
      <c r="G75" s="241">
        <f>SUM(J75:U75)</f>
        <v>0</v>
      </c>
      <c r="H75" s="147"/>
      <c r="I75" s="165">
        <f t="shared" si="19"/>
        <v>0</v>
      </c>
      <c r="J75" s="74"/>
      <c r="K75" s="1"/>
      <c r="L75" s="1"/>
      <c r="M75" s="1"/>
      <c r="N75" s="1"/>
      <c r="O75" s="80"/>
      <c r="P75" s="1"/>
      <c r="Q75" s="42"/>
      <c r="R75" s="356"/>
      <c r="S75" s="80"/>
      <c r="T75" s="80"/>
      <c r="U75" s="44"/>
    </row>
    <row r="76" spans="1:22" ht="15.75" hidden="1" customHeight="1" thickBot="1" x14ac:dyDescent="0.3">
      <c r="B76" s="55"/>
      <c r="C76" s="2"/>
      <c r="D76" s="550" t="s">
        <v>834</v>
      </c>
      <c r="E76" s="550"/>
      <c r="F76" s="165">
        <v>0</v>
      </c>
      <c r="G76" s="241">
        <f>SUM(J76:U76)</f>
        <v>0</v>
      </c>
      <c r="H76" s="147"/>
      <c r="I76" s="165">
        <f t="shared" si="19"/>
        <v>0</v>
      </c>
      <c r="J76" s="74"/>
      <c r="K76" s="1"/>
      <c r="L76" s="1"/>
      <c r="M76" s="1"/>
      <c r="N76" s="1"/>
      <c r="O76" s="80"/>
      <c r="P76" s="1"/>
      <c r="Q76" s="42"/>
      <c r="R76" s="356"/>
      <c r="S76" s="80"/>
      <c r="T76" s="80"/>
      <c r="U76" s="44"/>
    </row>
    <row r="77" spans="1:22" ht="15.75" thickBot="1" x14ac:dyDescent="0.3">
      <c r="B77" s="99" t="s">
        <v>220</v>
      </c>
      <c r="C77" s="591" t="s">
        <v>221</v>
      </c>
      <c r="D77" s="592"/>
      <c r="E77" s="592"/>
      <c r="F77" s="162">
        <v>0</v>
      </c>
      <c r="G77" s="244">
        <f>G78+G81+G85+G86+G97+G108+G119+G122+G134+G135+G136+G137+G148</f>
        <v>0</v>
      </c>
      <c r="H77" s="150">
        <f t="shared" ref="H77:U77" si="20">H78+H81+H85+H86+H97+H108+H119+H122+H134+H135+H136+H137+H148</f>
        <v>0</v>
      </c>
      <c r="I77" s="162">
        <f t="shared" si="19"/>
        <v>0</v>
      </c>
      <c r="J77" s="85">
        <f t="shared" si="20"/>
        <v>0</v>
      </c>
      <c r="K77" s="86">
        <f t="shared" si="20"/>
        <v>0</v>
      </c>
      <c r="L77" s="86">
        <f t="shared" si="20"/>
        <v>0</v>
      </c>
      <c r="M77" s="86">
        <f t="shared" si="20"/>
        <v>0</v>
      </c>
      <c r="N77" s="86">
        <f t="shared" si="20"/>
        <v>0</v>
      </c>
      <c r="O77" s="89">
        <f t="shared" si="20"/>
        <v>0</v>
      </c>
      <c r="P77" s="86">
        <f t="shared" si="20"/>
        <v>0</v>
      </c>
      <c r="Q77" s="88">
        <f t="shared" si="20"/>
        <v>0</v>
      </c>
      <c r="R77" s="351">
        <f t="shared" si="20"/>
        <v>0</v>
      </c>
      <c r="S77" s="89">
        <f t="shared" si="20"/>
        <v>0</v>
      </c>
      <c r="T77" s="89">
        <f t="shared" si="20"/>
        <v>0</v>
      </c>
      <c r="U77" s="90">
        <f t="shared" si="20"/>
        <v>0</v>
      </c>
    </row>
    <row r="78" spans="1:22" s="41" customFormat="1" ht="15.75" hidden="1" customHeight="1" thickBot="1" x14ac:dyDescent="0.3">
      <c r="A78" s="124" t="s">
        <v>222</v>
      </c>
      <c r="B78" s="122" t="s">
        <v>657</v>
      </c>
      <c r="C78" s="593" t="s">
        <v>223</v>
      </c>
      <c r="D78" s="594"/>
      <c r="E78" s="594"/>
      <c r="F78" s="167">
        <v>0</v>
      </c>
      <c r="G78" s="249">
        <f>G79+G80</f>
        <v>0</v>
      </c>
      <c r="H78" s="155">
        <f t="shared" ref="H78:U78" si="21">H79+H80</f>
        <v>0</v>
      </c>
      <c r="I78" s="167">
        <f t="shared" si="19"/>
        <v>0</v>
      </c>
      <c r="J78" s="169">
        <f t="shared" si="21"/>
        <v>0</v>
      </c>
      <c r="K78" s="130">
        <f t="shared" si="21"/>
        <v>0</v>
      </c>
      <c r="L78" s="130">
        <f t="shared" si="21"/>
        <v>0</v>
      </c>
      <c r="M78" s="130">
        <f t="shared" si="21"/>
        <v>0</v>
      </c>
      <c r="N78" s="130">
        <f t="shared" si="21"/>
        <v>0</v>
      </c>
      <c r="O78" s="131">
        <f t="shared" si="21"/>
        <v>0</v>
      </c>
      <c r="P78" s="130">
        <f t="shared" si="21"/>
        <v>0</v>
      </c>
      <c r="Q78" s="129">
        <f t="shared" si="21"/>
        <v>0</v>
      </c>
      <c r="R78" s="357">
        <f t="shared" si="21"/>
        <v>0</v>
      </c>
      <c r="S78" s="131">
        <f t="shared" si="21"/>
        <v>0</v>
      </c>
      <c r="T78" s="131">
        <f t="shared" si="21"/>
        <v>0</v>
      </c>
      <c r="U78" s="132">
        <f t="shared" si="21"/>
        <v>0</v>
      </c>
    </row>
    <row r="79" spans="1:22" ht="15.75" hidden="1" customHeight="1" thickBot="1" x14ac:dyDescent="0.3">
      <c r="B79" s="55"/>
      <c r="C79" s="2"/>
      <c r="D79" s="550" t="s">
        <v>347</v>
      </c>
      <c r="E79" s="550"/>
      <c r="F79" s="165">
        <v>0</v>
      </c>
      <c r="G79" s="241">
        <f>SUM(J79:U79)</f>
        <v>0</v>
      </c>
      <c r="H79" s="147"/>
      <c r="I79" s="165">
        <f t="shared" si="19"/>
        <v>0</v>
      </c>
      <c r="J79" s="74"/>
      <c r="K79" s="1"/>
      <c r="L79" s="1"/>
      <c r="M79" s="1"/>
      <c r="N79" s="1"/>
      <c r="O79" s="80"/>
      <c r="P79" s="1"/>
      <c r="Q79" s="42"/>
      <c r="R79" s="356"/>
      <c r="S79" s="80"/>
      <c r="T79" s="80"/>
      <c r="U79" s="44"/>
    </row>
    <row r="80" spans="1:22" ht="15.75" hidden="1" customHeight="1" thickBot="1" x14ac:dyDescent="0.3">
      <c r="B80" s="55"/>
      <c r="C80" s="2"/>
      <c r="D80" s="550" t="s">
        <v>348</v>
      </c>
      <c r="E80" s="550"/>
      <c r="F80" s="165">
        <v>0</v>
      </c>
      <c r="G80" s="241">
        <f>SUM(J80:U80)</f>
        <v>0</v>
      </c>
      <c r="H80" s="147"/>
      <c r="I80" s="165">
        <f t="shared" si="19"/>
        <v>0</v>
      </c>
      <c r="J80" s="74"/>
      <c r="K80" s="1"/>
      <c r="L80" s="1"/>
      <c r="M80" s="1"/>
      <c r="N80" s="1"/>
      <c r="O80" s="80"/>
      <c r="P80" s="1"/>
      <c r="Q80" s="42"/>
      <c r="R80" s="356"/>
      <c r="S80" s="80"/>
      <c r="T80" s="80"/>
      <c r="U80" s="44"/>
    </row>
    <row r="81" spans="1:21" ht="15.75" hidden="1" customHeight="1" thickBot="1" x14ac:dyDescent="0.3">
      <c r="B81" s="122" t="s">
        <v>837</v>
      </c>
      <c r="C81" s="593" t="s">
        <v>838</v>
      </c>
      <c r="D81" s="594"/>
      <c r="E81" s="594"/>
      <c r="F81" s="167">
        <v>0</v>
      </c>
      <c r="G81" s="249">
        <f>G82+G83+G84</f>
        <v>0</v>
      </c>
      <c r="H81" s="155">
        <f t="shared" ref="H81:U81" si="22">H82+H83+H84</f>
        <v>0</v>
      </c>
      <c r="I81" s="167">
        <f t="shared" si="19"/>
        <v>0</v>
      </c>
      <c r="J81" s="169">
        <f t="shared" si="22"/>
        <v>0</v>
      </c>
      <c r="K81" s="130">
        <f t="shared" si="22"/>
        <v>0</v>
      </c>
      <c r="L81" s="130">
        <f t="shared" si="22"/>
        <v>0</v>
      </c>
      <c r="M81" s="130">
        <f t="shared" si="22"/>
        <v>0</v>
      </c>
      <c r="N81" s="130">
        <f t="shared" si="22"/>
        <v>0</v>
      </c>
      <c r="O81" s="131">
        <f t="shared" si="22"/>
        <v>0</v>
      </c>
      <c r="P81" s="130">
        <f t="shared" si="22"/>
        <v>0</v>
      </c>
      <c r="Q81" s="129">
        <f t="shared" si="22"/>
        <v>0</v>
      </c>
      <c r="R81" s="357">
        <f t="shared" si="22"/>
        <v>0</v>
      </c>
      <c r="S81" s="131">
        <f t="shared" si="22"/>
        <v>0</v>
      </c>
      <c r="T81" s="131">
        <f t="shared" si="22"/>
        <v>0</v>
      </c>
      <c r="U81" s="132">
        <f t="shared" si="22"/>
        <v>0</v>
      </c>
    </row>
    <row r="82" spans="1:21" s="206" customFormat="1" ht="15.75" hidden="1" customHeight="1" thickBot="1" x14ac:dyDescent="0.3">
      <c r="A82" s="124" t="s">
        <v>882</v>
      </c>
      <c r="B82" s="187" t="s">
        <v>883</v>
      </c>
      <c r="C82" s="200"/>
      <c r="D82" s="256" t="s">
        <v>969</v>
      </c>
      <c r="E82" s="256"/>
      <c r="F82" s="189">
        <v>0</v>
      </c>
      <c r="G82" s="261">
        <f>SUM(J82:U82)</f>
        <v>0</v>
      </c>
      <c r="H82" s="188"/>
      <c r="I82" s="189">
        <f t="shared" si="19"/>
        <v>0</v>
      </c>
      <c r="J82" s="197"/>
      <c r="K82" s="191"/>
      <c r="L82" s="191"/>
      <c r="M82" s="191"/>
      <c r="N82" s="191"/>
      <c r="O82" s="192"/>
      <c r="P82" s="191"/>
      <c r="Q82" s="190"/>
      <c r="R82" s="353"/>
      <c r="S82" s="192"/>
      <c r="T82" s="192"/>
      <c r="U82" s="193"/>
    </row>
    <row r="83" spans="1:21" s="206" customFormat="1" ht="15.75" hidden="1" customHeight="1" thickBot="1" x14ac:dyDescent="0.3">
      <c r="A83" s="124" t="s">
        <v>224</v>
      </c>
      <c r="B83" s="187" t="s">
        <v>658</v>
      </c>
      <c r="C83" s="200"/>
      <c r="D83" s="256" t="s">
        <v>225</v>
      </c>
      <c r="E83" s="256"/>
      <c r="F83" s="189">
        <v>0</v>
      </c>
      <c r="G83" s="261">
        <f>SUM(J83:U83)</f>
        <v>0</v>
      </c>
      <c r="H83" s="188"/>
      <c r="I83" s="189">
        <f t="shared" si="19"/>
        <v>0</v>
      </c>
      <c r="J83" s="197"/>
      <c r="K83" s="191"/>
      <c r="L83" s="191"/>
      <c r="M83" s="191"/>
      <c r="N83" s="191"/>
      <c r="O83" s="192"/>
      <c r="P83" s="191"/>
      <c r="Q83" s="190"/>
      <c r="R83" s="353"/>
      <c r="S83" s="192"/>
      <c r="T83" s="192"/>
      <c r="U83" s="193"/>
    </row>
    <row r="84" spans="1:21" s="206" customFormat="1" ht="15.75" hidden="1" customHeight="1" thickBot="1" x14ac:dyDescent="0.3">
      <c r="A84" s="124" t="s">
        <v>226</v>
      </c>
      <c r="B84" s="187" t="s">
        <v>659</v>
      </c>
      <c r="C84" s="200"/>
      <c r="D84" s="256" t="s">
        <v>227</v>
      </c>
      <c r="E84" s="256"/>
      <c r="F84" s="189">
        <v>0</v>
      </c>
      <c r="G84" s="261">
        <f>SUM(J84:U84)</f>
        <v>0</v>
      </c>
      <c r="H84" s="188"/>
      <c r="I84" s="189">
        <f t="shared" si="19"/>
        <v>0</v>
      </c>
      <c r="J84" s="197"/>
      <c r="K84" s="191"/>
      <c r="L84" s="191"/>
      <c r="M84" s="191"/>
      <c r="N84" s="191"/>
      <c r="O84" s="192"/>
      <c r="P84" s="191"/>
      <c r="Q84" s="190"/>
      <c r="R84" s="353"/>
      <c r="S84" s="192"/>
      <c r="T84" s="192"/>
      <c r="U84" s="193"/>
    </row>
    <row r="85" spans="1:21" s="41" customFormat="1" ht="27.75" hidden="1" customHeight="1" x14ac:dyDescent="0.25">
      <c r="A85" s="124" t="s">
        <v>228</v>
      </c>
      <c r="B85" s="105" t="s">
        <v>660</v>
      </c>
      <c r="C85" s="630" t="s">
        <v>353</v>
      </c>
      <c r="D85" s="631"/>
      <c r="E85" s="631"/>
      <c r="F85" s="168">
        <v>0</v>
      </c>
      <c r="G85" s="250">
        <f>SUM(J85:U85)</f>
        <v>0</v>
      </c>
      <c r="H85" s="156"/>
      <c r="I85" s="168">
        <f t="shared" si="19"/>
        <v>0</v>
      </c>
      <c r="J85" s="107"/>
      <c r="K85" s="108"/>
      <c r="L85" s="108"/>
      <c r="M85" s="108"/>
      <c r="N85" s="108"/>
      <c r="O85" s="111"/>
      <c r="P85" s="108"/>
      <c r="Q85" s="110"/>
      <c r="R85" s="358"/>
      <c r="S85" s="111"/>
      <c r="T85" s="111"/>
      <c r="U85" s="112"/>
    </row>
    <row r="86" spans="1:21" s="41" customFormat="1" ht="15.75" hidden="1" customHeight="1" thickBot="1" x14ac:dyDescent="0.3">
      <c r="A86" s="124" t="s">
        <v>229</v>
      </c>
      <c r="B86" s="105" t="s">
        <v>661</v>
      </c>
      <c r="C86" s="630" t="s">
        <v>803</v>
      </c>
      <c r="D86" s="631"/>
      <c r="E86" s="631"/>
      <c r="F86" s="168">
        <v>0</v>
      </c>
      <c r="G86" s="250">
        <f>G87+G88+G89+G90+G91+G92+G93+G94+G95+G96</f>
        <v>0</v>
      </c>
      <c r="H86" s="156">
        <f t="shared" ref="H86:U86" si="23">H87+H88+H89+H90+H91+H92+H93+H94+H95+H96</f>
        <v>0</v>
      </c>
      <c r="I86" s="168">
        <f t="shared" si="19"/>
        <v>0</v>
      </c>
      <c r="J86" s="107">
        <f t="shared" si="23"/>
        <v>0</v>
      </c>
      <c r="K86" s="108">
        <f t="shared" si="23"/>
        <v>0</v>
      </c>
      <c r="L86" s="108">
        <f t="shared" si="23"/>
        <v>0</v>
      </c>
      <c r="M86" s="108">
        <f t="shared" si="23"/>
        <v>0</v>
      </c>
      <c r="N86" s="108">
        <f t="shared" si="23"/>
        <v>0</v>
      </c>
      <c r="O86" s="111">
        <f t="shared" si="23"/>
        <v>0</v>
      </c>
      <c r="P86" s="108">
        <f t="shared" si="23"/>
        <v>0</v>
      </c>
      <c r="Q86" s="110">
        <f t="shared" si="23"/>
        <v>0</v>
      </c>
      <c r="R86" s="358">
        <f t="shared" si="23"/>
        <v>0</v>
      </c>
      <c r="S86" s="111">
        <f t="shared" si="23"/>
        <v>0</v>
      </c>
      <c r="T86" s="111">
        <f t="shared" si="23"/>
        <v>0</v>
      </c>
      <c r="U86" s="112">
        <f t="shared" si="23"/>
        <v>0</v>
      </c>
    </row>
    <row r="87" spans="1:21" ht="15.75" hidden="1" customHeight="1" thickBot="1" x14ac:dyDescent="0.3">
      <c r="B87" s="55"/>
      <c r="C87" s="2"/>
      <c r="D87" s="550" t="s">
        <v>370</v>
      </c>
      <c r="E87" s="550"/>
      <c r="F87" s="165">
        <v>0</v>
      </c>
      <c r="G87" s="241">
        <f t="shared" ref="G87:G96" si="24">SUM(J87:U87)</f>
        <v>0</v>
      </c>
      <c r="H87" s="147"/>
      <c r="I87" s="165">
        <f t="shared" si="19"/>
        <v>0</v>
      </c>
      <c r="J87" s="74"/>
      <c r="K87" s="1"/>
      <c r="L87" s="1"/>
      <c r="M87" s="1"/>
      <c r="N87" s="1"/>
      <c r="O87" s="80"/>
      <c r="P87" s="1"/>
      <c r="Q87" s="42"/>
      <c r="R87" s="356"/>
      <c r="S87" s="80"/>
      <c r="T87" s="80"/>
      <c r="U87" s="44"/>
    </row>
    <row r="88" spans="1:21" ht="15.75" hidden="1" customHeight="1" thickBot="1" x14ac:dyDescent="0.3">
      <c r="B88" s="55"/>
      <c r="C88" s="2"/>
      <c r="D88" s="550" t="s">
        <v>506</v>
      </c>
      <c r="E88" s="550"/>
      <c r="F88" s="165">
        <v>0</v>
      </c>
      <c r="G88" s="241">
        <f t="shared" si="24"/>
        <v>0</v>
      </c>
      <c r="H88" s="147"/>
      <c r="I88" s="165">
        <f t="shared" si="19"/>
        <v>0</v>
      </c>
      <c r="J88" s="74"/>
      <c r="K88" s="1"/>
      <c r="L88" s="1"/>
      <c r="M88" s="1"/>
      <c r="N88" s="1"/>
      <c r="O88" s="80"/>
      <c r="P88" s="1"/>
      <c r="Q88" s="42"/>
      <c r="R88" s="356"/>
      <c r="S88" s="80"/>
      <c r="T88" s="80"/>
      <c r="U88" s="44"/>
    </row>
    <row r="89" spans="1:21" ht="15.75" hidden="1" customHeight="1" thickBot="1" x14ac:dyDescent="0.3">
      <c r="B89" s="55"/>
      <c r="C89" s="2"/>
      <c r="D89" s="550" t="s">
        <v>507</v>
      </c>
      <c r="E89" s="550"/>
      <c r="F89" s="165">
        <v>0</v>
      </c>
      <c r="G89" s="241">
        <f t="shared" si="24"/>
        <v>0</v>
      </c>
      <c r="H89" s="147"/>
      <c r="I89" s="165">
        <f t="shared" si="19"/>
        <v>0</v>
      </c>
      <c r="J89" s="74"/>
      <c r="K89" s="1"/>
      <c r="L89" s="1"/>
      <c r="M89" s="1"/>
      <c r="N89" s="1"/>
      <c r="O89" s="80"/>
      <c r="P89" s="1"/>
      <c r="Q89" s="42"/>
      <c r="R89" s="356"/>
      <c r="S89" s="80"/>
      <c r="T89" s="80"/>
      <c r="U89" s="44"/>
    </row>
    <row r="90" spans="1:21" ht="15.75" hidden="1" customHeight="1" thickBot="1" x14ac:dyDescent="0.3">
      <c r="B90" s="55"/>
      <c r="C90" s="2"/>
      <c r="D90" s="550" t="s">
        <v>508</v>
      </c>
      <c r="E90" s="550"/>
      <c r="F90" s="165">
        <v>0</v>
      </c>
      <c r="G90" s="241">
        <f t="shared" si="24"/>
        <v>0</v>
      </c>
      <c r="H90" s="147"/>
      <c r="I90" s="165">
        <f t="shared" si="19"/>
        <v>0</v>
      </c>
      <c r="J90" s="74"/>
      <c r="K90" s="1"/>
      <c r="L90" s="1"/>
      <c r="M90" s="1"/>
      <c r="N90" s="1"/>
      <c r="O90" s="80"/>
      <c r="P90" s="1"/>
      <c r="Q90" s="42"/>
      <c r="R90" s="356"/>
      <c r="S90" s="80"/>
      <c r="T90" s="80"/>
      <c r="U90" s="44"/>
    </row>
    <row r="91" spans="1:21" ht="15.75" hidden="1" customHeight="1" thickBot="1" x14ac:dyDescent="0.3">
      <c r="B91" s="55"/>
      <c r="C91" s="2"/>
      <c r="D91" s="550" t="s">
        <v>509</v>
      </c>
      <c r="E91" s="550"/>
      <c r="F91" s="165">
        <v>0</v>
      </c>
      <c r="G91" s="241">
        <f t="shared" si="24"/>
        <v>0</v>
      </c>
      <c r="H91" s="147"/>
      <c r="I91" s="165">
        <f t="shared" si="19"/>
        <v>0</v>
      </c>
      <c r="J91" s="74"/>
      <c r="K91" s="1"/>
      <c r="L91" s="1"/>
      <c r="M91" s="1"/>
      <c r="N91" s="1"/>
      <c r="O91" s="80"/>
      <c r="P91" s="1"/>
      <c r="Q91" s="42"/>
      <c r="R91" s="356"/>
      <c r="S91" s="80"/>
      <c r="T91" s="80"/>
      <c r="U91" s="44"/>
    </row>
    <row r="92" spans="1:21" ht="15.75" hidden="1" customHeight="1" thickBot="1" x14ac:dyDescent="0.3">
      <c r="B92" s="55"/>
      <c r="C92" s="2"/>
      <c r="D92" s="550" t="s">
        <v>510</v>
      </c>
      <c r="E92" s="550"/>
      <c r="F92" s="165">
        <v>0</v>
      </c>
      <c r="G92" s="241">
        <f t="shared" si="24"/>
        <v>0</v>
      </c>
      <c r="H92" s="147"/>
      <c r="I92" s="165">
        <f t="shared" si="19"/>
        <v>0</v>
      </c>
      <c r="J92" s="74"/>
      <c r="K92" s="1"/>
      <c r="L92" s="1"/>
      <c r="M92" s="1"/>
      <c r="N92" s="1"/>
      <c r="O92" s="80"/>
      <c r="P92" s="1"/>
      <c r="Q92" s="42"/>
      <c r="R92" s="356"/>
      <c r="S92" s="80"/>
      <c r="T92" s="80"/>
      <c r="U92" s="44"/>
    </row>
    <row r="93" spans="1:21" ht="25.5" hidden="1" customHeight="1" x14ac:dyDescent="0.25">
      <c r="B93" s="55"/>
      <c r="C93" s="2"/>
      <c r="D93" s="551" t="s">
        <v>511</v>
      </c>
      <c r="E93" s="551"/>
      <c r="F93" s="165">
        <v>0</v>
      </c>
      <c r="G93" s="251">
        <f t="shared" si="24"/>
        <v>0</v>
      </c>
      <c r="H93" s="157"/>
      <c r="I93" s="165">
        <f t="shared" si="19"/>
        <v>0</v>
      </c>
      <c r="J93" s="74"/>
      <c r="K93" s="1"/>
      <c r="L93" s="1"/>
      <c r="M93" s="1"/>
      <c r="N93" s="1"/>
      <c r="O93" s="80"/>
      <c r="P93" s="1"/>
      <c r="Q93" s="42"/>
      <c r="R93" s="356"/>
      <c r="S93" s="80"/>
      <c r="T93" s="80"/>
      <c r="U93" s="44"/>
    </row>
    <row r="94" spans="1:21" ht="15.75" hidden="1" customHeight="1" thickBot="1" x14ac:dyDescent="0.3">
      <c r="B94" s="55"/>
      <c r="C94" s="2"/>
      <c r="D94" s="550" t="s">
        <v>804</v>
      </c>
      <c r="E94" s="550"/>
      <c r="F94" s="165">
        <v>0</v>
      </c>
      <c r="G94" s="241">
        <f t="shared" si="24"/>
        <v>0</v>
      </c>
      <c r="H94" s="147"/>
      <c r="I94" s="165">
        <f t="shared" si="19"/>
        <v>0</v>
      </c>
      <c r="J94" s="74"/>
      <c r="K94" s="1"/>
      <c r="L94" s="1"/>
      <c r="M94" s="1"/>
      <c r="N94" s="1"/>
      <c r="O94" s="80"/>
      <c r="P94" s="1"/>
      <c r="Q94" s="42"/>
      <c r="R94" s="356"/>
      <c r="S94" s="80"/>
      <c r="T94" s="80"/>
      <c r="U94" s="44"/>
    </row>
    <row r="95" spans="1:21" ht="25.5" hidden="1" customHeight="1" x14ac:dyDescent="0.25">
      <c r="B95" s="55"/>
      <c r="C95" s="2"/>
      <c r="D95" s="551" t="s">
        <v>512</v>
      </c>
      <c r="E95" s="551"/>
      <c r="F95" s="165">
        <v>0</v>
      </c>
      <c r="G95" s="251">
        <f t="shared" si="24"/>
        <v>0</v>
      </c>
      <c r="H95" s="157"/>
      <c r="I95" s="165">
        <f t="shared" si="19"/>
        <v>0</v>
      </c>
      <c r="J95" s="74"/>
      <c r="K95" s="1"/>
      <c r="L95" s="1"/>
      <c r="M95" s="1"/>
      <c r="N95" s="1"/>
      <c r="O95" s="80"/>
      <c r="P95" s="1"/>
      <c r="Q95" s="42"/>
      <c r="R95" s="356"/>
      <c r="S95" s="80"/>
      <c r="T95" s="80"/>
      <c r="U95" s="44"/>
    </row>
    <row r="96" spans="1:21" ht="25.5" hidden="1" customHeight="1" x14ac:dyDescent="0.25">
      <c r="B96" s="55"/>
      <c r="C96" s="2"/>
      <c r="D96" s="551" t="s">
        <v>513</v>
      </c>
      <c r="E96" s="551"/>
      <c r="F96" s="165">
        <v>0</v>
      </c>
      <c r="G96" s="251">
        <f t="shared" si="24"/>
        <v>0</v>
      </c>
      <c r="H96" s="157"/>
      <c r="I96" s="165">
        <f t="shared" si="19"/>
        <v>0</v>
      </c>
      <c r="J96" s="74"/>
      <c r="K96" s="1"/>
      <c r="L96" s="1"/>
      <c r="M96" s="1"/>
      <c r="N96" s="1"/>
      <c r="O96" s="80"/>
      <c r="P96" s="1"/>
      <c r="Q96" s="42"/>
      <c r="R96" s="356"/>
      <c r="S96" s="80"/>
      <c r="T96" s="80"/>
      <c r="U96" s="44"/>
    </row>
    <row r="97" spans="1:21" s="41" customFormat="1" ht="15" hidden="1" customHeight="1" x14ac:dyDescent="0.25">
      <c r="A97" s="124" t="s">
        <v>230</v>
      </c>
      <c r="B97" s="105" t="s">
        <v>662</v>
      </c>
      <c r="C97" s="630" t="s">
        <v>805</v>
      </c>
      <c r="D97" s="631"/>
      <c r="E97" s="631"/>
      <c r="F97" s="168">
        <v>0</v>
      </c>
      <c r="G97" s="250">
        <f>G98+G99+G100+G101+G102+G103+G104+G105+G106+G107</f>
        <v>0</v>
      </c>
      <c r="H97" s="156">
        <f t="shared" ref="H97:U97" si="25">H98+H99+H100+H101+H102+H103+H104+H105+H106+H107</f>
        <v>0</v>
      </c>
      <c r="I97" s="168">
        <f t="shared" si="19"/>
        <v>0</v>
      </c>
      <c r="J97" s="107">
        <f t="shared" si="25"/>
        <v>0</v>
      </c>
      <c r="K97" s="108">
        <f t="shared" si="25"/>
        <v>0</v>
      </c>
      <c r="L97" s="108">
        <f t="shared" si="25"/>
        <v>0</v>
      </c>
      <c r="M97" s="108">
        <f t="shared" si="25"/>
        <v>0</v>
      </c>
      <c r="N97" s="108">
        <f t="shared" si="25"/>
        <v>0</v>
      </c>
      <c r="O97" s="111">
        <f t="shared" si="25"/>
        <v>0</v>
      </c>
      <c r="P97" s="108">
        <f t="shared" si="25"/>
        <v>0</v>
      </c>
      <c r="Q97" s="110">
        <f t="shared" si="25"/>
        <v>0</v>
      </c>
      <c r="R97" s="358">
        <f t="shared" si="25"/>
        <v>0</v>
      </c>
      <c r="S97" s="111">
        <f t="shared" si="25"/>
        <v>0</v>
      </c>
      <c r="T97" s="111">
        <f t="shared" si="25"/>
        <v>0</v>
      </c>
      <c r="U97" s="112">
        <f t="shared" si="25"/>
        <v>0</v>
      </c>
    </row>
    <row r="98" spans="1:21" ht="15.75" hidden="1" customHeight="1" thickBot="1" x14ac:dyDescent="0.3">
      <c r="B98" s="55"/>
      <c r="C98" s="2"/>
      <c r="D98" s="550" t="s">
        <v>369</v>
      </c>
      <c r="E98" s="550"/>
      <c r="F98" s="165">
        <v>0</v>
      </c>
      <c r="G98" s="241">
        <f t="shared" ref="G98:G107" si="26">SUM(J98:U98)</f>
        <v>0</v>
      </c>
      <c r="H98" s="147"/>
      <c r="I98" s="165">
        <f t="shared" si="19"/>
        <v>0</v>
      </c>
      <c r="J98" s="74"/>
      <c r="K98" s="1"/>
      <c r="L98" s="1"/>
      <c r="M98" s="1"/>
      <c r="N98" s="1"/>
      <c r="O98" s="80"/>
      <c r="P98" s="1"/>
      <c r="Q98" s="42"/>
      <c r="R98" s="356"/>
      <c r="S98" s="80"/>
      <c r="T98" s="80"/>
      <c r="U98" s="44"/>
    </row>
    <row r="99" spans="1:21" ht="15.75" hidden="1" customHeight="1" thickBot="1" x14ac:dyDescent="0.3">
      <c r="B99" s="55"/>
      <c r="C99" s="2"/>
      <c r="D99" s="550" t="s">
        <v>514</v>
      </c>
      <c r="E99" s="550"/>
      <c r="F99" s="165">
        <v>0</v>
      </c>
      <c r="G99" s="241">
        <f t="shared" si="26"/>
        <v>0</v>
      </c>
      <c r="H99" s="147"/>
      <c r="I99" s="165">
        <f t="shared" si="19"/>
        <v>0</v>
      </c>
      <c r="J99" s="74"/>
      <c r="K99" s="1"/>
      <c r="L99" s="1"/>
      <c r="M99" s="1"/>
      <c r="N99" s="1"/>
      <c r="O99" s="80"/>
      <c r="P99" s="1"/>
      <c r="Q99" s="42"/>
      <c r="R99" s="356"/>
      <c r="S99" s="80"/>
      <c r="T99" s="80"/>
      <c r="U99" s="44"/>
    </row>
    <row r="100" spans="1:21" ht="15.75" hidden="1" customHeight="1" thickBot="1" x14ac:dyDescent="0.3">
      <c r="B100" s="55"/>
      <c r="C100" s="2"/>
      <c r="D100" s="550" t="s">
        <v>516</v>
      </c>
      <c r="E100" s="550"/>
      <c r="F100" s="165">
        <v>0</v>
      </c>
      <c r="G100" s="241">
        <f t="shared" si="26"/>
        <v>0</v>
      </c>
      <c r="H100" s="147"/>
      <c r="I100" s="165">
        <f t="shared" si="19"/>
        <v>0</v>
      </c>
      <c r="J100" s="74"/>
      <c r="K100" s="1"/>
      <c r="L100" s="1"/>
      <c r="M100" s="1"/>
      <c r="N100" s="1"/>
      <c r="O100" s="80"/>
      <c r="P100" s="1"/>
      <c r="Q100" s="42"/>
      <c r="R100" s="356"/>
      <c r="S100" s="80"/>
      <c r="T100" s="80"/>
      <c r="U100" s="44"/>
    </row>
    <row r="101" spans="1:21" ht="15.75" hidden="1" customHeight="1" thickBot="1" x14ac:dyDescent="0.3">
      <c r="B101" s="55"/>
      <c r="C101" s="2"/>
      <c r="D101" s="550" t="s">
        <v>807</v>
      </c>
      <c r="E101" s="550"/>
      <c r="F101" s="165">
        <v>0</v>
      </c>
      <c r="G101" s="241">
        <f t="shared" si="26"/>
        <v>0</v>
      </c>
      <c r="H101" s="147"/>
      <c r="I101" s="165">
        <f t="shared" si="19"/>
        <v>0</v>
      </c>
      <c r="J101" s="74"/>
      <c r="K101" s="1"/>
      <c r="L101" s="1"/>
      <c r="M101" s="1"/>
      <c r="N101" s="1"/>
      <c r="O101" s="80"/>
      <c r="P101" s="1"/>
      <c r="Q101" s="42"/>
      <c r="R101" s="356"/>
      <c r="S101" s="80"/>
      <c r="T101" s="80"/>
      <c r="U101" s="44"/>
    </row>
    <row r="102" spans="1:21" ht="15.75" hidden="1" customHeight="1" thickBot="1" x14ac:dyDescent="0.3">
      <c r="B102" s="55"/>
      <c r="C102" s="2"/>
      <c r="D102" s="550" t="s">
        <v>521</v>
      </c>
      <c r="E102" s="550"/>
      <c r="F102" s="165">
        <v>0</v>
      </c>
      <c r="G102" s="241">
        <f t="shared" si="26"/>
        <v>0</v>
      </c>
      <c r="H102" s="147"/>
      <c r="I102" s="165">
        <f t="shared" si="19"/>
        <v>0</v>
      </c>
      <c r="J102" s="74"/>
      <c r="K102" s="1"/>
      <c r="L102" s="1"/>
      <c r="M102" s="1"/>
      <c r="N102" s="1"/>
      <c r="O102" s="80"/>
      <c r="P102" s="1"/>
      <c r="Q102" s="42"/>
      <c r="R102" s="356"/>
      <c r="S102" s="80"/>
      <c r="T102" s="80"/>
      <c r="U102" s="44"/>
    </row>
    <row r="103" spans="1:21" ht="15.75" hidden="1" customHeight="1" thickBot="1" x14ac:dyDescent="0.3">
      <c r="B103" s="55"/>
      <c r="C103" s="2"/>
      <c r="D103" s="550" t="s">
        <v>519</v>
      </c>
      <c r="E103" s="550"/>
      <c r="F103" s="165">
        <v>0</v>
      </c>
      <c r="G103" s="241">
        <f t="shared" si="26"/>
        <v>0</v>
      </c>
      <c r="H103" s="147"/>
      <c r="I103" s="165">
        <f t="shared" si="19"/>
        <v>0</v>
      </c>
      <c r="J103" s="74"/>
      <c r="K103" s="1"/>
      <c r="L103" s="1"/>
      <c r="M103" s="1"/>
      <c r="N103" s="1"/>
      <c r="O103" s="80"/>
      <c r="P103" s="1"/>
      <c r="Q103" s="42"/>
      <c r="R103" s="356"/>
      <c r="S103" s="80"/>
      <c r="T103" s="80"/>
      <c r="U103" s="44"/>
    </row>
    <row r="104" spans="1:21" ht="25.5" hidden="1" customHeight="1" x14ac:dyDescent="0.25">
      <c r="B104" s="55"/>
      <c r="C104" s="2"/>
      <c r="D104" s="551" t="s">
        <v>523</v>
      </c>
      <c r="E104" s="551"/>
      <c r="F104" s="165">
        <v>0</v>
      </c>
      <c r="G104" s="251">
        <f t="shared" si="26"/>
        <v>0</v>
      </c>
      <c r="H104" s="157"/>
      <c r="I104" s="165">
        <f t="shared" si="19"/>
        <v>0</v>
      </c>
      <c r="J104" s="74"/>
      <c r="K104" s="1"/>
      <c r="L104" s="1"/>
      <c r="M104" s="1"/>
      <c r="N104" s="1"/>
      <c r="O104" s="80"/>
      <c r="P104" s="1"/>
      <c r="Q104" s="42"/>
      <c r="R104" s="356"/>
      <c r="S104" s="80"/>
      <c r="T104" s="80"/>
      <c r="U104" s="44"/>
    </row>
    <row r="105" spans="1:21" ht="15.75" hidden="1" customHeight="1" thickBot="1" x14ac:dyDescent="0.3">
      <c r="B105" s="55"/>
      <c r="C105" s="2"/>
      <c r="D105" s="550" t="s">
        <v>806</v>
      </c>
      <c r="E105" s="550"/>
      <c r="F105" s="165">
        <v>0</v>
      </c>
      <c r="G105" s="241">
        <f t="shared" si="26"/>
        <v>0</v>
      </c>
      <c r="H105" s="147"/>
      <c r="I105" s="165">
        <f t="shared" si="19"/>
        <v>0</v>
      </c>
      <c r="J105" s="74"/>
      <c r="K105" s="1"/>
      <c r="L105" s="1"/>
      <c r="M105" s="1"/>
      <c r="N105" s="1"/>
      <c r="O105" s="80"/>
      <c r="P105" s="1"/>
      <c r="Q105" s="42"/>
      <c r="R105" s="356"/>
      <c r="S105" s="80"/>
      <c r="T105" s="80"/>
      <c r="U105" s="44"/>
    </row>
    <row r="106" spans="1:21" ht="25.5" hidden="1" customHeight="1" x14ac:dyDescent="0.25">
      <c r="B106" s="55"/>
      <c r="C106" s="2"/>
      <c r="D106" s="551" t="s">
        <v>526</v>
      </c>
      <c r="E106" s="551"/>
      <c r="F106" s="165">
        <v>0</v>
      </c>
      <c r="G106" s="251">
        <f t="shared" si="26"/>
        <v>0</v>
      </c>
      <c r="H106" s="157"/>
      <c r="I106" s="165">
        <f t="shared" si="19"/>
        <v>0</v>
      </c>
      <c r="J106" s="74"/>
      <c r="K106" s="1"/>
      <c r="L106" s="1"/>
      <c r="M106" s="1"/>
      <c r="N106" s="1"/>
      <c r="O106" s="80"/>
      <c r="P106" s="1"/>
      <c r="Q106" s="42"/>
      <c r="R106" s="356"/>
      <c r="S106" s="80"/>
      <c r="T106" s="80"/>
      <c r="U106" s="44"/>
    </row>
    <row r="107" spans="1:21" ht="25.5" hidden="1" customHeight="1" x14ac:dyDescent="0.25">
      <c r="B107" s="55"/>
      <c r="C107" s="2"/>
      <c r="D107" s="551" t="s">
        <v>528</v>
      </c>
      <c r="E107" s="551"/>
      <c r="F107" s="165">
        <v>0</v>
      </c>
      <c r="G107" s="251">
        <f t="shared" si="26"/>
        <v>0</v>
      </c>
      <c r="H107" s="157"/>
      <c r="I107" s="165">
        <f t="shared" si="19"/>
        <v>0</v>
      </c>
      <c r="J107" s="74"/>
      <c r="K107" s="1"/>
      <c r="L107" s="1"/>
      <c r="M107" s="1"/>
      <c r="N107" s="1"/>
      <c r="O107" s="80"/>
      <c r="P107" s="1"/>
      <c r="Q107" s="42"/>
      <c r="R107" s="356"/>
      <c r="S107" s="80"/>
      <c r="T107" s="80"/>
      <c r="U107" s="44"/>
    </row>
    <row r="108" spans="1:21" s="41" customFormat="1" ht="15.75" hidden="1" customHeight="1" thickBot="1" x14ac:dyDescent="0.3">
      <c r="A108" s="124" t="s">
        <v>231</v>
      </c>
      <c r="B108" s="105" t="s">
        <v>663</v>
      </c>
      <c r="C108" s="595" t="s">
        <v>232</v>
      </c>
      <c r="D108" s="596"/>
      <c r="E108" s="596"/>
      <c r="F108" s="168">
        <v>0</v>
      </c>
      <c r="G108" s="252">
        <f>G109+G110+G111+G112+G113+G114+G115+G116+G117+G118</f>
        <v>0</v>
      </c>
      <c r="H108" s="158">
        <f t="shared" ref="H108:U108" si="27">H109+H110+H111+H112+H113+H114+H115+H116+H117+H118</f>
        <v>0</v>
      </c>
      <c r="I108" s="168">
        <f t="shared" si="19"/>
        <v>0</v>
      </c>
      <c r="J108" s="107">
        <f t="shared" si="27"/>
        <v>0</v>
      </c>
      <c r="K108" s="108">
        <f t="shared" si="27"/>
        <v>0</v>
      </c>
      <c r="L108" s="108">
        <f t="shared" si="27"/>
        <v>0</v>
      </c>
      <c r="M108" s="108">
        <f t="shared" si="27"/>
        <v>0</v>
      </c>
      <c r="N108" s="108">
        <f t="shared" si="27"/>
        <v>0</v>
      </c>
      <c r="O108" s="111">
        <f t="shared" si="27"/>
        <v>0</v>
      </c>
      <c r="P108" s="108">
        <f t="shared" si="27"/>
        <v>0</v>
      </c>
      <c r="Q108" s="110">
        <f t="shared" si="27"/>
        <v>0</v>
      </c>
      <c r="R108" s="358">
        <f t="shared" si="27"/>
        <v>0</v>
      </c>
      <c r="S108" s="111">
        <f t="shared" si="27"/>
        <v>0</v>
      </c>
      <c r="T108" s="111">
        <f t="shared" si="27"/>
        <v>0</v>
      </c>
      <c r="U108" s="112">
        <f t="shared" si="27"/>
        <v>0</v>
      </c>
    </row>
    <row r="109" spans="1:21" ht="15.75" hidden="1" customHeight="1" thickBot="1" x14ac:dyDescent="0.3">
      <c r="B109" s="55"/>
      <c r="C109" s="2"/>
      <c r="D109" s="550" t="s">
        <v>368</v>
      </c>
      <c r="E109" s="550"/>
      <c r="F109" s="165">
        <v>0</v>
      </c>
      <c r="G109" s="241">
        <f t="shared" ref="G109:G118" si="28">SUM(J109:U109)</f>
        <v>0</v>
      </c>
      <c r="H109" s="147"/>
      <c r="I109" s="165">
        <f t="shared" si="19"/>
        <v>0</v>
      </c>
      <c r="J109" s="74"/>
      <c r="K109" s="1"/>
      <c r="L109" s="1"/>
      <c r="M109" s="1"/>
      <c r="N109" s="1"/>
      <c r="O109" s="80"/>
      <c r="P109" s="1"/>
      <c r="Q109" s="42"/>
      <c r="R109" s="356"/>
      <c r="S109" s="80"/>
      <c r="T109" s="80"/>
      <c r="U109" s="44"/>
    </row>
    <row r="110" spans="1:21" ht="15.75" hidden="1" customHeight="1" thickBot="1" x14ac:dyDescent="0.3">
      <c r="B110" s="55"/>
      <c r="C110" s="2"/>
      <c r="D110" s="550" t="s">
        <v>515</v>
      </c>
      <c r="E110" s="550"/>
      <c r="F110" s="165">
        <v>0</v>
      </c>
      <c r="G110" s="241">
        <f t="shared" si="28"/>
        <v>0</v>
      </c>
      <c r="H110" s="147"/>
      <c r="I110" s="165">
        <f t="shared" si="19"/>
        <v>0</v>
      </c>
      <c r="J110" s="74"/>
      <c r="K110" s="1"/>
      <c r="L110" s="1"/>
      <c r="M110" s="1"/>
      <c r="N110" s="1"/>
      <c r="O110" s="80"/>
      <c r="P110" s="1"/>
      <c r="Q110" s="42"/>
      <c r="R110" s="356"/>
      <c r="S110" s="80"/>
      <c r="T110" s="80"/>
      <c r="U110" s="44"/>
    </row>
    <row r="111" spans="1:21" ht="15.75" hidden="1" customHeight="1" thickBot="1" x14ac:dyDescent="0.3">
      <c r="B111" s="55"/>
      <c r="C111" s="2"/>
      <c r="D111" s="550" t="s">
        <v>517</v>
      </c>
      <c r="E111" s="550"/>
      <c r="F111" s="165">
        <v>0</v>
      </c>
      <c r="G111" s="241">
        <f t="shared" si="28"/>
        <v>0</v>
      </c>
      <c r="H111" s="147"/>
      <c r="I111" s="165">
        <f t="shared" si="19"/>
        <v>0</v>
      </c>
      <c r="J111" s="74"/>
      <c r="K111" s="1"/>
      <c r="L111" s="1"/>
      <c r="M111" s="1"/>
      <c r="N111" s="1"/>
      <c r="O111" s="80"/>
      <c r="P111" s="1"/>
      <c r="Q111" s="42"/>
      <c r="R111" s="356"/>
      <c r="S111" s="80"/>
      <c r="T111" s="80"/>
      <c r="U111" s="44"/>
    </row>
    <row r="112" spans="1:21" ht="15.75" hidden="1" customHeight="1" thickBot="1" x14ac:dyDescent="0.3">
      <c r="B112" s="55"/>
      <c r="C112" s="2"/>
      <c r="D112" s="550" t="s">
        <v>518</v>
      </c>
      <c r="E112" s="550"/>
      <c r="F112" s="165">
        <v>0</v>
      </c>
      <c r="G112" s="241">
        <f t="shared" si="28"/>
        <v>0</v>
      </c>
      <c r="H112" s="147"/>
      <c r="I112" s="165">
        <f t="shared" si="19"/>
        <v>0</v>
      </c>
      <c r="J112" s="74"/>
      <c r="K112" s="1"/>
      <c r="L112" s="1"/>
      <c r="M112" s="1"/>
      <c r="N112" s="1"/>
      <c r="O112" s="80"/>
      <c r="P112" s="1"/>
      <c r="Q112" s="42"/>
      <c r="R112" s="356"/>
      <c r="S112" s="80"/>
      <c r="T112" s="80"/>
      <c r="U112" s="44"/>
    </row>
    <row r="113" spans="1:21" ht="15.75" hidden="1" customHeight="1" thickBot="1" x14ac:dyDescent="0.3">
      <c r="B113" s="55"/>
      <c r="C113" s="2"/>
      <c r="D113" s="550" t="s">
        <v>522</v>
      </c>
      <c r="E113" s="550"/>
      <c r="F113" s="165">
        <v>0</v>
      </c>
      <c r="G113" s="241">
        <f t="shared" si="28"/>
        <v>0</v>
      </c>
      <c r="H113" s="147"/>
      <c r="I113" s="165">
        <f t="shared" si="19"/>
        <v>0</v>
      </c>
      <c r="J113" s="74"/>
      <c r="K113" s="1"/>
      <c r="L113" s="1"/>
      <c r="M113" s="1"/>
      <c r="N113" s="1"/>
      <c r="O113" s="80"/>
      <c r="P113" s="1"/>
      <c r="Q113" s="42"/>
      <c r="R113" s="356"/>
      <c r="S113" s="80"/>
      <c r="T113" s="80"/>
      <c r="U113" s="44"/>
    </row>
    <row r="114" spans="1:21" ht="15.75" hidden="1" customHeight="1" thickBot="1" x14ac:dyDescent="0.3">
      <c r="B114" s="55"/>
      <c r="C114" s="2"/>
      <c r="D114" s="550" t="s">
        <v>520</v>
      </c>
      <c r="E114" s="550"/>
      <c r="F114" s="165">
        <v>0</v>
      </c>
      <c r="G114" s="241">
        <f t="shared" si="28"/>
        <v>0</v>
      </c>
      <c r="H114" s="147"/>
      <c r="I114" s="165">
        <f t="shared" si="19"/>
        <v>0</v>
      </c>
      <c r="J114" s="74"/>
      <c r="K114" s="1"/>
      <c r="L114" s="1"/>
      <c r="M114" s="1"/>
      <c r="N114" s="1"/>
      <c r="O114" s="80"/>
      <c r="P114" s="1"/>
      <c r="Q114" s="42"/>
      <c r="R114" s="356"/>
      <c r="S114" s="80"/>
      <c r="T114" s="80"/>
      <c r="U114" s="44"/>
    </row>
    <row r="115" spans="1:21" ht="25.5" hidden="1" customHeight="1" x14ac:dyDescent="0.25">
      <c r="B115" s="55"/>
      <c r="C115" s="2"/>
      <c r="D115" s="551" t="s">
        <v>524</v>
      </c>
      <c r="E115" s="551"/>
      <c r="F115" s="165">
        <v>0</v>
      </c>
      <c r="G115" s="251">
        <f t="shared" si="28"/>
        <v>0</v>
      </c>
      <c r="H115" s="157"/>
      <c r="I115" s="165">
        <f t="shared" si="19"/>
        <v>0</v>
      </c>
      <c r="J115" s="74"/>
      <c r="K115" s="1"/>
      <c r="L115" s="1"/>
      <c r="M115" s="1"/>
      <c r="N115" s="1"/>
      <c r="O115" s="80"/>
      <c r="P115" s="1"/>
      <c r="Q115" s="42"/>
      <c r="R115" s="356"/>
      <c r="S115" s="80"/>
      <c r="T115" s="80"/>
      <c r="U115" s="44"/>
    </row>
    <row r="116" spans="1:21" ht="15.75" hidden="1" customHeight="1" thickBot="1" x14ac:dyDescent="0.3">
      <c r="B116" s="55"/>
      <c r="C116" s="2"/>
      <c r="D116" s="550" t="s">
        <v>525</v>
      </c>
      <c r="E116" s="550"/>
      <c r="F116" s="165">
        <v>0</v>
      </c>
      <c r="G116" s="241">
        <f t="shared" si="28"/>
        <v>0</v>
      </c>
      <c r="H116" s="147"/>
      <c r="I116" s="165">
        <f t="shared" si="19"/>
        <v>0</v>
      </c>
      <c r="J116" s="74"/>
      <c r="K116" s="1"/>
      <c r="L116" s="1"/>
      <c r="M116" s="1"/>
      <c r="N116" s="1"/>
      <c r="O116" s="80"/>
      <c r="P116" s="1"/>
      <c r="Q116" s="42"/>
      <c r="R116" s="356"/>
      <c r="S116" s="80"/>
      <c r="T116" s="80"/>
      <c r="U116" s="44"/>
    </row>
    <row r="117" spans="1:21" ht="25.5" hidden="1" customHeight="1" x14ac:dyDescent="0.25">
      <c r="B117" s="55"/>
      <c r="C117" s="2"/>
      <c r="D117" s="551" t="s">
        <v>527</v>
      </c>
      <c r="E117" s="551"/>
      <c r="F117" s="165">
        <v>0</v>
      </c>
      <c r="G117" s="251">
        <f t="shared" si="28"/>
        <v>0</v>
      </c>
      <c r="H117" s="157"/>
      <c r="I117" s="165">
        <f t="shared" si="19"/>
        <v>0</v>
      </c>
      <c r="J117" s="74"/>
      <c r="K117" s="1"/>
      <c r="L117" s="1"/>
      <c r="M117" s="1"/>
      <c r="N117" s="1"/>
      <c r="O117" s="80"/>
      <c r="P117" s="1"/>
      <c r="Q117" s="42"/>
      <c r="R117" s="356"/>
      <c r="S117" s="80"/>
      <c r="T117" s="80"/>
      <c r="U117" s="44"/>
    </row>
    <row r="118" spans="1:21" ht="25.5" hidden="1" customHeight="1" x14ac:dyDescent="0.25">
      <c r="B118" s="55"/>
      <c r="C118" s="2"/>
      <c r="D118" s="551" t="s">
        <v>529</v>
      </c>
      <c r="E118" s="551"/>
      <c r="F118" s="165">
        <v>0</v>
      </c>
      <c r="G118" s="251">
        <f t="shared" si="28"/>
        <v>0</v>
      </c>
      <c r="H118" s="157"/>
      <c r="I118" s="165">
        <f t="shared" si="19"/>
        <v>0</v>
      </c>
      <c r="J118" s="74"/>
      <c r="K118" s="1"/>
      <c r="L118" s="1"/>
      <c r="M118" s="1"/>
      <c r="N118" s="1"/>
      <c r="O118" s="80"/>
      <c r="P118" s="1"/>
      <c r="Q118" s="42"/>
      <c r="R118" s="356"/>
      <c r="S118" s="80"/>
      <c r="T118" s="80"/>
      <c r="U118" s="44"/>
    </row>
    <row r="119" spans="1:21" s="41" customFormat="1" ht="27.75" hidden="1" customHeight="1" x14ac:dyDescent="0.25">
      <c r="A119" s="124" t="s">
        <v>233</v>
      </c>
      <c r="B119" s="105" t="s">
        <v>664</v>
      </c>
      <c r="C119" s="630" t="s">
        <v>808</v>
      </c>
      <c r="D119" s="631"/>
      <c r="E119" s="631"/>
      <c r="F119" s="168">
        <v>0</v>
      </c>
      <c r="G119" s="250">
        <f>G120+G121</f>
        <v>0</v>
      </c>
      <c r="H119" s="156">
        <f t="shared" ref="H119:U119" si="29">H120+H121</f>
        <v>0</v>
      </c>
      <c r="I119" s="168">
        <f t="shared" si="19"/>
        <v>0</v>
      </c>
      <c r="J119" s="107">
        <f t="shared" si="29"/>
        <v>0</v>
      </c>
      <c r="K119" s="108">
        <f t="shared" si="29"/>
        <v>0</v>
      </c>
      <c r="L119" s="108">
        <f t="shared" si="29"/>
        <v>0</v>
      </c>
      <c r="M119" s="108">
        <f t="shared" si="29"/>
        <v>0</v>
      </c>
      <c r="N119" s="108">
        <f t="shared" si="29"/>
        <v>0</v>
      </c>
      <c r="O119" s="111">
        <f t="shared" si="29"/>
        <v>0</v>
      </c>
      <c r="P119" s="108">
        <f t="shared" si="29"/>
        <v>0</v>
      </c>
      <c r="Q119" s="110">
        <f t="shared" si="29"/>
        <v>0</v>
      </c>
      <c r="R119" s="358">
        <f t="shared" si="29"/>
        <v>0</v>
      </c>
      <c r="S119" s="111">
        <f t="shared" si="29"/>
        <v>0</v>
      </c>
      <c r="T119" s="111">
        <f t="shared" si="29"/>
        <v>0</v>
      </c>
      <c r="U119" s="112">
        <f t="shared" si="29"/>
        <v>0</v>
      </c>
    </row>
    <row r="120" spans="1:21" ht="15.75" hidden="1" customHeight="1" thickBot="1" x14ac:dyDescent="0.3">
      <c r="B120" s="55"/>
      <c r="C120" s="2"/>
      <c r="D120" s="550" t="s">
        <v>531</v>
      </c>
      <c r="E120" s="550"/>
      <c r="F120" s="165">
        <v>0</v>
      </c>
      <c r="G120" s="241">
        <f>SUM(J120:U120)</f>
        <v>0</v>
      </c>
      <c r="H120" s="147"/>
      <c r="I120" s="165">
        <f t="shared" si="19"/>
        <v>0</v>
      </c>
      <c r="J120" s="74"/>
      <c r="K120" s="1"/>
      <c r="L120" s="1"/>
      <c r="M120" s="1"/>
      <c r="N120" s="1"/>
      <c r="O120" s="80"/>
      <c r="P120" s="1"/>
      <c r="Q120" s="42"/>
      <c r="R120" s="356"/>
      <c r="S120" s="80"/>
      <c r="T120" s="80"/>
      <c r="U120" s="44"/>
    </row>
    <row r="121" spans="1:21" ht="25.5" hidden="1" customHeight="1" x14ac:dyDescent="0.25">
      <c r="B121" s="55"/>
      <c r="C121" s="2"/>
      <c r="D121" s="551" t="s">
        <v>530</v>
      </c>
      <c r="E121" s="551"/>
      <c r="F121" s="165">
        <v>0</v>
      </c>
      <c r="G121" s="251">
        <f>SUM(J121:U121)</f>
        <v>0</v>
      </c>
      <c r="H121" s="157"/>
      <c r="I121" s="165">
        <f t="shared" si="19"/>
        <v>0</v>
      </c>
      <c r="J121" s="74"/>
      <c r="K121" s="1"/>
      <c r="L121" s="1"/>
      <c r="M121" s="1"/>
      <c r="N121" s="1"/>
      <c r="O121" s="80"/>
      <c r="P121" s="1"/>
      <c r="Q121" s="42"/>
      <c r="R121" s="356"/>
      <c r="S121" s="80"/>
      <c r="T121" s="80"/>
      <c r="U121" s="44"/>
    </row>
    <row r="122" spans="1:21" s="41" customFormat="1" ht="15.75" hidden="1" customHeight="1" thickBot="1" x14ac:dyDescent="0.3">
      <c r="A122" s="124" t="s">
        <v>234</v>
      </c>
      <c r="B122" s="105" t="s">
        <v>666</v>
      </c>
      <c r="C122" s="630" t="s">
        <v>809</v>
      </c>
      <c r="D122" s="631"/>
      <c r="E122" s="631"/>
      <c r="F122" s="168">
        <v>0</v>
      </c>
      <c r="G122" s="250">
        <f>G123+G124+G125+G126+G127+G128+G129+G130+G131+G132+G133</f>
        <v>0</v>
      </c>
      <c r="H122" s="156">
        <f t="shared" ref="H122:U122" si="30">H123+H124+H125+H126+H127+H128+H129+H130+H131+H132+H133</f>
        <v>0</v>
      </c>
      <c r="I122" s="168">
        <f t="shared" si="19"/>
        <v>0</v>
      </c>
      <c r="J122" s="107">
        <f t="shared" si="30"/>
        <v>0</v>
      </c>
      <c r="K122" s="108">
        <f t="shared" si="30"/>
        <v>0</v>
      </c>
      <c r="L122" s="108">
        <f t="shared" si="30"/>
        <v>0</v>
      </c>
      <c r="M122" s="108">
        <f t="shared" si="30"/>
        <v>0</v>
      </c>
      <c r="N122" s="108">
        <f t="shared" si="30"/>
        <v>0</v>
      </c>
      <c r="O122" s="111">
        <f t="shared" si="30"/>
        <v>0</v>
      </c>
      <c r="P122" s="108">
        <f t="shared" si="30"/>
        <v>0</v>
      </c>
      <c r="Q122" s="110">
        <f t="shared" si="30"/>
        <v>0</v>
      </c>
      <c r="R122" s="358">
        <f t="shared" si="30"/>
        <v>0</v>
      </c>
      <c r="S122" s="111">
        <f t="shared" si="30"/>
        <v>0</v>
      </c>
      <c r="T122" s="111">
        <f t="shared" si="30"/>
        <v>0</v>
      </c>
      <c r="U122" s="112">
        <f t="shared" si="30"/>
        <v>0</v>
      </c>
    </row>
    <row r="123" spans="1:21" ht="15.75" hidden="1" customHeight="1" thickBot="1" x14ac:dyDescent="0.3">
      <c r="B123" s="55"/>
      <c r="C123" s="2"/>
      <c r="D123" s="550" t="s">
        <v>354</v>
      </c>
      <c r="E123" s="550"/>
      <c r="F123" s="165">
        <v>0</v>
      </c>
      <c r="G123" s="241">
        <f t="shared" ref="G123:G136" si="31">SUM(J123:U123)</f>
        <v>0</v>
      </c>
      <c r="H123" s="147"/>
      <c r="I123" s="165">
        <f t="shared" si="19"/>
        <v>0</v>
      </c>
      <c r="J123" s="74"/>
      <c r="K123" s="1"/>
      <c r="L123" s="1"/>
      <c r="M123" s="1"/>
      <c r="N123" s="1"/>
      <c r="O123" s="80"/>
      <c r="P123" s="1"/>
      <c r="Q123" s="42"/>
      <c r="R123" s="356"/>
      <c r="S123" s="80"/>
      <c r="T123" s="80"/>
      <c r="U123" s="44"/>
    </row>
    <row r="124" spans="1:21" ht="15.75" hidden="1" customHeight="1" thickBot="1" x14ac:dyDescent="0.3">
      <c r="B124" s="55"/>
      <c r="C124" s="2"/>
      <c r="D124" s="550" t="s">
        <v>357</v>
      </c>
      <c r="E124" s="550"/>
      <c r="F124" s="165">
        <v>0</v>
      </c>
      <c r="G124" s="241">
        <f t="shared" si="31"/>
        <v>0</v>
      </c>
      <c r="H124" s="147"/>
      <c r="I124" s="165">
        <f t="shared" si="19"/>
        <v>0</v>
      </c>
      <c r="J124" s="74"/>
      <c r="K124" s="1"/>
      <c r="L124" s="1"/>
      <c r="M124" s="1"/>
      <c r="N124" s="1"/>
      <c r="O124" s="80"/>
      <c r="P124" s="1"/>
      <c r="Q124" s="42"/>
      <c r="R124" s="356"/>
      <c r="S124" s="80"/>
      <c r="T124" s="80"/>
      <c r="U124" s="44"/>
    </row>
    <row r="125" spans="1:21" ht="15.75" hidden="1" customHeight="1" thickBot="1" x14ac:dyDescent="0.3">
      <c r="B125" s="55"/>
      <c r="C125" s="2"/>
      <c r="D125" s="550" t="s">
        <v>358</v>
      </c>
      <c r="E125" s="550"/>
      <c r="F125" s="165">
        <v>0</v>
      </c>
      <c r="G125" s="241">
        <f t="shared" si="31"/>
        <v>0</v>
      </c>
      <c r="H125" s="147"/>
      <c r="I125" s="165">
        <f t="shared" si="19"/>
        <v>0</v>
      </c>
      <c r="J125" s="74"/>
      <c r="K125" s="1"/>
      <c r="L125" s="1"/>
      <c r="M125" s="1"/>
      <c r="N125" s="1"/>
      <c r="O125" s="80"/>
      <c r="P125" s="1"/>
      <c r="Q125" s="42"/>
      <c r="R125" s="356"/>
      <c r="S125" s="80"/>
      <c r="T125" s="80"/>
      <c r="U125" s="44"/>
    </row>
    <row r="126" spans="1:21" ht="15.75" hidden="1" customHeight="1" thickBot="1" x14ac:dyDescent="0.3">
      <c r="B126" s="55"/>
      <c r="C126" s="2"/>
      <c r="D126" s="550" t="s">
        <v>355</v>
      </c>
      <c r="E126" s="550"/>
      <c r="F126" s="165">
        <v>0</v>
      </c>
      <c r="G126" s="241">
        <f t="shared" si="31"/>
        <v>0</v>
      </c>
      <c r="H126" s="147"/>
      <c r="I126" s="165">
        <f t="shared" si="19"/>
        <v>0</v>
      </c>
      <c r="J126" s="74"/>
      <c r="K126" s="1"/>
      <c r="L126" s="1"/>
      <c r="M126" s="1"/>
      <c r="N126" s="1"/>
      <c r="O126" s="80"/>
      <c r="P126" s="1"/>
      <c r="Q126" s="42"/>
      <c r="R126" s="356"/>
      <c r="S126" s="80"/>
      <c r="T126" s="80"/>
      <c r="U126" s="44"/>
    </row>
    <row r="127" spans="1:21" ht="15.75" hidden="1" customHeight="1" thickBot="1" x14ac:dyDescent="0.3">
      <c r="B127" s="55"/>
      <c r="C127" s="2"/>
      <c r="D127" s="550" t="s">
        <v>810</v>
      </c>
      <c r="E127" s="550"/>
      <c r="F127" s="165">
        <v>0</v>
      </c>
      <c r="G127" s="241">
        <f t="shared" si="31"/>
        <v>0</v>
      </c>
      <c r="H127" s="147"/>
      <c r="I127" s="165">
        <f t="shared" si="19"/>
        <v>0</v>
      </c>
      <c r="J127" s="74"/>
      <c r="K127" s="1"/>
      <c r="L127" s="1"/>
      <c r="M127" s="1"/>
      <c r="N127" s="1"/>
      <c r="O127" s="80"/>
      <c r="P127" s="1"/>
      <c r="Q127" s="42"/>
      <c r="R127" s="356"/>
      <c r="S127" s="80"/>
      <c r="T127" s="80"/>
      <c r="U127" s="44"/>
    </row>
    <row r="128" spans="1:21" ht="25.5" hidden="1" customHeight="1" x14ac:dyDescent="0.25">
      <c r="B128" s="55"/>
      <c r="C128" s="2"/>
      <c r="D128" s="551" t="s">
        <v>532</v>
      </c>
      <c r="E128" s="551"/>
      <c r="F128" s="165">
        <v>0</v>
      </c>
      <c r="G128" s="251">
        <f t="shared" si="31"/>
        <v>0</v>
      </c>
      <c r="H128" s="157"/>
      <c r="I128" s="165">
        <f t="shared" si="19"/>
        <v>0</v>
      </c>
      <c r="J128" s="74"/>
      <c r="K128" s="1"/>
      <c r="L128" s="1"/>
      <c r="M128" s="1"/>
      <c r="N128" s="1"/>
      <c r="O128" s="80"/>
      <c r="P128" s="1"/>
      <c r="Q128" s="42"/>
      <c r="R128" s="356"/>
      <c r="S128" s="80"/>
      <c r="T128" s="80"/>
      <c r="U128" s="44"/>
    </row>
    <row r="129" spans="1:21" ht="25.5" hidden="1" customHeight="1" x14ac:dyDescent="0.25">
      <c r="B129" s="55"/>
      <c r="C129" s="2"/>
      <c r="D129" s="551" t="s">
        <v>533</v>
      </c>
      <c r="E129" s="551"/>
      <c r="F129" s="165">
        <v>0</v>
      </c>
      <c r="G129" s="251">
        <f t="shared" si="31"/>
        <v>0</v>
      </c>
      <c r="H129" s="157"/>
      <c r="I129" s="165">
        <f t="shared" si="19"/>
        <v>0</v>
      </c>
      <c r="J129" s="74"/>
      <c r="K129" s="1"/>
      <c r="L129" s="1"/>
      <c r="M129" s="1"/>
      <c r="N129" s="1"/>
      <c r="O129" s="80"/>
      <c r="P129" s="1"/>
      <c r="Q129" s="42"/>
      <c r="R129" s="356"/>
      <c r="S129" s="80"/>
      <c r="T129" s="80"/>
      <c r="U129" s="44"/>
    </row>
    <row r="130" spans="1:21" ht="15.75" hidden="1" customHeight="1" thickBot="1" x14ac:dyDescent="0.3">
      <c r="B130" s="55"/>
      <c r="C130" s="2"/>
      <c r="D130" s="550" t="s">
        <v>364</v>
      </c>
      <c r="E130" s="550"/>
      <c r="F130" s="165">
        <v>0</v>
      </c>
      <c r="G130" s="241">
        <f t="shared" si="31"/>
        <v>0</v>
      </c>
      <c r="H130" s="147"/>
      <c r="I130" s="165">
        <f t="shared" si="19"/>
        <v>0</v>
      </c>
      <c r="J130" s="74"/>
      <c r="K130" s="1"/>
      <c r="L130" s="1"/>
      <c r="M130" s="1"/>
      <c r="N130" s="1"/>
      <c r="O130" s="80"/>
      <c r="P130" s="1"/>
      <c r="Q130" s="42"/>
      <c r="R130" s="356"/>
      <c r="S130" s="80"/>
      <c r="T130" s="80"/>
      <c r="U130" s="44"/>
    </row>
    <row r="131" spans="1:21" ht="15.75" hidden="1" customHeight="1" thickBot="1" x14ac:dyDescent="0.3">
      <c r="B131" s="55"/>
      <c r="C131" s="2"/>
      <c r="D131" s="550" t="s">
        <v>356</v>
      </c>
      <c r="E131" s="550"/>
      <c r="F131" s="165">
        <v>0</v>
      </c>
      <c r="G131" s="241">
        <f t="shared" si="31"/>
        <v>0</v>
      </c>
      <c r="H131" s="147"/>
      <c r="I131" s="165">
        <f t="shared" si="19"/>
        <v>0</v>
      </c>
      <c r="J131" s="74"/>
      <c r="K131" s="1"/>
      <c r="L131" s="1"/>
      <c r="M131" s="1"/>
      <c r="N131" s="1"/>
      <c r="O131" s="80"/>
      <c r="P131" s="1"/>
      <c r="Q131" s="42"/>
      <c r="R131" s="356"/>
      <c r="S131" s="80"/>
      <c r="T131" s="80"/>
      <c r="U131" s="44"/>
    </row>
    <row r="132" spans="1:21" ht="25.5" hidden="1" customHeight="1" x14ac:dyDescent="0.25">
      <c r="B132" s="55"/>
      <c r="C132" s="2"/>
      <c r="D132" s="551" t="s">
        <v>534</v>
      </c>
      <c r="E132" s="551"/>
      <c r="F132" s="165">
        <v>0</v>
      </c>
      <c r="G132" s="251">
        <f t="shared" si="31"/>
        <v>0</v>
      </c>
      <c r="H132" s="157"/>
      <c r="I132" s="165">
        <f t="shared" si="19"/>
        <v>0</v>
      </c>
      <c r="J132" s="74"/>
      <c r="K132" s="1"/>
      <c r="L132" s="1"/>
      <c r="M132" s="1"/>
      <c r="N132" s="1"/>
      <c r="O132" s="80"/>
      <c r="P132" s="1"/>
      <c r="Q132" s="42"/>
      <c r="R132" s="356"/>
      <c r="S132" s="80"/>
      <c r="T132" s="80"/>
      <c r="U132" s="44"/>
    </row>
    <row r="133" spans="1:21" ht="15.75" hidden="1" customHeight="1" thickBot="1" x14ac:dyDescent="0.3">
      <c r="B133" s="55"/>
      <c r="C133" s="2"/>
      <c r="D133" s="550" t="s">
        <v>535</v>
      </c>
      <c r="E133" s="550"/>
      <c r="F133" s="165">
        <v>0</v>
      </c>
      <c r="G133" s="241">
        <f t="shared" si="31"/>
        <v>0</v>
      </c>
      <c r="H133" s="147"/>
      <c r="I133" s="165">
        <f t="shared" si="19"/>
        <v>0</v>
      </c>
      <c r="J133" s="74"/>
      <c r="K133" s="1"/>
      <c r="L133" s="1"/>
      <c r="M133" s="1"/>
      <c r="N133" s="1"/>
      <c r="O133" s="80"/>
      <c r="P133" s="1"/>
      <c r="Q133" s="42"/>
      <c r="R133" s="356"/>
      <c r="S133" s="80"/>
      <c r="T133" s="80"/>
      <c r="U133" s="44"/>
    </row>
    <row r="134" spans="1:21" s="41" customFormat="1" ht="15.75" hidden="1" customHeight="1" thickBot="1" x14ac:dyDescent="0.3">
      <c r="A134" s="124" t="s">
        <v>235</v>
      </c>
      <c r="B134" s="105" t="s">
        <v>665</v>
      </c>
      <c r="C134" s="595" t="s">
        <v>236</v>
      </c>
      <c r="D134" s="596"/>
      <c r="E134" s="596"/>
      <c r="F134" s="168">
        <v>0</v>
      </c>
      <c r="G134" s="252">
        <f t="shared" si="31"/>
        <v>0</v>
      </c>
      <c r="H134" s="158"/>
      <c r="I134" s="168">
        <f t="shared" si="19"/>
        <v>0</v>
      </c>
      <c r="J134" s="107"/>
      <c r="K134" s="108"/>
      <c r="L134" s="108"/>
      <c r="M134" s="108"/>
      <c r="N134" s="108"/>
      <c r="O134" s="111"/>
      <c r="P134" s="108"/>
      <c r="Q134" s="110"/>
      <c r="R134" s="358"/>
      <c r="S134" s="111"/>
      <c r="T134" s="111"/>
      <c r="U134" s="112"/>
    </row>
    <row r="135" spans="1:21" s="41" customFormat="1" ht="15.75" hidden="1" customHeight="1" thickBot="1" x14ac:dyDescent="0.3">
      <c r="A135" s="124" t="s">
        <v>237</v>
      </c>
      <c r="B135" s="105" t="s">
        <v>667</v>
      </c>
      <c r="C135" s="595" t="s">
        <v>238</v>
      </c>
      <c r="D135" s="596"/>
      <c r="E135" s="596"/>
      <c r="F135" s="168">
        <v>0</v>
      </c>
      <c r="G135" s="252">
        <f t="shared" si="31"/>
        <v>0</v>
      </c>
      <c r="H135" s="158"/>
      <c r="I135" s="168">
        <f t="shared" si="19"/>
        <v>0</v>
      </c>
      <c r="J135" s="107"/>
      <c r="K135" s="108"/>
      <c r="L135" s="108"/>
      <c r="M135" s="108"/>
      <c r="N135" s="108"/>
      <c r="O135" s="111"/>
      <c r="P135" s="108"/>
      <c r="Q135" s="110"/>
      <c r="R135" s="358"/>
      <c r="S135" s="111"/>
      <c r="T135" s="111"/>
      <c r="U135" s="112"/>
    </row>
    <row r="136" spans="1:21" s="41" customFormat="1" ht="15.75" hidden="1" customHeight="1" thickBot="1" x14ac:dyDescent="0.3">
      <c r="A136" s="124" t="s">
        <v>239</v>
      </c>
      <c r="B136" s="105" t="s">
        <v>668</v>
      </c>
      <c r="C136" s="595" t="s">
        <v>240</v>
      </c>
      <c r="D136" s="596"/>
      <c r="E136" s="596"/>
      <c r="F136" s="168">
        <v>0</v>
      </c>
      <c r="G136" s="252">
        <f t="shared" si="31"/>
        <v>0</v>
      </c>
      <c r="H136" s="158"/>
      <c r="I136" s="168">
        <f t="shared" ref="I136:I199" si="32">SUM(G136:H136)</f>
        <v>0</v>
      </c>
      <c r="J136" s="107"/>
      <c r="K136" s="108"/>
      <c r="L136" s="108"/>
      <c r="M136" s="108"/>
      <c r="N136" s="108"/>
      <c r="O136" s="111"/>
      <c r="P136" s="108"/>
      <c r="Q136" s="110"/>
      <c r="R136" s="358"/>
      <c r="S136" s="111"/>
      <c r="T136" s="111"/>
      <c r="U136" s="112"/>
    </row>
    <row r="137" spans="1:21" s="41" customFormat="1" ht="15.75" hidden="1" customHeight="1" thickBot="1" x14ac:dyDescent="0.3">
      <c r="A137" s="124" t="s">
        <v>241</v>
      </c>
      <c r="B137" s="105" t="s">
        <v>669</v>
      </c>
      <c r="C137" s="595" t="s">
        <v>242</v>
      </c>
      <c r="D137" s="596"/>
      <c r="E137" s="596"/>
      <c r="F137" s="168">
        <v>0</v>
      </c>
      <c r="G137" s="252">
        <f>G138+G139+G140+G141+G142+G143+G144+G145+G146+G147</f>
        <v>0</v>
      </c>
      <c r="H137" s="158">
        <f t="shared" ref="H137:U137" si="33">H138+H139+H140+H141+H142+H143+H144+H145+H146+H147</f>
        <v>0</v>
      </c>
      <c r="I137" s="168">
        <f t="shared" si="32"/>
        <v>0</v>
      </c>
      <c r="J137" s="107">
        <f t="shared" si="33"/>
        <v>0</v>
      </c>
      <c r="K137" s="108">
        <f t="shared" si="33"/>
        <v>0</v>
      </c>
      <c r="L137" s="108">
        <f t="shared" si="33"/>
        <v>0</v>
      </c>
      <c r="M137" s="108">
        <f t="shared" si="33"/>
        <v>0</v>
      </c>
      <c r="N137" s="108">
        <f t="shared" si="33"/>
        <v>0</v>
      </c>
      <c r="O137" s="111">
        <f t="shared" si="33"/>
        <v>0</v>
      </c>
      <c r="P137" s="108">
        <f t="shared" si="33"/>
        <v>0</v>
      </c>
      <c r="Q137" s="110">
        <f t="shared" si="33"/>
        <v>0</v>
      </c>
      <c r="R137" s="358">
        <f t="shared" si="33"/>
        <v>0</v>
      </c>
      <c r="S137" s="111">
        <f t="shared" si="33"/>
        <v>0</v>
      </c>
      <c r="T137" s="111">
        <f t="shared" si="33"/>
        <v>0</v>
      </c>
      <c r="U137" s="112">
        <f t="shared" si="33"/>
        <v>0</v>
      </c>
    </row>
    <row r="138" spans="1:21" ht="15.75" hidden="1" customHeight="1" thickBot="1" x14ac:dyDescent="0.3">
      <c r="B138" s="55"/>
      <c r="C138" s="2"/>
      <c r="D138" s="550" t="s">
        <v>359</v>
      </c>
      <c r="E138" s="550"/>
      <c r="F138" s="165">
        <v>0</v>
      </c>
      <c r="G138" s="241">
        <f t="shared" ref="G138:G148" si="34">SUM(J138:U138)</f>
        <v>0</v>
      </c>
      <c r="H138" s="147"/>
      <c r="I138" s="165">
        <f t="shared" si="32"/>
        <v>0</v>
      </c>
      <c r="J138" s="74"/>
      <c r="K138" s="1"/>
      <c r="L138" s="1"/>
      <c r="M138" s="1"/>
      <c r="N138" s="1"/>
      <c r="O138" s="80"/>
      <c r="P138" s="1"/>
      <c r="Q138" s="42"/>
      <c r="R138" s="356"/>
      <c r="S138" s="80"/>
      <c r="T138" s="80"/>
      <c r="U138" s="44"/>
    </row>
    <row r="139" spans="1:21" ht="15.75" hidden="1" customHeight="1" thickBot="1" x14ac:dyDescent="0.3">
      <c r="B139" s="55"/>
      <c r="C139" s="2"/>
      <c r="D139" s="550" t="s">
        <v>360</v>
      </c>
      <c r="E139" s="550"/>
      <c r="F139" s="165">
        <v>0</v>
      </c>
      <c r="G139" s="241">
        <f t="shared" si="34"/>
        <v>0</v>
      </c>
      <c r="H139" s="147"/>
      <c r="I139" s="165">
        <f t="shared" si="32"/>
        <v>0</v>
      </c>
      <c r="J139" s="74"/>
      <c r="K139" s="1"/>
      <c r="L139" s="1"/>
      <c r="M139" s="1"/>
      <c r="N139" s="1"/>
      <c r="O139" s="80"/>
      <c r="P139" s="1"/>
      <c r="Q139" s="42"/>
      <c r="R139" s="356"/>
      <c r="S139" s="80"/>
      <c r="T139" s="80"/>
      <c r="U139" s="44"/>
    </row>
    <row r="140" spans="1:21" ht="15.75" hidden="1" customHeight="1" thickBot="1" x14ac:dyDescent="0.3">
      <c r="B140" s="55"/>
      <c r="C140" s="2"/>
      <c r="D140" s="550" t="s">
        <v>361</v>
      </c>
      <c r="E140" s="550"/>
      <c r="F140" s="165">
        <v>0</v>
      </c>
      <c r="G140" s="241">
        <f t="shared" si="34"/>
        <v>0</v>
      </c>
      <c r="H140" s="147"/>
      <c r="I140" s="165">
        <f t="shared" si="32"/>
        <v>0</v>
      </c>
      <c r="J140" s="74"/>
      <c r="K140" s="1"/>
      <c r="L140" s="1"/>
      <c r="M140" s="1"/>
      <c r="N140" s="1"/>
      <c r="O140" s="80"/>
      <c r="P140" s="1"/>
      <c r="Q140" s="42"/>
      <c r="R140" s="356"/>
      <c r="S140" s="80"/>
      <c r="T140" s="80"/>
      <c r="U140" s="44"/>
    </row>
    <row r="141" spans="1:21" ht="15.75" hidden="1" customHeight="1" thickBot="1" x14ac:dyDescent="0.3">
      <c r="B141" s="55"/>
      <c r="C141" s="2"/>
      <c r="D141" s="550" t="s">
        <v>362</v>
      </c>
      <c r="E141" s="550"/>
      <c r="F141" s="165">
        <v>0</v>
      </c>
      <c r="G141" s="241">
        <f t="shared" si="34"/>
        <v>0</v>
      </c>
      <c r="H141" s="147"/>
      <c r="I141" s="165">
        <f t="shared" si="32"/>
        <v>0</v>
      </c>
      <c r="J141" s="74"/>
      <c r="K141" s="1"/>
      <c r="L141" s="1"/>
      <c r="M141" s="1"/>
      <c r="N141" s="1"/>
      <c r="O141" s="80"/>
      <c r="P141" s="1"/>
      <c r="Q141" s="42"/>
      <c r="R141" s="356"/>
      <c r="S141" s="80"/>
      <c r="T141" s="80"/>
      <c r="U141" s="44"/>
    </row>
    <row r="142" spans="1:21" ht="15.75" hidden="1" customHeight="1" thickBot="1" x14ac:dyDescent="0.3">
      <c r="B142" s="55"/>
      <c r="C142" s="2"/>
      <c r="D142" s="550" t="s">
        <v>363</v>
      </c>
      <c r="E142" s="550"/>
      <c r="F142" s="165">
        <v>0</v>
      </c>
      <c r="G142" s="241">
        <f t="shared" si="34"/>
        <v>0</v>
      </c>
      <c r="H142" s="147"/>
      <c r="I142" s="165">
        <f t="shared" si="32"/>
        <v>0</v>
      </c>
      <c r="J142" s="74"/>
      <c r="K142" s="1"/>
      <c r="L142" s="1"/>
      <c r="M142" s="1"/>
      <c r="N142" s="1"/>
      <c r="O142" s="80"/>
      <c r="P142" s="1"/>
      <c r="Q142" s="42"/>
      <c r="R142" s="356"/>
      <c r="S142" s="80"/>
      <c r="T142" s="80"/>
      <c r="U142" s="44"/>
    </row>
    <row r="143" spans="1:21" ht="25.5" hidden="1" customHeight="1" x14ac:dyDescent="0.25">
      <c r="B143" s="55"/>
      <c r="C143" s="2"/>
      <c r="D143" s="551" t="s">
        <v>536</v>
      </c>
      <c r="E143" s="551"/>
      <c r="F143" s="165">
        <v>0</v>
      </c>
      <c r="G143" s="251">
        <f t="shared" si="34"/>
        <v>0</v>
      </c>
      <c r="H143" s="157"/>
      <c r="I143" s="165">
        <f t="shared" si="32"/>
        <v>0</v>
      </c>
      <c r="J143" s="74"/>
      <c r="K143" s="1"/>
      <c r="L143" s="1"/>
      <c r="M143" s="1"/>
      <c r="N143" s="1"/>
      <c r="O143" s="80"/>
      <c r="P143" s="1"/>
      <c r="Q143" s="42"/>
      <c r="R143" s="356"/>
      <c r="S143" s="80"/>
      <c r="T143" s="80"/>
      <c r="U143" s="44"/>
    </row>
    <row r="144" spans="1:21" ht="25.5" hidden="1" customHeight="1" x14ac:dyDescent="0.25">
      <c r="B144" s="55"/>
      <c r="C144" s="2"/>
      <c r="D144" s="551" t="s">
        <v>539</v>
      </c>
      <c r="E144" s="551"/>
      <c r="F144" s="165">
        <v>0</v>
      </c>
      <c r="G144" s="251">
        <f t="shared" si="34"/>
        <v>0</v>
      </c>
      <c r="H144" s="157"/>
      <c r="I144" s="165">
        <f t="shared" si="32"/>
        <v>0</v>
      </c>
      <c r="J144" s="74"/>
      <c r="K144" s="1"/>
      <c r="L144" s="1"/>
      <c r="M144" s="1"/>
      <c r="N144" s="1"/>
      <c r="O144" s="80"/>
      <c r="P144" s="1"/>
      <c r="Q144" s="42"/>
      <c r="R144" s="356"/>
      <c r="S144" s="80"/>
      <c r="T144" s="80"/>
      <c r="U144" s="44"/>
    </row>
    <row r="145" spans="1:21" ht="15.75" hidden="1" customHeight="1" thickBot="1" x14ac:dyDescent="0.3">
      <c r="B145" s="55"/>
      <c r="C145" s="2"/>
      <c r="D145" s="550" t="s">
        <v>365</v>
      </c>
      <c r="E145" s="550"/>
      <c r="F145" s="165">
        <v>0</v>
      </c>
      <c r="G145" s="241">
        <f t="shared" si="34"/>
        <v>0</v>
      </c>
      <c r="H145" s="147"/>
      <c r="I145" s="165">
        <f t="shared" si="32"/>
        <v>0</v>
      </c>
      <c r="J145" s="74"/>
      <c r="K145" s="1"/>
      <c r="L145" s="1"/>
      <c r="M145" s="1"/>
      <c r="N145" s="1"/>
      <c r="O145" s="80"/>
      <c r="P145" s="1"/>
      <c r="Q145" s="42"/>
      <c r="R145" s="356"/>
      <c r="S145" s="80"/>
      <c r="T145" s="80"/>
      <c r="U145" s="44"/>
    </row>
    <row r="146" spans="1:21" ht="25.5" hidden="1" customHeight="1" x14ac:dyDescent="0.25">
      <c r="B146" s="55"/>
      <c r="C146" s="2"/>
      <c r="D146" s="551" t="s">
        <v>542</v>
      </c>
      <c r="E146" s="551"/>
      <c r="F146" s="165">
        <v>0</v>
      </c>
      <c r="G146" s="251">
        <f t="shared" si="34"/>
        <v>0</v>
      </c>
      <c r="H146" s="157"/>
      <c r="I146" s="165">
        <f t="shared" si="32"/>
        <v>0</v>
      </c>
      <c r="J146" s="74"/>
      <c r="K146" s="1"/>
      <c r="L146" s="1"/>
      <c r="M146" s="1"/>
      <c r="N146" s="1"/>
      <c r="O146" s="80"/>
      <c r="P146" s="1"/>
      <c r="Q146" s="42"/>
      <c r="R146" s="356"/>
      <c r="S146" s="80"/>
      <c r="T146" s="80"/>
      <c r="U146" s="44"/>
    </row>
    <row r="147" spans="1:21" ht="15.75" hidden="1" customHeight="1" thickBot="1" x14ac:dyDescent="0.3">
      <c r="B147" s="55"/>
      <c r="C147" s="2"/>
      <c r="D147" s="550" t="s">
        <v>543</v>
      </c>
      <c r="E147" s="550"/>
      <c r="F147" s="165">
        <v>0</v>
      </c>
      <c r="G147" s="241">
        <f t="shared" si="34"/>
        <v>0</v>
      </c>
      <c r="H147" s="147"/>
      <c r="I147" s="165">
        <f t="shared" si="32"/>
        <v>0</v>
      </c>
      <c r="J147" s="74"/>
      <c r="K147" s="1"/>
      <c r="L147" s="1"/>
      <c r="M147" s="1"/>
      <c r="N147" s="1"/>
      <c r="O147" s="80"/>
      <c r="P147" s="1"/>
      <c r="Q147" s="42"/>
      <c r="R147" s="356"/>
      <c r="S147" s="80"/>
      <c r="T147" s="80"/>
      <c r="U147" s="44"/>
    </row>
    <row r="148" spans="1:21" s="41" customFormat="1" ht="15.75" hidden="1" customHeight="1" thickBot="1" x14ac:dyDescent="0.3">
      <c r="A148" s="124" t="s">
        <v>243</v>
      </c>
      <c r="B148" s="133" t="s">
        <v>670</v>
      </c>
      <c r="C148" s="628" t="s">
        <v>244</v>
      </c>
      <c r="D148" s="629"/>
      <c r="E148" s="629"/>
      <c r="F148" s="168">
        <v>0</v>
      </c>
      <c r="G148" s="253">
        <f t="shared" si="34"/>
        <v>0</v>
      </c>
      <c r="H148" s="159"/>
      <c r="I148" s="168">
        <f t="shared" si="32"/>
        <v>0</v>
      </c>
      <c r="J148" s="107"/>
      <c r="K148" s="108"/>
      <c r="L148" s="108"/>
      <c r="M148" s="108"/>
      <c r="N148" s="108"/>
      <c r="O148" s="111"/>
      <c r="P148" s="108"/>
      <c r="Q148" s="110"/>
      <c r="R148" s="358"/>
      <c r="S148" s="111"/>
      <c r="T148" s="111"/>
      <c r="U148" s="112"/>
    </row>
    <row r="149" spans="1:21" ht="15.75" thickBot="1" x14ac:dyDescent="0.3">
      <c r="B149" s="99" t="s">
        <v>245</v>
      </c>
      <c r="C149" s="591" t="s">
        <v>246</v>
      </c>
      <c r="D149" s="592"/>
      <c r="E149" s="592"/>
      <c r="F149" s="162">
        <v>0</v>
      </c>
      <c r="G149" s="244">
        <f>G150+G151+G154+G155+G156+G157+G158</f>
        <v>0</v>
      </c>
      <c r="H149" s="150">
        <f t="shared" ref="H149:U149" si="35">H150+H151+H154+H155+H156+H157+H158</f>
        <v>0</v>
      </c>
      <c r="I149" s="162">
        <f t="shared" si="32"/>
        <v>0</v>
      </c>
      <c r="J149" s="85">
        <f t="shared" si="35"/>
        <v>0</v>
      </c>
      <c r="K149" s="86">
        <f t="shared" si="35"/>
        <v>0</v>
      </c>
      <c r="L149" s="86">
        <f t="shared" si="35"/>
        <v>0</v>
      </c>
      <c r="M149" s="86">
        <f t="shared" si="35"/>
        <v>0</v>
      </c>
      <c r="N149" s="86">
        <f t="shared" si="35"/>
        <v>0</v>
      </c>
      <c r="O149" s="89">
        <f t="shared" si="35"/>
        <v>0</v>
      </c>
      <c r="P149" s="86">
        <f t="shared" si="35"/>
        <v>0</v>
      </c>
      <c r="Q149" s="88">
        <f t="shared" si="35"/>
        <v>0</v>
      </c>
      <c r="R149" s="351">
        <f t="shared" si="35"/>
        <v>0</v>
      </c>
      <c r="S149" s="89">
        <f t="shared" si="35"/>
        <v>0</v>
      </c>
      <c r="T149" s="89">
        <f t="shared" si="35"/>
        <v>0</v>
      </c>
      <c r="U149" s="90">
        <f t="shared" si="35"/>
        <v>0</v>
      </c>
    </row>
    <row r="150" spans="1:21" s="18" customFormat="1" ht="15.75" hidden="1" customHeight="1" thickBot="1" x14ac:dyDescent="0.3">
      <c r="A150" s="124" t="s">
        <v>247</v>
      </c>
      <c r="B150" s="113" t="s">
        <v>671</v>
      </c>
      <c r="C150" s="611" t="s">
        <v>248</v>
      </c>
      <c r="D150" s="612"/>
      <c r="E150" s="612"/>
      <c r="F150" s="164">
        <v>0</v>
      </c>
      <c r="G150" s="240">
        <f>SUM(J150:U150)</f>
        <v>0</v>
      </c>
      <c r="H150" s="146"/>
      <c r="I150" s="164">
        <f t="shared" si="32"/>
        <v>0</v>
      </c>
      <c r="J150" s="93"/>
      <c r="K150" s="94"/>
      <c r="L150" s="94"/>
      <c r="M150" s="94"/>
      <c r="N150" s="94"/>
      <c r="O150" s="97"/>
      <c r="P150" s="94"/>
      <c r="Q150" s="96"/>
      <c r="R150" s="354"/>
      <c r="S150" s="97"/>
      <c r="T150" s="97"/>
      <c r="U150" s="98"/>
    </row>
    <row r="151" spans="1:21" s="18" customFormat="1" ht="15.75" hidden="1" customHeight="1" thickBot="1" x14ac:dyDescent="0.3">
      <c r="A151" s="124" t="s">
        <v>249</v>
      </c>
      <c r="B151" s="91" t="s">
        <v>672</v>
      </c>
      <c r="C151" s="587" t="s">
        <v>250</v>
      </c>
      <c r="D151" s="588"/>
      <c r="E151" s="588"/>
      <c r="F151" s="164">
        <v>0</v>
      </c>
      <c r="G151" s="242">
        <f>G152+G153</f>
        <v>0</v>
      </c>
      <c r="H151" s="148">
        <f t="shared" ref="H151:U151" si="36">H152+H153</f>
        <v>0</v>
      </c>
      <c r="I151" s="164">
        <f t="shared" si="32"/>
        <v>0</v>
      </c>
      <c r="J151" s="93">
        <f t="shared" si="36"/>
        <v>0</v>
      </c>
      <c r="K151" s="94">
        <f t="shared" si="36"/>
        <v>0</v>
      </c>
      <c r="L151" s="94">
        <f t="shared" si="36"/>
        <v>0</v>
      </c>
      <c r="M151" s="94">
        <f t="shared" si="36"/>
        <v>0</v>
      </c>
      <c r="N151" s="94">
        <f t="shared" si="36"/>
        <v>0</v>
      </c>
      <c r="O151" s="97">
        <f t="shared" si="36"/>
        <v>0</v>
      </c>
      <c r="P151" s="94">
        <f t="shared" si="36"/>
        <v>0</v>
      </c>
      <c r="Q151" s="96">
        <f t="shared" si="36"/>
        <v>0</v>
      </c>
      <c r="R151" s="354">
        <f t="shared" si="36"/>
        <v>0</v>
      </c>
      <c r="S151" s="97">
        <f t="shared" si="36"/>
        <v>0</v>
      </c>
      <c r="T151" s="97">
        <f t="shared" si="36"/>
        <v>0</v>
      </c>
      <c r="U151" s="98">
        <f t="shared" si="36"/>
        <v>0</v>
      </c>
    </row>
    <row r="152" spans="1:21" ht="15.75" hidden="1" customHeight="1" thickBot="1" x14ac:dyDescent="0.3">
      <c r="B152" s="55"/>
      <c r="C152" s="2"/>
      <c r="D152" s="550" t="s">
        <v>250</v>
      </c>
      <c r="E152" s="550"/>
      <c r="F152" s="165">
        <v>0</v>
      </c>
      <c r="G152" s="241">
        <f t="shared" ref="G152:G158" si="37">SUM(J152:U152)</f>
        <v>0</v>
      </c>
      <c r="H152" s="147"/>
      <c r="I152" s="165">
        <f t="shared" si="32"/>
        <v>0</v>
      </c>
      <c r="J152" s="74"/>
      <c r="K152" s="1"/>
      <c r="L152" s="1"/>
      <c r="M152" s="1"/>
      <c r="N152" s="1"/>
      <c r="O152" s="80"/>
      <c r="P152" s="1"/>
      <c r="Q152" s="42"/>
      <c r="R152" s="356"/>
      <c r="S152" s="80"/>
      <c r="T152" s="80"/>
      <c r="U152" s="44"/>
    </row>
    <row r="153" spans="1:21" ht="15.75" hidden="1" customHeight="1" thickBot="1" x14ac:dyDescent="0.3">
      <c r="B153" s="55"/>
      <c r="C153" s="2"/>
      <c r="D153" s="550" t="s">
        <v>349</v>
      </c>
      <c r="E153" s="550"/>
      <c r="F153" s="165">
        <v>0</v>
      </c>
      <c r="G153" s="241">
        <f t="shared" si="37"/>
        <v>0</v>
      </c>
      <c r="H153" s="147"/>
      <c r="I153" s="165">
        <f t="shared" si="32"/>
        <v>0</v>
      </c>
      <c r="J153" s="74"/>
      <c r="K153" s="1"/>
      <c r="L153" s="1"/>
      <c r="M153" s="1"/>
      <c r="N153" s="1"/>
      <c r="O153" s="80"/>
      <c r="P153" s="1"/>
      <c r="Q153" s="42"/>
      <c r="R153" s="356"/>
      <c r="S153" s="80"/>
      <c r="T153" s="80"/>
      <c r="U153" s="44"/>
    </row>
    <row r="154" spans="1:21" s="18" customFormat="1" ht="15.75" hidden="1" customHeight="1" thickBot="1" x14ac:dyDescent="0.3">
      <c r="A154" s="124" t="s">
        <v>251</v>
      </c>
      <c r="B154" s="91" t="s">
        <v>673</v>
      </c>
      <c r="C154" s="587" t="s">
        <v>252</v>
      </c>
      <c r="D154" s="588"/>
      <c r="E154" s="588"/>
      <c r="F154" s="164">
        <v>0</v>
      </c>
      <c r="G154" s="242">
        <f t="shared" si="37"/>
        <v>0</v>
      </c>
      <c r="H154" s="148"/>
      <c r="I154" s="164">
        <f t="shared" si="32"/>
        <v>0</v>
      </c>
      <c r="J154" s="93"/>
      <c r="K154" s="94"/>
      <c r="L154" s="94"/>
      <c r="M154" s="94"/>
      <c r="N154" s="94"/>
      <c r="O154" s="97"/>
      <c r="P154" s="94"/>
      <c r="Q154" s="96"/>
      <c r="R154" s="354"/>
      <c r="S154" s="97"/>
      <c r="T154" s="97"/>
      <c r="U154" s="98"/>
    </row>
    <row r="155" spans="1:21" s="18" customFormat="1" ht="15.75" hidden="1" customHeight="1" thickBot="1" x14ac:dyDescent="0.3">
      <c r="A155" s="124" t="s">
        <v>253</v>
      </c>
      <c r="B155" s="91" t="s">
        <v>674</v>
      </c>
      <c r="C155" s="587" t="s">
        <v>254</v>
      </c>
      <c r="D155" s="588"/>
      <c r="E155" s="588"/>
      <c r="F155" s="164">
        <v>0</v>
      </c>
      <c r="G155" s="242">
        <f t="shared" si="37"/>
        <v>0</v>
      </c>
      <c r="H155" s="148"/>
      <c r="I155" s="164">
        <f t="shared" si="32"/>
        <v>0</v>
      </c>
      <c r="J155" s="93"/>
      <c r="K155" s="94"/>
      <c r="L155" s="94"/>
      <c r="M155" s="94"/>
      <c r="N155" s="94"/>
      <c r="O155" s="97"/>
      <c r="P155" s="94"/>
      <c r="Q155" s="96"/>
      <c r="R155" s="354"/>
      <c r="S155" s="97"/>
      <c r="T155" s="97"/>
      <c r="U155" s="98"/>
    </row>
    <row r="156" spans="1:21" s="18" customFormat="1" ht="15.75" hidden="1" customHeight="1" thickBot="1" x14ac:dyDescent="0.3">
      <c r="A156" s="124" t="s">
        <v>255</v>
      </c>
      <c r="B156" s="91" t="s">
        <v>675</v>
      </c>
      <c r="C156" s="587" t="s">
        <v>256</v>
      </c>
      <c r="D156" s="588"/>
      <c r="E156" s="588"/>
      <c r="F156" s="164">
        <v>0</v>
      </c>
      <c r="G156" s="242">
        <f t="shared" si="37"/>
        <v>0</v>
      </c>
      <c r="H156" s="148"/>
      <c r="I156" s="164">
        <f t="shared" si="32"/>
        <v>0</v>
      </c>
      <c r="J156" s="93"/>
      <c r="K156" s="94"/>
      <c r="L156" s="94"/>
      <c r="M156" s="94"/>
      <c r="N156" s="94"/>
      <c r="O156" s="97"/>
      <c r="P156" s="94"/>
      <c r="Q156" s="96"/>
      <c r="R156" s="354"/>
      <c r="S156" s="97"/>
      <c r="T156" s="97"/>
      <c r="U156" s="98"/>
    </row>
    <row r="157" spans="1:21" s="18" customFormat="1" ht="15.75" hidden="1" customHeight="1" thickBot="1" x14ac:dyDescent="0.3">
      <c r="A157" s="124" t="s">
        <v>257</v>
      </c>
      <c r="B157" s="91" t="s">
        <v>676</v>
      </c>
      <c r="C157" s="587" t="s">
        <v>258</v>
      </c>
      <c r="D157" s="588"/>
      <c r="E157" s="588"/>
      <c r="F157" s="164">
        <v>0</v>
      </c>
      <c r="G157" s="242">
        <f t="shared" si="37"/>
        <v>0</v>
      </c>
      <c r="H157" s="148"/>
      <c r="I157" s="164">
        <f t="shared" si="32"/>
        <v>0</v>
      </c>
      <c r="J157" s="93"/>
      <c r="K157" s="94"/>
      <c r="L157" s="94"/>
      <c r="M157" s="94"/>
      <c r="N157" s="94"/>
      <c r="O157" s="97"/>
      <c r="P157" s="94"/>
      <c r="Q157" s="96"/>
      <c r="R157" s="354"/>
      <c r="S157" s="97"/>
      <c r="T157" s="97"/>
      <c r="U157" s="98"/>
    </row>
    <row r="158" spans="1:21" s="18" customFormat="1" ht="15.75" hidden="1" customHeight="1" thickBot="1" x14ac:dyDescent="0.3">
      <c r="A158" s="124" t="s">
        <v>259</v>
      </c>
      <c r="B158" s="123" t="s">
        <v>677</v>
      </c>
      <c r="C158" s="624" t="s">
        <v>260</v>
      </c>
      <c r="D158" s="625"/>
      <c r="E158" s="625"/>
      <c r="F158" s="164">
        <v>0</v>
      </c>
      <c r="G158" s="254">
        <f t="shared" si="37"/>
        <v>0</v>
      </c>
      <c r="H158" s="160"/>
      <c r="I158" s="164">
        <f t="shared" si="32"/>
        <v>0</v>
      </c>
      <c r="J158" s="93"/>
      <c r="K158" s="94"/>
      <c r="L158" s="94"/>
      <c r="M158" s="94"/>
      <c r="N158" s="94"/>
      <c r="O158" s="97"/>
      <c r="P158" s="94"/>
      <c r="Q158" s="96"/>
      <c r="R158" s="354"/>
      <c r="S158" s="97"/>
      <c r="T158" s="97"/>
      <c r="U158" s="98"/>
    </row>
    <row r="159" spans="1:21" ht="15.75" thickBot="1" x14ac:dyDescent="0.3">
      <c r="B159" s="99" t="s">
        <v>261</v>
      </c>
      <c r="C159" s="591" t="s">
        <v>262</v>
      </c>
      <c r="D159" s="592"/>
      <c r="E159" s="592"/>
      <c r="F159" s="162">
        <v>0</v>
      </c>
      <c r="G159" s="244">
        <f>G160+G161+G162+G163</f>
        <v>0</v>
      </c>
      <c r="H159" s="150">
        <f t="shared" ref="H159:U159" si="38">H160+H161+H162+H163</f>
        <v>0</v>
      </c>
      <c r="I159" s="162">
        <f t="shared" si="32"/>
        <v>0</v>
      </c>
      <c r="J159" s="85">
        <f t="shared" si="38"/>
        <v>0</v>
      </c>
      <c r="K159" s="86">
        <f t="shared" si="38"/>
        <v>0</v>
      </c>
      <c r="L159" s="86">
        <f t="shared" si="38"/>
        <v>0</v>
      </c>
      <c r="M159" s="86">
        <f t="shared" si="38"/>
        <v>0</v>
      </c>
      <c r="N159" s="86">
        <f t="shared" si="38"/>
        <v>0</v>
      </c>
      <c r="O159" s="89">
        <f t="shared" si="38"/>
        <v>0</v>
      </c>
      <c r="P159" s="86">
        <f t="shared" si="38"/>
        <v>0</v>
      </c>
      <c r="Q159" s="88">
        <f t="shared" si="38"/>
        <v>0</v>
      </c>
      <c r="R159" s="351">
        <f t="shared" si="38"/>
        <v>0</v>
      </c>
      <c r="S159" s="89">
        <f t="shared" si="38"/>
        <v>0</v>
      </c>
      <c r="T159" s="89">
        <f t="shared" si="38"/>
        <v>0</v>
      </c>
      <c r="U159" s="90">
        <f t="shared" si="38"/>
        <v>0</v>
      </c>
    </row>
    <row r="160" spans="1:21" s="18" customFormat="1" ht="15.75" hidden="1" customHeight="1" thickBot="1" x14ac:dyDescent="0.3">
      <c r="A160" s="124" t="s">
        <v>263</v>
      </c>
      <c r="B160" s="263" t="s">
        <v>678</v>
      </c>
      <c r="C160" s="626" t="s">
        <v>264</v>
      </c>
      <c r="D160" s="627"/>
      <c r="E160" s="627"/>
      <c r="F160" s="266">
        <v>0</v>
      </c>
      <c r="G160" s="264">
        <f>SUM(J160:U160)</f>
        <v>0</v>
      </c>
      <c r="H160" s="265"/>
      <c r="I160" s="266">
        <f t="shared" si="32"/>
        <v>0</v>
      </c>
      <c r="J160" s="267"/>
      <c r="K160" s="268"/>
      <c r="L160" s="268"/>
      <c r="M160" s="268"/>
      <c r="N160" s="268"/>
      <c r="O160" s="269"/>
      <c r="P160" s="268"/>
      <c r="Q160" s="270"/>
      <c r="R160" s="359"/>
      <c r="S160" s="269"/>
      <c r="T160" s="269"/>
      <c r="U160" s="271"/>
    </row>
    <row r="161" spans="1:21" s="18" customFormat="1" ht="15.75" hidden="1" customHeight="1" thickBot="1" x14ac:dyDescent="0.3">
      <c r="A161" s="124" t="s">
        <v>265</v>
      </c>
      <c r="B161" s="272" t="s">
        <v>679</v>
      </c>
      <c r="C161" s="620" t="s">
        <v>884</v>
      </c>
      <c r="D161" s="621"/>
      <c r="E161" s="621"/>
      <c r="F161" s="266">
        <v>0</v>
      </c>
      <c r="G161" s="273">
        <f>SUM(J161:U161)</f>
        <v>0</v>
      </c>
      <c r="H161" s="274"/>
      <c r="I161" s="266">
        <f t="shared" si="32"/>
        <v>0</v>
      </c>
      <c r="J161" s="267"/>
      <c r="K161" s="268"/>
      <c r="L161" s="268"/>
      <c r="M161" s="268"/>
      <c r="N161" s="268"/>
      <c r="O161" s="269"/>
      <c r="P161" s="268"/>
      <c r="Q161" s="270"/>
      <c r="R161" s="359"/>
      <c r="S161" s="269"/>
      <c r="T161" s="269"/>
      <c r="U161" s="271"/>
    </row>
    <row r="162" spans="1:21" s="18" customFormat="1" ht="15.75" hidden="1" customHeight="1" thickBot="1" x14ac:dyDescent="0.3">
      <c r="A162" s="124" t="s">
        <v>266</v>
      </c>
      <c r="B162" s="272" t="s">
        <v>680</v>
      </c>
      <c r="C162" s="620" t="s">
        <v>267</v>
      </c>
      <c r="D162" s="621"/>
      <c r="E162" s="621"/>
      <c r="F162" s="266">
        <v>0</v>
      </c>
      <c r="G162" s="273">
        <f>SUM(J162:U162)</f>
        <v>0</v>
      </c>
      <c r="H162" s="274"/>
      <c r="I162" s="266">
        <f t="shared" si="32"/>
        <v>0</v>
      </c>
      <c r="J162" s="267"/>
      <c r="K162" s="268"/>
      <c r="L162" s="268"/>
      <c r="M162" s="268"/>
      <c r="N162" s="268"/>
      <c r="O162" s="269"/>
      <c r="P162" s="268"/>
      <c r="Q162" s="270"/>
      <c r="R162" s="359"/>
      <c r="S162" s="269"/>
      <c r="T162" s="269"/>
      <c r="U162" s="271"/>
    </row>
    <row r="163" spans="1:21" s="18" customFormat="1" ht="15.75" hidden="1" customHeight="1" thickBot="1" x14ac:dyDescent="0.3">
      <c r="A163" s="124" t="s">
        <v>268</v>
      </c>
      <c r="B163" s="275" t="s">
        <v>681</v>
      </c>
      <c r="C163" s="622" t="s">
        <v>366</v>
      </c>
      <c r="D163" s="623"/>
      <c r="E163" s="623"/>
      <c r="F163" s="266">
        <v>0</v>
      </c>
      <c r="G163" s="276">
        <f>SUM(J163:U163)</f>
        <v>0</v>
      </c>
      <c r="H163" s="277"/>
      <c r="I163" s="266">
        <f t="shared" si="32"/>
        <v>0</v>
      </c>
      <c r="J163" s="267"/>
      <c r="K163" s="268"/>
      <c r="L163" s="268"/>
      <c r="M163" s="268"/>
      <c r="N163" s="268"/>
      <c r="O163" s="269"/>
      <c r="P163" s="268"/>
      <c r="Q163" s="270"/>
      <c r="R163" s="359"/>
      <c r="S163" s="269"/>
      <c r="T163" s="269"/>
      <c r="U163" s="271"/>
    </row>
    <row r="164" spans="1:21" ht="15.75" thickBot="1" x14ac:dyDescent="0.3">
      <c r="B164" s="99" t="s">
        <v>269</v>
      </c>
      <c r="C164" s="591" t="s">
        <v>270</v>
      </c>
      <c r="D164" s="592"/>
      <c r="E164" s="592"/>
      <c r="F164" s="162">
        <v>0</v>
      </c>
      <c r="G164" s="244">
        <f>G165+G166+G177+G188+G199+G202+G214+G215+G216</f>
        <v>0</v>
      </c>
      <c r="H164" s="150">
        <f t="shared" ref="H164:U164" si="39">H165+H166+H177+H188+H199+H202+H214+H215+H216</f>
        <v>0</v>
      </c>
      <c r="I164" s="162">
        <f t="shared" si="32"/>
        <v>0</v>
      </c>
      <c r="J164" s="85">
        <f t="shared" si="39"/>
        <v>0</v>
      </c>
      <c r="K164" s="86">
        <f t="shared" si="39"/>
        <v>0</v>
      </c>
      <c r="L164" s="86">
        <f t="shared" si="39"/>
        <v>0</v>
      </c>
      <c r="M164" s="86">
        <f t="shared" si="39"/>
        <v>0</v>
      </c>
      <c r="N164" s="86">
        <f t="shared" si="39"/>
        <v>0</v>
      </c>
      <c r="O164" s="89">
        <f t="shared" si="39"/>
        <v>0</v>
      </c>
      <c r="P164" s="86">
        <f t="shared" si="39"/>
        <v>0</v>
      </c>
      <c r="Q164" s="88">
        <f t="shared" si="39"/>
        <v>0</v>
      </c>
      <c r="R164" s="351">
        <f t="shared" si="39"/>
        <v>0</v>
      </c>
      <c r="S164" s="89">
        <f t="shared" si="39"/>
        <v>0</v>
      </c>
      <c r="T164" s="89">
        <f t="shared" si="39"/>
        <v>0</v>
      </c>
      <c r="U164" s="90">
        <f t="shared" si="39"/>
        <v>0</v>
      </c>
    </row>
    <row r="165" spans="1:21" s="18" customFormat="1" ht="25.5" hidden="1" customHeight="1" x14ac:dyDescent="0.25">
      <c r="A165" s="124" t="s">
        <v>271</v>
      </c>
      <c r="B165" s="91" t="s">
        <v>682</v>
      </c>
      <c r="C165" s="584" t="s">
        <v>367</v>
      </c>
      <c r="D165" s="585"/>
      <c r="E165" s="585"/>
      <c r="F165" s="164">
        <v>0</v>
      </c>
      <c r="G165" s="255">
        <f>SUM(J165:U165)</f>
        <v>0</v>
      </c>
      <c r="H165" s="161"/>
      <c r="I165" s="164">
        <f t="shared" si="32"/>
        <v>0</v>
      </c>
      <c r="J165" s="93"/>
      <c r="K165" s="94"/>
      <c r="L165" s="94"/>
      <c r="M165" s="94"/>
      <c r="N165" s="94"/>
      <c r="O165" s="97"/>
      <c r="P165" s="94"/>
      <c r="Q165" s="96"/>
      <c r="R165" s="354"/>
      <c r="S165" s="97"/>
      <c r="T165" s="97"/>
      <c r="U165" s="98"/>
    </row>
    <row r="166" spans="1:21" s="18" customFormat="1" ht="16.350000000000001" hidden="1" customHeight="1" x14ac:dyDescent="0.25">
      <c r="A166" s="124" t="s">
        <v>272</v>
      </c>
      <c r="B166" s="91" t="s">
        <v>683</v>
      </c>
      <c r="C166" s="618" t="s">
        <v>811</v>
      </c>
      <c r="D166" s="619"/>
      <c r="E166" s="619"/>
      <c r="F166" s="164">
        <v>0</v>
      </c>
      <c r="G166" s="255">
        <f>G167+G168+G169+G170+G171+G172+G173+G174+G175+G176</f>
        <v>0</v>
      </c>
      <c r="H166" s="161">
        <f t="shared" ref="H166:U166" si="40">H167+H168+H169+H170+H171+H172+H173+H174+H175+H176</f>
        <v>0</v>
      </c>
      <c r="I166" s="164">
        <f t="shared" si="32"/>
        <v>0</v>
      </c>
      <c r="J166" s="93">
        <f t="shared" si="40"/>
        <v>0</v>
      </c>
      <c r="K166" s="94">
        <f t="shared" si="40"/>
        <v>0</v>
      </c>
      <c r="L166" s="94">
        <f t="shared" si="40"/>
        <v>0</v>
      </c>
      <c r="M166" s="94">
        <f t="shared" si="40"/>
        <v>0</v>
      </c>
      <c r="N166" s="94">
        <f t="shared" si="40"/>
        <v>0</v>
      </c>
      <c r="O166" s="97">
        <f t="shared" si="40"/>
        <v>0</v>
      </c>
      <c r="P166" s="94">
        <f t="shared" si="40"/>
        <v>0</v>
      </c>
      <c r="Q166" s="96">
        <f t="shared" si="40"/>
        <v>0</v>
      </c>
      <c r="R166" s="354">
        <f t="shared" si="40"/>
        <v>0</v>
      </c>
      <c r="S166" s="97">
        <f t="shared" si="40"/>
        <v>0</v>
      </c>
      <c r="T166" s="97">
        <f t="shared" si="40"/>
        <v>0</v>
      </c>
      <c r="U166" s="98">
        <f t="shared" si="40"/>
        <v>0</v>
      </c>
    </row>
    <row r="167" spans="1:21" ht="15.75" hidden="1" customHeight="1" thickBot="1" x14ac:dyDescent="0.3">
      <c r="B167" s="55"/>
      <c r="C167" s="2"/>
      <c r="D167" s="550" t="s">
        <v>812</v>
      </c>
      <c r="E167" s="550"/>
      <c r="F167" s="165">
        <v>0</v>
      </c>
      <c r="G167" s="241">
        <f t="shared" ref="G167:G176" si="41">SUM(J167:U167)</f>
        <v>0</v>
      </c>
      <c r="H167" s="147"/>
      <c r="I167" s="165">
        <f t="shared" si="32"/>
        <v>0</v>
      </c>
      <c r="J167" s="74"/>
      <c r="K167" s="1"/>
      <c r="L167" s="1"/>
      <c r="M167" s="1"/>
      <c r="N167" s="1"/>
      <c r="O167" s="80"/>
      <c r="P167" s="1"/>
      <c r="Q167" s="42"/>
      <c r="R167" s="356"/>
      <c r="S167" s="80"/>
      <c r="T167" s="80"/>
      <c r="U167" s="44"/>
    </row>
    <row r="168" spans="1:21" ht="15.75" hidden="1" customHeight="1" thickBot="1" x14ac:dyDescent="0.3">
      <c r="B168" s="55"/>
      <c r="C168" s="2"/>
      <c r="D168" s="550" t="s">
        <v>813</v>
      </c>
      <c r="E168" s="550"/>
      <c r="F168" s="165">
        <v>0</v>
      </c>
      <c r="G168" s="241">
        <f t="shared" si="41"/>
        <v>0</v>
      </c>
      <c r="H168" s="147"/>
      <c r="I168" s="165">
        <f t="shared" si="32"/>
        <v>0</v>
      </c>
      <c r="J168" s="74"/>
      <c r="K168" s="1"/>
      <c r="L168" s="1"/>
      <c r="M168" s="1"/>
      <c r="N168" s="1"/>
      <c r="O168" s="80"/>
      <c r="P168" s="1"/>
      <c r="Q168" s="42"/>
      <c r="R168" s="356"/>
      <c r="S168" s="80"/>
      <c r="T168" s="80"/>
      <c r="U168" s="44"/>
    </row>
    <row r="169" spans="1:21" ht="15.75" hidden="1" customHeight="1" thickBot="1" x14ac:dyDescent="0.3">
      <c r="B169" s="55"/>
      <c r="C169" s="2"/>
      <c r="D169" s="550" t="s">
        <v>545</v>
      </c>
      <c r="E169" s="550"/>
      <c r="F169" s="165">
        <v>0</v>
      </c>
      <c r="G169" s="241">
        <f t="shared" si="41"/>
        <v>0</v>
      </c>
      <c r="H169" s="147"/>
      <c r="I169" s="165">
        <f t="shared" si="32"/>
        <v>0</v>
      </c>
      <c r="J169" s="74"/>
      <c r="K169" s="1"/>
      <c r="L169" s="1"/>
      <c r="M169" s="1"/>
      <c r="N169" s="1"/>
      <c r="O169" s="80"/>
      <c r="P169" s="1"/>
      <c r="Q169" s="42"/>
      <c r="R169" s="356"/>
      <c r="S169" s="80"/>
      <c r="T169" s="80"/>
      <c r="U169" s="44"/>
    </row>
    <row r="170" spans="1:21" ht="25.5" hidden="1" customHeight="1" x14ac:dyDescent="0.25">
      <c r="B170" s="55"/>
      <c r="C170" s="2"/>
      <c r="D170" s="551" t="s">
        <v>548</v>
      </c>
      <c r="E170" s="551"/>
      <c r="F170" s="165">
        <v>0</v>
      </c>
      <c r="G170" s="251">
        <f t="shared" si="41"/>
        <v>0</v>
      </c>
      <c r="H170" s="157"/>
      <c r="I170" s="165">
        <f t="shared" si="32"/>
        <v>0</v>
      </c>
      <c r="J170" s="74"/>
      <c r="K170" s="1"/>
      <c r="L170" s="1"/>
      <c r="M170" s="1"/>
      <c r="N170" s="1"/>
      <c r="O170" s="80"/>
      <c r="P170" s="1"/>
      <c r="Q170" s="42"/>
      <c r="R170" s="356"/>
      <c r="S170" s="80"/>
      <c r="T170" s="80"/>
      <c r="U170" s="44"/>
    </row>
    <row r="171" spans="1:21" ht="15.75" hidden="1" customHeight="1" thickBot="1" x14ac:dyDescent="0.3">
      <c r="B171" s="55"/>
      <c r="C171" s="2"/>
      <c r="D171" s="550" t="s">
        <v>550</v>
      </c>
      <c r="E171" s="550"/>
      <c r="F171" s="165">
        <v>0</v>
      </c>
      <c r="G171" s="241">
        <f t="shared" si="41"/>
        <v>0</v>
      </c>
      <c r="H171" s="147"/>
      <c r="I171" s="165">
        <f t="shared" si="32"/>
        <v>0</v>
      </c>
      <c r="J171" s="74"/>
      <c r="K171" s="1"/>
      <c r="L171" s="1"/>
      <c r="M171" s="1"/>
      <c r="N171" s="1"/>
      <c r="O171" s="80"/>
      <c r="P171" s="1"/>
      <c r="Q171" s="42"/>
      <c r="R171" s="356"/>
      <c r="S171" s="80"/>
      <c r="T171" s="80"/>
      <c r="U171" s="44"/>
    </row>
    <row r="172" spans="1:21" ht="15.75" hidden="1" customHeight="1" thickBot="1" x14ac:dyDescent="0.3">
      <c r="B172" s="55"/>
      <c r="C172" s="2"/>
      <c r="D172" s="550" t="s">
        <v>551</v>
      </c>
      <c r="E172" s="550"/>
      <c r="F172" s="165">
        <v>0</v>
      </c>
      <c r="G172" s="241">
        <f t="shared" si="41"/>
        <v>0</v>
      </c>
      <c r="H172" s="147"/>
      <c r="I172" s="165">
        <f t="shared" si="32"/>
        <v>0</v>
      </c>
      <c r="J172" s="74"/>
      <c r="K172" s="1"/>
      <c r="L172" s="1"/>
      <c r="M172" s="1"/>
      <c r="N172" s="1"/>
      <c r="O172" s="80"/>
      <c r="P172" s="1"/>
      <c r="Q172" s="42"/>
      <c r="R172" s="356"/>
      <c r="S172" s="80"/>
      <c r="T172" s="80"/>
      <c r="U172" s="44"/>
    </row>
    <row r="173" spans="1:21" ht="25.5" hidden="1" customHeight="1" x14ac:dyDescent="0.25">
      <c r="B173" s="55"/>
      <c r="C173" s="2"/>
      <c r="D173" s="551" t="s">
        <v>555</v>
      </c>
      <c r="E173" s="551"/>
      <c r="F173" s="165">
        <v>0</v>
      </c>
      <c r="G173" s="251">
        <f t="shared" si="41"/>
        <v>0</v>
      </c>
      <c r="H173" s="157"/>
      <c r="I173" s="165">
        <f t="shared" si="32"/>
        <v>0</v>
      </c>
      <c r="J173" s="74"/>
      <c r="K173" s="1"/>
      <c r="L173" s="1"/>
      <c r="M173" s="1"/>
      <c r="N173" s="1"/>
      <c r="O173" s="80"/>
      <c r="P173" s="1"/>
      <c r="Q173" s="42"/>
      <c r="R173" s="356"/>
      <c r="S173" s="80"/>
      <c r="T173" s="80"/>
      <c r="U173" s="44"/>
    </row>
    <row r="174" spans="1:21" ht="25.5" hidden="1" customHeight="1" x14ac:dyDescent="0.25">
      <c r="B174" s="55"/>
      <c r="C174" s="2"/>
      <c r="D174" s="551" t="s">
        <v>558</v>
      </c>
      <c r="E174" s="551"/>
      <c r="F174" s="165">
        <v>0</v>
      </c>
      <c r="G174" s="251">
        <f t="shared" si="41"/>
        <v>0</v>
      </c>
      <c r="H174" s="157"/>
      <c r="I174" s="165">
        <f t="shared" si="32"/>
        <v>0</v>
      </c>
      <c r="J174" s="74"/>
      <c r="K174" s="1"/>
      <c r="L174" s="1"/>
      <c r="M174" s="1"/>
      <c r="N174" s="1"/>
      <c r="O174" s="80"/>
      <c r="P174" s="1"/>
      <c r="Q174" s="42"/>
      <c r="R174" s="356"/>
      <c r="S174" s="80"/>
      <c r="T174" s="80"/>
      <c r="U174" s="44"/>
    </row>
    <row r="175" spans="1:21" ht="25.5" hidden="1" customHeight="1" x14ac:dyDescent="0.25">
      <c r="B175" s="55"/>
      <c r="C175" s="2"/>
      <c r="D175" s="551" t="s">
        <v>560</v>
      </c>
      <c r="E175" s="551"/>
      <c r="F175" s="165">
        <v>0</v>
      </c>
      <c r="G175" s="251">
        <f t="shared" si="41"/>
        <v>0</v>
      </c>
      <c r="H175" s="157"/>
      <c r="I175" s="165">
        <f t="shared" si="32"/>
        <v>0</v>
      </c>
      <c r="J175" s="74"/>
      <c r="K175" s="1"/>
      <c r="L175" s="1"/>
      <c r="M175" s="1"/>
      <c r="N175" s="1"/>
      <c r="O175" s="80"/>
      <c r="P175" s="1"/>
      <c r="Q175" s="42"/>
      <c r="R175" s="356"/>
      <c r="S175" s="80"/>
      <c r="T175" s="80"/>
      <c r="U175" s="44"/>
    </row>
    <row r="176" spans="1:21" ht="25.5" hidden="1" customHeight="1" x14ac:dyDescent="0.25">
      <c r="B176" s="55"/>
      <c r="C176" s="2"/>
      <c r="D176" s="551" t="s">
        <v>563</v>
      </c>
      <c r="E176" s="551"/>
      <c r="F176" s="165">
        <v>0</v>
      </c>
      <c r="G176" s="251">
        <f t="shared" si="41"/>
        <v>0</v>
      </c>
      <c r="H176" s="157"/>
      <c r="I176" s="165">
        <f t="shared" si="32"/>
        <v>0</v>
      </c>
      <c r="J176" s="74"/>
      <c r="K176" s="1"/>
      <c r="L176" s="1"/>
      <c r="M176" s="1"/>
      <c r="N176" s="1"/>
      <c r="O176" s="80"/>
      <c r="P176" s="1"/>
      <c r="Q176" s="42"/>
      <c r="R176" s="356"/>
      <c r="S176" s="80"/>
      <c r="T176" s="80"/>
      <c r="U176" s="44"/>
    </row>
    <row r="177" spans="1:21" s="18" customFormat="1" ht="25.5" hidden="1" customHeight="1" x14ac:dyDescent="0.25">
      <c r="A177" s="127" t="s">
        <v>273</v>
      </c>
      <c r="B177" s="91" t="s">
        <v>684</v>
      </c>
      <c r="C177" s="618" t="s">
        <v>605</v>
      </c>
      <c r="D177" s="619"/>
      <c r="E177" s="619"/>
      <c r="F177" s="164">
        <v>0</v>
      </c>
      <c r="G177" s="255">
        <f>G178+G179+G180+G181+G182+G183+G184+G185+G186+G187</f>
        <v>0</v>
      </c>
      <c r="H177" s="161">
        <f t="shared" ref="H177:U177" si="42">H178+H179+H180+H181+H182+H183+H184+H185+H186+H187</f>
        <v>0</v>
      </c>
      <c r="I177" s="164">
        <f t="shared" si="32"/>
        <v>0</v>
      </c>
      <c r="J177" s="93">
        <f t="shared" si="42"/>
        <v>0</v>
      </c>
      <c r="K177" s="94">
        <f t="shared" si="42"/>
        <v>0</v>
      </c>
      <c r="L177" s="94">
        <f t="shared" si="42"/>
        <v>0</v>
      </c>
      <c r="M177" s="94">
        <f t="shared" si="42"/>
        <v>0</v>
      </c>
      <c r="N177" s="94">
        <f t="shared" si="42"/>
        <v>0</v>
      </c>
      <c r="O177" s="97">
        <f t="shared" si="42"/>
        <v>0</v>
      </c>
      <c r="P177" s="94">
        <f t="shared" si="42"/>
        <v>0</v>
      </c>
      <c r="Q177" s="96">
        <f t="shared" si="42"/>
        <v>0</v>
      </c>
      <c r="R177" s="354">
        <f t="shared" si="42"/>
        <v>0</v>
      </c>
      <c r="S177" s="97">
        <f t="shared" si="42"/>
        <v>0</v>
      </c>
      <c r="T177" s="97">
        <f t="shared" si="42"/>
        <v>0</v>
      </c>
      <c r="U177" s="98">
        <f t="shared" si="42"/>
        <v>0</v>
      </c>
    </row>
    <row r="178" spans="1:21" ht="15.75" hidden="1" customHeight="1" thickBot="1" x14ac:dyDescent="0.3">
      <c r="B178" s="55"/>
      <c r="C178" s="2"/>
      <c r="D178" s="550" t="s">
        <v>814</v>
      </c>
      <c r="E178" s="550"/>
      <c r="F178" s="165">
        <v>0</v>
      </c>
      <c r="G178" s="241">
        <f t="shared" ref="G178:G187" si="43">SUM(J178:U178)</f>
        <v>0</v>
      </c>
      <c r="H178" s="147"/>
      <c r="I178" s="165">
        <f t="shared" si="32"/>
        <v>0</v>
      </c>
      <c r="J178" s="74"/>
      <c r="K178" s="1"/>
      <c r="L178" s="1"/>
      <c r="M178" s="1"/>
      <c r="N178" s="1"/>
      <c r="O178" s="80"/>
      <c r="P178" s="1"/>
      <c r="Q178" s="42"/>
      <c r="R178" s="356"/>
      <c r="S178" s="80"/>
      <c r="T178" s="80"/>
      <c r="U178" s="44"/>
    </row>
    <row r="179" spans="1:21" ht="15.75" hidden="1" customHeight="1" thickBot="1" x14ac:dyDescent="0.3">
      <c r="B179" s="55"/>
      <c r="C179" s="2"/>
      <c r="D179" s="550" t="s">
        <v>815</v>
      </c>
      <c r="E179" s="550"/>
      <c r="F179" s="165">
        <v>0</v>
      </c>
      <c r="G179" s="241">
        <f t="shared" si="43"/>
        <v>0</v>
      </c>
      <c r="H179" s="147"/>
      <c r="I179" s="165">
        <f t="shared" si="32"/>
        <v>0</v>
      </c>
      <c r="J179" s="74"/>
      <c r="K179" s="1"/>
      <c r="L179" s="1"/>
      <c r="M179" s="1"/>
      <c r="N179" s="1"/>
      <c r="O179" s="80"/>
      <c r="P179" s="1"/>
      <c r="Q179" s="42"/>
      <c r="R179" s="356"/>
      <c r="S179" s="80"/>
      <c r="T179" s="80"/>
      <c r="U179" s="44"/>
    </row>
    <row r="180" spans="1:21" ht="15.75" hidden="1" customHeight="1" thickBot="1" x14ac:dyDescent="0.3">
      <c r="B180" s="55"/>
      <c r="C180" s="2"/>
      <c r="D180" s="550" t="s">
        <v>546</v>
      </c>
      <c r="E180" s="550"/>
      <c r="F180" s="165">
        <v>0</v>
      </c>
      <c r="G180" s="241">
        <f t="shared" si="43"/>
        <v>0</v>
      </c>
      <c r="H180" s="147"/>
      <c r="I180" s="165">
        <f t="shared" si="32"/>
        <v>0</v>
      </c>
      <c r="J180" s="74"/>
      <c r="K180" s="1"/>
      <c r="L180" s="1"/>
      <c r="M180" s="1"/>
      <c r="N180" s="1"/>
      <c r="O180" s="80"/>
      <c r="P180" s="1"/>
      <c r="Q180" s="42"/>
      <c r="R180" s="356"/>
      <c r="S180" s="80"/>
      <c r="T180" s="80"/>
      <c r="U180" s="44"/>
    </row>
    <row r="181" spans="1:21" ht="25.5" hidden="1" customHeight="1" x14ac:dyDescent="0.25">
      <c r="B181" s="55"/>
      <c r="C181" s="2"/>
      <c r="D181" s="551" t="s">
        <v>549</v>
      </c>
      <c r="E181" s="551"/>
      <c r="F181" s="165">
        <v>0</v>
      </c>
      <c r="G181" s="251">
        <f t="shared" si="43"/>
        <v>0</v>
      </c>
      <c r="H181" s="157"/>
      <c r="I181" s="165">
        <f t="shared" si="32"/>
        <v>0</v>
      </c>
      <c r="J181" s="74"/>
      <c r="K181" s="1"/>
      <c r="L181" s="1"/>
      <c r="M181" s="1"/>
      <c r="N181" s="1"/>
      <c r="O181" s="80"/>
      <c r="P181" s="1"/>
      <c r="Q181" s="42"/>
      <c r="R181" s="356"/>
      <c r="S181" s="80"/>
      <c r="T181" s="80"/>
      <c r="U181" s="44"/>
    </row>
    <row r="182" spans="1:21" ht="15.75" hidden="1" customHeight="1" thickBot="1" x14ac:dyDescent="0.3">
      <c r="B182" s="55"/>
      <c r="C182" s="2"/>
      <c r="D182" s="550" t="s">
        <v>552</v>
      </c>
      <c r="E182" s="550"/>
      <c r="F182" s="165">
        <v>0</v>
      </c>
      <c r="G182" s="241">
        <f t="shared" si="43"/>
        <v>0</v>
      </c>
      <c r="H182" s="147"/>
      <c r="I182" s="165">
        <f t="shared" si="32"/>
        <v>0</v>
      </c>
      <c r="J182" s="74"/>
      <c r="K182" s="1"/>
      <c r="L182" s="1"/>
      <c r="M182" s="1"/>
      <c r="N182" s="1"/>
      <c r="O182" s="80"/>
      <c r="P182" s="1"/>
      <c r="Q182" s="42"/>
      <c r="R182" s="356"/>
      <c r="S182" s="80"/>
      <c r="T182" s="80"/>
      <c r="U182" s="44"/>
    </row>
    <row r="183" spans="1:21" ht="15.75" hidden="1" customHeight="1" thickBot="1" x14ac:dyDescent="0.3">
      <c r="B183" s="55"/>
      <c r="C183" s="2"/>
      <c r="D183" s="550" t="s">
        <v>816</v>
      </c>
      <c r="E183" s="550"/>
      <c r="F183" s="165">
        <v>0</v>
      </c>
      <c r="G183" s="241">
        <f t="shared" si="43"/>
        <v>0</v>
      </c>
      <c r="H183" s="147"/>
      <c r="I183" s="165">
        <f t="shared" si="32"/>
        <v>0</v>
      </c>
      <c r="J183" s="74"/>
      <c r="K183" s="1"/>
      <c r="L183" s="1"/>
      <c r="M183" s="1"/>
      <c r="N183" s="1"/>
      <c r="O183" s="80"/>
      <c r="P183" s="1"/>
      <c r="Q183" s="42"/>
      <c r="R183" s="356"/>
      <c r="S183" s="80"/>
      <c r="T183" s="80"/>
      <c r="U183" s="44"/>
    </row>
    <row r="184" spans="1:21" ht="25.5" hidden="1" customHeight="1" x14ac:dyDescent="0.25">
      <c r="B184" s="55"/>
      <c r="C184" s="2"/>
      <c r="D184" s="551" t="s">
        <v>556</v>
      </c>
      <c r="E184" s="551"/>
      <c r="F184" s="165">
        <v>0</v>
      </c>
      <c r="G184" s="251">
        <f t="shared" si="43"/>
        <v>0</v>
      </c>
      <c r="H184" s="157"/>
      <c r="I184" s="165">
        <f t="shared" si="32"/>
        <v>0</v>
      </c>
      <c r="J184" s="74"/>
      <c r="K184" s="1"/>
      <c r="L184" s="1"/>
      <c r="M184" s="1"/>
      <c r="N184" s="1"/>
      <c r="O184" s="80"/>
      <c r="P184" s="1"/>
      <c r="Q184" s="42"/>
      <c r="R184" s="356"/>
      <c r="S184" s="80"/>
      <c r="T184" s="80"/>
      <c r="U184" s="44"/>
    </row>
    <row r="185" spans="1:21" ht="25.5" hidden="1" customHeight="1" x14ac:dyDescent="0.25">
      <c r="B185" s="55"/>
      <c r="C185" s="2"/>
      <c r="D185" s="551" t="s">
        <v>559</v>
      </c>
      <c r="E185" s="551"/>
      <c r="F185" s="165">
        <v>0</v>
      </c>
      <c r="G185" s="251">
        <f t="shared" si="43"/>
        <v>0</v>
      </c>
      <c r="H185" s="157"/>
      <c r="I185" s="165">
        <f t="shared" si="32"/>
        <v>0</v>
      </c>
      <c r="J185" s="74"/>
      <c r="K185" s="1"/>
      <c r="L185" s="1"/>
      <c r="M185" s="1"/>
      <c r="N185" s="1"/>
      <c r="O185" s="80"/>
      <c r="P185" s="1"/>
      <c r="Q185" s="42"/>
      <c r="R185" s="356"/>
      <c r="S185" s="80"/>
      <c r="T185" s="80"/>
      <c r="U185" s="44"/>
    </row>
    <row r="186" spans="1:21" ht="25.5" hidden="1" customHeight="1" x14ac:dyDescent="0.25">
      <c r="B186" s="55"/>
      <c r="C186" s="2"/>
      <c r="D186" s="551" t="s">
        <v>561</v>
      </c>
      <c r="E186" s="551"/>
      <c r="F186" s="165">
        <v>0</v>
      </c>
      <c r="G186" s="251">
        <f t="shared" si="43"/>
        <v>0</v>
      </c>
      <c r="H186" s="157"/>
      <c r="I186" s="165">
        <f t="shared" si="32"/>
        <v>0</v>
      </c>
      <c r="J186" s="74"/>
      <c r="K186" s="1"/>
      <c r="L186" s="1"/>
      <c r="M186" s="1"/>
      <c r="N186" s="1"/>
      <c r="O186" s="80"/>
      <c r="P186" s="1"/>
      <c r="Q186" s="42"/>
      <c r="R186" s="356"/>
      <c r="S186" s="80"/>
      <c r="T186" s="80"/>
      <c r="U186" s="44"/>
    </row>
    <row r="187" spans="1:21" ht="25.5" hidden="1" customHeight="1" x14ac:dyDescent="0.25">
      <c r="B187" s="55"/>
      <c r="C187" s="2"/>
      <c r="D187" s="551" t="s">
        <v>564</v>
      </c>
      <c r="E187" s="551"/>
      <c r="F187" s="165">
        <v>0</v>
      </c>
      <c r="G187" s="251">
        <f t="shared" si="43"/>
        <v>0</v>
      </c>
      <c r="H187" s="157"/>
      <c r="I187" s="165">
        <f t="shared" si="32"/>
        <v>0</v>
      </c>
      <c r="J187" s="74"/>
      <c r="K187" s="1"/>
      <c r="L187" s="1"/>
      <c r="M187" s="1"/>
      <c r="N187" s="1"/>
      <c r="O187" s="80"/>
      <c r="P187" s="1"/>
      <c r="Q187" s="42"/>
      <c r="R187" s="356"/>
      <c r="S187" s="80"/>
      <c r="T187" s="80"/>
      <c r="U187" s="44"/>
    </row>
    <row r="188" spans="1:21" s="18" customFormat="1" ht="15.75" hidden="1" customHeight="1" thickBot="1" x14ac:dyDescent="0.3">
      <c r="A188" s="124" t="s">
        <v>274</v>
      </c>
      <c r="B188" s="91" t="s">
        <v>685</v>
      </c>
      <c r="C188" s="587" t="s">
        <v>275</v>
      </c>
      <c r="D188" s="588"/>
      <c r="E188" s="588"/>
      <c r="F188" s="164">
        <v>0</v>
      </c>
      <c r="G188" s="242">
        <f>G189+G190+G191+G192+G193+G194+G195+G196+G197+G198</f>
        <v>0</v>
      </c>
      <c r="H188" s="148">
        <f t="shared" ref="H188:U188" si="44">H189+H190+H191+H192+H193+H194+H195+H196+H197+H198</f>
        <v>0</v>
      </c>
      <c r="I188" s="164">
        <f t="shared" si="32"/>
        <v>0</v>
      </c>
      <c r="J188" s="93">
        <f t="shared" si="44"/>
        <v>0</v>
      </c>
      <c r="K188" s="94">
        <f t="shared" si="44"/>
        <v>0</v>
      </c>
      <c r="L188" s="94">
        <f t="shared" si="44"/>
        <v>0</v>
      </c>
      <c r="M188" s="94">
        <f t="shared" si="44"/>
        <v>0</v>
      </c>
      <c r="N188" s="94">
        <f t="shared" si="44"/>
        <v>0</v>
      </c>
      <c r="O188" s="97">
        <f t="shared" si="44"/>
        <v>0</v>
      </c>
      <c r="P188" s="94">
        <f t="shared" si="44"/>
        <v>0</v>
      </c>
      <c r="Q188" s="96">
        <f t="shared" si="44"/>
        <v>0</v>
      </c>
      <c r="R188" s="354">
        <f t="shared" si="44"/>
        <v>0</v>
      </c>
      <c r="S188" s="97">
        <f t="shared" si="44"/>
        <v>0</v>
      </c>
      <c r="T188" s="97">
        <f t="shared" si="44"/>
        <v>0</v>
      </c>
      <c r="U188" s="98">
        <f t="shared" si="44"/>
        <v>0</v>
      </c>
    </row>
    <row r="189" spans="1:21" ht="15.75" hidden="1" customHeight="1" thickBot="1" x14ac:dyDescent="0.3">
      <c r="B189" s="55"/>
      <c r="C189" s="2"/>
      <c r="D189" s="550" t="s">
        <v>371</v>
      </c>
      <c r="E189" s="550"/>
      <c r="F189" s="165">
        <v>0</v>
      </c>
      <c r="G189" s="241">
        <f t="shared" ref="G189:G198" si="45">SUM(J189:U189)</f>
        <v>0</v>
      </c>
      <c r="H189" s="147"/>
      <c r="I189" s="165">
        <f t="shared" si="32"/>
        <v>0</v>
      </c>
      <c r="J189" s="74"/>
      <c r="K189" s="1"/>
      <c r="L189" s="1"/>
      <c r="M189" s="1"/>
      <c r="N189" s="1"/>
      <c r="O189" s="80"/>
      <c r="P189" s="1"/>
      <c r="Q189" s="42"/>
      <c r="R189" s="356"/>
      <c r="S189" s="80"/>
      <c r="T189" s="80"/>
      <c r="U189" s="44"/>
    </row>
    <row r="190" spans="1:21" ht="15.75" hidden="1" customHeight="1" thickBot="1" x14ac:dyDescent="0.3">
      <c r="B190" s="55"/>
      <c r="C190" s="2"/>
      <c r="D190" s="550" t="s">
        <v>544</v>
      </c>
      <c r="E190" s="550"/>
      <c r="F190" s="165">
        <v>0</v>
      </c>
      <c r="G190" s="241">
        <f t="shared" si="45"/>
        <v>0</v>
      </c>
      <c r="H190" s="147"/>
      <c r="I190" s="165">
        <f t="shared" si="32"/>
        <v>0</v>
      </c>
      <c r="J190" s="74"/>
      <c r="K190" s="1"/>
      <c r="L190" s="1"/>
      <c r="M190" s="1"/>
      <c r="N190" s="1"/>
      <c r="O190" s="80"/>
      <c r="P190" s="1"/>
      <c r="Q190" s="42"/>
      <c r="R190" s="356"/>
      <c r="S190" s="80"/>
      <c r="T190" s="80"/>
      <c r="U190" s="44"/>
    </row>
    <row r="191" spans="1:21" ht="15.75" hidden="1" customHeight="1" thickBot="1" x14ac:dyDescent="0.3">
      <c r="B191" s="55"/>
      <c r="C191" s="2"/>
      <c r="D191" s="550" t="s">
        <v>547</v>
      </c>
      <c r="E191" s="550"/>
      <c r="F191" s="165">
        <v>0</v>
      </c>
      <c r="G191" s="241">
        <f t="shared" si="45"/>
        <v>0</v>
      </c>
      <c r="H191" s="147"/>
      <c r="I191" s="165">
        <f t="shared" si="32"/>
        <v>0</v>
      </c>
      <c r="J191" s="74"/>
      <c r="K191" s="1"/>
      <c r="L191" s="1"/>
      <c r="M191" s="1"/>
      <c r="N191" s="1"/>
      <c r="O191" s="80"/>
      <c r="P191" s="1"/>
      <c r="Q191" s="42"/>
      <c r="R191" s="356"/>
      <c r="S191" s="80"/>
      <c r="T191" s="80"/>
      <c r="U191" s="44"/>
    </row>
    <row r="192" spans="1:21" ht="15.75" hidden="1" customHeight="1" thickBot="1" x14ac:dyDescent="0.3">
      <c r="B192" s="55"/>
      <c r="C192" s="2"/>
      <c r="D192" s="551" t="s">
        <v>817</v>
      </c>
      <c r="E192" s="551"/>
      <c r="F192" s="165">
        <v>0</v>
      </c>
      <c r="G192" s="251">
        <f t="shared" si="45"/>
        <v>0</v>
      </c>
      <c r="H192" s="157"/>
      <c r="I192" s="165">
        <f t="shared" si="32"/>
        <v>0</v>
      </c>
      <c r="J192" s="74"/>
      <c r="K192" s="1"/>
      <c r="L192" s="1"/>
      <c r="M192" s="1"/>
      <c r="N192" s="1"/>
      <c r="O192" s="80"/>
      <c r="P192" s="1"/>
      <c r="Q192" s="42"/>
      <c r="R192" s="356"/>
      <c r="S192" s="80"/>
      <c r="T192" s="80"/>
      <c r="U192" s="44"/>
    </row>
    <row r="193" spans="1:21" ht="15.75" hidden="1" customHeight="1" thickBot="1" x14ac:dyDescent="0.3">
      <c r="B193" s="55"/>
      <c r="C193" s="2"/>
      <c r="D193" s="550" t="s">
        <v>554</v>
      </c>
      <c r="E193" s="550"/>
      <c r="F193" s="165">
        <v>0</v>
      </c>
      <c r="G193" s="241">
        <f t="shared" si="45"/>
        <v>0</v>
      </c>
      <c r="H193" s="147"/>
      <c r="I193" s="165">
        <f t="shared" si="32"/>
        <v>0</v>
      </c>
      <c r="J193" s="74"/>
      <c r="K193" s="1"/>
      <c r="L193" s="1"/>
      <c r="M193" s="1"/>
      <c r="N193" s="1"/>
      <c r="O193" s="80"/>
      <c r="P193" s="1"/>
      <c r="Q193" s="42"/>
      <c r="R193" s="356"/>
      <c r="S193" s="80"/>
      <c r="T193" s="80"/>
      <c r="U193" s="44"/>
    </row>
    <row r="194" spans="1:21" ht="15.75" hidden="1" customHeight="1" thickBot="1" x14ac:dyDescent="0.3">
      <c r="B194" s="55"/>
      <c r="C194" s="2"/>
      <c r="D194" s="550" t="s">
        <v>553</v>
      </c>
      <c r="E194" s="550"/>
      <c r="F194" s="165">
        <v>0</v>
      </c>
      <c r="G194" s="241">
        <f t="shared" si="45"/>
        <v>0</v>
      </c>
      <c r="H194" s="147"/>
      <c r="I194" s="165">
        <f t="shared" si="32"/>
        <v>0</v>
      </c>
      <c r="J194" s="74"/>
      <c r="K194" s="1"/>
      <c r="L194" s="1"/>
      <c r="M194" s="1"/>
      <c r="N194" s="1"/>
      <c r="O194" s="80"/>
      <c r="P194" s="1"/>
      <c r="Q194" s="42"/>
      <c r="R194" s="356"/>
      <c r="S194" s="80"/>
      <c r="T194" s="80"/>
      <c r="U194" s="44"/>
    </row>
    <row r="195" spans="1:21" ht="25.5" hidden="1" customHeight="1" x14ac:dyDescent="0.25">
      <c r="B195" s="55"/>
      <c r="C195" s="2"/>
      <c r="D195" s="551" t="s">
        <v>557</v>
      </c>
      <c r="E195" s="551"/>
      <c r="F195" s="165">
        <v>0</v>
      </c>
      <c r="G195" s="251">
        <f t="shared" si="45"/>
        <v>0</v>
      </c>
      <c r="H195" s="157"/>
      <c r="I195" s="165">
        <f t="shared" si="32"/>
        <v>0</v>
      </c>
      <c r="J195" s="74"/>
      <c r="K195" s="1"/>
      <c r="L195" s="1"/>
      <c r="M195" s="1"/>
      <c r="N195" s="1"/>
      <c r="O195" s="80"/>
      <c r="P195" s="1"/>
      <c r="Q195" s="42"/>
      <c r="R195" s="356"/>
      <c r="S195" s="80"/>
      <c r="T195" s="80"/>
      <c r="U195" s="44"/>
    </row>
    <row r="196" spans="1:21" ht="15.75" hidden="1" customHeight="1" thickBot="1" x14ac:dyDescent="0.3">
      <c r="B196" s="55"/>
      <c r="C196" s="2"/>
      <c r="D196" s="550" t="s">
        <v>818</v>
      </c>
      <c r="E196" s="550"/>
      <c r="F196" s="165">
        <v>0</v>
      </c>
      <c r="G196" s="241">
        <f t="shared" si="45"/>
        <v>0</v>
      </c>
      <c r="H196" s="147"/>
      <c r="I196" s="165">
        <f t="shared" si="32"/>
        <v>0</v>
      </c>
      <c r="J196" s="74"/>
      <c r="K196" s="1"/>
      <c r="L196" s="1"/>
      <c r="M196" s="1"/>
      <c r="N196" s="1"/>
      <c r="O196" s="80"/>
      <c r="P196" s="1"/>
      <c r="Q196" s="42"/>
      <c r="R196" s="356"/>
      <c r="S196" s="80"/>
      <c r="T196" s="80"/>
      <c r="U196" s="44"/>
    </row>
    <row r="197" spans="1:21" ht="25.5" hidden="1" customHeight="1" x14ac:dyDescent="0.25">
      <c r="B197" s="55"/>
      <c r="C197" s="2"/>
      <c r="D197" s="551" t="s">
        <v>562</v>
      </c>
      <c r="E197" s="551"/>
      <c r="F197" s="165">
        <v>0</v>
      </c>
      <c r="G197" s="251">
        <f t="shared" si="45"/>
        <v>0</v>
      </c>
      <c r="H197" s="157"/>
      <c r="I197" s="165">
        <f t="shared" si="32"/>
        <v>0</v>
      </c>
      <c r="J197" s="74"/>
      <c r="K197" s="1"/>
      <c r="L197" s="1"/>
      <c r="M197" s="1"/>
      <c r="N197" s="1"/>
      <c r="O197" s="80"/>
      <c r="P197" s="1"/>
      <c r="Q197" s="42"/>
      <c r="R197" s="356"/>
      <c r="S197" s="80"/>
      <c r="T197" s="80"/>
      <c r="U197" s="44"/>
    </row>
    <row r="198" spans="1:21" ht="25.5" hidden="1" customHeight="1" x14ac:dyDescent="0.25">
      <c r="B198" s="55"/>
      <c r="C198" s="2"/>
      <c r="D198" s="551" t="s">
        <v>565</v>
      </c>
      <c r="E198" s="551"/>
      <c r="F198" s="165">
        <v>0</v>
      </c>
      <c r="G198" s="251">
        <f t="shared" si="45"/>
        <v>0</v>
      </c>
      <c r="H198" s="157"/>
      <c r="I198" s="165">
        <f t="shared" si="32"/>
        <v>0</v>
      </c>
      <c r="J198" s="74"/>
      <c r="K198" s="1"/>
      <c r="L198" s="1"/>
      <c r="M198" s="1"/>
      <c r="N198" s="1"/>
      <c r="O198" s="80"/>
      <c r="P198" s="1"/>
      <c r="Q198" s="42"/>
      <c r="R198" s="356"/>
      <c r="S198" s="80"/>
      <c r="T198" s="80"/>
      <c r="U198" s="44"/>
    </row>
    <row r="199" spans="1:21" s="18" customFormat="1" ht="25.5" hidden="1" customHeight="1" x14ac:dyDescent="0.25">
      <c r="A199" s="124" t="s">
        <v>276</v>
      </c>
      <c r="B199" s="91" t="s">
        <v>686</v>
      </c>
      <c r="C199" s="618" t="s">
        <v>606</v>
      </c>
      <c r="D199" s="619"/>
      <c r="E199" s="619"/>
      <c r="F199" s="164">
        <v>0</v>
      </c>
      <c r="G199" s="255">
        <f>G200+G201</f>
        <v>0</v>
      </c>
      <c r="H199" s="161">
        <f t="shared" ref="H199:U199" si="46">H200+H201</f>
        <v>0</v>
      </c>
      <c r="I199" s="164">
        <f t="shared" si="32"/>
        <v>0</v>
      </c>
      <c r="J199" s="93">
        <f t="shared" si="46"/>
        <v>0</v>
      </c>
      <c r="K199" s="94">
        <f t="shared" si="46"/>
        <v>0</v>
      </c>
      <c r="L199" s="94">
        <f t="shared" si="46"/>
        <v>0</v>
      </c>
      <c r="M199" s="94">
        <f t="shared" si="46"/>
        <v>0</v>
      </c>
      <c r="N199" s="94">
        <f t="shared" si="46"/>
        <v>0</v>
      </c>
      <c r="O199" s="97">
        <f t="shared" si="46"/>
        <v>0</v>
      </c>
      <c r="P199" s="94">
        <f t="shared" si="46"/>
        <v>0</v>
      </c>
      <c r="Q199" s="96">
        <f t="shared" si="46"/>
        <v>0</v>
      </c>
      <c r="R199" s="354">
        <f t="shared" si="46"/>
        <v>0</v>
      </c>
      <c r="S199" s="97">
        <f t="shared" si="46"/>
        <v>0</v>
      </c>
      <c r="T199" s="97">
        <f t="shared" si="46"/>
        <v>0</v>
      </c>
      <c r="U199" s="98">
        <f t="shared" si="46"/>
        <v>0</v>
      </c>
    </row>
    <row r="200" spans="1:21" ht="25.5" hidden="1" customHeight="1" x14ac:dyDescent="0.25">
      <c r="B200" s="55"/>
      <c r="C200" s="2"/>
      <c r="D200" s="551" t="s">
        <v>568</v>
      </c>
      <c r="E200" s="551"/>
      <c r="F200" s="165">
        <v>0</v>
      </c>
      <c r="G200" s="251">
        <f>SUM(J200:U200)</f>
        <v>0</v>
      </c>
      <c r="H200" s="157"/>
      <c r="I200" s="165">
        <f t="shared" ref="I200:I257" si="47">SUM(G200:H200)</f>
        <v>0</v>
      </c>
      <c r="J200" s="74"/>
      <c r="K200" s="1"/>
      <c r="L200" s="1"/>
      <c r="M200" s="1"/>
      <c r="N200" s="1"/>
      <c r="O200" s="80"/>
      <c r="P200" s="1"/>
      <c r="Q200" s="42"/>
      <c r="R200" s="356"/>
      <c r="S200" s="80"/>
      <c r="T200" s="80"/>
      <c r="U200" s="44"/>
    </row>
    <row r="201" spans="1:21" ht="25.5" hidden="1" customHeight="1" x14ac:dyDescent="0.25">
      <c r="B201" s="55"/>
      <c r="C201" s="2"/>
      <c r="D201" s="551" t="s">
        <v>569</v>
      </c>
      <c r="E201" s="551"/>
      <c r="F201" s="165">
        <v>0</v>
      </c>
      <c r="G201" s="251">
        <f>SUM(J201:U201)</f>
        <v>0</v>
      </c>
      <c r="H201" s="157"/>
      <c r="I201" s="165">
        <f t="shared" si="47"/>
        <v>0</v>
      </c>
      <c r="J201" s="74"/>
      <c r="K201" s="1"/>
      <c r="L201" s="1"/>
      <c r="M201" s="1"/>
      <c r="N201" s="1"/>
      <c r="O201" s="80"/>
      <c r="P201" s="1"/>
      <c r="Q201" s="42"/>
      <c r="R201" s="356"/>
      <c r="S201" s="80"/>
      <c r="T201" s="80"/>
      <c r="U201" s="44"/>
    </row>
    <row r="202" spans="1:21" s="18" customFormat="1" ht="15" hidden="1" customHeight="1" x14ac:dyDescent="0.25">
      <c r="A202" s="124" t="s">
        <v>277</v>
      </c>
      <c r="B202" s="91" t="s">
        <v>687</v>
      </c>
      <c r="C202" s="618" t="s">
        <v>819</v>
      </c>
      <c r="D202" s="619"/>
      <c r="E202" s="619"/>
      <c r="F202" s="164">
        <v>0</v>
      </c>
      <c r="G202" s="255">
        <f>G203+G204+G205+G206+G207+G208+G209+G210+G211+G212+G213</f>
        <v>0</v>
      </c>
      <c r="H202" s="161">
        <f t="shared" ref="H202:U202" si="48">H203+H204+H205+H206+H207+H208+H209+H210+H211+H212+H213</f>
        <v>0</v>
      </c>
      <c r="I202" s="164">
        <f t="shared" si="47"/>
        <v>0</v>
      </c>
      <c r="J202" s="93">
        <f t="shared" si="48"/>
        <v>0</v>
      </c>
      <c r="K202" s="94">
        <f t="shared" si="48"/>
        <v>0</v>
      </c>
      <c r="L202" s="94">
        <f t="shared" si="48"/>
        <v>0</v>
      </c>
      <c r="M202" s="94">
        <f t="shared" si="48"/>
        <v>0</v>
      </c>
      <c r="N202" s="94">
        <f t="shared" si="48"/>
        <v>0</v>
      </c>
      <c r="O202" s="97">
        <f t="shared" si="48"/>
        <v>0</v>
      </c>
      <c r="P202" s="94">
        <f t="shared" si="48"/>
        <v>0</v>
      </c>
      <c r="Q202" s="96">
        <f t="shared" si="48"/>
        <v>0</v>
      </c>
      <c r="R202" s="354">
        <f t="shared" si="48"/>
        <v>0</v>
      </c>
      <c r="S202" s="97">
        <f t="shared" si="48"/>
        <v>0</v>
      </c>
      <c r="T202" s="97">
        <f t="shared" si="48"/>
        <v>0</v>
      </c>
      <c r="U202" s="98">
        <f t="shared" si="48"/>
        <v>0</v>
      </c>
    </row>
    <row r="203" spans="1:21" ht="15.75" hidden="1" customHeight="1" thickBot="1" x14ac:dyDescent="0.3">
      <c r="B203" s="55"/>
      <c r="C203" s="2"/>
      <c r="D203" s="550" t="s">
        <v>372</v>
      </c>
      <c r="E203" s="550"/>
      <c r="F203" s="165">
        <v>0</v>
      </c>
      <c r="G203" s="241">
        <f t="shared" ref="G203:G215" si="49">SUM(J203:U203)</f>
        <v>0</v>
      </c>
      <c r="H203" s="147"/>
      <c r="I203" s="165">
        <f t="shared" si="47"/>
        <v>0</v>
      </c>
      <c r="J203" s="74"/>
      <c r="K203" s="1"/>
      <c r="L203" s="1"/>
      <c r="M203" s="1"/>
      <c r="N203" s="1"/>
      <c r="O203" s="80"/>
      <c r="P203" s="1"/>
      <c r="Q203" s="42"/>
      <c r="R203" s="356"/>
      <c r="S203" s="80"/>
      <c r="T203" s="80"/>
      <c r="U203" s="44"/>
    </row>
    <row r="204" spans="1:21" ht="15.75" hidden="1" customHeight="1" thickBot="1" x14ac:dyDescent="0.3">
      <c r="B204" s="55"/>
      <c r="C204" s="2"/>
      <c r="D204" s="550" t="s">
        <v>820</v>
      </c>
      <c r="E204" s="550"/>
      <c r="F204" s="165">
        <v>0</v>
      </c>
      <c r="G204" s="241">
        <f t="shared" si="49"/>
        <v>0</v>
      </c>
      <c r="H204" s="147"/>
      <c r="I204" s="165">
        <f t="shared" si="47"/>
        <v>0</v>
      </c>
      <c r="J204" s="74"/>
      <c r="K204" s="1"/>
      <c r="L204" s="1"/>
      <c r="M204" s="1"/>
      <c r="N204" s="1"/>
      <c r="O204" s="80"/>
      <c r="P204" s="1"/>
      <c r="Q204" s="42"/>
      <c r="R204" s="356"/>
      <c r="S204" s="80"/>
      <c r="T204" s="80"/>
      <c r="U204" s="44"/>
    </row>
    <row r="205" spans="1:21" ht="15.75" hidden="1" customHeight="1" thickBot="1" x14ac:dyDescent="0.3">
      <c r="B205" s="55"/>
      <c r="C205" s="2"/>
      <c r="D205" s="550" t="s">
        <v>375</v>
      </c>
      <c r="E205" s="550"/>
      <c r="F205" s="165">
        <v>0</v>
      </c>
      <c r="G205" s="241">
        <f t="shared" si="49"/>
        <v>0</v>
      </c>
      <c r="H205" s="147"/>
      <c r="I205" s="165">
        <f t="shared" si="47"/>
        <v>0</v>
      </c>
      <c r="J205" s="74"/>
      <c r="K205" s="1"/>
      <c r="L205" s="1"/>
      <c r="M205" s="1"/>
      <c r="N205" s="1"/>
      <c r="O205" s="80"/>
      <c r="P205" s="1"/>
      <c r="Q205" s="42"/>
      <c r="R205" s="356"/>
      <c r="S205" s="80"/>
      <c r="T205" s="80"/>
      <c r="U205" s="44"/>
    </row>
    <row r="206" spans="1:21" ht="15.75" hidden="1" customHeight="1" thickBot="1" x14ac:dyDescent="0.3">
      <c r="B206" s="55"/>
      <c r="C206" s="2"/>
      <c r="D206" s="550" t="s">
        <v>373</v>
      </c>
      <c r="E206" s="550"/>
      <c r="F206" s="165">
        <v>0</v>
      </c>
      <c r="G206" s="241">
        <f t="shared" si="49"/>
        <v>0</v>
      </c>
      <c r="H206" s="147"/>
      <c r="I206" s="165">
        <f t="shared" si="47"/>
        <v>0</v>
      </c>
      <c r="J206" s="74"/>
      <c r="K206" s="1"/>
      <c r="L206" s="1"/>
      <c r="M206" s="1"/>
      <c r="N206" s="1"/>
      <c r="O206" s="80"/>
      <c r="P206" s="1"/>
      <c r="Q206" s="42"/>
      <c r="R206" s="356"/>
      <c r="S206" s="80"/>
      <c r="T206" s="80"/>
      <c r="U206" s="44"/>
    </row>
    <row r="207" spans="1:21" ht="15.75" hidden="1" customHeight="1" thickBot="1" x14ac:dyDescent="0.3">
      <c r="B207" s="55"/>
      <c r="C207" s="2"/>
      <c r="D207" s="550" t="s">
        <v>821</v>
      </c>
      <c r="E207" s="550"/>
      <c r="F207" s="165">
        <v>0</v>
      </c>
      <c r="G207" s="241">
        <f t="shared" si="49"/>
        <v>0</v>
      </c>
      <c r="H207" s="147"/>
      <c r="I207" s="165">
        <f t="shared" si="47"/>
        <v>0</v>
      </c>
      <c r="J207" s="74"/>
      <c r="K207" s="1"/>
      <c r="L207" s="1"/>
      <c r="M207" s="1"/>
      <c r="N207" s="1"/>
      <c r="O207" s="80"/>
      <c r="P207" s="1"/>
      <c r="Q207" s="42"/>
      <c r="R207" s="356"/>
      <c r="S207" s="80"/>
      <c r="T207" s="80"/>
      <c r="U207" s="44"/>
    </row>
    <row r="208" spans="1:21" ht="25.5" hidden="1" customHeight="1" x14ac:dyDescent="0.25">
      <c r="B208" s="55"/>
      <c r="C208" s="2"/>
      <c r="D208" s="551" t="s">
        <v>537</v>
      </c>
      <c r="E208" s="551"/>
      <c r="F208" s="165">
        <v>0</v>
      </c>
      <c r="G208" s="251">
        <f t="shared" si="49"/>
        <v>0</v>
      </c>
      <c r="H208" s="157"/>
      <c r="I208" s="165">
        <f t="shared" si="47"/>
        <v>0</v>
      </c>
      <c r="J208" s="74"/>
      <c r="K208" s="1"/>
      <c r="L208" s="1"/>
      <c r="M208" s="1"/>
      <c r="N208" s="1"/>
      <c r="O208" s="80"/>
      <c r="P208" s="1"/>
      <c r="Q208" s="42"/>
      <c r="R208" s="356"/>
      <c r="S208" s="80"/>
      <c r="T208" s="80"/>
      <c r="U208" s="44"/>
    </row>
    <row r="209" spans="1:21" ht="25.5" hidden="1" customHeight="1" x14ac:dyDescent="0.25">
      <c r="B209" s="55"/>
      <c r="C209" s="2"/>
      <c r="D209" s="551" t="s">
        <v>540</v>
      </c>
      <c r="E209" s="551"/>
      <c r="F209" s="165">
        <v>0</v>
      </c>
      <c r="G209" s="251">
        <f t="shared" si="49"/>
        <v>0</v>
      </c>
      <c r="H209" s="157"/>
      <c r="I209" s="165">
        <f t="shared" si="47"/>
        <v>0</v>
      </c>
      <c r="J209" s="74"/>
      <c r="K209" s="1"/>
      <c r="L209" s="1"/>
      <c r="M209" s="1"/>
      <c r="N209" s="1"/>
      <c r="O209" s="80"/>
      <c r="P209" s="1"/>
      <c r="Q209" s="42"/>
      <c r="R209" s="356"/>
      <c r="S209" s="80"/>
      <c r="T209" s="80"/>
      <c r="U209" s="44"/>
    </row>
    <row r="210" spans="1:21" ht="15.75" hidden="1" customHeight="1" thickBot="1" x14ac:dyDescent="0.3">
      <c r="B210" s="55"/>
      <c r="C210" s="2"/>
      <c r="D210" s="550" t="s">
        <v>822</v>
      </c>
      <c r="E210" s="550"/>
      <c r="F210" s="165">
        <v>0</v>
      </c>
      <c r="G210" s="241">
        <f t="shared" si="49"/>
        <v>0</v>
      </c>
      <c r="H210" s="147"/>
      <c r="I210" s="165">
        <f t="shared" si="47"/>
        <v>0</v>
      </c>
      <c r="J210" s="74"/>
      <c r="K210" s="1"/>
      <c r="L210" s="1"/>
      <c r="M210" s="1"/>
      <c r="N210" s="1"/>
      <c r="O210" s="80"/>
      <c r="P210" s="1"/>
      <c r="Q210" s="42"/>
      <c r="R210" s="356"/>
      <c r="S210" s="80"/>
      <c r="T210" s="80"/>
      <c r="U210" s="44"/>
    </row>
    <row r="211" spans="1:21" ht="15.75" hidden="1" customHeight="1" thickBot="1" x14ac:dyDescent="0.3">
      <c r="B211" s="55"/>
      <c r="C211" s="2"/>
      <c r="D211" s="550" t="s">
        <v>374</v>
      </c>
      <c r="E211" s="550"/>
      <c r="F211" s="165">
        <v>0</v>
      </c>
      <c r="G211" s="241">
        <f t="shared" si="49"/>
        <v>0</v>
      </c>
      <c r="H211" s="147"/>
      <c r="I211" s="165">
        <f t="shared" si="47"/>
        <v>0</v>
      </c>
      <c r="J211" s="74"/>
      <c r="K211" s="1"/>
      <c r="L211" s="1"/>
      <c r="M211" s="1"/>
      <c r="N211" s="1"/>
      <c r="O211" s="80"/>
      <c r="P211" s="1"/>
      <c r="Q211" s="42"/>
      <c r="R211" s="356"/>
      <c r="S211" s="80"/>
      <c r="T211" s="80"/>
      <c r="U211" s="44"/>
    </row>
    <row r="212" spans="1:21" ht="15.75" hidden="1" customHeight="1" thickBot="1" x14ac:dyDescent="0.3">
      <c r="B212" s="55"/>
      <c r="C212" s="2"/>
      <c r="D212" s="550" t="s">
        <v>823</v>
      </c>
      <c r="E212" s="550"/>
      <c r="F212" s="165">
        <v>0</v>
      </c>
      <c r="G212" s="241">
        <f t="shared" si="49"/>
        <v>0</v>
      </c>
      <c r="H212" s="147"/>
      <c r="I212" s="165">
        <f t="shared" si="47"/>
        <v>0</v>
      </c>
      <c r="J212" s="74"/>
      <c r="K212" s="1"/>
      <c r="L212" s="1"/>
      <c r="M212" s="1"/>
      <c r="N212" s="1"/>
      <c r="O212" s="80"/>
      <c r="P212" s="1"/>
      <c r="Q212" s="42"/>
      <c r="R212" s="356"/>
      <c r="S212" s="80"/>
      <c r="T212" s="80"/>
      <c r="U212" s="44"/>
    </row>
    <row r="213" spans="1:21" ht="15.75" hidden="1" customHeight="1" thickBot="1" x14ac:dyDescent="0.3">
      <c r="B213" s="55"/>
      <c r="C213" s="2"/>
      <c r="D213" s="550" t="s">
        <v>566</v>
      </c>
      <c r="E213" s="550"/>
      <c r="F213" s="165">
        <v>0</v>
      </c>
      <c r="G213" s="241">
        <f t="shared" si="49"/>
        <v>0</v>
      </c>
      <c r="H213" s="147"/>
      <c r="I213" s="165">
        <f t="shared" si="47"/>
        <v>0</v>
      </c>
      <c r="J213" s="74"/>
      <c r="K213" s="1"/>
      <c r="L213" s="1"/>
      <c r="M213" s="1"/>
      <c r="N213" s="1"/>
      <c r="O213" s="80"/>
      <c r="P213" s="1"/>
      <c r="Q213" s="42"/>
      <c r="R213" s="356"/>
      <c r="S213" s="80"/>
      <c r="T213" s="80"/>
      <c r="U213" s="44"/>
    </row>
    <row r="214" spans="1:21" s="18" customFormat="1" ht="15.75" hidden="1" customHeight="1" thickBot="1" x14ac:dyDescent="0.3">
      <c r="A214" s="124" t="s">
        <v>278</v>
      </c>
      <c r="B214" s="91" t="s">
        <v>688</v>
      </c>
      <c r="C214" s="587" t="s">
        <v>279</v>
      </c>
      <c r="D214" s="588"/>
      <c r="E214" s="588"/>
      <c r="F214" s="164">
        <v>0</v>
      </c>
      <c r="G214" s="242">
        <f t="shared" si="49"/>
        <v>0</v>
      </c>
      <c r="H214" s="148"/>
      <c r="I214" s="164">
        <f t="shared" si="47"/>
        <v>0</v>
      </c>
      <c r="J214" s="93"/>
      <c r="K214" s="94"/>
      <c r="L214" s="94"/>
      <c r="M214" s="94"/>
      <c r="N214" s="94"/>
      <c r="O214" s="97"/>
      <c r="P214" s="94"/>
      <c r="Q214" s="96"/>
      <c r="R214" s="354"/>
      <c r="S214" s="97"/>
      <c r="T214" s="97"/>
      <c r="U214" s="98"/>
    </row>
    <row r="215" spans="1:21" s="18" customFormat="1" ht="15.75" hidden="1" customHeight="1" thickBot="1" x14ac:dyDescent="0.3">
      <c r="A215" s="124" t="s">
        <v>280</v>
      </c>
      <c r="B215" s="91" t="s">
        <v>689</v>
      </c>
      <c r="C215" s="587" t="s">
        <v>281</v>
      </c>
      <c r="D215" s="588"/>
      <c r="E215" s="588"/>
      <c r="F215" s="164">
        <v>0</v>
      </c>
      <c r="G215" s="242">
        <f t="shared" si="49"/>
        <v>0</v>
      </c>
      <c r="H215" s="148"/>
      <c r="I215" s="164">
        <f t="shared" si="47"/>
        <v>0</v>
      </c>
      <c r="J215" s="93"/>
      <c r="K215" s="94"/>
      <c r="L215" s="94"/>
      <c r="M215" s="94"/>
      <c r="N215" s="94"/>
      <c r="O215" s="97"/>
      <c r="P215" s="94"/>
      <c r="Q215" s="96"/>
      <c r="R215" s="354"/>
      <c r="S215" s="97"/>
      <c r="T215" s="97"/>
      <c r="U215" s="98"/>
    </row>
    <row r="216" spans="1:21" s="18" customFormat="1" ht="15.75" hidden="1" customHeight="1" thickBot="1" x14ac:dyDescent="0.3">
      <c r="A216" s="124" t="s">
        <v>282</v>
      </c>
      <c r="B216" s="91" t="s">
        <v>690</v>
      </c>
      <c r="C216" s="587" t="s">
        <v>283</v>
      </c>
      <c r="D216" s="588"/>
      <c r="E216" s="588"/>
      <c r="F216" s="164">
        <v>0</v>
      </c>
      <c r="G216" s="242">
        <f>G217+G218+G219+G220+G221+G222+G223+G224+G225+G226</f>
        <v>0</v>
      </c>
      <c r="H216" s="148">
        <f t="shared" ref="H216:U216" si="50">H217+H218+H219+H220+H221+H222+H223+H224+H225+H226</f>
        <v>0</v>
      </c>
      <c r="I216" s="164">
        <f t="shared" si="47"/>
        <v>0</v>
      </c>
      <c r="J216" s="93">
        <f t="shared" si="50"/>
        <v>0</v>
      </c>
      <c r="K216" s="94">
        <f t="shared" si="50"/>
        <v>0</v>
      </c>
      <c r="L216" s="94">
        <f t="shared" si="50"/>
        <v>0</v>
      </c>
      <c r="M216" s="94">
        <f t="shared" si="50"/>
        <v>0</v>
      </c>
      <c r="N216" s="94">
        <f t="shared" si="50"/>
        <v>0</v>
      </c>
      <c r="O216" s="97">
        <f t="shared" si="50"/>
        <v>0</v>
      </c>
      <c r="P216" s="94">
        <f t="shared" si="50"/>
        <v>0</v>
      </c>
      <c r="Q216" s="96">
        <f t="shared" si="50"/>
        <v>0</v>
      </c>
      <c r="R216" s="354">
        <f t="shared" si="50"/>
        <v>0</v>
      </c>
      <c r="S216" s="97">
        <f t="shared" si="50"/>
        <v>0</v>
      </c>
      <c r="T216" s="97">
        <f t="shared" si="50"/>
        <v>0</v>
      </c>
      <c r="U216" s="98">
        <f t="shared" si="50"/>
        <v>0</v>
      </c>
    </row>
    <row r="217" spans="1:21" ht="15.75" hidden="1" customHeight="1" thickBot="1" x14ac:dyDescent="0.3">
      <c r="B217" s="55"/>
      <c r="C217" s="2"/>
      <c r="D217" s="550" t="s">
        <v>376</v>
      </c>
      <c r="E217" s="550"/>
      <c r="F217" s="165">
        <v>0</v>
      </c>
      <c r="G217" s="241">
        <f t="shared" ref="G217:G226" si="51">SUM(J217:U217)</f>
        <v>0</v>
      </c>
      <c r="H217" s="147"/>
      <c r="I217" s="165">
        <f t="shared" si="47"/>
        <v>0</v>
      </c>
      <c r="J217" s="74"/>
      <c r="K217" s="1"/>
      <c r="L217" s="1"/>
      <c r="M217" s="1"/>
      <c r="N217" s="1"/>
      <c r="O217" s="80"/>
      <c r="P217" s="1"/>
      <c r="Q217" s="42"/>
      <c r="R217" s="356"/>
      <c r="S217" s="80"/>
      <c r="T217" s="80"/>
      <c r="U217" s="44"/>
    </row>
    <row r="218" spans="1:21" ht="15.75" hidden="1" customHeight="1" thickBot="1" x14ac:dyDescent="0.3">
      <c r="B218" s="55"/>
      <c r="C218" s="2"/>
      <c r="D218" s="550" t="s">
        <v>377</v>
      </c>
      <c r="E218" s="550"/>
      <c r="F218" s="165">
        <v>0</v>
      </c>
      <c r="G218" s="241">
        <f t="shared" si="51"/>
        <v>0</v>
      </c>
      <c r="H218" s="147"/>
      <c r="I218" s="165">
        <f t="shared" si="47"/>
        <v>0</v>
      </c>
      <c r="J218" s="74"/>
      <c r="K218" s="1"/>
      <c r="L218" s="1"/>
      <c r="M218" s="1"/>
      <c r="N218" s="1"/>
      <c r="O218" s="80"/>
      <c r="P218" s="1"/>
      <c r="Q218" s="42"/>
      <c r="R218" s="356"/>
      <c r="S218" s="80"/>
      <c r="T218" s="80"/>
      <c r="U218" s="44"/>
    </row>
    <row r="219" spans="1:21" ht="15.75" hidden="1" customHeight="1" thickBot="1" x14ac:dyDescent="0.3">
      <c r="B219" s="55"/>
      <c r="C219" s="2"/>
      <c r="D219" s="550" t="s">
        <v>378</v>
      </c>
      <c r="E219" s="550"/>
      <c r="F219" s="165">
        <v>0</v>
      </c>
      <c r="G219" s="241">
        <f t="shared" si="51"/>
        <v>0</v>
      </c>
      <c r="H219" s="147"/>
      <c r="I219" s="165">
        <f t="shared" si="47"/>
        <v>0</v>
      </c>
      <c r="J219" s="74"/>
      <c r="K219" s="1"/>
      <c r="L219" s="1"/>
      <c r="M219" s="1"/>
      <c r="N219" s="1"/>
      <c r="O219" s="80"/>
      <c r="P219" s="1"/>
      <c r="Q219" s="42"/>
      <c r="R219" s="356"/>
      <c r="S219" s="80"/>
      <c r="T219" s="80"/>
      <c r="U219" s="44"/>
    </row>
    <row r="220" spans="1:21" ht="15.75" hidden="1" customHeight="1" thickBot="1" x14ac:dyDescent="0.3">
      <c r="B220" s="55"/>
      <c r="C220" s="2"/>
      <c r="D220" s="550" t="s">
        <v>379</v>
      </c>
      <c r="E220" s="550"/>
      <c r="F220" s="165">
        <v>0</v>
      </c>
      <c r="G220" s="241">
        <f t="shared" si="51"/>
        <v>0</v>
      </c>
      <c r="H220" s="147"/>
      <c r="I220" s="165">
        <f t="shared" si="47"/>
        <v>0</v>
      </c>
      <c r="J220" s="74"/>
      <c r="K220" s="1"/>
      <c r="L220" s="1"/>
      <c r="M220" s="1"/>
      <c r="N220" s="1"/>
      <c r="O220" s="80"/>
      <c r="P220" s="1"/>
      <c r="Q220" s="42"/>
      <c r="R220" s="356"/>
      <c r="S220" s="80"/>
      <c r="T220" s="80"/>
      <c r="U220" s="44"/>
    </row>
    <row r="221" spans="1:21" ht="15.75" hidden="1" customHeight="1" thickBot="1" x14ac:dyDescent="0.3">
      <c r="B221" s="55"/>
      <c r="C221" s="2"/>
      <c r="D221" s="550" t="s">
        <v>380</v>
      </c>
      <c r="E221" s="550"/>
      <c r="F221" s="165">
        <v>0</v>
      </c>
      <c r="G221" s="241">
        <f t="shared" si="51"/>
        <v>0</v>
      </c>
      <c r="H221" s="147"/>
      <c r="I221" s="165">
        <f t="shared" si="47"/>
        <v>0</v>
      </c>
      <c r="J221" s="74"/>
      <c r="K221" s="1"/>
      <c r="L221" s="1"/>
      <c r="M221" s="1"/>
      <c r="N221" s="1"/>
      <c r="O221" s="80"/>
      <c r="P221" s="1"/>
      <c r="Q221" s="42"/>
      <c r="R221" s="356"/>
      <c r="S221" s="80"/>
      <c r="T221" s="80"/>
      <c r="U221" s="44"/>
    </row>
    <row r="222" spans="1:21" ht="25.5" hidden="1" customHeight="1" x14ac:dyDescent="0.25">
      <c r="B222" s="55"/>
      <c r="C222" s="2"/>
      <c r="D222" s="551" t="s">
        <v>538</v>
      </c>
      <c r="E222" s="551"/>
      <c r="F222" s="165">
        <v>0</v>
      </c>
      <c r="G222" s="251">
        <f t="shared" si="51"/>
        <v>0</v>
      </c>
      <c r="H222" s="157"/>
      <c r="I222" s="165">
        <f t="shared" si="47"/>
        <v>0</v>
      </c>
      <c r="J222" s="74"/>
      <c r="K222" s="1"/>
      <c r="L222" s="1"/>
      <c r="M222" s="1"/>
      <c r="N222" s="1"/>
      <c r="O222" s="80"/>
      <c r="P222" s="1"/>
      <c r="Q222" s="42"/>
      <c r="R222" s="356"/>
      <c r="S222" s="80"/>
      <c r="T222" s="80"/>
      <c r="U222" s="44"/>
    </row>
    <row r="223" spans="1:21" ht="25.5" hidden="1" customHeight="1" x14ac:dyDescent="0.25">
      <c r="B223" s="55"/>
      <c r="C223" s="2"/>
      <c r="D223" s="551" t="s">
        <v>541</v>
      </c>
      <c r="E223" s="551"/>
      <c r="F223" s="165">
        <v>0</v>
      </c>
      <c r="G223" s="251">
        <f t="shared" si="51"/>
        <v>0</v>
      </c>
      <c r="H223" s="157"/>
      <c r="I223" s="165">
        <f t="shared" si="47"/>
        <v>0</v>
      </c>
      <c r="J223" s="74"/>
      <c r="K223" s="1"/>
      <c r="L223" s="1"/>
      <c r="M223" s="1"/>
      <c r="N223" s="1"/>
      <c r="O223" s="80"/>
      <c r="P223" s="1"/>
      <c r="Q223" s="42"/>
      <c r="R223" s="356"/>
      <c r="S223" s="80"/>
      <c r="T223" s="80"/>
      <c r="U223" s="44"/>
    </row>
    <row r="224" spans="1:21" ht="15.75" hidden="1" customHeight="1" thickBot="1" x14ac:dyDescent="0.3">
      <c r="B224" s="55"/>
      <c r="C224" s="2"/>
      <c r="D224" s="550" t="s">
        <v>381</v>
      </c>
      <c r="E224" s="550"/>
      <c r="F224" s="165">
        <v>0</v>
      </c>
      <c r="G224" s="241">
        <f t="shared" si="51"/>
        <v>0</v>
      </c>
      <c r="H224" s="147"/>
      <c r="I224" s="165">
        <f t="shared" si="47"/>
        <v>0</v>
      </c>
      <c r="J224" s="74"/>
      <c r="K224" s="1"/>
      <c r="L224" s="1"/>
      <c r="M224" s="1"/>
      <c r="N224" s="1"/>
      <c r="O224" s="80"/>
      <c r="P224" s="1"/>
      <c r="Q224" s="42"/>
      <c r="R224" s="356"/>
      <c r="S224" s="80"/>
      <c r="T224" s="80"/>
      <c r="U224" s="44"/>
    </row>
    <row r="225" spans="1:21" ht="15.75" hidden="1" customHeight="1" thickBot="1" x14ac:dyDescent="0.3">
      <c r="B225" s="55"/>
      <c r="C225" s="2"/>
      <c r="D225" s="550" t="s">
        <v>382</v>
      </c>
      <c r="E225" s="550"/>
      <c r="F225" s="165">
        <v>0</v>
      </c>
      <c r="G225" s="241">
        <f t="shared" si="51"/>
        <v>0</v>
      </c>
      <c r="H225" s="147"/>
      <c r="I225" s="165">
        <f t="shared" si="47"/>
        <v>0</v>
      </c>
      <c r="J225" s="74"/>
      <c r="K225" s="1"/>
      <c r="L225" s="1"/>
      <c r="M225" s="1"/>
      <c r="N225" s="1"/>
      <c r="O225" s="80"/>
      <c r="P225" s="1"/>
      <c r="Q225" s="42"/>
      <c r="R225" s="356"/>
      <c r="S225" s="80"/>
      <c r="T225" s="80"/>
      <c r="U225" s="44"/>
    </row>
    <row r="226" spans="1:21" ht="15.75" hidden="1" customHeight="1" thickBot="1" x14ac:dyDescent="0.3">
      <c r="B226" s="57"/>
      <c r="C226" s="20"/>
      <c r="D226" s="590" t="s">
        <v>567</v>
      </c>
      <c r="E226" s="590"/>
      <c r="F226" s="165">
        <v>0</v>
      </c>
      <c r="G226" s="243">
        <f t="shared" si="51"/>
        <v>0</v>
      </c>
      <c r="H226" s="149"/>
      <c r="I226" s="165">
        <f t="shared" si="47"/>
        <v>0</v>
      </c>
      <c r="J226" s="74"/>
      <c r="K226" s="1"/>
      <c r="L226" s="1"/>
      <c r="M226" s="1"/>
      <c r="N226" s="1"/>
      <c r="O226" s="80"/>
      <c r="P226" s="1"/>
      <c r="Q226" s="42"/>
      <c r="R226" s="356"/>
      <c r="S226" s="80"/>
      <c r="T226" s="80"/>
      <c r="U226" s="44"/>
    </row>
    <row r="227" spans="1:21" ht="15.75" thickBot="1" x14ac:dyDescent="0.3">
      <c r="B227" s="99" t="s">
        <v>284</v>
      </c>
      <c r="C227" s="591" t="s">
        <v>285</v>
      </c>
      <c r="D227" s="592"/>
      <c r="E227" s="592"/>
      <c r="F227" s="162">
        <v>0</v>
      </c>
      <c r="G227" s="244">
        <f>G228+G249+G255+G256</f>
        <v>0</v>
      </c>
      <c r="H227" s="150">
        <f t="shared" ref="H227:U227" si="52">H228+H249+H255+H256</f>
        <v>0</v>
      </c>
      <c r="I227" s="162">
        <f t="shared" si="47"/>
        <v>0</v>
      </c>
      <c r="J227" s="85">
        <f t="shared" si="52"/>
        <v>0</v>
      </c>
      <c r="K227" s="86">
        <f t="shared" si="52"/>
        <v>0</v>
      </c>
      <c r="L227" s="86">
        <f t="shared" si="52"/>
        <v>0</v>
      </c>
      <c r="M227" s="86">
        <f t="shared" si="52"/>
        <v>0</v>
      </c>
      <c r="N227" s="86">
        <f t="shared" si="52"/>
        <v>0</v>
      </c>
      <c r="O227" s="89">
        <f t="shared" si="52"/>
        <v>0</v>
      </c>
      <c r="P227" s="86">
        <f t="shared" si="52"/>
        <v>0</v>
      </c>
      <c r="Q227" s="88">
        <f t="shared" si="52"/>
        <v>0</v>
      </c>
      <c r="R227" s="351">
        <f t="shared" si="52"/>
        <v>0</v>
      </c>
      <c r="S227" s="89">
        <f t="shared" si="52"/>
        <v>0</v>
      </c>
      <c r="T227" s="89">
        <f t="shared" si="52"/>
        <v>0</v>
      </c>
      <c r="U227" s="90">
        <f t="shared" si="52"/>
        <v>0</v>
      </c>
    </row>
    <row r="228" spans="1:21" ht="15.75" hidden="1" customHeight="1" thickBot="1" x14ac:dyDescent="0.3">
      <c r="B228" s="113" t="s">
        <v>691</v>
      </c>
      <c r="C228" s="611" t="s">
        <v>286</v>
      </c>
      <c r="D228" s="612"/>
      <c r="E228" s="612"/>
      <c r="F228" s="163">
        <v>0</v>
      </c>
      <c r="G228" s="240">
        <f>G229+G233+G240+G241+G242+G243+G244+G245+G246</f>
        <v>0</v>
      </c>
      <c r="H228" s="146">
        <f t="shared" ref="H228:U228" si="53">H229+H233+H240+H241+H242+H243+H244+H245+H246</f>
        <v>0</v>
      </c>
      <c r="I228" s="163">
        <f t="shared" si="47"/>
        <v>0</v>
      </c>
      <c r="J228" s="115">
        <f t="shared" si="53"/>
        <v>0</v>
      </c>
      <c r="K228" s="116">
        <f t="shared" si="53"/>
        <v>0</v>
      </c>
      <c r="L228" s="116">
        <f t="shared" si="53"/>
        <v>0</v>
      </c>
      <c r="M228" s="116">
        <f t="shared" si="53"/>
        <v>0</v>
      </c>
      <c r="N228" s="116">
        <f t="shared" si="53"/>
        <v>0</v>
      </c>
      <c r="O228" s="119">
        <f t="shared" si="53"/>
        <v>0</v>
      </c>
      <c r="P228" s="116">
        <f t="shared" si="53"/>
        <v>0</v>
      </c>
      <c r="Q228" s="118">
        <f t="shared" si="53"/>
        <v>0</v>
      </c>
      <c r="R228" s="352">
        <f t="shared" si="53"/>
        <v>0</v>
      </c>
      <c r="S228" s="119">
        <f t="shared" si="53"/>
        <v>0</v>
      </c>
      <c r="T228" s="119">
        <f t="shared" si="53"/>
        <v>0</v>
      </c>
      <c r="U228" s="120">
        <f t="shared" si="53"/>
        <v>0</v>
      </c>
    </row>
    <row r="229" spans="1:21" s="18" customFormat="1" ht="15.75" hidden="1" customHeight="1" thickBot="1" x14ac:dyDescent="0.3">
      <c r="A229" s="124"/>
      <c r="B229" s="53" t="s">
        <v>692</v>
      </c>
      <c r="C229" s="609" t="s">
        <v>287</v>
      </c>
      <c r="D229" s="610"/>
      <c r="E229" s="610"/>
      <c r="F229" s="166">
        <v>0</v>
      </c>
      <c r="G229" s="248">
        <f>G230+G231+G232</f>
        <v>0</v>
      </c>
      <c r="H229" s="154">
        <f t="shared" ref="H229:U229" si="54">H230+H231+H232</f>
        <v>0</v>
      </c>
      <c r="I229" s="166">
        <f t="shared" si="47"/>
        <v>0</v>
      </c>
      <c r="J229" s="76">
        <f t="shared" si="54"/>
        <v>0</v>
      </c>
      <c r="K229" s="13">
        <f t="shared" si="54"/>
        <v>0</v>
      </c>
      <c r="L229" s="13">
        <f t="shared" si="54"/>
        <v>0</v>
      </c>
      <c r="M229" s="13">
        <f t="shared" si="54"/>
        <v>0</v>
      </c>
      <c r="N229" s="13">
        <f t="shared" si="54"/>
        <v>0</v>
      </c>
      <c r="O229" s="81">
        <f t="shared" si="54"/>
        <v>0</v>
      </c>
      <c r="P229" s="13">
        <f t="shared" si="54"/>
        <v>0</v>
      </c>
      <c r="Q229" s="43">
        <f t="shared" si="54"/>
        <v>0</v>
      </c>
      <c r="R229" s="355">
        <f t="shared" si="54"/>
        <v>0</v>
      </c>
      <c r="S229" s="81">
        <f t="shared" si="54"/>
        <v>0</v>
      </c>
      <c r="T229" s="81">
        <f t="shared" si="54"/>
        <v>0</v>
      </c>
      <c r="U229" s="45">
        <f t="shared" si="54"/>
        <v>0</v>
      </c>
    </row>
    <row r="230" spans="1:21" s="206" customFormat="1" ht="15.75" hidden="1" customHeight="1" thickBot="1" x14ac:dyDescent="0.3">
      <c r="A230" s="124" t="s">
        <v>288</v>
      </c>
      <c r="B230" s="187" t="s">
        <v>693</v>
      </c>
      <c r="C230" s="237"/>
      <c r="D230" s="613" t="s">
        <v>705</v>
      </c>
      <c r="E230" s="613"/>
      <c r="F230" s="189">
        <v>0</v>
      </c>
      <c r="G230" s="278">
        <f>SUM(J230:U230)</f>
        <v>0</v>
      </c>
      <c r="H230" s="279"/>
      <c r="I230" s="189">
        <f t="shared" si="47"/>
        <v>0</v>
      </c>
      <c r="J230" s="197"/>
      <c r="K230" s="191"/>
      <c r="L230" s="191"/>
      <c r="M230" s="191"/>
      <c r="N230" s="191"/>
      <c r="O230" s="192"/>
      <c r="P230" s="191"/>
      <c r="Q230" s="190"/>
      <c r="R230" s="353"/>
      <c r="S230" s="192"/>
      <c r="T230" s="192"/>
      <c r="U230" s="193"/>
    </row>
    <row r="231" spans="1:21" s="206" customFormat="1" ht="15.75" hidden="1" customHeight="1" thickBot="1" x14ac:dyDescent="0.3">
      <c r="A231" s="124" t="s">
        <v>289</v>
      </c>
      <c r="B231" s="187" t="s">
        <v>694</v>
      </c>
      <c r="C231" s="196"/>
      <c r="D231" s="597" t="s">
        <v>706</v>
      </c>
      <c r="E231" s="597"/>
      <c r="F231" s="189">
        <v>0</v>
      </c>
      <c r="G231" s="261">
        <f>SUM(J231:U231)</f>
        <v>0</v>
      </c>
      <c r="H231" s="188"/>
      <c r="I231" s="189">
        <f t="shared" si="47"/>
        <v>0</v>
      </c>
      <c r="J231" s="197"/>
      <c r="K231" s="191"/>
      <c r="L231" s="191"/>
      <c r="M231" s="191"/>
      <c r="N231" s="191"/>
      <c r="O231" s="192"/>
      <c r="P231" s="191"/>
      <c r="Q231" s="190"/>
      <c r="R231" s="353"/>
      <c r="S231" s="192"/>
      <c r="T231" s="192"/>
      <c r="U231" s="193"/>
    </row>
    <row r="232" spans="1:21" s="206" customFormat="1" ht="15.75" hidden="1" customHeight="1" thickBot="1" x14ac:dyDescent="0.3">
      <c r="A232" s="124" t="s">
        <v>290</v>
      </c>
      <c r="B232" s="187" t="s">
        <v>695</v>
      </c>
      <c r="C232" s="196"/>
      <c r="D232" s="597" t="s">
        <v>707</v>
      </c>
      <c r="E232" s="597"/>
      <c r="F232" s="189">
        <v>0</v>
      </c>
      <c r="G232" s="261">
        <f>SUM(J232:U232)</f>
        <v>0</v>
      </c>
      <c r="H232" s="188"/>
      <c r="I232" s="189">
        <f t="shared" si="47"/>
        <v>0</v>
      </c>
      <c r="J232" s="197"/>
      <c r="K232" s="191"/>
      <c r="L232" s="191"/>
      <c r="M232" s="191"/>
      <c r="N232" s="191"/>
      <c r="O232" s="192"/>
      <c r="P232" s="191"/>
      <c r="Q232" s="190"/>
      <c r="R232" s="353"/>
      <c r="S232" s="192"/>
      <c r="T232" s="192"/>
      <c r="U232" s="193"/>
    </row>
    <row r="233" spans="1:21" s="18" customFormat="1" ht="15.75" hidden="1" customHeight="1" thickBot="1" x14ac:dyDescent="0.3">
      <c r="A233" s="124"/>
      <c r="B233" s="53" t="s">
        <v>696</v>
      </c>
      <c r="C233" s="609" t="s">
        <v>291</v>
      </c>
      <c r="D233" s="610"/>
      <c r="E233" s="610"/>
      <c r="F233" s="166">
        <v>0</v>
      </c>
      <c r="G233" s="248">
        <f>G234+G235+G236+G237+G238+G239</f>
        <v>0</v>
      </c>
      <c r="H233" s="154">
        <f t="shared" ref="H233:U233" si="55">H234+H235+H236+H237+H238+H239</f>
        <v>0</v>
      </c>
      <c r="I233" s="166">
        <f t="shared" si="47"/>
        <v>0</v>
      </c>
      <c r="J233" s="76">
        <f t="shared" si="55"/>
        <v>0</v>
      </c>
      <c r="K233" s="13">
        <f t="shared" si="55"/>
        <v>0</v>
      </c>
      <c r="L233" s="13">
        <f t="shared" si="55"/>
        <v>0</v>
      </c>
      <c r="M233" s="13">
        <f t="shared" si="55"/>
        <v>0</v>
      </c>
      <c r="N233" s="13">
        <f t="shared" si="55"/>
        <v>0</v>
      </c>
      <c r="O233" s="81">
        <f t="shared" si="55"/>
        <v>0</v>
      </c>
      <c r="P233" s="13">
        <f t="shared" si="55"/>
        <v>0</v>
      </c>
      <c r="Q233" s="43">
        <f t="shared" si="55"/>
        <v>0</v>
      </c>
      <c r="R233" s="355">
        <f t="shared" si="55"/>
        <v>0</v>
      </c>
      <c r="S233" s="81">
        <f t="shared" si="55"/>
        <v>0</v>
      </c>
      <c r="T233" s="81">
        <f t="shared" si="55"/>
        <v>0</v>
      </c>
      <c r="U233" s="45">
        <f t="shared" si="55"/>
        <v>0</v>
      </c>
    </row>
    <row r="234" spans="1:21" s="206" customFormat="1" ht="15.75" hidden="1" customHeight="1" thickBot="1" x14ac:dyDescent="0.3">
      <c r="A234" s="124" t="s">
        <v>292</v>
      </c>
      <c r="B234" s="187" t="s">
        <v>697</v>
      </c>
      <c r="C234" s="196"/>
      <c r="D234" s="597" t="s">
        <v>383</v>
      </c>
      <c r="E234" s="597"/>
      <c r="F234" s="189">
        <v>0</v>
      </c>
      <c r="G234" s="261">
        <f t="shared" ref="G234:G245" si="56">SUM(J234:U234)</f>
        <v>0</v>
      </c>
      <c r="H234" s="188"/>
      <c r="I234" s="189">
        <f t="shared" si="47"/>
        <v>0</v>
      </c>
      <c r="J234" s="197"/>
      <c r="K234" s="191"/>
      <c r="L234" s="191"/>
      <c r="M234" s="191"/>
      <c r="N234" s="191"/>
      <c r="O234" s="192"/>
      <c r="P234" s="191"/>
      <c r="Q234" s="190"/>
      <c r="R234" s="353"/>
      <c r="S234" s="192"/>
      <c r="T234" s="192"/>
      <c r="U234" s="193"/>
    </row>
    <row r="235" spans="1:21" s="206" customFormat="1" ht="15.75" hidden="1" customHeight="1" thickBot="1" x14ac:dyDescent="0.3">
      <c r="A235" s="124" t="s">
        <v>293</v>
      </c>
      <c r="B235" s="187" t="s">
        <v>698</v>
      </c>
      <c r="C235" s="196"/>
      <c r="D235" s="597" t="s">
        <v>384</v>
      </c>
      <c r="E235" s="597"/>
      <c r="F235" s="189">
        <v>0</v>
      </c>
      <c r="G235" s="261">
        <f t="shared" si="56"/>
        <v>0</v>
      </c>
      <c r="H235" s="188"/>
      <c r="I235" s="189">
        <f t="shared" si="47"/>
        <v>0</v>
      </c>
      <c r="J235" s="197"/>
      <c r="K235" s="191"/>
      <c r="L235" s="191"/>
      <c r="M235" s="191"/>
      <c r="N235" s="191"/>
      <c r="O235" s="192"/>
      <c r="P235" s="191"/>
      <c r="Q235" s="190"/>
      <c r="R235" s="353"/>
      <c r="S235" s="192"/>
      <c r="T235" s="192"/>
      <c r="U235" s="193"/>
    </row>
    <row r="236" spans="1:21" s="206" customFormat="1" ht="15.75" hidden="1" customHeight="1" thickBot="1" x14ac:dyDescent="0.3">
      <c r="A236" s="124" t="s">
        <v>885</v>
      </c>
      <c r="B236" s="187" t="s">
        <v>886</v>
      </c>
      <c r="C236" s="196"/>
      <c r="D236" s="597" t="s">
        <v>887</v>
      </c>
      <c r="E236" s="597"/>
      <c r="F236" s="189">
        <v>0</v>
      </c>
      <c r="G236" s="261">
        <f t="shared" si="56"/>
        <v>0</v>
      </c>
      <c r="H236" s="188"/>
      <c r="I236" s="189">
        <f t="shared" si="47"/>
        <v>0</v>
      </c>
      <c r="J236" s="197"/>
      <c r="K236" s="191"/>
      <c r="L236" s="191"/>
      <c r="M236" s="191"/>
      <c r="N236" s="191"/>
      <c r="O236" s="192"/>
      <c r="P236" s="191"/>
      <c r="Q236" s="190"/>
      <c r="R236" s="353"/>
      <c r="S236" s="192"/>
      <c r="T236" s="192"/>
      <c r="U236" s="193"/>
    </row>
    <row r="237" spans="1:21" s="206" customFormat="1" ht="15.75" hidden="1" customHeight="1" thickBot="1" x14ac:dyDescent="0.3">
      <c r="A237" s="124" t="s">
        <v>294</v>
      </c>
      <c r="B237" s="187" t="s">
        <v>699</v>
      </c>
      <c r="C237" s="196"/>
      <c r="D237" s="597" t="s">
        <v>295</v>
      </c>
      <c r="E237" s="597"/>
      <c r="F237" s="189">
        <v>0</v>
      </c>
      <c r="G237" s="261">
        <f t="shared" si="56"/>
        <v>0</v>
      </c>
      <c r="H237" s="188"/>
      <c r="I237" s="189">
        <f t="shared" si="47"/>
        <v>0</v>
      </c>
      <c r="J237" s="197"/>
      <c r="K237" s="191"/>
      <c r="L237" s="191"/>
      <c r="M237" s="191"/>
      <c r="N237" s="191"/>
      <c r="O237" s="192"/>
      <c r="P237" s="191"/>
      <c r="Q237" s="190"/>
      <c r="R237" s="353"/>
      <c r="S237" s="192"/>
      <c r="T237" s="192"/>
      <c r="U237" s="193"/>
    </row>
    <row r="238" spans="1:21" s="206" customFormat="1" ht="15.75" hidden="1" customHeight="1" thickBot="1" x14ac:dyDescent="0.3">
      <c r="A238" s="124" t="s">
        <v>296</v>
      </c>
      <c r="B238" s="187" t="s">
        <v>700</v>
      </c>
      <c r="C238" s="196"/>
      <c r="D238" s="597" t="s">
        <v>297</v>
      </c>
      <c r="E238" s="597"/>
      <c r="F238" s="189">
        <v>0</v>
      </c>
      <c r="G238" s="261">
        <f t="shared" si="56"/>
        <v>0</v>
      </c>
      <c r="H238" s="188"/>
      <c r="I238" s="189">
        <f t="shared" si="47"/>
        <v>0</v>
      </c>
      <c r="J238" s="197"/>
      <c r="K238" s="191"/>
      <c r="L238" s="191"/>
      <c r="M238" s="191"/>
      <c r="N238" s="191"/>
      <c r="O238" s="192"/>
      <c r="P238" s="191"/>
      <c r="Q238" s="190"/>
      <c r="R238" s="353"/>
      <c r="S238" s="192"/>
      <c r="T238" s="192"/>
      <c r="U238" s="193"/>
    </row>
    <row r="239" spans="1:21" s="206" customFormat="1" ht="15.75" hidden="1" customHeight="1" thickBot="1" x14ac:dyDescent="0.3">
      <c r="A239" s="124" t="s">
        <v>888</v>
      </c>
      <c r="B239" s="187" t="s">
        <v>889</v>
      </c>
      <c r="C239" s="196"/>
      <c r="D239" s="597" t="s">
        <v>890</v>
      </c>
      <c r="E239" s="597"/>
      <c r="F239" s="189">
        <v>0</v>
      </c>
      <c r="G239" s="261">
        <f t="shared" si="56"/>
        <v>0</v>
      </c>
      <c r="H239" s="188"/>
      <c r="I239" s="189">
        <f t="shared" si="47"/>
        <v>0</v>
      </c>
      <c r="J239" s="197"/>
      <c r="K239" s="191"/>
      <c r="L239" s="191"/>
      <c r="M239" s="191"/>
      <c r="N239" s="191"/>
      <c r="O239" s="192"/>
      <c r="P239" s="191"/>
      <c r="Q239" s="190"/>
      <c r="R239" s="353"/>
      <c r="S239" s="192"/>
      <c r="T239" s="192"/>
      <c r="U239" s="193"/>
    </row>
    <row r="240" spans="1:21" s="41" customFormat="1" ht="15.75" hidden="1" customHeight="1" thickBot="1" x14ac:dyDescent="0.3">
      <c r="A240" s="124" t="s">
        <v>891</v>
      </c>
      <c r="B240" s="53" t="s">
        <v>892</v>
      </c>
      <c r="C240" s="609" t="s">
        <v>893</v>
      </c>
      <c r="D240" s="610"/>
      <c r="E240" s="610"/>
      <c r="F240" s="166">
        <v>0</v>
      </c>
      <c r="G240" s="248">
        <f t="shared" si="56"/>
        <v>0</v>
      </c>
      <c r="H240" s="154"/>
      <c r="I240" s="166">
        <f t="shared" si="47"/>
        <v>0</v>
      </c>
      <c r="J240" s="76"/>
      <c r="K240" s="13"/>
      <c r="L240" s="13"/>
      <c r="M240" s="13"/>
      <c r="N240" s="13"/>
      <c r="O240" s="81"/>
      <c r="P240" s="13"/>
      <c r="Q240" s="43"/>
      <c r="R240" s="355"/>
      <c r="S240" s="81"/>
      <c r="T240" s="81"/>
      <c r="U240" s="45"/>
    </row>
    <row r="241" spans="1:21" s="41" customFormat="1" ht="15.75" hidden="1" customHeight="1" thickBot="1" x14ac:dyDescent="0.3">
      <c r="A241" s="124" t="s">
        <v>298</v>
      </c>
      <c r="B241" s="53" t="s">
        <v>701</v>
      </c>
      <c r="C241" s="609" t="s">
        <v>299</v>
      </c>
      <c r="D241" s="610"/>
      <c r="E241" s="610"/>
      <c r="F241" s="166">
        <v>0</v>
      </c>
      <c r="G241" s="248">
        <f t="shared" si="56"/>
        <v>0</v>
      </c>
      <c r="H241" s="154"/>
      <c r="I241" s="166">
        <f t="shared" si="47"/>
        <v>0</v>
      </c>
      <c r="J241" s="76"/>
      <c r="K241" s="13"/>
      <c r="L241" s="13"/>
      <c r="M241" s="13"/>
      <c r="N241" s="13"/>
      <c r="O241" s="81"/>
      <c r="P241" s="13"/>
      <c r="Q241" s="43"/>
      <c r="R241" s="355"/>
      <c r="S241" s="81"/>
      <c r="T241" s="81"/>
      <c r="U241" s="45"/>
    </row>
    <row r="242" spans="1:21" s="41" customFormat="1" ht="15.75" hidden="1" customHeight="1" thickBot="1" x14ac:dyDescent="0.3">
      <c r="A242" s="124" t="s">
        <v>300</v>
      </c>
      <c r="B242" s="53" t="s">
        <v>702</v>
      </c>
      <c r="C242" s="609" t="s">
        <v>894</v>
      </c>
      <c r="D242" s="610"/>
      <c r="E242" s="610"/>
      <c r="F242" s="166">
        <v>0</v>
      </c>
      <c r="G242" s="248">
        <f t="shared" si="56"/>
        <v>0</v>
      </c>
      <c r="H242" s="154"/>
      <c r="I242" s="166">
        <f t="shared" si="47"/>
        <v>0</v>
      </c>
      <c r="J242" s="76"/>
      <c r="K242" s="13"/>
      <c r="L242" s="13"/>
      <c r="M242" s="13"/>
      <c r="N242" s="13"/>
      <c r="O242" s="81"/>
      <c r="P242" s="13"/>
      <c r="Q242" s="43"/>
      <c r="R242" s="355"/>
      <c r="S242" s="81"/>
      <c r="T242" s="81"/>
      <c r="U242" s="45"/>
    </row>
    <row r="243" spans="1:21" s="41" customFormat="1" ht="15.75" hidden="1" customHeight="1" thickBot="1" x14ac:dyDescent="0.3">
      <c r="A243" s="124" t="s">
        <v>301</v>
      </c>
      <c r="B243" s="53" t="s">
        <v>703</v>
      </c>
      <c r="C243" s="609" t="s">
        <v>895</v>
      </c>
      <c r="D243" s="610"/>
      <c r="E243" s="610"/>
      <c r="F243" s="166">
        <v>0</v>
      </c>
      <c r="G243" s="248">
        <f t="shared" si="56"/>
        <v>0</v>
      </c>
      <c r="H243" s="154"/>
      <c r="I243" s="166">
        <f t="shared" si="47"/>
        <v>0</v>
      </c>
      <c r="J243" s="76"/>
      <c r="K243" s="13"/>
      <c r="L243" s="13"/>
      <c r="M243" s="13"/>
      <c r="N243" s="13"/>
      <c r="O243" s="81"/>
      <c r="P243" s="13"/>
      <c r="Q243" s="43"/>
      <c r="R243" s="355"/>
      <c r="S243" s="81"/>
      <c r="T243" s="81"/>
      <c r="U243" s="45"/>
    </row>
    <row r="244" spans="1:21" s="41" customFormat="1" ht="15.75" hidden="1" customHeight="1" thickBot="1" x14ac:dyDescent="0.3">
      <c r="A244" s="124" t="s">
        <v>302</v>
      </c>
      <c r="B244" s="53" t="s">
        <v>704</v>
      </c>
      <c r="C244" s="609" t="s">
        <v>303</v>
      </c>
      <c r="D244" s="610"/>
      <c r="E244" s="610"/>
      <c r="F244" s="166">
        <v>0</v>
      </c>
      <c r="G244" s="248">
        <f t="shared" si="56"/>
        <v>0</v>
      </c>
      <c r="H244" s="154"/>
      <c r="I244" s="166">
        <f t="shared" si="47"/>
        <v>0</v>
      </c>
      <c r="J244" s="76"/>
      <c r="K244" s="13"/>
      <c r="L244" s="13"/>
      <c r="M244" s="13"/>
      <c r="N244" s="13"/>
      <c r="O244" s="81"/>
      <c r="P244" s="13"/>
      <c r="Q244" s="43"/>
      <c r="R244" s="355"/>
      <c r="S244" s="81"/>
      <c r="T244" s="81"/>
      <c r="U244" s="45"/>
    </row>
    <row r="245" spans="1:21" s="41" customFormat="1" ht="15.75" hidden="1" customHeight="1" thickBot="1" x14ac:dyDescent="0.3">
      <c r="A245" s="124" t="s">
        <v>896</v>
      </c>
      <c r="B245" s="53" t="s">
        <v>897</v>
      </c>
      <c r="C245" s="609" t="s">
        <v>899</v>
      </c>
      <c r="D245" s="610"/>
      <c r="E245" s="610"/>
      <c r="F245" s="166">
        <v>0</v>
      </c>
      <c r="G245" s="248">
        <f t="shared" si="56"/>
        <v>0</v>
      </c>
      <c r="H245" s="154"/>
      <c r="I245" s="166">
        <f t="shared" si="47"/>
        <v>0</v>
      </c>
      <c r="J245" s="76"/>
      <c r="K245" s="13"/>
      <c r="L245" s="13"/>
      <c r="M245" s="13"/>
      <c r="N245" s="13"/>
      <c r="O245" s="81"/>
      <c r="P245" s="13"/>
      <c r="Q245" s="43"/>
      <c r="R245" s="355"/>
      <c r="S245" s="81"/>
      <c r="T245" s="81"/>
      <c r="U245" s="45"/>
    </row>
    <row r="246" spans="1:21" s="41" customFormat="1" ht="15.75" hidden="1" customHeight="1" thickBot="1" x14ac:dyDescent="0.3">
      <c r="A246" s="124"/>
      <c r="B246" s="53" t="s">
        <v>898</v>
      </c>
      <c r="C246" s="609" t="s">
        <v>900</v>
      </c>
      <c r="D246" s="610"/>
      <c r="E246" s="610"/>
      <c r="F246" s="166">
        <v>0</v>
      </c>
      <c r="G246" s="248">
        <f>G247+G248</f>
        <v>0</v>
      </c>
      <c r="H246" s="154">
        <f t="shared" ref="H246:U246" si="57">H247+H248</f>
        <v>0</v>
      </c>
      <c r="I246" s="166">
        <f t="shared" si="47"/>
        <v>0</v>
      </c>
      <c r="J246" s="76">
        <f t="shared" si="57"/>
        <v>0</v>
      </c>
      <c r="K246" s="13">
        <f t="shared" si="57"/>
        <v>0</v>
      </c>
      <c r="L246" s="13">
        <f t="shared" si="57"/>
        <v>0</v>
      </c>
      <c r="M246" s="13">
        <f t="shared" si="57"/>
        <v>0</v>
      </c>
      <c r="N246" s="13">
        <f t="shared" si="57"/>
        <v>0</v>
      </c>
      <c r="O246" s="81">
        <f t="shared" si="57"/>
        <v>0</v>
      </c>
      <c r="P246" s="13">
        <f t="shared" si="57"/>
        <v>0</v>
      </c>
      <c r="Q246" s="43">
        <f t="shared" si="57"/>
        <v>0</v>
      </c>
      <c r="R246" s="355">
        <f t="shared" si="57"/>
        <v>0</v>
      </c>
      <c r="S246" s="81">
        <f t="shared" si="57"/>
        <v>0</v>
      </c>
      <c r="T246" s="81">
        <f t="shared" si="57"/>
        <v>0</v>
      </c>
      <c r="U246" s="45">
        <f t="shared" si="57"/>
        <v>0</v>
      </c>
    </row>
    <row r="247" spans="1:21" s="206" customFormat="1" ht="15.75" hidden="1" customHeight="1" thickBot="1" x14ac:dyDescent="0.3">
      <c r="A247" s="124" t="s">
        <v>902</v>
      </c>
      <c r="B247" s="187" t="s">
        <v>901</v>
      </c>
      <c r="C247" s="196"/>
      <c r="D247" s="597" t="s">
        <v>905</v>
      </c>
      <c r="E247" s="597"/>
      <c r="F247" s="189">
        <v>0</v>
      </c>
      <c r="G247" s="261">
        <f>SUM(J247:U247)</f>
        <v>0</v>
      </c>
      <c r="H247" s="188"/>
      <c r="I247" s="189">
        <f t="shared" si="47"/>
        <v>0</v>
      </c>
      <c r="J247" s="197"/>
      <c r="K247" s="191"/>
      <c r="L247" s="191"/>
      <c r="M247" s="191"/>
      <c r="N247" s="191"/>
      <c r="O247" s="192"/>
      <c r="P247" s="191"/>
      <c r="Q247" s="190"/>
      <c r="R247" s="353"/>
      <c r="S247" s="192"/>
      <c r="T247" s="192"/>
      <c r="U247" s="193"/>
    </row>
    <row r="248" spans="1:21" s="206" customFormat="1" ht="15.75" hidden="1" customHeight="1" thickBot="1" x14ac:dyDescent="0.3">
      <c r="A248" s="124" t="s">
        <v>903</v>
      </c>
      <c r="B248" s="187" t="s">
        <v>904</v>
      </c>
      <c r="C248" s="196"/>
      <c r="D248" s="597" t="s">
        <v>906</v>
      </c>
      <c r="E248" s="597"/>
      <c r="F248" s="189">
        <v>0</v>
      </c>
      <c r="G248" s="261">
        <f>SUM(J248:U248)</f>
        <v>0</v>
      </c>
      <c r="H248" s="188"/>
      <c r="I248" s="189">
        <f t="shared" si="47"/>
        <v>0</v>
      </c>
      <c r="J248" s="197"/>
      <c r="K248" s="191"/>
      <c r="L248" s="191"/>
      <c r="M248" s="191"/>
      <c r="N248" s="191"/>
      <c r="O248" s="192"/>
      <c r="P248" s="191"/>
      <c r="Q248" s="190"/>
      <c r="R248" s="353"/>
      <c r="S248" s="192"/>
      <c r="T248" s="192"/>
      <c r="U248" s="193"/>
    </row>
    <row r="249" spans="1:21" ht="15.75" hidden="1" customHeight="1" thickBot="1" x14ac:dyDescent="0.3">
      <c r="B249" s="91" t="s">
        <v>708</v>
      </c>
      <c r="C249" s="587" t="s">
        <v>304</v>
      </c>
      <c r="D249" s="588"/>
      <c r="E249" s="588"/>
      <c r="F249" s="164">
        <v>0</v>
      </c>
      <c r="G249" s="242">
        <f>G250+G251+G252+G253+G254</f>
        <v>0</v>
      </c>
      <c r="H249" s="148">
        <f t="shared" ref="H249:U249" si="58">H250+H251+H252+H253+H254</f>
        <v>0</v>
      </c>
      <c r="I249" s="164">
        <f t="shared" si="47"/>
        <v>0</v>
      </c>
      <c r="J249" s="93">
        <f t="shared" si="58"/>
        <v>0</v>
      </c>
      <c r="K249" s="94">
        <f t="shared" si="58"/>
        <v>0</v>
      </c>
      <c r="L249" s="94">
        <f t="shared" si="58"/>
        <v>0</v>
      </c>
      <c r="M249" s="94">
        <f t="shared" si="58"/>
        <v>0</v>
      </c>
      <c r="N249" s="94">
        <f t="shared" si="58"/>
        <v>0</v>
      </c>
      <c r="O249" s="97">
        <f t="shared" si="58"/>
        <v>0</v>
      </c>
      <c r="P249" s="94">
        <f t="shared" si="58"/>
        <v>0</v>
      </c>
      <c r="Q249" s="96">
        <f t="shared" si="58"/>
        <v>0</v>
      </c>
      <c r="R249" s="354">
        <f t="shared" si="58"/>
        <v>0</v>
      </c>
      <c r="S249" s="97">
        <f t="shared" si="58"/>
        <v>0</v>
      </c>
      <c r="T249" s="97">
        <f t="shared" si="58"/>
        <v>0</v>
      </c>
      <c r="U249" s="98">
        <f t="shared" si="58"/>
        <v>0</v>
      </c>
    </row>
    <row r="250" spans="1:21" s="41" customFormat="1" ht="15.75" hidden="1" customHeight="1" thickBot="1" x14ac:dyDescent="0.3">
      <c r="A250" s="124" t="s">
        <v>305</v>
      </c>
      <c r="B250" s="194" t="s">
        <v>709</v>
      </c>
      <c r="C250" s="614" t="s">
        <v>385</v>
      </c>
      <c r="D250" s="615"/>
      <c r="E250" s="615"/>
      <c r="F250" s="208">
        <v>0</v>
      </c>
      <c r="G250" s="262">
        <f t="shared" ref="G250:G256" si="59">SUM(J250:U250)</f>
        <v>0</v>
      </c>
      <c r="H250" s="195"/>
      <c r="I250" s="208">
        <f t="shared" si="47"/>
        <v>0</v>
      </c>
      <c r="J250" s="209"/>
      <c r="K250" s="210"/>
      <c r="L250" s="210"/>
      <c r="M250" s="210"/>
      <c r="N250" s="210"/>
      <c r="O250" s="213"/>
      <c r="P250" s="210"/>
      <c r="Q250" s="212"/>
      <c r="R250" s="360"/>
      <c r="S250" s="213"/>
      <c r="T250" s="213"/>
      <c r="U250" s="211"/>
    </row>
    <row r="251" spans="1:21" s="41" customFormat="1" ht="15.75" hidden="1" customHeight="1" thickBot="1" x14ac:dyDescent="0.3">
      <c r="A251" s="124" t="s">
        <v>306</v>
      </c>
      <c r="B251" s="194" t="s">
        <v>710</v>
      </c>
      <c r="C251" s="614" t="s">
        <v>386</v>
      </c>
      <c r="D251" s="615"/>
      <c r="E251" s="615"/>
      <c r="F251" s="208">
        <v>0</v>
      </c>
      <c r="G251" s="262">
        <f t="shared" si="59"/>
        <v>0</v>
      </c>
      <c r="H251" s="195"/>
      <c r="I251" s="208">
        <f t="shared" si="47"/>
        <v>0</v>
      </c>
      <c r="J251" s="209"/>
      <c r="K251" s="210"/>
      <c r="L251" s="210"/>
      <c r="M251" s="210"/>
      <c r="N251" s="210"/>
      <c r="O251" s="213"/>
      <c r="P251" s="210"/>
      <c r="Q251" s="212"/>
      <c r="R251" s="360"/>
      <c r="S251" s="213"/>
      <c r="T251" s="213"/>
      <c r="U251" s="211"/>
    </row>
    <row r="252" spans="1:21" s="41" customFormat="1" ht="15.75" hidden="1" customHeight="1" thickBot="1" x14ac:dyDescent="0.3">
      <c r="A252" s="124" t="s">
        <v>307</v>
      </c>
      <c r="B252" s="194" t="s">
        <v>711</v>
      </c>
      <c r="C252" s="614" t="s">
        <v>308</v>
      </c>
      <c r="D252" s="615"/>
      <c r="E252" s="615"/>
      <c r="F252" s="208">
        <v>0</v>
      </c>
      <c r="G252" s="262">
        <f t="shared" si="59"/>
        <v>0</v>
      </c>
      <c r="H252" s="195"/>
      <c r="I252" s="208">
        <f t="shared" si="47"/>
        <v>0</v>
      </c>
      <c r="J252" s="209"/>
      <c r="K252" s="210"/>
      <c r="L252" s="210"/>
      <c r="M252" s="210"/>
      <c r="N252" s="210"/>
      <c r="O252" s="213"/>
      <c r="P252" s="210"/>
      <c r="Q252" s="212"/>
      <c r="R252" s="360"/>
      <c r="S252" s="213"/>
      <c r="T252" s="213"/>
      <c r="U252" s="211"/>
    </row>
    <row r="253" spans="1:21" s="41" customFormat="1" ht="15.75" hidden="1" customHeight="1" thickBot="1" x14ac:dyDescent="0.3">
      <c r="A253" s="124" t="s">
        <v>309</v>
      </c>
      <c r="B253" s="194" t="s">
        <v>712</v>
      </c>
      <c r="C253" s="614" t="s">
        <v>310</v>
      </c>
      <c r="D253" s="615"/>
      <c r="E253" s="615"/>
      <c r="F253" s="208">
        <v>0</v>
      </c>
      <c r="G253" s="262">
        <f t="shared" si="59"/>
        <v>0</v>
      </c>
      <c r="H253" s="195"/>
      <c r="I253" s="208">
        <f t="shared" si="47"/>
        <v>0</v>
      </c>
      <c r="J253" s="209"/>
      <c r="K253" s="210"/>
      <c r="L253" s="210"/>
      <c r="M253" s="210"/>
      <c r="N253" s="210"/>
      <c r="O253" s="213"/>
      <c r="P253" s="210"/>
      <c r="Q253" s="212"/>
      <c r="R253" s="360"/>
      <c r="S253" s="213"/>
      <c r="T253" s="213"/>
      <c r="U253" s="211"/>
    </row>
    <row r="254" spans="1:21" s="41" customFormat="1" ht="15.75" hidden="1" customHeight="1" thickBot="1" x14ac:dyDescent="0.3">
      <c r="A254" s="124" t="s">
        <v>311</v>
      </c>
      <c r="B254" s="194" t="s">
        <v>713</v>
      </c>
      <c r="C254" s="614" t="s">
        <v>387</v>
      </c>
      <c r="D254" s="615"/>
      <c r="E254" s="615"/>
      <c r="F254" s="208">
        <v>0</v>
      </c>
      <c r="G254" s="262">
        <f t="shared" si="59"/>
        <v>0</v>
      </c>
      <c r="H254" s="195"/>
      <c r="I254" s="208">
        <f t="shared" si="47"/>
        <v>0</v>
      </c>
      <c r="J254" s="209"/>
      <c r="K254" s="210"/>
      <c r="L254" s="210"/>
      <c r="M254" s="210"/>
      <c r="N254" s="210"/>
      <c r="O254" s="213"/>
      <c r="P254" s="210"/>
      <c r="Q254" s="212"/>
      <c r="R254" s="360"/>
      <c r="S254" s="213"/>
      <c r="T254" s="213"/>
      <c r="U254" s="211"/>
    </row>
    <row r="255" spans="1:21" ht="15.75" hidden="1" customHeight="1" thickBot="1" x14ac:dyDescent="0.3">
      <c r="A255" s="124" t="s">
        <v>313</v>
      </c>
      <c r="B255" s="91" t="s">
        <v>714</v>
      </c>
      <c r="C255" s="587" t="s">
        <v>312</v>
      </c>
      <c r="D255" s="588"/>
      <c r="E255" s="588"/>
      <c r="F255" s="164">
        <v>0</v>
      </c>
      <c r="G255" s="242">
        <f t="shared" si="59"/>
        <v>0</v>
      </c>
      <c r="H255" s="148"/>
      <c r="I255" s="164">
        <f t="shared" si="47"/>
        <v>0</v>
      </c>
      <c r="J255" s="93"/>
      <c r="K255" s="94"/>
      <c r="L255" s="94"/>
      <c r="M255" s="94"/>
      <c r="N255" s="94"/>
      <c r="O255" s="97"/>
      <c r="P255" s="94"/>
      <c r="Q255" s="96"/>
      <c r="R255" s="354"/>
      <c r="S255" s="97"/>
      <c r="T255" s="97"/>
      <c r="U255" s="98"/>
    </row>
    <row r="256" spans="1:21" ht="15.75" hidden="1" customHeight="1" thickBot="1" x14ac:dyDescent="0.3">
      <c r="A256" s="124" t="s">
        <v>907</v>
      </c>
      <c r="B256" s="91" t="s">
        <v>908</v>
      </c>
      <c r="C256" s="587" t="s">
        <v>909</v>
      </c>
      <c r="D256" s="588"/>
      <c r="E256" s="588"/>
      <c r="F256" s="164">
        <v>0</v>
      </c>
      <c r="G256" s="242">
        <f t="shared" si="59"/>
        <v>0</v>
      </c>
      <c r="H256" s="148"/>
      <c r="I256" s="164">
        <f t="shared" si="47"/>
        <v>0</v>
      </c>
      <c r="J256" s="93"/>
      <c r="K256" s="94"/>
      <c r="L256" s="94"/>
      <c r="M256" s="94"/>
      <c r="N256" s="94"/>
      <c r="O256" s="97"/>
      <c r="P256" s="94"/>
      <c r="Q256" s="96"/>
      <c r="R256" s="354"/>
      <c r="S256" s="97"/>
      <c r="T256" s="97"/>
      <c r="U256" s="98"/>
    </row>
    <row r="257" spans="1:21" ht="15.75" thickBot="1" x14ac:dyDescent="0.3">
      <c r="B257" s="616" t="s">
        <v>314</v>
      </c>
      <c r="C257" s="617"/>
      <c r="D257" s="617"/>
      <c r="E257" s="617"/>
      <c r="F257" s="162">
        <v>128169</v>
      </c>
      <c r="G257" s="239">
        <f t="shared" ref="G257:H257" si="60">G5+G24+G32+G61+G77+G149+G159+G164+G227</f>
        <v>128169</v>
      </c>
      <c r="H257" s="145">
        <f t="shared" si="60"/>
        <v>0</v>
      </c>
      <c r="I257" s="162">
        <f t="shared" si="47"/>
        <v>128169</v>
      </c>
      <c r="J257" s="85">
        <f t="shared" ref="J257:U257" si="61">J5+J24+J32+J61+J77+J149+J159+J164+J227</f>
        <v>9529</v>
      </c>
      <c r="K257" s="86">
        <f t="shared" si="61"/>
        <v>11000</v>
      </c>
      <c r="L257" s="86">
        <f t="shared" si="61"/>
        <v>10038</v>
      </c>
      <c r="M257" s="86">
        <f t="shared" si="61"/>
        <v>16855</v>
      </c>
      <c r="N257" s="86">
        <f t="shared" si="61"/>
        <v>10535</v>
      </c>
      <c r="O257" s="89">
        <f t="shared" si="61"/>
        <v>-8587</v>
      </c>
      <c r="P257" s="86">
        <f t="shared" si="61"/>
        <v>10500</v>
      </c>
      <c r="Q257" s="88">
        <f t="shared" si="61"/>
        <v>9622</v>
      </c>
      <c r="R257" s="351">
        <f t="shared" si="61"/>
        <v>9500</v>
      </c>
      <c r="S257" s="89">
        <f t="shared" si="61"/>
        <v>24263</v>
      </c>
      <c r="T257" s="89">
        <f t="shared" si="61"/>
        <v>10500</v>
      </c>
      <c r="U257" s="90">
        <f t="shared" si="61"/>
        <v>14414</v>
      </c>
    </row>
    <row r="258" spans="1:21" x14ac:dyDescent="0.25">
      <c r="B258" s="22"/>
      <c r="C258" s="23"/>
      <c r="D258" s="23"/>
      <c r="E258" s="24"/>
      <c r="F258" s="24"/>
      <c r="G258" s="24"/>
      <c r="H258" s="24"/>
      <c r="I258" s="60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</row>
    <row r="259" spans="1:21" x14ac:dyDescent="0.25">
      <c r="B259" s="25"/>
      <c r="C259" s="26"/>
      <c r="D259" s="26"/>
      <c r="E259" s="24"/>
      <c r="F259" s="24"/>
      <c r="G259" s="24"/>
      <c r="H259" s="24"/>
      <c r="I259" s="60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</row>
    <row r="260" spans="1:21" x14ac:dyDescent="0.25">
      <c r="B260" s="27"/>
      <c r="C260" s="24"/>
      <c r="D260" s="24"/>
      <c r="E260" s="28"/>
      <c r="F260" s="28"/>
      <c r="G260" s="28"/>
      <c r="H260" s="28"/>
      <c r="I260" s="60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</row>
    <row r="261" spans="1:21" x14ac:dyDescent="0.25">
      <c r="B261" s="27"/>
      <c r="C261" s="24"/>
      <c r="D261" s="24"/>
      <c r="E261" s="28"/>
      <c r="F261" s="28"/>
      <c r="G261" s="28"/>
      <c r="H261" s="28"/>
      <c r="I261" s="60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</row>
    <row r="262" spans="1:21" x14ac:dyDescent="0.25">
      <c r="B262" s="27"/>
      <c r="C262" s="24"/>
      <c r="D262" s="24"/>
      <c r="E262" s="28"/>
      <c r="F262" s="28"/>
      <c r="G262" s="28"/>
      <c r="H262" s="28"/>
      <c r="I262" s="60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</row>
    <row r="263" spans="1:21" x14ac:dyDescent="0.25">
      <c r="B263" s="27"/>
      <c r="C263" s="24"/>
      <c r="D263" s="24"/>
      <c r="E263" s="28"/>
      <c r="F263" s="28"/>
      <c r="G263" s="28"/>
      <c r="H263" s="28"/>
      <c r="I263" s="60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</row>
    <row r="264" spans="1:21" x14ac:dyDescent="0.25">
      <c r="B264" s="27"/>
      <c r="C264" s="24"/>
      <c r="D264" s="24"/>
      <c r="E264" s="28"/>
      <c r="F264" s="28"/>
      <c r="G264" s="28"/>
      <c r="H264" s="28"/>
      <c r="I264" s="60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</row>
    <row r="265" spans="1:21" x14ac:dyDescent="0.25">
      <c r="B265" s="27"/>
      <c r="C265" s="24"/>
      <c r="D265" s="24"/>
      <c r="E265" s="28"/>
      <c r="F265" s="28"/>
      <c r="G265" s="28"/>
      <c r="H265" s="28"/>
      <c r="I265" s="60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</row>
    <row r="266" spans="1:21" x14ac:dyDescent="0.25">
      <c r="B266" s="27"/>
      <c r="C266" s="28"/>
      <c r="D266" s="28"/>
      <c r="E266" s="24"/>
      <c r="F266" s="24"/>
      <c r="G266" s="24"/>
      <c r="H266" s="24"/>
      <c r="I266" s="60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</row>
    <row r="267" spans="1:21" x14ac:dyDescent="0.25">
      <c r="B267" s="27"/>
      <c r="C267" s="28"/>
      <c r="D267" s="28"/>
      <c r="E267" s="24"/>
      <c r="F267" s="24"/>
      <c r="G267" s="24"/>
      <c r="H267" s="24"/>
      <c r="I267" s="60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</row>
    <row r="268" spans="1:21" x14ac:dyDescent="0.25">
      <c r="B268" s="27"/>
      <c r="C268" s="28"/>
      <c r="D268" s="28"/>
      <c r="E268" s="24"/>
      <c r="F268" s="24"/>
      <c r="G268" s="24"/>
      <c r="H268" s="24"/>
      <c r="I268" s="60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</row>
    <row r="269" spans="1:21" x14ac:dyDescent="0.25">
      <c r="B269" s="27"/>
      <c r="C269" s="24"/>
      <c r="D269" s="24"/>
      <c r="E269" s="28"/>
      <c r="F269" s="28"/>
      <c r="G269" s="28"/>
      <c r="H269" s="28"/>
      <c r="I269" s="60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</row>
    <row r="270" spans="1:21" x14ac:dyDescent="0.25">
      <c r="B270" s="27"/>
      <c r="C270" s="24"/>
      <c r="D270" s="24"/>
      <c r="E270" s="28"/>
      <c r="F270" s="28"/>
      <c r="G270" s="28"/>
      <c r="H270" s="28"/>
      <c r="I270" s="60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</row>
    <row r="271" spans="1:21" x14ac:dyDescent="0.25">
      <c r="B271" s="27"/>
      <c r="C271" s="24"/>
      <c r="D271" s="24"/>
      <c r="E271" s="28"/>
      <c r="F271" s="28"/>
      <c r="G271" s="28"/>
      <c r="H271" s="28"/>
      <c r="I271" s="60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</row>
    <row r="272" spans="1:21" x14ac:dyDescent="0.25">
      <c r="A272" s="126"/>
      <c r="B272" s="27"/>
      <c r="C272" s="24"/>
      <c r="D272" s="24"/>
      <c r="E272" s="28"/>
      <c r="F272" s="28"/>
      <c r="G272" s="28"/>
      <c r="H272" s="28"/>
      <c r="I272" s="60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</row>
    <row r="273" spans="1:21" x14ac:dyDescent="0.25">
      <c r="A273" s="126"/>
      <c r="B273" s="27"/>
      <c r="C273" s="24"/>
      <c r="D273" s="24"/>
      <c r="E273" s="28"/>
      <c r="F273" s="28"/>
      <c r="G273" s="28"/>
      <c r="H273" s="28"/>
      <c r="I273" s="60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</row>
    <row r="274" spans="1:21" x14ac:dyDescent="0.25">
      <c r="A274" s="126"/>
      <c r="B274" s="27"/>
      <c r="C274" s="24"/>
      <c r="D274" s="24"/>
      <c r="E274" s="28"/>
      <c r="F274" s="28"/>
      <c r="G274" s="28"/>
      <c r="H274" s="28"/>
      <c r="I274" s="60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</row>
    <row r="275" spans="1:21" x14ac:dyDescent="0.25">
      <c r="A275" s="126"/>
      <c r="B275" s="27"/>
      <c r="C275" s="24"/>
      <c r="D275" s="24"/>
      <c r="E275" s="28"/>
      <c r="F275" s="28"/>
      <c r="G275" s="28"/>
      <c r="H275" s="28"/>
      <c r="I275" s="60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</row>
    <row r="276" spans="1:21" x14ac:dyDescent="0.25">
      <c r="A276" s="126"/>
      <c r="B276" s="27"/>
      <c r="C276" s="24"/>
      <c r="D276" s="24"/>
      <c r="E276" s="28"/>
      <c r="F276" s="28"/>
      <c r="G276" s="28"/>
      <c r="H276" s="28"/>
      <c r="I276" s="60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</row>
    <row r="277" spans="1:21" x14ac:dyDescent="0.25">
      <c r="A277" s="126"/>
      <c r="B277" s="27"/>
      <c r="C277" s="24"/>
      <c r="D277" s="24"/>
      <c r="E277" s="28"/>
      <c r="F277" s="28"/>
      <c r="G277" s="28"/>
      <c r="H277" s="28"/>
      <c r="I277" s="60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</row>
    <row r="278" spans="1:21" x14ac:dyDescent="0.25">
      <c r="A278" s="126"/>
      <c r="B278" s="27"/>
      <c r="C278" s="24"/>
      <c r="D278" s="24"/>
      <c r="E278" s="28"/>
      <c r="F278" s="28"/>
      <c r="G278" s="28"/>
      <c r="H278" s="28"/>
      <c r="I278" s="60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</row>
    <row r="279" spans="1:21" x14ac:dyDescent="0.25">
      <c r="A279" s="126"/>
      <c r="B279" s="27"/>
      <c r="C279" s="28"/>
      <c r="D279" s="28"/>
      <c r="E279" s="24"/>
      <c r="F279" s="24"/>
      <c r="G279" s="24"/>
      <c r="H279" s="24"/>
      <c r="I279" s="60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</row>
    <row r="280" spans="1:21" x14ac:dyDescent="0.25">
      <c r="A280" s="126"/>
      <c r="B280" s="27"/>
      <c r="C280" s="24"/>
      <c r="D280" s="24"/>
      <c r="E280" s="28"/>
      <c r="F280" s="28"/>
      <c r="G280" s="28"/>
      <c r="H280" s="28"/>
      <c r="I280" s="60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</row>
    <row r="281" spans="1:21" x14ac:dyDescent="0.25">
      <c r="A281" s="126"/>
      <c r="B281" s="27"/>
      <c r="C281" s="24"/>
      <c r="D281" s="24"/>
      <c r="E281" s="28"/>
      <c r="F281" s="28"/>
      <c r="G281" s="28"/>
      <c r="H281" s="28"/>
      <c r="I281" s="60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</row>
    <row r="282" spans="1:21" x14ac:dyDescent="0.25">
      <c r="A282" s="126"/>
      <c r="B282" s="27"/>
      <c r="C282" s="24"/>
      <c r="D282" s="24"/>
      <c r="E282" s="28"/>
      <c r="F282" s="28"/>
      <c r="G282" s="28"/>
      <c r="H282" s="28"/>
      <c r="I282" s="60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</row>
    <row r="283" spans="1:21" x14ac:dyDescent="0.25">
      <c r="A283" s="126"/>
      <c r="B283" s="27"/>
      <c r="C283" s="24"/>
      <c r="D283" s="24"/>
      <c r="E283" s="28"/>
      <c r="F283" s="28"/>
      <c r="G283" s="28"/>
      <c r="H283" s="28"/>
      <c r="I283" s="60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</row>
    <row r="284" spans="1:21" x14ac:dyDescent="0.25">
      <c r="A284" s="126"/>
      <c r="B284" s="27"/>
      <c r="C284" s="24"/>
      <c r="D284" s="24"/>
      <c r="E284" s="28"/>
      <c r="F284" s="28"/>
      <c r="G284" s="28"/>
      <c r="H284" s="28"/>
      <c r="I284" s="60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</row>
    <row r="285" spans="1:21" x14ac:dyDescent="0.25">
      <c r="A285" s="126"/>
      <c r="B285" s="27"/>
      <c r="C285" s="24"/>
      <c r="D285" s="24"/>
      <c r="E285" s="28"/>
      <c r="F285" s="28"/>
      <c r="G285" s="28"/>
      <c r="H285" s="28"/>
      <c r="I285" s="60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</row>
    <row r="286" spans="1:21" x14ac:dyDescent="0.25">
      <c r="A286" s="126"/>
      <c r="B286" s="27"/>
      <c r="C286" s="24"/>
      <c r="D286" s="24"/>
      <c r="E286" s="28"/>
      <c r="F286" s="28"/>
      <c r="G286" s="28"/>
      <c r="H286" s="28"/>
      <c r="I286" s="60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</row>
    <row r="287" spans="1:21" x14ac:dyDescent="0.25">
      <c r="A287" s="126"/>
      <c r="B287" s="27"/>
      <c r="C287" s="24"/>
      <c r="D287" s="24"/>
      <c r="E287" s="28"/>
      <c r="F287" s="28"/>
      <c r="G287" s="28"/>
      <c r="H287" s="28"/>
      <c r="I287" s="60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</row>
    <row r="288" spans="1:21" x14ac:dyDescent="0.25">
      <c r="A288" s="126"/>
      <c r="B288" s="27"/>
      <c r="C288" s="24"/>
      <c r="D288" s="24"/>
      <c r="E288" s="28"/>
      <c r="F288" s="28"/>
      <c r="G288" s="28"/>
      <c r="H288" s="28"/>
      <c r="I288" s="60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</row>
    <row r="289" spans="1:21" x14ac:dyDescent="0.25">
      <c r="A289" s="126"/>
      <c r="B289" s="27"/>
      <c r="C289" s="24"/>
      <c r="D289" s="24"/>
      <c r="E289" s="28"/>
      <c r="F289" s="28"/>
      <c r="G289" s="28"/>
      <c r="H289" s="28"/>
      <c r="I289" s="60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</row>
    <row r="290" spans="1:21" x14ac:dyDescent="0.25">
      <c r="A290" s="126"/>
      <c r="B290" s="27"/>
      <c r="C290" s="28"/>
      <c r="D290" s="28"/>
      <c r="E290" s="24"/>
      <c r="F290" s="24"/>
      <c r="G290" s="24"/>
      <c r="H290" s="24"/>
      <c r="I290" s="60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</row>
    <row r="291" spans="1:21" x14ac:dyDescent="0.25">
      <c r="A291" s="126"/>
      <c r="B291" s="27"/>
      <c r="C291" s="24"/>
      <c r="D291" s="24"/>
      <c r="E291" s="28"/>
      <c r="F291" s="28"/>
      <c r="G291" s="28"/>
      <c r="H291" s="28"/>
      <c r="I291" s="60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</row>
    <row r="292" spans="1:21" x14ac:dyDescent="0.25">
      <c r="A292" s="126"/>
      <c r="B292" s="27"/>
      <c r="C292" s="24"/>
      <c r="D292" s="24"/>
      <c r="E292" s="28"/>
      <c r="F292" s="28"/>
      <c r="G292" s="28"/>
      <c r="H292" s="28"/>
      <c r="I292" s="60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</row>
    <row r="293" spans="1:21" x14ac:dyDescent="0.25">
      <c r="A293" s="126"/>
      <c r="B293" s="27"/>
      <c r="C293" s="24"/>
      <c r="D293" s="24"/>
      <c r="E293" s="28"/>
      <c r="F293" s="28"/>
      <c r="G293" s="28"/>
      <c r="H293" s="28"/>
      <c r="I293" s="60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</row>
    <row r="294" spans="1:21" x14ac:dyDescent="0.25">
      <c r="A294" s="126"/>
      <c r="B294" s="27"/>
      <c r="C294" s="24"/>
      <c r="D294" s="24"/>
      <c r="E294" s="28"/>
      <c r="F294" s="28"/>
      <c r="G294" s="28"/>
      <c r="H294" s="28"/>
      <c r="I294" s="60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</row>
    <row r="295" spans="1:21" x14ac:dyDescent="0.25">
      <c r="A295" s="126"/>
      <c r="B295" s="27"/>
      <c r="C295" s="24"/>
      <c r="D295" s="24"/>
      <c r="E295" s="28"/>
      <c r="F295" s="28"/>
      <c r="G295" s="28"/>
      <c r="H295" s="28"/>
      <c r="I295" s="60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</row>
    <row r="296" spans="1:21" x14ac:dyDescent="0.25">
      <c r="A296" s="126"/>
      <c r="B296" s="27"/>
      <c r="C296" s="24"/>
      <c r="D296" s="24"/>
      <c r="E296" s="28"/>
      <c r="F296" s="28"/>
      <c r="G296" s="28"/>
      <c r="H296" s="28"/>
      <c r="I296" s="60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</row>
    <row r="297" spans="1:21" x14ac:dyDescent="0.25">
      <c r="A297" s="126"/>
      <c r="B297" s="27"/>
      <c r="C297" s="24"/>
      <c r="D297" s="24"/>
      <c r="E297" s="28"/>
      <c r="F297" s="28"/>
      <c r="G297" s="28"/>
      <c r="H297" s="28"/>
      <c r="I297" s="60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</row>
    <row r="298" spans="1:21" x14ac:dyDescent="0.25">
      <c r="A298" s="126"/>
      <c r="B298" s="27"/>
      <c r="C298" s="24"/>
      <c r="D298" s="24"/>
      <c r="E298" s="28"/>
      <c r="F298" s="28"/>
      <c r="G298" s="28"/>
      <c r="H298" s="28"/>
      <c r="I298" s="60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</row>
    <row r="299" spans="1:21" x14ac:dyDescent="0.25">
      <c r="A299" s="126"/>
      <c r="B299" s="27"/>
      <c r="C299" s="24"/>
      <c r="D299" s="24"/>
      <c r="E299" s="28"/>
      <c r="F299" s="28"/>
      <c r="G299" s="28"/>
      <c r="H299" s="28"/>
      <c r="I299" s="60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</row>
    <row r="300" spans="1:21" x14ac:dyDescent="0.25">
      <c r="A300" s="126"/>
      <c r="B300" s="27"/>
      <c r="C300" s="24"/>
      <c r="D300" s="24"/>
      <c r="E300" s="28"/>
      <c r="F300" s="28"/>
      <c r="G300" s="28"/>
      <c r="H300" s="28"/>
      <c r="I300" s="60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</row>
    <row r="301" spans="1:21" x14ac:dyDescent="0.25">
      <c r="A301" s="126"/>
      <c r="B301" s="29"/>
      <c r="C301" s="23"/>
      <c r="D301" s="23"/>
      <c r="E301" s="24"/>
      <c r="F301" s="24"/>
      <c r="G301" s="24"/>
      <c r="H301" s="24"/>
      <c r="I301" s="60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</row>
    <row r="302" spans="1:21" x14ac:dyDescent="0.25">
      <c r="A302" s="126"/>
      <c r="B302" s="27"/>
      <c r="C302" s="28"/>
      <c r="D302" s="28"/>
      <c r="E302" s="24"/>
      <c r="F302" s="24"/>
      <c r="G302" s="24"/>
      <c r="H302" s="24"/>
      <c r="I302" s="60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</row>
    <row r="303" spans="1:21" x14ac:dyDescent="0.25">
      <c r="A303" s="126"/>
      <c r="B303" s="27"/>
      <c r="C303" s="28"/>
      <c r="D303" s="28"/>
      <c r="E303" s="24"/>
      <c r="F303" s="24"/>
      <c r="G303" s="24"/>
      <c r="H303" s="24"/>
      <c r="I303" s="60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</row>
    <row r="304" spans="1:21" x14ac:dyDescent="0.25">
      <c r="A304" s="126"/>
      <c r="B304" s="27"/>
      <c r="C304" s="28"/>
      <c r="D304" s="28"/>
      <c r="E304" s="24"/>
      <c r="F304" s="24"/>
      <c r="G304" s="24"/>
      <c r="H304" s="24"/>
      <c r="I304" s="60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</row>
    <row r="305" spans="1:21" x14ac:dyDescent="0.25">
      <c r="A305" s="126"/>
      <c r="B305" s="27"/>
      <c r="C305" s="24"/>
      <c r="D305" s="24"/>
      <c r="E305" s="28"/>
      <c r="F305" s="28"/>
      <c r="G305" s="28"/>
      <c r="H305" s="28"/>
      <c r="I305" s="60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</row>
    <row r="306" spans="1:21" x14ac:dyDescent="0.25">
      <c r="A306" s="126"/>
      <c r="B306" s="27"/>
      <c r="C306" s="24"/>
      <c r="D306" s="24"/>
      <c r="E306" s="28"/>
      <c r="F306" s="28"/>
      <c r="G306" s="28"/>
      <c r="H306" s="28"/>
      <c r="I306" s="60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</row>
    <row r="307" spans="1:21" x14ac:dyDescent="0.25">
      <c r="A307" s="126"/>
      <c r="B307" s="27"/>
      <c r="C307" s="24"/>
      <c r="D307" s="24"/>
      <c r="E307" s="28"/>
      <c r="F307" s="28"/>
      <c r="G307" s="28"/>
      <c r="H307" s="28"/>
      <c r="I307" s="60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</row>
    <row r="308" spans="1:21" x14ac:dyDescent="0.25">
      <c r="A308" s="126"/>
      <c r="B308" s="27"/>
      <c r="C308" s="24"/>
      <c r="D308" s="24"/>
      <c r="E308" s="28"/>
      <c r="F308" s="28"/>
      <c r="G308" s="28"/>
      <c r="H308" s="28"/>
      <c r="I308" s="60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</row>
    <row r="309" spans="1:21" x14ac:dyDescent="0.25">
      <c r="A309" s="126"/>
      <c r="B309" s="27"/>
      <c r="C309" s="24"/>
      <c r="D309" s="24"/>
      <c r="E309" s="28"/>
      <c r="F309" s="28"/>
      <c r="G309" s="28"/>
      <c r="H309" s="28"/>
      <c r="I309" s="60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</row>
    <row r="310" spans="1:21" x14ac:dyDescent="0.25">
      <c r="A310" s="126"/>
      <c r="B310" s="27"/>
      <c r="C310" s="24"/>
      <c r="D310" s="24"/>
      <c r="E310" s="28"/>
      <c r="F310" s="28"/>
      <c r="G310" s="28"/>
      <c r="H310" s="28"/>
      <c r="I310" s="60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</row>
    <row r="311" spans="1:21" x14ac:dyDescent="0.25">
      <c r="A311" s="126"/>
      <c r="B311" s="27"/>
      <c r="C311" s="24"/>
      <c r="D311" s="24"/>
      <c r="E311" s="28"/>
      <c r="F311" s="28"/>
      <c r="G311" s="28"/>
      <c r="H311" s="28"/>
      <c r="I311" s="60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</row>
    <row r="312" spans="1:21" x14ac:dyDescent="0.25">
      <c r="A312" s="126"/>
      <c r="B312" s="27"/>
      <c r="C312" s="24"/>
      <c r="D312" s="24"/>
      <c r="E312" s="28"/>
      <c r="F312" s="28"/>
      <c r="G312" s="28"/>
      <c r="H312" s="28"/>
      <c r="I312" s="60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</row>
    <row r="313" spans="1:21" x14ac:dyDescent="0.25">
      <c r="A313" s="126"/>
      <c r="B313" s="27"/>
      <c r="C313" s="24"/>
      <c r="D313" s="24"/>
      <c r="E313" s="28"/>
      <c r="F313" s="28"/>
      <c r="G313" s="28"/>
      <c r="H313" s="28"/>
      <c r="I313" s="60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</row>
    <row r="314" spans="1:21" x14ac:dyDescent="0.25">
      <c r="A314" s="126"/>
      <c r="B314" s="27"/>
      <c r="C314" s="24"/>
      <c r="D314" s="24"/>
      <c r="E314" s="28"/>
      <c r="F314" s="28"/>
      <c r="G314" s="28"/>
      <c r="H314" s="28"/>
      <c r="I314" s="60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</row>
    <row r="315" spans="1:21" x14ac:dyDescent="0.25">
      <c r="A315" s="126"/>
      <c r="B315" s="27"/>
      <c r="C315" s="28"/>
      <c r="D315" s="28"/>
      <c r="E315" s="24"/>
      <c r="F315" s="24"/>
      <c r="G315" s="24"/>
      <c r="H315" s="24"/>
      <c r="I315" s="60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</row>
    <row r="316" spans="1:21" x14ac:dyDescent="0.25">
      <c r="A316" s="126"/>
      <c r="B316" s="27"/>
      <c r="C316" s="24"/>
      <c r="D316" s="24"/>
      <c r="E316" s="28"/>
      <c r="F316" s="28"/>
      <c r="G316" s="28"/>
      <c r="H316" s="28"/>
      <c r="I316" s="60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</row>
    <row r="317" spans="1:21" x14ac:dyDescent="0.25">
      <c r="A317" s="126"/>
      <c r="B317" s="27"/>
      <c r="C317" s="24"/>
      <c r="D317" s="24"/>
      <c r="E317" s="28"/>
      <c r="F317" s="28"/>
      <c r="G317" s="28"/>
      <c r="H317" s="28"/>
      <c r="I317" s="60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</row>
    <row r="318" spans="1:21" x14ac:dyDescent="0.25">
      <c r="A318" s="126"/>
      <c r="B318" s="27"/>
      <c r="C318" s="24"/>
      <c r="D318" s="24"/>
      <c r="E318" s="28"/>
      <c r="F318" s="28"/>
      <c r="G318" s="28"/>
      <c r="H318" s="28"/>
      <c r="I318" s="60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</row>
    <row r="319" spans="1:21" x14ac:dyDescent="0.25">
      <c r="A319" s="126"/>
      <c r="B319" s="27"/>
      <c r="C319" s="24"/>
      <c r="D319" s="24"/>
      <c r="E319" s="28"/>
      <c r="F319" s="28"/>
      <c r="G319" s="28"/>
      <c r="H319" s="28"/>
    </row>
    <row r="320" spans="1:21" x14ac:dyDescent="0.25">
      <c r="B320" s="27"/>
      <c r="C320" s="24"/>
      <c r="D320" s="24"/>
      <c r="E320" s="28"/>
      <c r="F320" s="28"/>
      <c r="G320" s="28"/>
      <c r="H320" s="28"/>
      <c r="I320" s="18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</row>
    <row r="321" spans="1:9" s="12" customFormat="1" x14ac:dyDescent="0.25">
      <c r="A321" s="127"/>
      <c r="B321" s="27"/>
      <c r="C321" s="24"/>
      <c r="D321" s="24"/>
      <c r="E321" s="28"/>
      <c r="F321" s="28"/>
      <c r="G321" s="28"/>
      <c r="H321" s="28"/>
      <c r="I321" s="49"/>
    </row>
    <row r="322" spans="1:9" s="12" customFormat="1" x14ac:dyDescent="0.25">
      <c r="A322" s="127"/>
      <c r="B322" s="27"/>
      <c r="C322" s="24"/>
      <c r="D322" s="24"/>
      <c r="E322" s="28"/>
      <c r="F322" s="28"/>
      <c r="G322" s="28"/>
      <c r="H322" s="28"/>
      <c r="I322" s="49"/>
    </row>
    <row r="323" spans="1:9" s="12" customFormat="1" x14ac:dyDescent="0.25">
      <c r="A323" s="127"/>
      <c r="B323" s="27"/>
      <c r="C323" s="24"/>
      <c r="D323" s="24"/>
      <c r="E323" s="28"/>
      <c r="F323" s="28"/>
      <c r="G323" s="28"/>
      <c r="H323" s="28"/>
      <c r="I323" s="49"/>
    </row>
    <row r="324" spans="1:9" s="12" customFormat="1" x14ac:dyDescent="0.25">
      <c r="A324" s="127"/>
      <c r="B324" s="27"/>
      <c r="C324" s="24"/>
      <c r="D324" s="24"/>
      <c r="E324" s="28"/>
      <c r="F324" s="28"/>
      <c r="G324" s="28"/>
      <c r="H324" s="28"/>
      <c r="I324" s="49"/>
    </row>
    <row r="325" spans="1:9" s="12" customFormat="1" x14ac:dyDescent="0.25">
      <c r="A325" s="127"/>
      <c r="B325" s="27"/>
      <c r="C325" s="24"/>
      <c r="D325" s="24"/>
      <c r="E325" s="28"/>
      <c r="F325" s="28"/>
      <c r="G325" s="28"/>
      <c r="H325" s="28"/>
      <c r="I325" s="49"/>
    </row>
    <row r="326" spans="1:9" s="12" customFormat="1" x14ac:dyDescent="0.25">
      <c r="A326" s="127"/>
      <c r="B326" s="27"/>
      <c r="C326" s="28"/>
      <c r="D326" s="28"/>
      <c r="E326" s="24"/>
      <c r="F326" s="24"/>
      <c r="G326" s="24"/>
      <c r="H326" s="24"/>
      <c r="I326" s="49"/>
    </row>
    <row r="327" spans="1:9" s="12" customFormat="1" x14ac:dyDescent="0.25">
      <c r="A327" s="127"/>
      <c r="B327" s="27"/>
      <c r="C327" s="24"/>
      <c r="D327" s="24"/>
      <c r="E327" s="28"/>
      <c r="F327" s="28"/>
      <c r="G327" s="28"/>
      <c r="H327" s="28"/>
      <c r="I327" s="49"/>
    </row>
    <row r="328" spans="1:9" s="12" customFormat="1" x14ac:dyDescent="0.25">
      <c r="A328" s="127"/>
      <c r="B328" s="27"/>
      <c r="C328" s="24"/>
      <c r="D328" s="24"/>
      <c r="E328" s="28"/>
      <c r="F328" s="28"/>
      <c r="G328" s="28"/>
      <c r="H328" s="28"/>
      <c r="I328" s="49"/>
    </row>
    <row r="329" spans="1:9" s="12" customFormat="1" x14ac:dyDescent="0.25">
      <c r="A329" s="127"/>
      <c r="B329" s="27"/>
      <c r="C329" s="24"/>
      <c r="D329" s="24"/>
      <c r="E329" s="28"/>
      <c r="F329" s="28"/>
      <c r="G329" s="28"/>
      <c r="H329" s="28"/>
      <c r="I329" s="49"/>
    </row>
    <row r="330" spans="1:9" s="12" customFormat="1" x14ac:dyDescent="0.25">
      <c r="A330" s="127"/>
      <c r="B330" s="27"/>
      <c r="C330" s="24"/>
      <c r="D330" s="24"/>
      <c r="E330" s="28"/>
      <c r="F330" s="28"/>
      <c r="G330" s="28"/>
      <c r="H330" s="28"/>
      <c r="I330" s="49"/>
    </row>
    <row r="331" spans="1:9" s="12" customFormat="1" x14ac:dyDescent="0.25">
      <c r="A331" s="127"/>
      <c r="B331" s="27"/>
      <c r="C331" s="24"/>
      <c r="D331" s="24"/>
      <c r="E331" s="28"/>
      <c r="F331" s="28"/>
      <c r="G331" s="28"/>
      <c r="H331" s="28"/>
      <c r="I331" s="49"/>
    </row>
    <row r="332" spans="1:9" s="12" customFormat="1" x14ac:dyDescent="0.25">
      <c r="A332" s="127"/>
      <c r="B332" s="27"/>
      <c r="C332" s="24"/>
      <c r="D332" s="24"/>
      <c r="E332" s="28"/>
      <c r="F332" s="28"/>
      <c r="G332" s="28"/>
      <c r="H332" s="28"/>
      <c r="I332" s="49"/>
    </row>
    <row r="333" spans="1:9" s="12" customFormat="1" x14ac:dyDescent="0.25">
      <c r="A333" s="127"/>
      <c r="B333" s="27"/>
      <c r="C333" s="24"/>
      <c r="D333" s="24"/>
      <c r="E333" s="28"/>
      <c r="F333" s="28"/>
      <c r="G333" s="28"/>
      <c r="H333" s="28"/>
      <c r="I333" s="49"/>
    </row>
    <row r="334" spans="1:9" s="12" customFormat="1" x14ac:dyDescent="0.25">
      <c r="A334" s="127"/>
      <c r="B334" s="27"/>
      <c r="C334" s="24"/>
      <c r="D334" s="24"/>
      <c r="E334" s="28"/>
      <c r="F334" s="28"/>
      <c r="G334" s="28"/>
      <c r="H334" s="28"/>
      <c r="I334" s="49"/>
    </row>
    <row r="335" spans="1:9" s="12" customFormat="1" x14ac:dyDescent="0.25">
      <c r="A335" s="127"/>
      <c r="B335" s="27"/>
      <c r="C335" s="24"/>
      <c r="D335" s="24"/>
      <c r="E335" s="28"/>
      <c r="F335" s="28"/>
      <c r="G335" s="28"/>
      <c r="H335" s="28"/>
      <c r="I335" s="49"/>
    </row>
    <row r="336" spans="1:9" s="12" customFormat="1" x14ac:dyDescent="0.25">
      <c r="A336" s="127"/>
      <c r="B336" s="27"/>
      <c r="C336" s="24"/>
      <c r="D336" s="24"/>
      <c r="E336" s="28"/>
      <c r="F336" s="28"/>
      <c r="G336" s="28"/>
      <c r="H336" s="28"/>
      <c r="I336" s="49"/>
    </row>
    <row r="337" spans="1:21" x14ac:dyDescent="0.25">
      <c r="B337" s="29"/>
      <c r="C337" s="23"/>
      <c r="D337" s="23"/>
      <c r="E337" s="28"/>
      <c r="F337" s="28"/>
      <c r="G337" s="28"/>
      <c r="H337" s="28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</row>
    <row r="338" spans="1:21" x14ac:dyDescent="0.25">
      <c r="B338" s="30"/>
      <c r="C338" s="26"/>
      <c r="D338" s="26"/>
      <c r="E338" s="24"/>
      <c r="F338" s="24"/>
      <c r="G338" s="24"/>
      <c r="H338" s="24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</row>
    <row r="339" spans="1:21" x14ac:dyDescent="0.25">
      <c r="B339" s="27"/>
      <c r="C339" s="24"/>
      <c r="D339" s="24"/>
      <c r="E339" s="28"/>
      <c r="F339" s="28"/>
      <c r="G339" s="28"/>
      <c r="H339" s="28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</row>
    <row r="340" spans="1:21" x14ac:dyDescent="0.25">
      <c r="B340" s="27"/>
      <c r="C340" s="28"/>
      <c r="D340" s="28"/>
      <c r="E340" s="24"/>
      <c r="F340" s="24"/>
      <c r="G340" s="24"/>
      <c r="H340" s="24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</row>
    <row r="341" spans="1:21" x14ac:dyDescent="0.25">
      <c r="B341" s="27"/>
      <c r="C341" s="24"/>
      <c r="D341" s="24"/>
      <c r="E341" s="28"/>
      <c r="F341" s="28"/>
      <c r="G341" s="28"/>
      <c r="H341" s="28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</row>
    <row r="342" spans="1:21" x14ac:dyDescent="0.25">
      <c r="B342" s="27"/>
      <c r="C342" s="24"/>
      <c r="D342" s="24"/>
      <c r="E342" s="28"/>
      <c r="F342" s="28"/>
      <c r="G342" s="28"/>
      <c r="H342" s="28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</row>
    <row r="343" spans="1:21" x14ac:dyDescent="0.25">
      <c r="B343" s="27"/>
      <c r="C343" s="24"/>
      <c r="D343" s="24"/>
      <c r="E343" s="28"/>
      <c r="F343" s="28"/>
      <c r="G343" s="28"/>
      <c r="H343" s="28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</row>
    <row r="344" spans="1:21" x14ac:dyDescent="0.25">
      <c r="B344" s="27"/>
      <c r="C344" s="24"/>
      <c r="D344" s="24"/>
      <c r="E344" s="28"/>
      <c r="F344" s="28"/>
      <c r="G344" s="28"/>
      <c r="H344" s="28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</row>
    <row r="345" spans="1:21" x14ac:dyDescent="0.25">
      <c r="B345" s="27"/>
      <c r="C345" s="28"/>
      <c r="D345" s="28"/>
      <c r="E345" s="24"/>
      <c r="F345" s="24"/>
      <c r="G345" s="24"/>
      <c r="H345" s="24"/>
      <c r="I345" s="60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</row>
    <row r="346" spans="1:21" x14ac:dyDescent="0.25">
      <c r="B346" s="27"/>
      <c r="C346" s="24"/>
      <c r="D346" s="24"/>
      <c r="E346" s="28"/>
      <c r="F346" s="28"/>
      <c r="G346" s="28"/>
      <c r="H346" s="28"/>
      <c r="I346" s="60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</row>
    <row r="347" spans="1:21" x14ac:dyDescent="0.25">
      <c r="B347" s="27"/>
      <c r="C347" s="24"/>
      <c r="D347" s="24"/>
      <c r="E347" s="28"/>
      <c r="F347" s="28"/>
      <c r="G347" s="28"/>
      <c r="H347" s="28"/>
      <c r="I347" s="60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</row>
    <row r="348" spans="1:21" x14ac:dyDescent="0.25">
      <c r="B348" s="27"/>
      <c r="C348" s="28"/>
      <c r="D348" s="28"/>
      <c r="E348" s="24"/>
      <c r="F348" s="24"/>
      <c r="G348" s="24"/>
      <c r="H348" s="24"/>
      <c r="I348" s="60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</row>
    <row r="349" spans="1:21" x14ac:dyDescent="0.25">
      <c r="B349" s="27"/>
      <c r="C349" s="28"/>
      <c r="D349" s="28"/>
      <c r="E349" s="24"/>
      <c r="F349" s="24"/>
      <c r="G349" s="24"/>
      <c r="H349" s="24"/>
      <c r="I349" s="60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</row>
    <row r="350" spans="1:21" x14ac:dyDescent="0.25">
      <c r="B350" s="27"/>
      <c r="C350" s="24"/>
      <c r="D350" s="24"/>
      <c r="E350" s="28"/>
      <c r="F350" s="28"/>
      <c r="G350" s="28"/>
      <c r="H350" s="28"/>
      <c r="I350" s="60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</row>
    <row r="351" spans="1:21" x14ac:dyDescent="0.25">
      <c r="B351" s="27"/>
      <c r="C351" s="24"/>
      <c r="D351" s="24"/>
      <c r="E351" s="28"/>
      <c r="F351" s="28"/>
      <c r="G351" s="28"/>
      <c r="H351" s="28"/>
      <c r="I351" s="60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</row>
    <row r="352" spans="1:21" x14ac:dyDescent="0.25">
      <c r="A352" s="126"/>
      <c r="B352" s="27"/>
      <c r="C352" s="24"/>
      <c r="D352" s="24"/>
      <c r="E352" s="28"/>
      <c r="F352" s="28"/>
      <c r="G352" s="28"/>
      <c r="H352" s="28"/>
      <c r="I352" s="60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</row>
    <row r="353" spans="1:21" x14ac:dyDescent="0.25">
      <c r="A353" s="126"/>
      <c r="B353" s="27"/>
      <c r="C353" s="28"/>
      <c r="D353" s="28"/>
      <c r="E353" s="24"/>
      <c r="F353" s="24"/>
      <c r="G353" s="24"/>
      <c r="H353" s="24"/>
      <c r="I353" s="60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</row>
    <row r="354" spans="1:21" x14ac:dyDescent="0.25">
      <c r="A354" s="126"/>
      <c r="B354" s="27"/>
      <c r="C354" s="24"/>
      <c r="D354" s="24"/>
      <c r="E354" s="28"/>
      <c r="F354" s="28"/>
      <c r="G354" s="28"/>
      <c r="H354" s="28"/>
      <c r="I354" s="60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</row>
    <row r="355" spans="1:21" x14ac:dyDescent="0.25">
      <c r="A355" s="126"/>
      <c r="B355" s="27"/>
      <c r="C355" s="24"/>
      <c r="D355" s="24"/>
      <c r="E355" s="28"/>
      <c r="F355" s="28"/>
      <c r="G355" s="28"/>
      <c r="H355" s="28"/>
      <c r="I355" s="60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</row>
    <row r="356" spans="1:21" x14ac:dyDescent="0.25">
      <c r="A356" s="126"/>
      <c r="B356" s="27"/>
      <c r="C356" s="24"/>
      <c r="D356" s="24"/>
      <c r="E356" s="28"/>
      <c r="F356" s="28"/>
      <c r="G356" s="28"/>
      <c r="H356" s="28"/>
      <c r="I356" s="60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</row>
    <row r="357" spans="1:21" x14ac:dyDescent="0.25">
      <c r="A357" s="126"/>
      <c r="B357" s="27"/>
      <c r="C357" s="24"/>
      <c r="D357" s="24"/>
      <c r="E357" s="28"/>
      <c r="F357" s="28"/>
      <c r="G357" s="28"/>
      <c r="H357" s="28"/>
      <c r="I357" s="60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</row>
    <row r="358" spans="1:21" x14ac:dyDescent="0.25">
      <c r="A358" s="126"/>
      <c r="B358" s="27"/>
      <c r="C358" s="24"/>
      <c r="D358" s="24"/>
      <c r="E358" s="28"/>
      <c r="F358" s="28"/>
      <c r="G358" s="28"/>
      <c r="H358" s="28"/>
      <c r="I358" s="60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</row>
    <row r="359" spans="1:21" x14ac:dyDescent="0.25">
      <c r="A359" s="126"/>
      <c r="B359" s="27"/>
      <c r="C359" s="24"/>
      <c r="D359" s="24"/>
      <c r="E359" s="28"/>
      <c r="F359" s="28"/>
      <c r="G359" s="28"/>
      <c r="H359" s="28"/>
      <c r="I359" s="60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</row>
    <row r="360" spans="1:21" x14ac:dyDescent="0.25">
      <c r="A360" s="126"/>
      <c r="B360" s="27"/>
      <c r="C360" s="24"/>
      <c r="D360" s="24"/>
      <c r="E360" s="28"/>
      <c r="F360" s="28"/>
      <c r="G360" s="28"/>
      <c r="H360" s="28"/>
      <c r="I360" s="60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</row>
    <row r="361" spans="1:21" x14ac:dyDescent="0.25">
      <c r="A361" s="126"/>
      <c r="B361" s="27"/>
      <c r="C361" s="24"/>
      <c r="D361" s="24"/>
      <c r="E361" s="28"/>
      <c r="F361" s="28"/>
      <c r="G361" s="28"/>
      <c r="H361" s="28"/>
      <c r="I361" s="60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</row>
    <row r="362" spans="1:21" x14ac:dyDescent="0.25">
      <c r="A362" s="126"/>
      <c r="B362" s="27"/>
      <c r="C362" s="24"/>
      <c r="D362" s="24"/>
      <c r="E362" s="28"/>
      <c r="F362" s="28"/>
      <c r="G362" s="28"/>
      <c r="H362" s="28"/>
      <c r="I362" s="60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</row>
    <row r="363" spans="1:21" x14ac:dyDescent="0.25">
      <c r="A363" s="126"/>
      <c r="B363" s="27"/>
      <c r="C363" s="24"/>
      <c r="D363" s="24"/>
      <c r="E363" s="28"/>
      <c r="F363" s="28"/>
      <c r="G363" s="28"/>
      <c r="H363" s="28"/>
      <c r="I363" s="60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</row>
    <row r="364" spans="1:21" x14ac:dyDescent="0.25">
      <c r="A364" s="126"/>
      <c r="B364" s="29"/>
      <c r="C364" s="23"/>
      <c r="D364" s="23"/>
      <c r="E364" s="24"/>
      <c r="F364" s="24"/>
      <c r="G364" s="24"/>
      <c r="H364" s="24"/>
      <c r="I364" s="60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</row>
    <row r="365" spans="1:21" x14ac:dyDescent="0.25">
      <c r="A365" s="126"/>
      <c r="B365" s="27"/>
      <c r="C365" s="28"/>
      <c r="D365" s="28"/>
      <c r="E365" s="24"/>
      <c r="F365" s="24"/>
      <c r="G365" s="24"/>
      <c r="H365" s="24"/>
      <c r="I365" s="60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</row>
    <row r="366" spans="1:21" x14ac:dyDescent="0.25">
      <c r="A366" s="126"/>
      <c r="B366" s="27"/>
      <c r="C366" s="28"/>
      <c r="D366" s="28"/>
      <c r="E366" s="24"/>
      <c r="F366" s="24"/>
      <c r="G366" s="24"/>
      <c r="H366" s="24"/>
      <c r="I366" s="60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</row>
    <row r="367" spans="1:21" x14ac:dyDescent="0.25">
      <c r="A367" s="126"/>
      <c r="B367" s="27"/>
      <c r="C367" s="24"/>
      <c r="D367" s="24"/>
      <c r="E367" s="28"/>
      <c r="F367" s="28"/>
      <c r="G367" s="28"/>
      <c r="H367" s="28"/>
      <c r="I367" s="60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</row>
    <row r="368" spans="1:21" x14ac:dyDescent="0.25">
      <c r="A368" s="126"/>
      <c r="B368" s="27"/>
      <c r="C368" s="24"/>
      <c r="D368" s="24"/>
      <c r="E368" s="28"/>
      <c r="F368" s="28"/>
      <c r="G368" s="28"/>
      <c r="H368" s="28"/>
      <c r="I368" s="60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</row>
    <row r="369" spans="1:21" x14ac:dyDescent="0.25">
      <c r="A369" s="126"/>
      <c r="B369" s="27"/>
      <c r="C369" s="24"/>
      <c r="D369" s="24"/>
      <c r="E369" s="28"/>
      <c r="F369" s="28"/>
      <c r="G369" s="28"/>
      <c r="H369" s="28"/>
      <c r="I369" s="60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</row>
    <row r="370" spans="1:21" x14ac:dyDescent="0.25">
      <c r="A370" s="126"/>
      <c r="B370" s="27"/>
      <c r="C370" s="28"/>
      <c r="D370" s="28"/>
      <c r="E370" s="24"/>
      <c r="F370" s="24"/>
      <c r="G370" s="24"/>
      <c r="H370" s="24"/>
      <c r="I370" s="60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</row>
    <row r="371" spans="1:21" x14ac:dyDescent="0.25">
      <c r="A371" s="126"/>
      <c r="B371" s="27"/>
      <c r="C371" s="24"/>
      <c r="D371" s="24"/>
      <c r="E371" s="28"/>
      <c r="F371" s="28"/>
      <c r="G371" s="28"/>
      <c r="H371" s="28"/>
      <c r="I371" s="60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</row>
    <row r="372" spans="1:21" x14ac:dyDescent="0.25">
      <c r="A372" s="126"/>
      <c r="B372" s="27"/>
      <c r="C372" s="24"/>
      <c r="D372" s="24"/>
      <c r="E372" s="28"/>
      <c r="F372" s="28"/>
      <c r="G372" s="28"/>
      <c r="H372" s="28"/>
      <c r="I372" s="60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</row>
    <row r="373" spans="1:21" x14ac:dyDescent="0.25">
      <c r="A373" s="126"/>
      <c r="B373" s="27"/>
      <c r="C373" s="28"/>
      <c r="D373" s="28"/>
      <c r="E373" s="24"/>
      <c r="F373" s="24"/>
      <c r="G373" s="24"/>
      <c r="H373" s="24"/>
      <c r="I373" s="60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</row>
    <row r="374" spans="1:21" x14ac:dyDescent="0.25">
      <c r="A374" s="126"/>
      <c r="B374" s="27"/>
      <c r="C374" s="24"/>
      <c r="D374" s="24"/>
      <c r="E374" s="28"/>
      <c r="F374" s="28"/>
      <c r="G374" s="28"/>
      <c r="H374" s="28"/>
      <c r="I374" s="60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</row>
    <row r="375" spans="1:21" x14ac:dyDescent="0.25">
      <c r="A375" s="126"/>
      <c r="B375" s="27"/>
      <c r="C375" s="24"/>
      <c r="D375" s="24"/>
      <c r="E375" s="28"/>
      <c r="F375" s="28"/>
      <c r="G375" s="28"/>
      <c r="H375" s="28"/>
      <c r="I375" s="60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</row>
    <row r="376" spans="1:21" x14ac:dyDescent="0.25">
      <c r="A376" s="126"/>
      <c r="B376" s="27"/>
      <c r="C376" s="24"/>
      <c r="D376" s="24"/>
      <c r="E376" s="28"/>
      <c r="F376" s="28"/>
      <c r="G376" s="28"/>
      <c r="H376" s="28"/>
      <c r="I376" s="60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</row>
    <row r="377" spans="1:21" x14ac:dyDescent="0.25">
      <c r="A377" s="126"/>
      <c r="B377" s="27"/>
      <c r="C377" s="24"/>
      <c r="D377" s="24"/>
      <c r="E377" s="28"/>
      <c r="F377" s="28"/>
      <c r="G377" s="28"/>
      <c r="H377" s="28"/>
      <c r="I377" s="60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</row>
    <row r="378" spans="1:21" x14ac:dyDescent="0.25">
      <c r="A378" s="126"/>
      <c r="B378" s="27"/>
      <c r="C378" s="24"/>
      <c r="D378" s="24"/>
      <c r="E378" s="28"/>
      <c r="F378" s="28"/>
      <c r="G378" s="28"/>
      <c r="H378" s="28"/>
      <c r="I378" s="60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</row>
    <row r="379" spans="1:21" x14ac:dyDescent="0.25">
      <c r="A379" s="126"/>
      <c r="B379" s="27"/>
      <c r="C379" s="24"/>
      <c r="D379" s="24"/>
      <c r="E379" s="28"/>
      <c r="F379" s="28"/>
      <c r="G379" s="28"/>
      <c r="H379" s="28"/>
      <c r="I379" s="60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</row>
    <row r="380" spans="1:21" x14ac:dyDescent="0.25">
      <c r="A380" s="126"/>
      <c r="B380" s="27"/>
      <c r="C380" s="24"/>
      <c r="D380" s="24"/>
      <c r="E380" s="28"/>
      <c r="F380" s="28"/>
      <c r="G380" s="28"/>
      <c r="H380" s="28"/>
      <c r="I380" s="60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</row>
    <row r="381" spans="1:21" x14ac:dyDescent="0.25">
      <c r="A381" s="126"/>
      <c r="B381" s="27"/>
      <c r="C381" s="28"/>
      <c r="D381" s="28"/>
      <c r="E381" s="24"/>
      <c r="F381" s="24"/>
      <c r="G381" s="24"/>
      <c r="H381" s="24"/>
      <c r="I381" s="60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</row>
    <row r="382" spans="1:21" x14ac:dyDescent="0.25">
      <c r="A382" s="126"/>
      <c r="B382" s="27"/>
      <c r="C382" s="28"/>
      <c r="D382" s="28"/>
      <c r="E382" s="24"/>
      <c r="F382" s="24"/>
      <c r="G382" s="24"/>
      <c r="H382" s="24"/>
      <c r="I382" s="60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</row>
    <row r="383" spans="1:21" x14ac:dyDescent="0.25">
      <c r="A383" s="126"/>
      <c r="B383" s="27"/>
      <c r="C383" s="28"/>
      <c r="D383" s="28"/>
      <c r="E383" s="24"/>
      <c r="F383" s="24"/>
      <c r="G383" s="24"/>
      <c r="H383" s="24"/>
      <c r="I383" s="60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</row>
    <row r="384" spans="1:21" x14ac:dyDescent="0.25">
      <c r="A384" s="126"/>
      <c r="B384" s="27"/>
      <c r="C384" s="28"/>
      <c r="D384" s="28"/>
      <c r="E384" s="24"/>
      <c r="F384" s="24"/>
      <c r="G384" s="24"/>
      <c r="H384" s="24"/>
      <c r="I384" s="60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</row>
    <row r="385" spans="1:21" x14ac:dyDescent="0.25">
      <c r="A385" s="126"/>
      <c r="B385" s="27"/>
      <c r="C385" s="24"/>
      <c r="D385" s="24"/>
      <c r="E385" s="28"/>
      <c r="F385" s="28"/>
      <c r="G385" s="28"/>
      <c r="H385" s="28"/>
      <c r="I385" s="60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</row>
    <row r="386" spans="1:21" x14ac:dyDescent="0.25">
      <c r="A386" s="126"/>
      <c r="B386" s="27"/>
      <c r="C386" s="24"/>
      <c r="D386" s="24"/>
      <c r="E386" s="28"/>
      <c r="F386" s="28"/>
      <c r="G386" s="28"/>
      <c r="H386" s="28"/>
      <c r="I386" s="60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</row>
    <row r="387" spans="1:21" x14ac:dyDescent="0.25">
      <c r="A387" s="126"/>
      <c r="B387" s="27"/>
      <c r="C387" s="24"/>
      <c r="D387" s="24"/>
      <c r="E387" s="28"/>
      <c r="F387" s="28"/>
      <c r="G387" s="28"/>
      <c r="H387" s="28"/>
      <c r="I387" s="60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</row>
    <row r="388" spans="1:21" x14ac:dyDescent="0.25">
      <c r="A388" s="126"/>
      <c r="B388" s="27"/>
      <c r="C388" s="24"/>
      <c r="D388" s="24"/>
      <c r="E388" s="28"/>
      <c r="F388" s="28"/>
      <c r="G388" s="28"/>
      <c r="H388" s="28"/>
      <c r="I388" s="60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</row>
    <row r="389" spans="1:21" x14ac:dyDescent="0.25">
      <c r="A389" s="126"/>
      <c r="B389" s="27"/>
      <c r="C389" s="28"/>
      <c r="D389" s="28"/>
      <c r="E389" s="24"/>
      <c r="F389" s="24"/>
      <c r="G389" s="24"/>
      <c r="H389" s="24"/>
      <c r="I389" s="60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</row>
    <row r="390" spans="1:21" x14ac:dyDescent="0.25">
      <c r="A390" s="126"/>
      <c r="B390" s="27"/>
      <c r="C390" s="24"/>
      <c r="D390" s="24"/>
      <c r="E390" s="28"/>
      <c r="F390" s="28"/>
      <c r="G390" s="28"/>
      <c r="H390" s="28"/>
      <c r="I390" s="60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</row>
    <row r="391" spans="1:21" x14ac:dyDescent="0.25">
      <c r="A391" s="126"/>
      <c r="B391" s="27"/>
      <c r="C391" s="24"/>
      <c r="D391" s="24"/>
      <c r="E391" s="28"/>
      <c r="F391" s="28"/>
      <c r="G391" s="28"/>
      <c r="H391" s="28"/>
      <c r="I391" s="60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</row>
    <row r="392" spans="1:21" x14ac:dyDescent="0.25">
      <c r="A392" s="126"/>
      <c r="B392" s="27"/>
      <c r="C392" s="24"/>
      <c r="D392" s="24"/>
      <c r="E392" s="28"/>
      <c r="F392" s="28"/>
      <c r="G392" s="28"/>
      <c r="H392" s="28"/>
      <c r="I392" s="60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</row>
    <row r="393" spans="1:21" x14ac:dyDescent="0.25">
      <c r="A393" s="126"/>
      <c r="B393" s="27"/>
      <c r="C393" s="24"/>
      <c r="D393" s="24"/>
      <c r="E393" s="28"/>
      <c r="F393" s="28"/>
      <c r="G393" s="28"/>
      <c r="H393" s="28"/>
      <c r="I393" s="60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</row>
    <row r="394" spans="1:21" x14ac:dyDescent="0.25">
      <c r="A394" s="126"/>
      <c r="B394" s="27"/>
      <c r="C394" s="24"/>
      <c r="D394" s="24"/>
      <c r="E394" s="28"/>
      <c r="F394" s="28"/>
      <c r="G394" s="28"/>
      <c r="H394" s="28"/>
      <c r="I394" s="60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</row>
    <row r="395" spans="1:21" x14ac:dyDescent="0.25">
      <c r="A395" s="126"/>
      <c r="B395" s="27"/>
      <c r="C395" s="28"/>
      <c r="D395" s="28"/>
      <c r="E395" s="24"/>
      <c r="F395" s="24"/>
      <c r="G395" s="24"/>
      <c r="H395" s="24"/>
      <c r="I395" s="60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</row>
    <row r="396" spans="1:21" x14ac:dyDescent="0.25">
      <c r="A396" s="126"/>
      <c r="B396" s="27"/>
      <c r="C396" s="28"/>
      <c r="D396" s="28"/>
      <c r="E396" s="24"/>
      <c r="F396" s="24"/>
      <c r="G396" s="24"/>
      <c r="H396" s="24"/>
      <c r="I396" s="60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</row>
    <row r="397" spans="1:21" x14ac:dyDescent="0.25">
      <c r="A397" s="126"/>
      <c r="B397" s="27"/>
      <c r="C397" s="24"/>
      <c r="D397" s="24"/>
      <c r="E397" s="28"/>
      <c r="F397" s="28"/>
      <c r="G397" s="28"/>
      <c r="H397" s="28"/>
      <c r="I397" s="60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</row>
    <row r="398" spans="1:21" x14ac:dyDescent="0.25">
      <c r="A398" s="126"/>
      <c r="B398" s="27"/>
      <c r="C398" s="24"/>
      <c r="D398" s="24"/>
      <c r="E398" s="28"/>
      <c r="F398" s="28"/>
      <c r="G398" s="28"/>
      <c r="H398" s="28"/>
      <c r="I398" s="60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</row>
    <row r="399" spans="1:21" x14ac:dyDescent="0.25">
      <c r="A399" s="126"/>
      <c r="B399" s="27"/>
      <c r="C399" s="24"/>
      <c r="D399" s="24"/>
      <c r="E399" s="28"/>
      <c r="F399" s="28"/>
      <c r="G399" s="28"/>
      <c r="H399" s="28"/>
      <c r="I399" s="60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</row>
    <row r="400" spans="1:21" x14ac:dyDescent="0.25">
      <c r="A400" s="126"/>
      <c r="B400" s="29"/>
      <c r="C400" s="23"/>
      <c r="D400" s="23"/>
      <c r="E400" s="24"/>
      <c r="F400" s="24"/>
      <c r="G400" s="24"/>
      <c r="H400" s="24"/>
      <c r="I400" s="60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</row>
    <row r="401" spans="1:21" x14ac:dyDescent="0.25">
      <c r="A401" s="126"/>
      <c r="B401" s="27"/>
      <c r="C401" s="28"/>
      <c r="D401" s="28"/>
      <c r="E401" s="24"/>
      <c r="F401" s="24"/>
      <c r="G401" s="24"/>
      <c r="H401" s="24"/>
      <c r="I401" s="60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</row>
    <row r="402" spans="1:21" x14ac:dyDescent="0.25">
      <c r="A402" s="126"/>
      <c r="B402" s="27"/>
      <c r="C402" s="28"/>
      <c r="D402" s="28"/>
      <c r="E402" s="24"/>
      <c r="F402" s="24"/>
      <c r="G402" s="24"/>
      <c r="H402" s="24"/>
      <c r="I402" s="60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</row>
    <row r="403" spans="1:21" x14ac:dyDescent="0.25">
      <c r="A403" s="126"/>
      <c r="B403" s="27"/>
      <c r="C403" s="24"/>
      <c r="D403" s="24"/>
      <c r="E403" s="28"/>
      <c r="F403" s="28"/>
      <c r="G403" s="28"/>
      <c r="H403" s="28"/>
      <c r="I403" s="60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</row>
    <row r="404" spans="1:21" x14ac:dyDescent="0.25">
      <c r="A404" s="126"/>
      <c r="B404" s="27"/>
      <c r="C404" s="24"/>
      <c r="D404" s="24"/>
      <c r="E404" s="28"/>
      <c r="F404" s="28"/>
      <c r="G404" s="28"/>
      <c r="H404" s="28"/>
      <c r="I404" s="60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</row>
    <row r="405" spans="1:21" x14ac:dyDescent="0.25">
      <c r="A405" s="126"/>
      <c r="B405" s="27"/>
      <c r="C405" s="28"/>
      <c r="D405" s="28"/>
      <c r="E405" s="24"/>
      <c r="F405" s="24"/>
      <c r="G405" s="24"/>
      <c r="H405" s="24"/>
      <c r="I405" s="60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</row>
    <row r="406" spans="1:21" x14ac:dyDescent="0.25">
      <c r="A406" s="126"/>
      <c r="B406" s="27"/>
      <c r="C406" s="28"/>
      <c r="D406" s="28"/>
      <c r="E406" s="24"/>
      <c r="F406" s="24"/>
      <c r="G406" s="24"/>
      <c r="H406" s="24"/>
      <c r="I406" s="60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</row>
    <row r="407" spans="1:21" x14ac:dyDescent="0.25">
      <c r="A407" s="126"/>
      <c r="B407" s="27"/>
      <c r="C407" s="24"/>
      <c r="D407" s="24"/>
      <c r="E407" s="28"/>
      <c r="F407" s="28"/>
      <c r="G407" s="28"/>
      <c r="H407" s="28"/>
      <c r="I407" s="60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</row>
    <row r="408" spans="1:21" x14ac:dyDescent="0.25">
      <c r="A408" s="126"/>
      <c r="B408" s="27"/>
      <c r="C408" s="24"/>
      <c r="D408" s="24"/>
      <c r="E408" s="28"/>
      <c r="F408" s="28"/>
      <c r="G408" s="28"/>
      <c r="H408" s="28"/>
      <c r="I408" s="60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</row>
    <row r="409" spans="1:21" x14ac:dyDescent="0.25">
      <c r="A409" s="126"/>
      <c r="B409" s="27"/>
      <c r="C409" s="28"/>
      <c r="D409" s="28"/>
      <c r="E409" s="24"/>
      <c r="F409" s="24"/>
      <c r="G409" s="24"/>
      <c r="H409" s="24"/>
      <c r="I409" s="60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</row>
    <row r="410" spans="1:21" x14ac:dyDescent="0.25">
      <c r="A410" s="126"/>
      <c r="B410" s="29"/>
      <c r="C410" s="23"/>
      <c r="D410" s="23"/>
      <c r="E410" s="24"/>
      <c r="F410" s="24"/>
      <c r="G410" s="24"/>
      <c r="H410" s="24"/>
      <c r="I410" s="60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</row>
    <row r="411" spans="1:21" x14ac:dyDescent="0.25">
      <c r="A411" s="126"/>
      <c r="B411" s="27"/>
      <c r="C411" s="28"/>
      <c r="D411" s="28"/>
      <c r="E411" s="24"/>
      <c r="F411" s="24"/>
      <c r="G411" s="24"/>
      <c r="H411" s="24"/>
      <c r="I411" s="60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</row>
    <row r="412" spans="1:21" x14ac:dyDescent="0.25">
      <c r="A412" s="126"/>
      <c r="B412" s="27"/>
      <c r="C412" s="28"/>
      <c r="D412" s="28"/>
      <c r="E412" s="24"/>
      <c r="F412" s="24"/>
      <c r="G412" s="24"/>
      <c r="H412" s="24"/>
      <c r="I412" s="60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</row>
    <row r="413" spans="1:21" x14ac:dyDescent="0.25">
      <c r="A413" s="126"/>
      <c r="B413" s="27"/>
      <c r="C413" s="28"/>
      <c r="D413" s="28"/>
      <c r="E413" s="24"/>
      <c r="F413" s="24"/>
      <c r="G413" s="24"/>
      <c r="H413" s="24"/>
      <c r="I413" s="60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</row>
    <row r="414" spans="1:21" x14ac:dyDescent="0.25">
      <c r="A414" s="126"/>
      <c r="B414" s="27"/>
      <c r="C414" s="28"/>
      <c r="D414" s="28"/>
      <c r="E414" s="24"/>
      <c r="F414" s="24"/>
      <c r="G414" s="24"/>
      <c r="H414" s="24"/>
      <c r="I414" s="60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</row>
    <row r="415" spans="1:21" x14ac:dyDescent="0.25">
      <c r="A415" s="126"/>
      <c r="B415" s="27"/>
      <c r="C415" s="24"/>
      <c r="D415" s="24"/>
      <c r="E415" s="28"/>
      <c r="F415" s="28"/>
      <c r="G415" s="28"/>
      <c r="H415" s="28"/>
      <c r="I415" s="60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</row>
    <row r="416" spans="1:21" x14ac:dyDescent="0.25">
      <c r="A416" s="126"/>
      <c r="B416" s="27"/>
      <c r="C416" s="24"/>
      <c r="D416" s="24"/>
      <c r="E416" s="28"/>
      <c r="F416" s="28"/>
      <c r="G416" s="28"/>
      <c r="H416" s="28"/>
      <c r="I416" s="60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</row>
    <row r="417" spans="1:21" x14ac:dyDescent="0.25">
      <c r="A417" s="126"/>
      <c r="B417" s="27"/>
      <c r="C417" s="24"/>
      <c r="D417" s="24"/>
      <c r="E417" s="28"/>
      <c r="F417" s="28"/>
      <c r="G417" s="28"/>
      <c r="H417" s="28"/>
      <c r="I417" s="60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</row>
    <row r="418" spans="1:21" x14ac:dyDescent="0.25">
      <c r="A418" s="126"/>
      <c r="B418" s="27"/>
      <c r="C418" s="24"/>
      <c r="D418" s="24"/>
      <c r="E418" s="28"/>
      <c r="F418" s="28"/>
      <c r="G418" s="28"/>
      <c r="H418" s="28"/>
      <c r="I418" s="60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</row>
    <row r="419" spans="1:21" x14ac:dyDescent="0.25">
      <c r="A419" s="126"/>
      <c r="B419" s="27"/>
      <c r="C419" s="24"/>
      <c r="D419" s="24"/>
      <c r="E419" s="28"/>
      <c r="F419" s="28"/>
      <c r="G419" s="28"/>
      <c r="H419" s="28"/>
      <c r="I419" s="60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</row>
    <row r="420" spans="1:21" x14ac:dyDescent="0.25">
      <c r="A420" s="126"/>
      <c r="B420" s="27"/>
      <c r="C420" s="24"/>
      <c r="D420" s="24"/>
      <c r="E420" s="28"/>
      <c r="F420" s="28"/>
      <c r="G420" s="28"/>
      <c r="H420" s="28"/>
      <c r="I420" s="60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</row>
    <row r="421" spans="1:21" x14ac:dyDescent="0.25">
      <c r="A421" s="126"/>
      <c r="B421" s="27"/>
      <c r="C421" s="24"/>
      <c r="D421" s="24"/>
      <c r="E421" s="28"/>
      <c r="F421" s="28"/>
      <c r="G421" s="28"/>
      <c r="H421" s="28"/>
      <c r="I421" s="60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</row>
    <row r="422" spans="1:21" x14ac:dyDescent="0.25">
      <c r="A422" s="126"/>
      <c r="B422" s="27"/>
      <c r="C422" s="24"/>
      <c r="D422" s="24"/>
      <c r="E422" s="28"/>
      <c r="F422" s="28"/>
      <c r="G422" s="28"/>
      <c r="H422" s="28"/>
      <c r="I422" s="60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</row>
    <row r="423" spans="1:21" x14ac:dyDescent="0.25">
      <c r="A423" s="126"/>
      <c r="B423" s="27"/>
      <c r="C423" s="24"/>
      <c r="D423" s="24"/>
      <c r="E423" s="28"/>
      <c r="F423" s="28"/>
      <c r="G423" s="28"/>
      <c r="H423" s="28"/>
      <c r="I423" s="60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</row>
    <row r="424" spans="1:21" x14ac:dyDescent="0.25">
      <c r="A424" s="126"/>
      <c r="B424" s="27"/>
      <c r="C424" s="28"/>
      <c r="D424" s="28"/>
      <c r="E424" s="24"/>
      <c r="F424" s="24"/>
      <c r="G424" s="24"/>
      <c r="H424" s="24"/>
      <c r="I424" s="60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</row>
    <row r="425" spans="1:21" x14ac:dyDescent="0.25">
      <c r="A425" s="126"/>
      <c r="B425" s="27"/>
      <c r="C425" s="24"/>
      <c r="D425" s="24"/>
      <c r="E425" s="28"/>
      <c r="F425" s="28"/>
      <c r="G425" s="28"/>
      <c r="H425" s="28"/>
      <c r="I425" s="60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</row>
    <row r="426" spans="1:21" x14ac:dyDescent="0.25">
      <c r="A426" s="126"/>
      <c r="B426" s="27"/>
      <c r="C426" s="24"/>
      <c r="D426" s="24"/>
      <c r="E426" s="28"/>
      <c r="F426" s="28"/>
      <c r="G426" s="28"/>
      <c r="H426" s="28"/>
      <c r="I426" s="60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</row>
    <row r="427" spans="1:21" x14ac:dyDescent="0.25">
      <c r="A427" s="126"/>
      <c r="B427" s="27"/>
      <c r="C427" s="24"/>
      <c r="D427" s="24"/>
      <c r="E427" s="28"/>
      <c r="F427" s="28"/>
      <c r="G427" s="28"/>
      <c r="H427" s="28"/>
      <c r="I427" s="60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</row>
    <row r="428" spans="1:21" x14ac:dyDescent="0.25">
      <c r="A428" s="126"/>
      <c r="B428" s="27"/>
      <c r="C428" s="24"/>
      <c r="D428" s="24"/>
      <c r="E428" s="28"/>
      <c r="F428" s="28"/>
      <c r="G428" s="28"/>
      <c r="H428" s="28"/>
      <c r="I428" s="60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</row>
    <row r="429" spans="1:21" x14ac:dyDescent="0.25">
      <c r="A429" s="126"/>
      <c r="B429" s="27"/>
      <c r="C429" s="24"/>
      <c r="D429" s="24"/>
      <c r="E429" s="28"/>
      <c r="F429" s="28"/>
      <c r="G429" s="28"/>
      <c r="H429" s="28"/>
      <c r="I429" s="60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</row>
    <row r="430" spans="1:21" x14ac:dyDescent="0.25">
      <c r="A430" s="126"/>
      <c r="B430" s="27"/>
      <c r="C430" s="24"/>
      <c r="D430" s="24"/>
      <c r="E430" s="28"/>
      <c r="F430" s="28"/>
      <c r="G430" s="28"/>
      <c r="H430" s="28"/>
      <c r="I430" s="60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</row>
    <row r="431" spans="1:21" x14ac:dyDescent="0.25">
      <c r="A431" s="126"/>
      <c r="B431" s="27"/>
      <c r="C431" s="24"/>
      <c r="D431" s="24"/>
      <c r="E431" s="28"/>
      <c r="F431" s="28"/>
      <c r="G431" s="28"/>
      <c r="H431" s="28"/>
      <c r="I431" s="60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</row>
    <row r="432" spans="1:21" x14ac:dyDescent="0.25">
      <c r="A432" s="126"/>
      <c r="B432" s="27"/>
      <c r="C432" s="24"/>
      <c r="D432" s="24"/>
      <c r="E432" s="28"/>
      <c r="F432" s="28"/>
      <c r="G432" s="28"/>
      <c r="H432" s="28"/>
      <c r="I432" s="60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</row>
    <row r="433" spans="1:21" x14ac:dyDescent="0.25">
      <c r="A433" s="126"/>
      <c r="B433" s="27"/>
      <c r="C433" s="24"/>
      <c r="D433" s="24"/>
      <c r="E433" s="28"/>
      <c r="F433" s="28"/>
      <c r="G433" s="28"/>
      <c r="H433" s="28"/>
      <c r="I433" s="60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</row>
    <row r="434" spans="1:21" x14ac:dyDescent="0.25">
      <c r="A434" s="126"/>
      <c r="B434" s="27"/>
      <c r="C434" s="24"/>
      <c r="D434" s="24"/>
      <c r="E434" s="28"/>
      <c r="F434" s="28"/>
      <c r="G434" s="28"/>
      <c r="H434" s="28"/>
      <c r="I434" s="60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</row>
    <row r="435" spans="1:21" x14ac:dyDescent="0.25">
      <c r="A435" s="126"/>
      <c r="B435" s="27"/>
      <c r="C435" s="24"/>
      <c r="D435" s="24"/>
      <c r="E435" s="28"/>
      <c r="F435" s="28"/>
      <c r="G435" s="28"/>
      <c r="H435" s="28"/>
      <c r="I435" s="60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</row>
    <row r="436" spans="1:21" x14ac:dyDescent="0.25">
      <c r="A436" s="126"/>
      <c r="B436" s="29"/>
      <c r="C436" s="23"/>
      <c r="D436" s="23"/>
      <c r="E436" s="24"/>
      <c r="F436" s="24"/>
      <c r="G436" s="24"/>
      <c r="H436" s="24"/>
      <c r="I436" s="60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</row>
    <row r="437" spans="1:21" x14ac:dyDescent="0.25">
      <c r="A437" s="126"/>
      <c r="B437" s="27"/>
      <c r="C437" s="28"/>
      <c r="D437" s="28"/>
      <c r="E437" s="24"/>
      <c r="F437" s="24"/>
      <c r="G437" s="24"/>
      <c r="H437" s="24"/>
      <c r="I437" s="60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</row>
    <row r="438" spans="1:21" x14ac:dyDescent="0.25">
      <c r="A438" s="126"/>
      <c r="B438" s="27"/>
      <c r="C438" s="28"/>
      <c r="D438" s="28"/>
      <c r="E438" s="24"/>
      <c r="F438" s="24"/>
      <c r="G438" s="24"/>
      <c r="H438" s="24"/>
      <c r="I438" s="60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</row>
    <row r="439" spans="1:21" x14ac:dyDescent="0.25">
      <c r="A439" s="126"/>
      <c r="B439" s="27"/>
      <c r="C439" s="28"/>
      <c r="D439" s="28"/>
      <c r="E439" s="24"/>
      <c r="F439" s="24"/>
      <c r="G439" s="24"/>
      <c r="H439" s="24"/>
      <c r="I439" s="60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</row>
    <row r="440" spans="1:21" x14ac:dyDescent="0.25">
      <c r="A440" s="126"/>
      <c r="B440" s="27"/>
      <c r="C440" s="28"/>
      <c r="D440" s="28"/>
      <c r="E440" s="24"/>
      <c r="F440" s="24"/>
      <c r="G440" s="24"/>
      <c r="H440" s="24"/>
      <c r="I440" s="60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</row>
    <row r="441" spans="1:21" x14ac:dyDescent="0.25">
      <c r="A441" s="126"/>
      <c r="B441" s="27"/>
      <c r="C441" s="24"/>
      <c r="D441" s="24"/>
      <c r="E441" s="28"/>
      <c r="F441" s="28"/>
      <c r="G441" s="28"/>
      <c r="H441" s="28"/>
      <c r="I441" s="60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</row>
    <row r="442" spans="1:21" x14ac:dyDescent="0.25">
      <c r="A442" s="126"/>
      <c r="B442" s="27"/>
      <c r="C442" s="24"/>
      <c r="D442" s="24"/>
      <c r="E442" s="28"/>
      <c r="F442" s="28"/>
      <c r="G442" s="28"/>
      <c r="H442" s="28"/>
      <c r="I442" s="60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</row>
    <row r="443" spans="1:21" x14ac:dyDescent="0.25">
      <c r="A443" s="126"/>
      <c r="B443" s="27"/>
      <c r="C443" s="24"/>
      <c r="D443" s="24"/>
      <c r="E443" s="28"/>
      <c r="F443" s="28"/>
      <c r="G443" s="28"/>
      <c r="H443" s="28"/>
      <c r="I443" s="60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</row>
    <row r="444" spans="1:21" x14ac:dyDescent="0.25">
      <c r="A444" s="126"/>
      <c r="B444" s="27"/>
      <c r="C444" s="24"/>
      <c r="D444" s="24"/>
      <c r="E444" s="28"/>
      <c r="F444" s="28"/>
      <c r="G444" s="28"/>
      <c r="H444" s="28"/>
      <c r="I444" s="60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</row>
    <row r="445" spans="1:21" x14ac:dyDescent="0.25">
      <c r="A445" s="126"/>
      <c r="B445" s="27"/>
      <c r="C445" s="24"/>
      <c r="D445" s="24"/>
      <c r="E445" s="28"/>
      <c r="F445" s="28"/>
      <c r="G445" s="28"/>
      <c r="H445" s="28"/>
      <c r="I445" s="60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</row>
    <row r="446" spans="1:21" x14ac:dyDescent="0.25">
      <c r="A446" s="126"/>
      <c r="B446" s="27"/>
      <c r="C446" s="24"/>
      <c r="D446" s="24"/>
      <c r="E446" s="28"/>
      <c r="F446" s="28"/>
      <c r="G446" s="28"/>
      <c r="H446" s="28"/>
      <c r="I446" s="60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</row>
    <row r="447" spans="1:21" x14ac:dyDescent="0.25">
      <c r="A447" s="126"/>
      <c r="B447" s="27"/>
      <c r="C447" s="24"/>
      <c r="D447" s="24"/>
      <c r="E447" s="28"/>
      <c r="F447" s="28"/>
      <c r="G447" s="28"/>
      <c r="H447" s="28"/>
      <c r="I447" s="60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</row>
    <row r="448" spans="1:21" x14ac:dyDescent="0.25">
      <c r="A448" s="126"/>
      <c r="B448" s="27"/>
      <c r="C448" s="24"/>
      <c r="D448" s="24"/>
      <c r="E448" s="28"/>
      <c r="F448" s="28"/>
      <c r="G448" s="28"/>
      <c r="H448" s="28"/>
      <c r="I448" s="60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</row>
    <row r="449" spans="1:21" x14ac:dyDescent="0.25">
      <c r="A449" s="126"/>
      <c r="B449" s="27"/>
      <c r="C449" s="24"/>
      <c r="D449" s="24"/>
      <c r="E449" s="28"/>
      <c r="F449" s="28"/>
      <c r="G449" s="28"/>
      <c r="H449" s="28"/>
      <c r="I449" s="60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</row>
    <row r="450" spans="1:21" x14ac:dyDescent="0.25">
      <c r="A450" s="126"/>
      <c r="B450" s="27"/>
      <c r="C450" s="28"/>
      <c r="D450" s="28"/>
      <c r="E450" s="24"/>
      <c r="F450" s="24"/>
      <c r="G450" s="24"/>
      <c r="H450" s="24"/>
      <c r="I450" s="60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</row>
    <row r="451" spans="1:21" x14ac:dyDescent="0.25">
      <c r="A451" s="126"/>
      <c r="B451" s="27"/>
      <c r="C451" s="24"/>
      <c r="D451" s="24"/>
      <c r="E451" s="28"/>
      <c r="F451" s="28"/>
      <c r="G451" s="28"/>
      <c r="H451" s="28"/>
      <c r="I451" s="60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</row>
    <row r="452" spans="1:21" x14ac:dyDescent="0.25">
      <c r="A452" s="126"/>
      <c r="B452" s="27"/>
      <c r="C452" s="24"/>
      <c r="D452" s="24"/>
      <c r="E452" s="28"/>
      <c r="F452" s="28"/>
      <c r="G452" s="28"/>
      <c r="H452" s="28"/>
      <c r="I452" s="60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</row>
    <row r="453" spans="1:21" x14ac:dyDescent="0.25">
      <c r="A453" s="126"/>
      <c r="B453" s="27"/>
      <c r="C453" s="24"/>
      <c r="D453" s="24"/>
      <c r="E453" s="28"/>
      <c r="F453" s="28"/>
      <c r="G453" s="28"/>
      <c r="H453" s="28"/>
      <c r="I453" s="60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</row>
    <row r="454" spans="1:21" x14ac:dyDescent="0.25">
      <c r="A454" s="126"/>
      <c r="B454" s="27"/>
      <c r="C454" s="24"/>
      <c r="D454" s="24"/>
      <c r="E454" s="28"/>
      <c r="F454" s="28"/>
      <c r="G454" s="28"/>
      <c r="H454" s="28"/>
      <c r="I454" s="60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</row>
    <row r="455" spans="1:21" x14ac:dyDescent="0.25">
      <c r="A455" s="126"/>
      <c r="B455" s="27"/>
      <c r="C455" s="24"/>
      <c r="D455" s="24"/>
      <c r="E455" s="28"/>
      <c r="F455" s="28"/>
      <c r="G455" s="28"/>
      <c r="H455" s="28"/>
      <c r="I455" s="60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</row>
    <row r="456" spans="1:21" x14ac:dyDescent="0.25">
      <c r="A456" s="126"/>
      <c r="B456" s="27"/>
      <c r="C456" s="24"/>
      <c r="D456" s="24"/>
      <c r="E456" s="28"/>
      <c r="F456" s="28"/>
      <c r="G456" s="28"/>
      <c r="H456" s="28"/>
      <c r="I456" s="60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</row>
    <row r="457" spans="1:21" x14ac:dyDescent="0.25">
      <c r="A457" s="126"/>
      <c r="B457" s="27"/>
      <c r="C457" s="24"/>
      <c r="D457" s="24"/>
      <c r="E457" s="28"/>
      <c r="F457" s="28"/>
      <c r="G457" s="28"/>
      <c r="H457" s="28"/>
      <c r="I457" s="60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</row>
    <row r="458" spans="1:21" x14ac:dyDescent="0.25">
      <c r="A458" s="126"/>
      <c r="B458" s="27"/>
      <c r="C458" s="24"/>
      <c r="D458" s="24"/>
      <c r="E458" s="28"/>
      <c r="F458" s="28"/>
      <c r="G458" s="28"/>
      <c r="H458" s="28"/>
      <c r="I458" s="60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</row>
    <row r="459" spans="1:21" x14ac:dyDescent="0.25">
      <c r="A459" s="126"/>
      <c r="B459" s="27"/>
      <c r="C459" s="24"/>
      <c r="D459" s="24"/>
      <c r="E459" s="28"/>
      <c r="F459" s="28"/>
      <c r="G459" s="28"/>
      <c r="H459" s="28"/>
      <c r="I459" s="60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</row>
    <row r="460" spans="1:21" x14ac:dyDescent="0.25">
      <c r="A460" s="126"/>
      <c r="B460" s="27"/>
      <c r="C460" s="24"/>
      <c r="D460" s="24"/>
      <c r="E460" s="28"/>
      <c r="F460" s="28"/>
      <c r="G460" s="28"/>
      <c r="H460" s="28"/>
      <c r="I460" s="60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</row>
    <row r="461" spans="1:21" x14ac:dyDescent="0.25">
      <c r="A461" s="126"/>
      <c r="B461" s="27"/>
      <c r="C461" s="24"/>
      <c r="D461" s="24"/>
      <c r="E461" s="28"/>
      <c r="F461" s="28"/>
      <c r="G461" s="28"/>
      <c r="H461" s="28"/>
      <c r="I461" s="60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</row>
    <row r="462" spans="1:21" x14ac:dyDescent="0.25">
      <c r="A462" s="126"/>
      <c r="B462" s="29"/>
      <c r="C462" s="23"/>
      <c r="D462" s="23"/>
      <c r="E462" s="24"/>
      <c r="F462" s="24"/>
      <c r="G462" s="24"/>
      <c r="H462" s="24"/>
      <c r="I462" s="60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</row>
    <row r="463" spans="1:21" x14ac:dyDescent="0.25">
      <c r="A463" s="126"/>
      <c r="B463" s="32"/>
      <c r="C463" s="33"/>
      <c r="D463" s="33"/>
      <c r="E463" s="24"/>
      <c r="F463" s="24"/>
      <c r="G463" s="24"/>
      <c r="H463" s="24"/>
      <c r="I463" s="60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</row>
    <row r="464" spans="1:21" x14ac:dyDescent="0.25">
      <c r="A464" s="126"/>
      <c r="B464" s="34"/>
      <c r="C464" s="35"/>
      <c r="D464" s="35"/>
      <c r="E464" s="36"/>
      <c r="F464" s="36"/>
      <c r="G464" s="36"/>
      <c r="H464" s="36"/>
      <c r="I464" s="60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</row>
    <row r="465" spans="1:21" x14ac:dyDescent="0.25">
      <c r="A465" s="126"/>
      <c r="B465" s="19"/>
      <c r="C465" s="37"/>
      <c r="D465" s="37"/>
      <c r="E465" s="24"/>
      <c r="F465" s="24"/>
      <c r="G465" s="24"/>
      <c r="H465" s="24"/>
      <c r="I465" s="60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</row>
    <row r="466" spans="1:21" x14ac:dyDescent="0.25">
      <c r="A466" s="126"/>
      <c r="B466" s="19"/>
      <c r="C466" s="37"/>
      <c r="D466" s="37"/>
      <c r="E466" s="24"/>
      <c r="F466" s="24"/>
      <c r="G466" s="24"/>
      <c r="H466" s="24"/>
      <c r="I466" s="60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</row>
    <row r="467" spans="1:21" x14ac:dyDescent="0.25">
      <c r="A467" s="126"/>
      <c r="B467" s="19"/>
      <c r="C467" s="37"/>
      <c r="D467" s="37"/>
      <c r="E467" s="24"/>
      <c r="F467" s="24"/>
      <c r="G467" s="24"/>
      <c r="H467" s="24"/>
      <c r="I467" s="60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</row>
    <row r="468" spans="1:21" x14ac:dyDescent="0.25">
      <c r="A468" s="126"/>
      <c r="B468" s="34"/>
      <c r="C468" s="35"/>
      <c r="D468" s="35"/>
      <c r="E468" s="36"/>
      <c r="F468" s="36"/>
      <c r="G468" s="36"/>
      <c r="H468" s="36"/>
      <c r="I468" s="60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</row>
    <row r="469" spans="1:21" x14ac:dyDescent="0.25">
      <c r="A469" s="126"/>
      <c r="B469" s="19"/>
      <c r="C469" s="37"/>
      <c r="D469" s="37"/>
      <c r="E469" s="24"/>
      <c r="F469" s="24"/>
      <c r="G469" s="24"/>
      <c r="H469" s="24"/>
      <c r="I469" s="60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</row>
    <row r="470" spans="1:21" x14ac:dyDescent="0.25">
      <c r="A470" s="126"/>
      <c r="B470" s="19"/>
      <c r="C470" s="24"/>
      <c r="D470" s="24"/>
      <c r="E470" s="37"/>
      <c r="F470" s="37"/>
      <c r="G470" s="37"/>
      <c r="H470" s="37"/>
    </row>
    <row r="471" spans="1:21" x14ac:dyDescent="0.25">
      <c r="A471" s="126"/>
      <c r="B471" s="19"/>
      <c r="C471" s="24"/>
      <c r="D471" s="24"/>
      <c r="E471" s="37"/>
      <c r="F471" s="37"/>
      <c r="G471" s="37"/>
      <c r="H471" s="37"/>
    </row>
    <row r="472" spans="1:21" x14ac:dyDescent="0.25">
      <c r="A472" s="126"/>
      <c r="B472" s="19"/>
      <c r="C472" s="24"/>
      <c r="D472" s="24"/>
      <c r="E472" s="37"/>
      <c r="F472" s="37"/>
      <c r="G472" s="37"/>
      <c r="H472" s="37"/>
    </row>
    <row r="473" spans="1:21" x14ac:dyDescent="0.25">
      <c r="A473" s="126"/>
      <c r="B473" s="19"/>
      <c r="C473" s="24"/>
      <c r="D473" s="24"/>
      <c r="E473" s="37"/>
      <c r="F473" s="37"/>
      <c r="G473" s="37"/>
      <c r="H473" s="37"/>
    </row>
    <row r="474" spans="1:21" x14ac:dyDescent="0.25">
      <c r="A474" s="126"/>
      <c r="B474" s="19"/>
      <c r="C474" s="24"/>
      <c r="D474" s="24"/>
      <c r="E474" s="37"/>
      <c r="F474" s="37"/>
      <c r="G474" s="37"/>
      <c r="H474" s="37"/>
    </row>
    <row r="475" spans="1:21" x14ac:dyDescent="0.25">
      <c r="A475" s="126"/>
      <c r="B475" s="19"/>
      <c r="C475" s="24"/>
      <c r="D475" s="24"/>
      <c r="E475" s="37"/>
      <c r="F475" s="37"/>
      <c r="G475" s="37"/>
      <c r="H475" s="37"/>
    </row>
    <row r="476" spans="1:21" x14ac:dyDescent="0.25">
      <c r="A476" s="126"/>
      <c r="B476" s="34"/>
      <c r="C476" s="35"/>
      <c r="D476" s="35"/>
      <c r="E476" s="36"/>
      <c r="F476" s="36"/>
      <c r="G476" s="36"/>
      <c r="H476" s="36"/>
    </row>
    <row r="477" spans="1:21" x14ac:dyDescent="0.25">
      <c r="A477" s="126"/>
      <c r="B477" s="19"/>
      <c r="C477" s="37"/>
      <c r="D477" s="37"/>
      <c r="E477" s="24"/>
      <c r="F477" s="24"/>
      <c r="G477" s="24"/>
      <c r="H477" s="24"/>
    </row>
    <row r="478" spans="1:21" x14ac:dyDescent="0.25">
      <c r="A478" s="126"/>
      <c r="B478" s="19"/>
      <c r="C478" s="37"/>
      <c r="D478" s="37"/>
      <c r="E478" s="24"/>
      <c r="F478" s="24"/>
      <c r="G478" s="24"/>
      <c r="H478" s="24"/>
    </row>
    <row r="479" spans="1:21" x14ac:dyDescent="0.25">
      <c r="A479" s="126"/>
      <c r="B479" s="19"/>
      <c r="C479" s="37"/>
      <c r="D479" s="37"/>
      <c r="E479" s="24"/>
      <c r="F479" s="24"/>
      <c r="G479" s="24"/>
      <c r="H479" s="24"/>
    </row>
    <row r="480" spans="1:21" x14ac:dyDescent="0.25">
      <c r="B480" s="19"/>
      <c r="C480" s="37"/>
      <c r="D480" s="37"/>
      <c r="E480" s="24"/>
      <c r="F480" s="24"/>
      <c r="G480" s="24"/>
      <c r="H480" s="24"/>
      <c r="I480" s="18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</row>
    <row r="481" spans="1:21" s="12" customFormat="1" x14ac:dyDescent="0.25">
      <c r="A481" s="127"/>
      <c r="B481" s="19"/>
      <c r="C481" s="37"/>
      <c r="D481" s="37"/>
      <c r="E481" s="24"/>
      <c r="F481" s="24"/>
      <c r="G481" s="24"/>
      <c r="H481" s="24"/>
      <c r="I481" s="49"/>
    </row>
    <row r="482" spans="1:21" s="12" customFormat="1" x14ac:dyDescent="0.25">
      <c r="A482" s="127"/>
      <c r="B482" s="32"/>
      <c r="C482" s="33"/>
      <c r="D482" s="33"/>
      <c r="E482" s="24"/>
      <c r="F482" s="24"/>
      <c r="G482" s="24"/>
      <c r="H482" s="24"/>
      <c r="I482" s="49"/>
    </row>
    <row r="483" spans="1:21" s="12" customFormat="1" x14ac:dyDescent="0.25">
      <c r="A483" s="127"/>
      <c r="B483" s="19"/>
      <c r="C483" s="37"/>
      <c r="D483" s="37"/>
      <c r="E483" s="24"/>
      <c r="F483" s="24"/>
      <c r="G483" s="24"/>
      <c r="H483" s="24"/>
      <c r="I483" s="49"/>
    </row>
    <row r="484" spans="1:21" s="12" customFormat="1" x14ac:dyDescent="0.25">
      <c r="A484" s="127"/>
      <c r="B484" s="19"/>
      <c r="C484" s="37"/>
      <c r="D484" s="37"/>
      <c r="E484" s="24"/>
      <c r="F484" s="24"/>
      <c r="G484" s="24"/>
      <c r="H484" s="24"/>
      <c r="I484" s="49"/>
    </row>
    <row r="485" spans="1:21" s="12" customFormat="1" x14ac:dyDescent="0.25">
      <c r="A485" s="127"/>
      <c r="B485" s="19"/>
      <c r="C485" s="37"/>
      <c r="D485" s="37"/>
      <c r="E485" s="24"/>
      <c r="F485" s="24"/>
      <c r="G485" s="24"/>
      <c r="H485" s="24"/>
      <c r="I485" s="49"/>
    </row>
    <row r="486" spans="1:21" s="12" customFormat="1" x14ac:dyDescent="0.25">
      <c r="A486" s="127"/>
      <c r="B486" s="19"/>
      <c r="C486" s="37"/>
      <c r="D486" s="37"/>
      <c r="E486" s="24"/>
      <c r="F486" s="24"/>
      <c r="G486" s="24"/>
      <c r="H486" s="24"/>
      <c r="I486" s="49"/>
    </row>
    <row r="487" spans="1:21" s="12" customFormat="1" x14ac:dyDescent="0.25">
      <c r="A487" s="127"/>
      <c r="B487" s="19"/>
      <c r="C487" s="37"/>
      <c r="D487" s="37"/>
      <c r="E487" s="24"/>
      <c r="F487" s="24"/>
      <c r="G487" s="24"/>
      <c r="H487" s="24"/>
      <c r="I487" s="49"/>
    </row>
    <row r="488" spans="1:21" s="12" customFormat="1" x14ac:dyDescent="0.25">
      <c r="A488" s="127"/>
      <c r="B488" s="19"/>
      <c r="C488" s="37"/>
      <c r="D488" s="37"/>
      <c r="E488" s="24"/>
      <c r="F488" s="24"/>
      <c r="G488" s="24"/>
      <c r="H488" s="24"/>
      <c r="I488" s="49"/>
    </row>
    <row r="489" spans="1:21" x14ac:dyDescent="0.25">
      <c r="A489" s="126"/>
      <c r="B489" s="17"/>
      <c r="C489" s="17"/>
      <c r="D489" s="17"/>
      <c r="E489" s="17"/>
      <c r="F489" s="17"/>
      <c r="G489" s="17"/>
      <c r="H489" s="17"/>
      <c r="I489" s="18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</row>
    <row r="490" spans="1:21" x14ac:dyDescent="0.25">
      <c r="A490" s="126"/>
      <c r="B490" s="17"/>
      <c r="C490" s="17"/>
      <c r="D490" s="17"/>
      <c r="E490" s="17"/>
      <c r="F490" s="17"/>
      <c r="G490" s="17"/>
      <c r="H490" s="17"/>
      <c r="I490" s="18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</row>
    <row r="491" spans="1:21" x14ac:dyDescent="0.25">
      <c r="A491" s="126"/>
      <c r="B491" s="17"/>
      <c r="C491" s="17"/>
      <c r="D491" s="17"/>
      <c r="E491" s="17"/>
      <c r="F491" s="17"/>
      <c r="G491" s="17"/>
      <c r="H491" s="17"/>
      <c r="I491" s="18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</row>
    <row r="492" spans="1:21" x14ac:dyDescent="0.25">
      <c r="A492" s="126"/>
      <c r="B492" s="17"/>
      <c r="C492" s="17"/>
      <c r="D492" s="17"/>
      <c r="E492" s="17"/>
      <c r="F492" s="17"/>
      <c r="G492" s="17"/>
      <c r="H492" s="17"/>
      <c r="I492" s="18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</row>
    <row r="493" spans="1:21" x14ac:dyDescent="0.25">
      <c r="A493" s="126"/>
      <c r="B493" s="17"/>
      <c r="C493" s="17"/>
      <c r="D493" s="17"/>
      <c r="E493" s="17"/>
      <c r="F493" s="17"/>
      <c r="G493" s="17"/>
      <c r="H493" s="17"/>
      <c r="I493" s="18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</row>
    <row r="494" spans="1:21" x14ac:dyDescent="0.25">
      <c r="A494" s="126"/>
      <c r="B494" s="17"/>
      <c r="C494" s="17"/>
      <c r="D494" s="17"/>
      <c r="E494" s="17"/>
      <c r="F494" s="17"/>
      <c r="G494" s="17"/>
      <c r="H494" s="17"/>
      <c r="I494" s="18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</row>
    <row r="495" spans="1:21" x14ac:dyDescent="0.25">
      <c r="A495" s="126"/>
      <c r="B495" s="17"/>
      <c r="C495" s="17"/>
      <c r="D495" s="17"/>
      <c r="E495" s="17"/>
      <c r="F495" s="17"/>
      <c r="G495" s="17"/>
      <c r="H495" s="17"/>
      <c r="I495" s="18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</row>
    <row r="496" spans="1:21" x14ac:dyDescent="0.25">
      <c r="A496" s="126"/>
      <c r="B496" s="17"/>
      <c r="C496" s="17"/>
      <c r="D496" s="17"/>
      <c r="E496" s="17"/>
      <c r="F496" s="17"/>
      <c r="G496" s="17"/>
      <c r="H496" s="17"/>
      <c r="I496" s="18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</row>
    <row r="497" spans="1:21" x14ac:dyDescent="0.25">
      <c r="A497" s="126"/>
      <c r="B497" s="17"/>
      <c r="C497" s="17"/>
      <c r="D497" s="17"/>
      <c r="E497" s="17"/>
      <c r="F497" s="17"/>
      <c r="G497" s="17"/>
      <c r="H497" s="17"/>
      <c r="I497" s="18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</row>
    <row r="498" spans="1:21" x14ac:dyDescent="0.25">
      <c r="A498" s="126"/>
      <c r="B498" s="17"/>
      <c r="C498" s="17"/>
      <c r="D498" s="17"/>
      <c r="E498" s="17"/>
      <c r="F498" s="17"/>
      <c r="G498" s="17"/>
      <c r="H498" s="17"/>
      <c r="I498" s="18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</row>
    <row r="499" spans="1:21" x14ac:dyDescent="0.25">
      <c r="A499" s="126"/>
      <c r="B499" s="17"/>
      <c r="C499" s="17"/>
      <c r="D499" s="17"/>
      <c r="E499" s="17"/>
      <c r="F499" s="17"/>
      <c r="G499" s="17"/>
      <c r="H499" s="17"/>
      <c r="I499" s="18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</row>
    <row r="500" spans="1:21" x14ac:dyDescent="0.25">
      <c r="A500" s="126"/>
      <c r="B500" s="17"/>
      <c r="C500" s="17"/>
      <c r="D500" s="17"/>
      <c r="E500" s="17"/>
      <c r="F500" s="17"/>
      <c r="G500" s="17"/>
      <c r="H500" s="17"/>
      <c r="I500" s="18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</row>
    <row r="501" spans="1:21" x14ac:dyDescent="0.25">
      <c r="A501" s="126"/>
      <c r="B501" s="17"/>
      <c r="C501" s="17"/>
      <c r="D501" s="17"/>
      <c r="E501" s="17"/>
      <c r="F501" s="17"/>
      <c r="G501" s="17"/>
      <c r="H501" s="17"/>
      <c r="I501" s="18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</row>
    <row r="502" spans="1:21" x14ac:dyDescent="0.25">
      <c r="A502" s="126"/>
      <c r="B502" s="17"/>
      <c r="C502" s="17"/>
      <c r="D502" s="17"/>
      <c r="E502" s="17"/>
      <c r="F502" s="17"/>
      <c r="G502" s="17"/>
      <c r="H502" s="17"/>
      <c r="I502" s="18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</row>
    <row r="503" spans="1:21" x14ac:dyDescent="0.25">
      <c r="A503" s="126"/>
      <c r="B503" s="17"/>
      <c r="C503" s="17"/>
      <c r="D503" s="17"/>
      <c r="E503" s="17"/>
      <c r="F503" s="17"/>
      <c r="G503" s="17"/>
      <c r="H503" s="17"/>
      <c r="I503" s="18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</row>
    <row r="504" spans="1:21" x14ac:dyDescent="0.25">
      <c r="A504" s="126"/>
      <c r="B504" s="17"/>
      <c r="C504" s="17"/>
      <c r="D504" s="17"/>
      <c r="E504" s="17"/>
      <c r="F504" s="17"/>
      <c r="G504" s="17"/>
      <c r="H504" s="17"/>
      <c r="I504" s="18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</row>
    <row r="505" spans="1:21" x14ac:dyDescent="0.25">
      <c r="A505" s="126"/>
      <c r="B505" s="17"/>
      <c r="C505" s="17"/>
      <c r="D505" s="17"/>
      <c r="E505" s="17"/>
      <c r="F505" s="17"/>
      <c r="G505" s="17"/>
      <c r="H505" s="17"/>
      <c r="I505" s="18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</row>
    <row r="506" spans="1:21" x14ac:dyDescent="0.25">
      <c r="A506" s="126"/>
      <c r="B506" s="17"/>
      <c r="C506" s="17"/>
      <c r="D506" s="17"/>
      <c r="E506" s="17"/>
      <c r="F506" s="17"/>
      <c r="G506" s="17"/>
      <c r="H506" s="17"/>
      <c r="I506" s="18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</row>
    <row r="507" spans="1:21" x14ac:dyDescent="0.25">
      <c r="A507" s="126"/>
      <c r="B507" s="17"/>
      <c r="C507" s="17"/>
      <c r="D507" s="17"/>
      <c r="E507" s="17"/>
      <c r="F507" s="17"/>
      <c r="G507" s="17"/>
      <c r="H507" s="17"/>
      <c r="I507" s="18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</row>
    <row r="508" spans="1:21" x14ac:dyDescent="0.25">
      <c r="A508" s="126"/>
      <c r="B508" s="17"/>
      <c r="C508" s="17"/>
      <c r="D508" s="17"/>
      <c r="E508" s="17"/>
      <c r="F508" s="17"/>
      <c r="G508" s="17"/>
      <c r="H508" s="17"/>
      <c r="I508" s="18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</row>
    <row r="509" spans="1:21" x14ac:dyDescent="0.25">
      <c r="A509" s="126"/>
      <c r="B509" s="17"/>
      <c r="C509" s="17"/>
      <c r="D509" s="17"/>
      <c r="E509" s="17"/>
      <c r="F509" s="17"/>
      <c r="G509" s="17"/>
      <c r="H509" s="17"/>
      <c r="I509" s="18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</row>
    <row r="510" spans="1:21" x14ac:dyDescent="0.25">
      <c r="A510" s="126"/>
      <c r="B510" s="17"/>
      <c r="C510" s="17"/>
      <c r="D510" s="17"/>
      <c r="E510" s="17"/>
      <c r="F510" s="17"/>
      <c r="G510" s="17"/>
      <c r="H510" s="17"/>
      <c r="I510" s="18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</row>
    <row r="511" spans="1:21" x14ac:dyDescent="0.25">
      <c r="A511" s="126"/>
      <c r="B511" s="17"/>
      <c r="C511" s="17"/>
      <c r="D511" s="17"/>
      <c r="E511" s="17"/>
      <c r="F511" s="17"/>
      <c r="G511" s="17"/>
      <c r="H511" s="17"/>
      <c r="I511" s="18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</row>
    <row r="512" spans="1:21" x14ac:dyDescent="0.25">
      <c r="A512" s="126"/>
      <c r="B512" s="17"/>
      <c r="C512" s="17"/>
      <c r="D512" s="17"/>
      <c r="E512" s="17"/>
      <c r="F512" s="17"/>
      <c r="G512" s="17"/>
      <c r="H512" s="17"/>
      <c r="I512" s="18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</row>
    <row r="513" spans="1:21" x14ac:dyDescent="0.25">
      <c r="A513" s="126"/>
      <c r="B513" s="17"/>
      <c r="C513" s="17"/>
      <c r="D513" s="17"/>
      <c r="E513" s="17"/>
      <c r="F513" s="17"/>
      <c r="G513" s="17"/>
      <c r="H513" s="17"/>
      <c r="I513" s="18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</row>
    <row r="514" spans="1:21" x14ac:dyDescent="0.25">
      <c r="A514" s="126"/>
      <c r="B514" s="17"/>
      <c r="C514" s="17"/>
      <c r="D514" s="17"/>
      <c r="E514" s="17"/>
      <c r="F514" s="17"/>
      <c r="G514" s="17"/>
      <c r="H514" s="17"/>
      <c r="I514" s="18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</row>
    <row r="515" spans="1:21" x14ac:dyDescent="0.25">
      <c r="A515" s="126"/>
      <c r="B515" s="17"/>
      <c r="C515" s="17"/>
      <c r="D515" s="17"/>
      <c r="E515" s="17"/>
      <c r="F515" s="17"/>
      <c r="G515" s="17"/>
      <c r="H515" s="17"/>
      <c r="I515" s="18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</row>
    <row r="516" spans="1:21" x14ac:dyDescent="0.25">
      <c r="A516" s="126"/>
      <c r="B516" s="17"/>
      <c r="C516" s="17"/>
      <c r="D516" s="17"/>
      <c r="E516" s="17"/>
      <c r="F516" s="17"/>
      <c r="G516" s="17"/>
      <c r="H516" s="17"/>
      <c r="I516" s="18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</row>
    <row r="517" spans="1:21" x14ac:dyDescent="0.25">
      <c r="A517" s="126"/>
      <c r="B517" s="17"/>
      <c r="C517" s="17"/>
      <c r="D517" s="17"/>
      <c r="E517" s="17"/>
      <c r="F517" s="17"/>
      <c r="G517" s="17"/>
      <c r="H517" s="17"/>
      <c r="I517" s="18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</row>
    <row r="518" spans="1:21" x14ac:dyDescent="0.25">
      <c r="A518" s="126"/>
      <c r="B518" s="17"/>
      <c r="C518" s="17"/>
      <c r="D518" s="17"/>
      <c r="E518" s="17"/>
      <c r="F518" s="17"/>
      <c r="G518" s="17"/>
      <c r="H518" s="17"/>
      <c r="I518" s="18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</row>
    <row r="519" spans="1:21" x14ac:dyDescent="0.25">
      <c r="A519" s="126"/>
      <c r="B519" s="17"/>
      <c r="C519" s="17"/>
      <c r="D519" s="17"/>
      <c r="E519" s="17"/>
      <c r="F519" s="17"/>
      <c r="G519" s="17"/>
      <c r="H519" s="17"/>
      <c r="I519" s="18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</row>
    <row r="520" spans="1:21" x14ac:dyDescent="0.25">
      <c r="A520" s="126"/>
      <c r="B520" s="17"/>
      <c r="C520" s="17"/>
      <c r="D520" s="17"/>
      <c r="E520" s="17"/>
      <c r="F520" s="17"/>
      <c r="G520" s="17"/>
      <c r="H520" s="17"/>
      <c r="I520" s="18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</row>
    <row r="521" spans="1:21" x14ac:dyDescent="0.25">
      <c r="A521" s="126"/>
      <c r="B521" s="17"/>
      <c r="C521" s="17"/>
      <c r="D521" s="17"/>
      <c r="E521" s="17"/>
      <c r="F521" s="17"/>
      <c r="G521" s="17"/>
      <c r="H521" s="17"/>
      <c r="I521" s="18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</row>
    <row r="522" spans="1:21" x14ac:dyDescent="0.25">
      <c r="A522" s="126"/>
      <c r="B522" s="17"/>
      <c r="C522" s="17"/>
      <c r="D522" s="17"/>
      <c r="E522" s="17"/>
      <c r="F522" s="17"/>
      <c r="G522" s="17"/>
      <c r="H522" s="17"/>
      <c r="I522" s="18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</row>
    <row r="523" spans="1:21" x14ac:dyDescent="0.25">
      <c r="A523" s="126"/>
      <c r="B523" s="17"/>
      <c r="C523" s="17"/>
      <c r="D523" s="17"/>
      <c r="E523" s="17"/>
      <c r="F523" s="17"/>
      <c r="G523" s="17"/>
      <c r="H523" s="17"/>
      <c r="I523" s="18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</row>
    <row r="524" spans="1:21" x14ac:dyDescent="0.25">
      <c r="A524" s="126"/>
      <c r="B524" s="17"/>
      <c r="C524" s="17"/>
      <c r="D524" s="17"/>
      <c r="E524" s="17"/>
      <c r="F524" s="17"/>
      <c r="G524" s="17"/>
      <c r="H524" s="17"/>
      <c r="I524" s="18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</row>
    <row r="525" spans="1:21" x14ac:dyDescent="0.25">
      <c r="A525" s="126"/>
      <c r="B525" s="17"/>
      <c r="C525" s="17"/>
      <c r="D525" s="17"/>
      <c r="E525" s="17"/>
      <c r="F525" s="17"/>
      <c r="G525" s="17"/>
      <c r="H525" s="17"/>
      <c r="I525" s="18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</row>
    <row r="526" spans="1:21" x14ac:dyDescent="0.25">
      <c r="A526" s="126"/>
      <c r="B526" s="17"/>
      <c r="C526" s="17"/>
      <c r="D526" s="17"/>
      <c r="E526" s="17"/>
      <c r="F526" s="17"/>
      <c r="G526" s="17"/>
      <c r="H526" s="17"/>
      <c r="I526" s="18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</row>
    <row r="527" spans="1:21" x14ac:dyDescent="0.25">
      <c r="A527" s="126"/>
      <c r="B527" s="17"/>
      <c r="C527" s="17"/>
      <c r="D527" s="17"/>
      <c r="E527" s="17"/>
      <c r="F527" s="17"/>
      <c r="G527" s="17"/>
      <c r="H527" s="17"/>
      <c r="I527" s="18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</row>
    <row r="528" spans="1:21" x14ac:dyDescent="0.25">
      <c r="A528" s="126"/>
      <c r="B528" s="17"/>
      <c r="C528" s="17"/>
      <c r="D528" s="17"/>
      <c r="E528" s="17"/>
      <c r="F528" s="17"/>
      <c r="G528" s="17"/>
      <c r="H528" s="17"/>
      <c r="I528" s="18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</row>
    <row r="529" spans="1:21" x14ac:dyDescent="0.25">
      <c r="A529" s="126"/>
      <c r="B529" s="17"/>
      <c r="C529" s="17"/>
      <c r="D529" s="17"/>
      <c r="E529" s="17"/>
      <c r="F529" s="17"/>
      <c r="G529" s="17"/>
      <c r="H529" s="17"/>
      <c r="I529" s="18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</row>
    <row r="530" spans="1:21" x14ac:dyDescent="0.25">
      <c r="A530" s="126"/>
      <c r="B530" s="17"/>
      <c r="C530" s="17"/>
      <c r="D530" s="17"/>
      <c r="E530" s="17"/>
      <c r="F530" s="17"/>
      <c r="G530" s="17"/>
      <c r="H530" s="17"/>
      <c r="I530" s="18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</row>
    <row r="531" spans="1:21" x14ac:dyDescent="0.25">
      <c r="A531" s="126"/>
      <c r="B531" s="17"/>
      <c r="C531" s="17"/>
      <c r="D531" s="17"/>
      <c r="E531" s="17"/>
      <c r="F531" s="17"/>
      <c r="G531" s="17"/>
      <c r="H531" s="17"/>
      <c r="I531" s="18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</row>
    <row r="532" spans="1:21" x14ac:dyDescent="0.25">
      <c r="A532" s="126"/>
      <c r="B532" s="17"/>
      <c r="C532" s="17"/>
      <c r="D532" s="17"/>
      <c r="E532" s="17"/>
      <c r="F532" s="17"/>
      <c r="G532" s="17"/>
      <c r="H532" s="17"/>
      <c r="I532" s="18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</row>
    <row r="533" spans="1:21" x14ac:dyDescent="0.25">
      <c r="A533" s="126"/>
      <c r="B533" s="17"/>
      <c r="C533" s="17"/>
      <c r="D533" s="17"/>
      <c r="E533" s="17"/>
      <c r="F533" s="17"/>
      <c r="G533" s="17"/>
      <c r="H533" s="17"/>
      <c r="I533" s="18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</row>
    <row r="534" spans="1:21" x14ac:dyDescent="0.25">
      <c r="A534" s="126"/>
      <c r="B534" s="17"/>
      <c r="C534" s="17"/>
      <c r="D534" s="17"/>
      <c r="E534" s="17"/>
      <c r="F534" s="17"/>
      <c r="G534" s="17"/>
      <c r="H534" s="17"/>
      <c r="I534" s="18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</row>
    <row r="535" spans="1:21" x14ac:dyDescent="0.25">
      <c r="A535" s="126"/>
      <c r="B535" s="17"/>
      <c r="C535" s="17"/>
      <c r="D535" s="17"/>
      <c r="E535" s="17"/>
      <c r="F535" s="17"/>
      <c r="G535" s="17"/>
      <c r="H535" s="17"/>
      <c r="I535" s="18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</row>
    <row r="536" spans="1:21" x14ac:dyDescent="0.25">
      <c r="A536" s="126"/>
      <c r="B536" s="17"/>
      <c r="C536" s="17"/>
      <c r="D536" s="17"/>
      <c r="E536" s="17"/>
      <c r="F536" s="17"/>
      <c r="G536" s="17"/>
      <c r="H536" s="17"/>
      <c r="I536" s="18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</row>
    <row r="537" spans="1:21" x14ac:dyDescent="0.25">
      <c r="A537" s="126"/>
      <c r="B537" s="17"/>
      <c r="C537" s="17"/>
      <c r="D537" s="17"/>
      <c r="E537" s="17"/>
      <c r="F537" s="17"/>
      <c r="G537" s="17"/>
      <c r="H537" s="17"/>
      <c r="I537" s="18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</row>
    <row r="538" spans="1:21" x14ac:dyDescent="0.25">
      <c r="A538" s="126"/>
      <c r="B538" s="17"/>
      <c r="C538" s="17"/>
      <c r="D538" s="17"/>
      <c r="E538" s="17"/>
      <c r="F538" s="17"/>
      <c r="G538" s="17"/>
      <c r="H538" s="17"/>
      <c r="I538" s="18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</row>
    <row r="539" spans="1:21" x14ac:dyDescent="0.25">
      <c r="A539" s="126"/>
      <c r="B539" s="17"/>
      <c r="C539" s="17"/>
      <c r="D539" s="17"/>
      <c r="E539" s="17"/>
      <c r="F539" s="17"/>
      <c r="G539" s="17"/>
      <c r="H539" s="17"/>
      <c r="I539" s="18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</row>
    <row r="540" spans="1:21" x14ac:dyDescent="0.25">
      <c r="A540" s="126"/>
      <c r="B540" s="17"/>
      <c r="C540" s="17"/>
      <c r="D540" s="17"/>
      <c r="E540" s="17"/>
      <c r="F540" s="17"/>
      <c r="G540" s="17"/>
      <c r="H540" s="17"/>
      <c r="I540" s="18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</row>
    <row r="541" spans="1:21" x14ac:dyDescent="0.25">
      <c r="A541" s="126"/>
      <c r="B541" s="17"/>
      <c r="C541" s="17"/>
      <c r="D541" s="17"/>
      <c r="E541" s="17"/>
      <c r="F541" s="17"/>
      <c r="G541" s="17"/>
      <c r="H541" s="17"/>
      <c r="I541" s="18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</row>
    <row r="542" spans="1:21" x14ac:dyDescent="0.25">
      <c r="A542" s="126"/>
      <c r="B542" s="17"/>
      <c r="C542" s="17"/>
      <c r="D542" s="17"/>
      <c r="E542" s="17"/>
      <c r="F542" s="17"/>
      <c r="G542" s="17"/>
      <c r="H542" s="17"/>
      <c r="I542" s="18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</row>
    <row r="543" spans="1:21" x14ac:dyDescent="0.25">
      <c r="A543" s="126"/>
      <c r="B543" s="17"/>
      <c r="C543" s="17"/>
      <c r="D543" s="17"/>
      <c r="E543" s="17"/>
      <c r="F543" s="17"/>
      <c r="G543" s="17"/>
      <c r="H543" s="17"/>
      <c r="I543" s="18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</row>
    <row r="544" spans="1:21" x14ac:dyDescent="0.25">
      <c r="A544" s="126"/>
      <c r="B544" s="17"/>
      <c r="C544" s="17"/>
      <c r="D544" s="17"/>
      <c r="E544" s="17"/>
      <c r="F544" s="17"/>
      <c r="G544" s="17"/>
      <c r="H544" s="17"/>
      <c r="I544" s="18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</row>
    <row r="545" spans="1:21" x14ac:dyDescent="0.25">
      <c r="A545" s="126"/>
      <c r="B545" s="17"/>
      <c r="C545" s="17"/>
      <c r="D545" s="17"/>
      <c r="E545" s="17"/>
      <c r="F545" s="17"/>
      <c r="G545" s="17"/>
      <c r="H545" s="17"/>
      <c r="I545" s="18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</row>
    <row r="546" spans="1:21" x14ac:dyDescent="0.25">
      <c r="A546" s="126"/>
      <c r="B546" s="17"/>
      <c r="C546" s="17"/>
      <c r="D546" s="17"/>
      <c r="E546" s="17"/>
      <c r="F546" s="17"/>
      <c r="G546" s="17"/>
      <c r="H546" s="17"/>
      <c r="I546" s="18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</row>
    <row r="547" spans="1:21" x14ac:dyDescent="0.25">
      <c r="A547" s="126"/>
      <c r="B547" s="17"/>
      <c r="C547" s="17"/>
      <c r="D547" s="17"/>
      <c r="E547" s="17"/>
      <c r="F547" s="17"/>
      <c r="G547" s="17"/>
      <c r="H547" s="17"/>
      <c r="I547" s="18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</row>
    <row r="548" spans="1:21" x14ac:dyDescent="0.25">
      <c r="A548" s="126"/>
      <c r="B548" s="17"/>
      <c r="C548" s="17"/>
      <c r="D548" s="17"/>
      <c r="E548" s="17"/>
      <c r="F548" s="17"/>
      <c r="G548" s="17"/>
      <c r="H548" s="17"/>
      <c r="I548" s="18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</row>
    <row r="549" spans="1:21" x14ac:dyDescent="0.25">
      <c r="A549" s="126"/>
      <c r="B549" s="17"/>
      <c r="C549" s="17"/>
      <c r="D549" s="17"/>
      <c r="E549" s="17"/>
      <c r="F549" s="17"/>
      <c r="G549" s="17"/>
      <c r="H549" s="17"/>
      <c r="I549" s="18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</row>
    <row r="550" spans="1:21" x14ac:dyDescent="0.25">
      <c r="A550" s="126"/>
      <c r="B550" s="17"/>
      <c r="C550" s="17"/>
      <c r="D550" s="17"/>
      <c r="E550" s="17"/>
      <c r="F550" s="17"/>
      <c r="G550" s="17"/>
      <c r="H550" s="17"/>
      <c r="I550" s="18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</row>
    <row r="551" spans="1:21" x14ac:dyDescent="0.25">
      <c r="A551" s="126"/>
      <c r="B551" s="17"/>
      <c r="C551" s="17"/>
      <c r="D551" s="17"/>
      <c r="E551" s="17"/>
      <c r="F551" s="17"/>
      <c r="G551" s="17"/>
      <c r="H551" s="17"/>
      <c r="I551" s="18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</row>
    <row r="552" spans="1:21" x14ac:dyDescent="0.25">
      <c r="A552" s="126"/>
      <c r="B552" s="17"/>
      <c r="C552" s="17"/>
      <c r="D552" s="17"/>
      <c r="E552" s="17"/>
      <c r="F552" s="17"/>
      <c r="G552" s="17"/>
      <c r="H552" s="17"/>
      <c r="I552" s="18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</row>
    <row r="553" spans="1:21" x14ac:dyDescent="0.25">
      <c r="A553" s="126"/>
      <c r="B553" s="17"/>
      <c r="C553" s="17"/>
      <c r="D553" s="17"/>
      <c r="E553" s="17"/>
      <c r="F553" s="17"/>
      <c r="G553" s="17"/>
      <c r="H553" s="17"/>
      <c r="I553" s="18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</row>
    <row r="554" spans="1:21" x14ac:dyDescent="0.25">
      <c r="A554" s="126"/>
      <c r="B554" s="17"/>
      <c r="C554" s="17"/>
      <c r="D554" s="17"/>
      <c r="E554" s="17"/>
      <c r="F554" s="17"/>
      <c r="G554" s="17"/>
      <c r="H554" s="17"/>
      <c r="I554" s="18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</row>
    <row r="555" spans="1:21" x14ac:dyDescent="0.25">
      <c r="A555" s="126"/>
      <c r="B555" s="17"/>
      <c r="C555" s="17"/>
      <c r="D555" s="17"/>
      <c r="E555" s="17"/>
      <c r="F555" s="17"/>
      <c r="G555" s="17"/>
      <c r="H555" s="17"/>
      <c r="I555" s="18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</row>
    <row r="556" spans="1:21" x14ac:dyDescent="0.25">
      <c r="A556" s="126"/>
      <c r="B556" s="17"/>
      <c r="C556" s="17"/>
      <c r="D556" s="17"/>
      <c r="E556" s="17"/>
      <c r="F556" s="17"/>
      <c r="G556" s="17"/>
      <c r="H556" s="17"/>
      <c r="I556" s="18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</row>
    <row r="557" spans="1:21" x14ac:dyDescent="0.25">
      <c r="A557" s="126"/>
      <c r="B557" s="17"/>
      <c r="C557" s="17"/>
      <c r="D557" s="17"/>
      <c r="E557" s="17"/>
      <c r="F557" s="17"/>
      <c r="G557" s="17"/>
      <c r="H557" s="17"/>
      <c r="I557" s="18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</row>
    <row r="558" spans="1:21" x14ac:dyDescent="0.25">
      <c r="A558" s="126"/>
      <c r="B558" s="17"/>
      <c r="C558" s="17"/>
      <c r="D558" s="17"/>
      <c r="E558" s="17"/>
      <c r="F558" s="17"/>
      <c r="G558" s="17"/>
      <c r="H558" s="17"/>
      <c r="I558" s="18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</row>
    <row r="559" spans="1:21" x14ac:dyDescent="0.25">
      <c r="A559" s="126"/>
      <c r="B559" s="17"/>
      <c r="C559" s="17"/>
      <c r="D559" s="17"/>
      <c r="E559" s="17"/>
      <c r="F559" s="17"/>
      <c r="G559" s="17"/>
      <c r="H559" s="17"/>
      <c r="I559" s="18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</row>
    <row r="560" spans="1:21" x14ac:dyDescent="0.25">
      <c r="A560" s="126"/>
      <c r="B560" s="17"/>
      <c r="C560" s="17"/>
      <c r="D560" s="17"/>
      <c r="E560" s="17"/>
      <c r="F560" s="17"/>
      <c r="G560" s="17"/>
      <c r="H560" s="17"/>
      <c r="I560" s="18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</row>
    <row r="561" spans="1:21" x14ac:dyDescent="0.25">
      <c r="A561" s="126"/>
      <c r="B561" s="17"/>
      <c r="C561" s="17"/>
      <c r="D561" s="17"/>
      <c r="E561" s="17"/>
      <c r="F561" s="17"/>
      <c r="G561" s="17"/>
      <c r="H561" s="17"/>
      <c r="I561" s="18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</row>
    <row r="562" spans="1:21" x14ac:dyDescent="0.25">
      <c r="A562" s="126"/>
      <c r="B562" s="17"/>
      <c r="C562" s="17"/>
      <c r="D562" s="17"/>
      <c r="E562" s="17"/>
      <c r="F562" s="17"/>
      <c r="G562" s="17"/>
      <c r="H562" s="17"/>
      <c r="I562" s="18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</row>
    <row r="563" spans="1:21" x14ac:dyDescent="0.25">
      <c r="A563" s="126"/>
      <c r="B563" s="17"/>
      <c r="C563" s="17"/>
      <c r="D563" s="17"/>
      <c r="E563" s="17"/>
      <c r="F563" s="17"/>
      <c r="G563" s="17"/>
      <c r="H563" s="17"/>
      <c r="I563" s="18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</row>
    <row r="564" spans="1:21" x14ac:dyDescent="0.25">
      <c r="A564" s="126"/>
      <c r="B564" s="17"/>
      <c r="C564" s="17"/>
      <c r="D564" s="17"/>
      <c r="E564" s="17"/>
      <c r="F564" s="17"/>
      <c r="G564" s="17"/>
      <c r="H564" s="17"/>
      <c r="I564" s="18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</row>
    <row r="565" spans="1:21" x14ac:dyDescent="0.25">
      <c r="A565" s="126"/>
      <c r="B565" s="17"/>
      <c r="C565" s="17"/>
      <c r="D565" s="17"/>
      <c r="E565" s="17"/>
      <c r="F565" s="17"/>
      <c r="G565" s="17"/>
      <c r="H565" s="17"/>
      <c r="I565" s="18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</row>
    <row r="566" spans="1:21" x14ac:dyDescent="0.25">
      <c r="A566" s="126"/>
      <c r="B566" s="17"/>
      <c r="C566" s="17"/>
      <c r="D566" s="17"/>
      <c r="E566" s="17"/>
      <c r="F566" s="17"/>
      <c r="G566" s="17"/>
      <c r="H566" s="17"/>
      <c r="I566" s="18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</row>
    <row r="567" spans="1:21" x14ac:dyDescent="0.25">
      <c r="A567" s="126"/>
      <c r="B567" s="17"/>
      <c r="C567" s="17"/>
      <c r="D567" s="17"/>
      <c r="E567" s="17"/>
      <c r="F567" s="17"/>
      <c r="G567" s="17"/>
      <c r="H567" s="17"/>
      <c r="I567" s="18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</row>
    <row r="568" spans="1:21" x14ac:dyDescent="0.25">
      <c r="A568" s="126"/>
      <c r="B568" s="17"/>
      <c r="C568" s="17"/>
      <c r="D568" s="17"/>
      <c r="E568" s="17"/>
      <c r="F568" s="17"/>
      <c r="G568" s="17"/>
      <c r="H568" s="17"/>
      <c r="I568" s="18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</row>
    <row r="569" spans="1:21" x14ac:dyDescent="0.25">
      <c r="A569" s="126"/>
      <c r="B569" s="17"/>
      <c r="C569" s="17"/>
      <c r="D569" s="17"/>
      <c r="E569" s="17"/>
      <c r="F569" s="17"/>
      <c r="G569" s="17"/>
      <c r="H569" s="17"/>
      <c r="I569" s="18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</row>
    <row r="570" spans="1:21" x14ac:dyDescent="0.25">
      <c r="A570" s="126"/>
      <c r="B570" s="17"/>
      <c r="C570" s="17"/>
      <c r="D570" s="17"/>
      <c r="E570" s="17"/>
      <c r="F570" s="17"/>
      <c r="G570" s="17"/>
      <c r="H570" s="17"/>
      <c r="I570" s="18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</row>
    <row r="571" spans="1:21" x14ac:dyDescent="0.25">
      <c r="A571" s="126"/>
      <c r="B571" s="17"/>
      <c r="C571" s="17"/>
      <c r="D571" s="17"/>
      <c r="E571" s="17"/>
      <c r="F571" s="17"/>
      <c r="G571" s="17"/>
      <c r="H571" s="17"/>
      <c r="I571" s="18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</row>
    <row r="572" spans="1:21" x14ac:dyDescent="0.25">
      <c r="A572" s="126"/>
      <c r="B572" s="17"/>
      <c r="C572" s="17"/>
      <c r="D572" s="17"/>
      <c r="E572" s="17"/>
      <c r="F572" s="17"/>
      <c r="G572" s="17"/>
      <c r="H572" s="17"/>
      <c r="I572" s="18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</row>
    <row r="573" spans="1:21" x14ac:dyDescent="0.25">
      <c r="A573" s="126"/>
      <c r="B573" s="17"/>
      <c r="C573" s="17"/>
      <c r="D573" s="17"/>
      <c r="E573" s="17"/>
      <c r="F573" s="17"/>
      <c r="G573" s="17"/>
      <c r="H573" s="17"/>
      <c r="I573" s="18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</row>
    <row r="574" spans="1:21" x14ac:dyDescent="0.25">
      <c r="A574" s="126"/>
      <c r="B574" s="17"/>
      <c r="C574" s="17"/>
      <c r="D574" s="17"/>
      <c r="E574" s="17"/>
      <c r="F574" s="17"/>
      <c r="G574" s="17"/>
      <c r="H574" s="17"/>
      <c r="I574" s="18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</row>
    <row r="575" spans="1:21" x14ac:dyDescent="0.25">
      <c r="A575" s="126"/>
      <c r="B575" s="17"/>
      <c r="C575" s="17"/>
      <c r="D575" s="17"/>
      <c r="E575" s="17"/>
      <c r="F575" s="17"/>
      <c r="G575" s="17"/>
      <c r="H575" s="17"/>
      <c r="I575" s="18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</row>
    <row r="576" spans="1:21" x14ac:dyDescent="0.25">
      <c r="A576" s="126"/>
      <c r="B576" s="17"/>
      <c r="C576" s="17"/>
      <c r="D576" s="17"/>
      <c r="E576" s="17"/>
      <c r="F576" s="17"/>
      <c r="G576" s="17"/>
      <c r="H576" s="17"/>
      <c r="I576" s="18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</row>
    <row r="577" spans="1:21" x14ac:dyDescent="0.25">
      <c r="A577" s="126"/>
      <c r="B577" s="17"/>
      <c r="C577" s="17"/>
      <c r="D577" s="17"/>
      <c r="E577" s="17"/>
      <c r="F577" s="17"/>
      <c r="G577" s="17"/>
      <c r="H577" s="17"/>
      <c r="I577" s="18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</row>
    <row r="578" spans="1:21" x14ac:dyDescent="0.25">
      <c r="A578" s="126"/>
      <c r="B578" s="17"/>
      <c r="C578" s="17"/>
      <c r="D578" s="17"/>
      <c r="E578" s="17"/>
      <c r="F578" s="17"/>
      <c r="G578" s="17"/>
      <c r="H578" s="17"/>
      <c r="I578" s="18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</row>
    <row r="579" spans="1:21" x14ac:dyDescent="0.25">
      <c r="A579" s="126"/>
      <c r="B579" s="17"/>
      <c r="C579" s="17"/>
      <c r="D579" s="17"/>
      <c r="E579" s="17"/>
      <c r="F579" s="17"/>
      <c r="G579" s="17"/>
      <c r="H579" s="17"/>
      <c r="I579" s="18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</row>
    <row r="580" spans="1:21" x14ac:dyDescent="0.25">
      <c r="A580" s="126"/>
      <c r="B580" s="17"/>
      <c r="C580" s="17"/>
      <c r="D580" s="17"/>
      <c r="E580" s="17"/>
      <c r="F580" s="17"/>
      <c r="G580" s="17"/>
      <c r="H580" s="17"/>
      <c r="I580" s="18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</row>
    <row r="581" spans="1:21" x14ac:dyDescent="0.25">
      <c r="A581" s="126"/>
      <c r="B581" s="17"/>
      <c r="C581" s="17"/>
      <c r="D581" s="17"/>
      <c r="E581" s="17"/>
      <c r="F581" s="17"/>
      <c r="G581" s="17"/>
      <c r="H581" s="17"/>
      <c r="I581" s="18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</row>
    <row r="582" spans="1:21" x14ac:dyDescent="0.25">
      <c r="A582" s="126"/>
      <c r="B582" s="17"/>
      <c r="C582" s="17"/>
      <c r="D582" s="17"/>
      <c r="E582" s="17"/>
      <c r="F582" s="17"/>
      <c r="G582" s="17"/>
      <c r="H582" s="17"/>
      <c r="I582" s="18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</row>
    <row r="583" spans="1:21" x14ac:dyDescent="0.25">
      <c r="A583" s="126"/>
      <c r="B583" s="17"/>
      <c r="C583" s="17"/>
      <c r="D583" s="17"/>
      <c r="E583" s="17"/>
      <c r="F583" s="17"/>
      <c r="G583" s="17"/>
      <c r="H583" s="17"/>
      <c r="I583" s="18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</row>
    <row r="584" spans="1:21" x14ac:dyDescent="0.25">
      <c r="A584" s="126"/>
      <c r="B584" s="17"/>
      <c r="C584" s="17"/>
      <c r="D584" s="17"/>
      <c r="E584" s="17"/>
      <c r="F584" s="17"/>
      <c r="G584" s="17"/>
      <c r="H584" s="17"/>
      <c r="I584" s="18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</row>
    <row r="585" spans="1:21" x14ac:dyDescent="0.25">
      <c r="A585" s="126"/>
      <c r="B585" s="17"/>
      <c r="C585" s="17"/>
      <c r="D585" s="17"/>
      <c r="E585" s="17"/>
      <c r="F585" s="17"/>
      <c r="G585" s="17"/>
      <c r="H585" s="17"/>
      <c r="I585" s="18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</row>
    <row r="586" spans="1:21" x14ac:dyDescent="0.25">
      <c r="A586" s="126"/>
      <c r="B586" s="17"/>
      <c r="C586" s="17"/>
      <c r="D586" s="17"/>
      <c r="E586" s="17"/>
      <c r="F586" s="17"/>
      <c r="G586" s="17"/>
      <c r="H586" s="17"/>
      <c r="I586" s="18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</row>
    <row r="587" spans="1:21" x14ac:dyDescent="0.25">
      <c r="A587" s="126"/>
      <c r="B587" s="17"/>
      <c r="C587" s="17"/>
      <c r="D587" s="17"/>
      <c r="E587" s="17"/>
      <c r="F587" s="17"/>
      <c r="G587" s="17"/>
      <c r="H587" s="17"/>
      <c r="I587" s="18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</row>
    <row r="588" spans="1:21" x14ac:dyDescent="0.25">
      <c r="A588" s="126"/>
      <c r="B588" s="17"/>
      <c r="C588" s="17"/>
      <c r="D588" s="17"/>
      <c r="E588" s="17"/>
      <c r="F588" s="17"/>
      <c r="G588" s="17"/>
      <c r="H588" s="17"/>
      <c r="I588" s="18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</row>
    <row r="589" spans="1:21" x14ac:dyDescent="0.25">
      <c r="A589" s="126"/>
      <c r="B589" s="17"/>
      <c r="C589" s="17"/>
      <c r="D589" s="17"/>
      <c r="E589" s="17"/>
      <c r="F589" s="17"/>
      <c r="G589" s="17"/>
      <c r="H589" s="17"/>
      <c r="I589" s="18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</row>
    <row r="590" spans="1:21" x14ac:dyDescent="0.25">
      <c r="A590" s="126"/>
      <c r="B590" s="17"/>
      <c r="C590" s="17"/>
      <c r="D590" s="17"/>
      <c r="E590" s="17"/>
      <c r="F590" s="17"/>
      <c r="G590" s="17"/>
      <c r="H590" s="17"/>
      <c r="I590" s="18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</row>
    <row r="591" spans="1:21" x14ac:dyDescent="0.25">
      <c r="A591" s="126"/>
      <c r="B591" s="17"/>
      <c r="C591" s="17"/>
      <c r="D591" s="17"/>
      <c r="E591" s="17"/>
      <c r="F591" s="17"/>
      <c r="G591" s="17"/>
      <c r="H591" s="17"/>
      <c r="I591" s="18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</row>
    <row r="592" spans="1:21" x14ac:dyDescent="0.25">
      <c r="A592" s="126"/>
      <c r="B592" s="17"/>
      <c r="C592" s="17"/>
      <c r="D592" s="17"/>
      <c r="E592" s="17"/>
      <c r="F592" s="17"/>
      <c r="G592" s="17"/>
      <c r="H592" s="17"/>
      <c r="I592" s="18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</row>
    <row r="593" spans="1:21" x14ac:dyDescent="0.25">
      <c r="A593" s="126"/>
      <c r="B593" s="17"/>
      <c r="C593" s="17"/>
      <c r="D593" s="17"/>
      <c r="E593" s="17"/>
      <c r="F593" s="17"/>
      <c r="G593" s="17"/>
      <c r="H593" s="17"/>
      <c r="I593" s="18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</row>
    <row r="594" spans="1:21" x14ac:dyDescent="0.25">
      <c r="A594" s="126"/>
      <c r="B594" s="17"/>
      <c r="C594" s="17"/>
      <c r="D594" s="17"/>
      <c r="E594" s="17"/>
      <c r="F594" s="17"/>
      <c r="G594" s="17"/>
      <c r="H594" s="17"/>
      <c r="I594" s="18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</row>
    <row r="595" spans="1:21" x14ac:dyDescent="0.25">
      <c r="A595" s="126"/>
      <c r="B595" s="17"/>
      <c r="C595" s="17"/>
      <c r="D595" s="17"/>
      <c r="E595" s="17"/>
      <c r="F595" s="17"/>
      <c r="G595" s="17"/>
      <c r="H595" s="17"/>
      <c r="I595" s="18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</row>
    <row r="596" spans="1:21" x14ac:dyDescent="0.25">
      <c r="A596" s="126"/>
      <c r="B596" s="17"/>
      <c r="C596" s="17"/>
      <c r="D596" s="17"/>
      <c r="E596" s="17"/>
      <c r="F596" s="17"/>
      <c r="G596" s="17"/>
      <c r="H596" s="17"/>
      <c r="I596" s="18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</row>
    <row r="597" spans="1:21" x14ac:dyDescent="0.25">
      <c r="A597" s="126"/>
      <c r="B597" s="17"/>
      <c r="C597" s="17"/>
      <c r="D597" s="17"/>
      <c r="E597" s="17"/>
      <c r="F597" s="17"/>
      <c r="G597" s="17"/>
      <c r="H597" s="17"/>
      <c r="I597" s="18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</row>
    <row r="598" spans="1:21" x14ac:dyDescent="0.25">
      <c r="A598" s="126"/>
      <c r="B598" s="17"/>
      <c r="C598" s="17"/>
      <c r="D598" s="17"/>
      <c r="E598" s="17"/>
      <c r="F598" s="17"/>
      <c r="G598" s="17"/>
      <c r="H598" s="17"/>
      <c r="I598" s="18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</row>
    <row r="599" spans="1:21" x14ac:dyDescent="0.25">
      <c r="A599" s="126"/>
      <c r="B599" s="17"/>
      <c r="C599" s="17"/>
      <c r="D599" s="17"/>
      <c r="E599" s="17"/>
      <c r="F599" s="17"/>
      <c r="G599" s="17"/>
      <c r="H599" s="17"/>
      <c r="I599" s="18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</row>
    <row r="600" spans="1:21" x14ac:dyDescent="0.25">
      <c r="A600" s="126"/>
      <c r="B600" s="17"/>
      <c r="C600" s="17"/>
      <c r="D600" s="17"/>
      <c r="E600" s="17"/>
      <c r="F600" s="17"/>
      <c r="G600" s="17"/>
      <c r="H600" s="17"/>
      <c r="I600" s="18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</row>
    <row r="601" spans="1:21" x14ac:dyDescent="0.25">
      <c r="A601" s="126"/>
      <c r="B601" s="17"/>
      <c r="C601" s="17"/>
      <c r="D601" s="17"/>
      <c r="E601" s="17"/>
      <c r="F601" s="17"/>
      <c r="G601" s="17"/>
      <c r="H601" s="17"/>
      <c r="I601" s="18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</row>
    <row r="602" spans="1:21" x14ac:dyDescent="0.25">
      <c r="A602" s="126"/>
      <c r="B602" s="17"/>
      <c r="C602" s="17"/>
      <c r="D602" s="17"/>
      <c r="E602" s="17"/>
      <c r="F602" s="17"/>
      <c r="G602" s="17"/>
      <c r="H602" s="17"/>
      <c r="I602" s="18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</row>
    <row r="603" spans="1:21" x14ac:dyDescent="0.25">
      <c r="A603" s="126"/>
      <c r="B603" s="17"/>
      <c r="C603" s="17"/>
      <c r="D603" s="17"/>
      <c r="E603" s="17"/>
      <c r="F603" s="17"/>
      <c r="G603" s="17"/>
      <c r="H603" s="17"/>
      <c r="I603" s="18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</row>
    <row r="604" spans="1:21" x14ac:dyDescent="0.25">
      <c r="A604" s="126"/>
      <c r="B604" s="17"/>
      <c r="C604" s="17"/>
      <c r="D604" s="17"/>
      <c r="E604" s="17"/>
      <c r="F604" s="17"/>
      <c r="G604" s="17"/>
      <c r="H604" s="17"/>
      <c r="I604" s="18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</row>
    <row r="605" spans="1:21" x14ac:dyDescent="0.25">
      <c r="A605" s="126"/>
      <c r="B605" s="17"/>
      <c r="C605" s="17"/>
      <c r="D605" s="17"/>
      <c r="E605" s="17"/>
      <c r="F605" s="17"/>
      <c r="G605" s="17"/>
      <c r="H605" s="17"/>
      <c r="I605" s="18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</row>
    <row r="606" spans="1:21" x14ac:dyDescent="0.25">
      <c r="A606" s="126"/>
      <c r="B606" s="17"/>
      <c r="C606" s="17"/>
      <c r="D606" s="17"/>
      <c r="E606" s="17"/>
      <c r="F606" s="17"/>
      <c r="G606" s="17"/>
      <c r="H606" s="17"/>
      <c r="I606" s="18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</row>
    <row r="607" spans="1:21" x14ac:dyDescent="0.25">
      <c r="A607" s="126"/>
      <c r="B607" s="17"/>
      <c r="C607" s="17"/>
      <c r="D607" s="17"/>
      <c r="E607" s="17"/>
      <c r="F607" s="17"/>
      <c r="G607" s="17"/>
      <c r="H607" s="17"/>
      <c r="I607" s="18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</row>
    <row r="608" spans="1:21" x14ac:dyDescent="0.25">
      <c r="A608" s="126"/>
      <c r="B608" s="17"/>
      <c r="C608" s="17"/>
      <c r="D608" s="17"/>
      <c r="E608" s="17"/>
      <c r="F608" s="17"/>
      <c r="G608" s="17"/>
      <c r="H608" s="17"/>
      <c r="I608" s="18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</row>
    <row r="609" spans="1:21" x14ac:dyDescent="0.25">
      <c r="A609" s="126"/>
      <c r="B609" s="17"/>
      <c r="C609" s="17"/>
      <c r="D609" s="17"/>
      <c r="E609" s="17"/>
      <c r="F609" s="17"/>
      <c r="G609" s="17"/>
      <c r="H609" s="17"/>
      <c r="I609" s="18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</row>
    <row r="610" spans="1:21" x14ac:dyDescent="0.25">
      <c r="A610" s="126"/>
      <c r="B610" s="17"/>
      <c r="C610" s="17"/>
      <c r="D610" s="17"/>
      <c r="E610" s="17"/>
      <c r="F610" s="17"/>
      <c r="G610" s="17"/>
      <c r="H610" s="17"/>
      <c r="I610" s="18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</row>
    <row r="611" spans="1:21" x14ac:dyDescent="0.25">
      <c r="A611" s="126"/>
      <c r="B611" s="17"/>
      <c r="C611" s="17"/>
      <c r="D611" s="17"/>
      <c r="E611" s="17"/>
      <c r="F611" s="17"/>
      <c r="G611" s="17"/>
      <c r="H611" s="17"/>
      <c r="I611" s="18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</row>
    <row r="612" spans="1:21" x14ac:dyDescent="0.25">
      <c r="A612" s="126"/>
      <c r="B612" s="17"/>
      <c r="C612" s="17"/>
      <c r="D612" s="17"/>
      <c r="E612" s="17"/>
      <c r="F612" s="17"/>
      <c r="G612" s="17"/>
      <c r="H612" s="17"/>
      <c r="I612" s="18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</row>
    <row r="613" spans="1:21" x14ac:dyDescent="0.25">
      <c r="A613" s="126"/>
      <c r="B613" s="17"/>
      <c r="C613" s="17"/>
      <c r="D613" s="17"/>
      <c r="E613" s="17"/>
      <c r="F613" s="17"/>
      <c r="G613" s="17"/>
      <c r="H613" s="17"/>
      <c r="I613" s="18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</row>
    <row r="614" spans="1:21" x14ac:dyDescent="0.25">
      <c r="A614" s="126"/>
      <c r="B614" s="17"/>
      <c r="C614" s="17"/>
      <c r="D614" s="17"/>
      <c r="E614" s="17"/>
      <c r="F614" s="17"/>
      <c r="G614" s="17"/>
      <c r="H614" s="17"/>
      <c r="I614" s="18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</row>
    <row r="615" spans="1:21" x14ac:dyDescent="0.25">
      <c r="A615" s="126"/>
      <c r="B615" s="17"/>
      <c r="C615" s="17"/>
      <c r="D615" s="17"/>
      <c r="E615" s="17"/>
      <c r="F615" s="17"/>
      <c r="G615" s="17"/>
      <c r="H615" s="17"/>
      <c r="I615" s="18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</row>
    <row r="616" spans="1:21" x14ac:dyDescent="0.25">
      <c r="A616" s="126"/>
      <c r="B616" s="17"/>
      <c r="C616" s="17"/>
      <c r="D616" s="17"/>
      <c r="E616" s="17"/>
      <c r="F616" s="17"/>
      <c r="G616" s="17"/>
      <c r="H616" s="17"/>
      <c r="I616" s="18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</row>
    <row r="617" spans="1:21" x14ac:dyDescent="0.25">
      <c r="A617" s="126"/>
      <c r="B617" s="17"/>
      <c r="C617" s="17"/>
      <c r="D617" s="17"/>
      <c r="E617" s="17"/>
      <c r="F617" s="17"/>
      <c r="G617" s="17"/>
      <c r="H617" s="17"/>
      <c r="I617" s="18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</row>
    <row r="618" spans="1:21" x14ac:dyDescent="0.25">
      <c r="A618" s="126"/>
      <c r="B618" s="17"/>
      <c r="C618" s="17"/>
      <c r="D618" s="17"/>
      <c r="E618" s="17"/>
      <c r="F618" s="17"/>
      <c r="G618" s="17"/>
      <c r="H618" s="17"/>
      <c r="I618" s="18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</row>
    <row r="619" spans="1:21" x14ac:dyDescent="0.25">
      <c r="A619" s="126"/>
      <c r="B619" s="17"/>
      <c r="C619" s="17"/>
      <c r="D619" s="17"/>
      <c r="E619" s="17"/>
      <c r="F619" s="17"/>
      <c r="G619" s="17"/>
      <c r="H619" s="17"/>
      <c r="I619" s="18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</row>
    <row r="620" spans="1:21" x14ac:dyDescent="0.25">
      <c r="A620" s="126"/>
      <c r="B620" s="17"/>
      <c r="C620" s="17"/>
      <c r="D620" s="17"/>
      <c r="E620" s="17"/>
      <c r="F620" s="17"/>
      <c r="G620" s="17"/>
      <c r="H620" s="17"/>
      <c r="I620" s="18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</row>
    <row r="621" spans="1:21" x14ac:dyDescent="0.25">
      <c r="A621" s="126"/>
      <c r="B621" s="17"/>
      <c r="C621" s="17"/>
      <c r="D621" s="17"/>
      <c r="E621" s="17"/>
      <c r="F621" s="17"/>
      <c r="G621" s="17"/>
      <c r="H621" s="17"/>
      <c r="I621" s="18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</row>
    <row r="622" spans="1:21" x14ac:dyDescent="0.25">
      <c r="A622" s="126"/>
      <c r="B622" s="17"/>
      <c r="C622" s="17"/>
      <c r="D622" s="17"/>
      <c r="E622" s="17"/>
      <c r="F622" s="17"/>
      <c r="G622" s="17"/>
      <c r="H622" s="17"/>
      <c r="I622" s="18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</row>
    <row r="623" spans="1:21" x14ac:dyDescent="0.25">
      <c r="A623" s="126"/>
      <c r="B623" s="17"/>
      <c r="C623" s="17"/>
      <c r="D623" s="17"/>
      <c r="E623" s="17"/>
      <c r="F623" s="17"/>
      <c r="G623" s="17"/>
      <c r="H623" s="17"/>
      <c r="I623" s="18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</row>
    <row r="624" spans="1:21" x14ac:dyDescent="0.25">
      <c r="A624" s="126"/>
      <c r="B624" s="17"/>
      <c r="C624" s="17"/>
      <c r="D624" s="17"/>
      <c r="E624" s="17"/>
      <c r="F624" s="17"/>
      <c r="G624" s="17"/>
      <c r="H624" s="17"/>
      <c r="I624" s="18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</row>
    <row r="625" spans="1:21" x14ac:dyDescent="0.25">
      <c r="A625" s="126"/>
      <c r="B625" s="17"/>
      <c r="C625" s="17"/>
      <c r="D625" s="17"/>
      <c r="E625" s="17"/>
      <c r="F625" s="17"/>
      <c r="G625" s="17"/>
      <c r="H625" s="17"/>
      <c r="I625" s="18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</row>
    <row r="626" spans="1:21" x14ac:dyDescent="0.25">
      <c r="A626" s="126"/>
      <c r="B626" s="17"/>
      <c r="C626" s="17"/>
      <c r="D626" s="17"/>
      <c r="E626" s="17"/>
      <c r="F626" s="17"/>
      <c r="G626" s="17"/>
      <c r="H626" s="17"/>
      <c r="I626" s="18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</row>
    <row r="627" spans="1:21" x14ac:dyDescent="0.25">
      <c r="A627" s="126"/>
      <c r="B627" s="17"/>
      <c r="C627" s="17"/>
      <c r="D627" s="17"/>
      <c r="E627" s="17"/>
      <c r="F627" s="17"/>
      <c r="G627" s="17"/>
      <c r="H627" s="17"/>
      <c r="I627" s="18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</row>
    <row r="628" spans="1:21" x14ac:dyDescent="0.25">
      <c r="A628" s="126"/>
      <c r="B628" s="17"/>
      <c r="C628" s="17"/>
      <c r="D628" s="17"/>
      <c r="E628" s="17"/>
      <c r="F628" s="17"/>
      <c r="G628" s="17"/>
      <c r="H628" s="17"/>
      <c r="I628" s="18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</row>
    <row r="629" spans="1:21" x14ac:dyDescent="0.25">
      <c r="A629" s="126"/>
      <c r="B629" s="17"/>
      <c r="C629" s="17"/>
      <c r="D629" s="17"/>
      <c r="E629" s="17"/>
      <c r="F629" s="17"/>
      <c r="G629" s="17"/>
      <c r="H629" s="17"/>
      <c r="I629" s="18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</row>
    <row r="630" spans="1:21" x14ac:dyDescent="0.25">
      <c r="A630" s="126"/>
      <c r="B630" s="17"/>
      <c r="C630" s="17"/>
      <c r="D630" s="17"/>
      <c r="E630" s="17"/>
      <c r="F630" s="17"/>
      <c r="G630" s="17"/>
      <c r="H630" s="17"/>
      <c r="I630" s="18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</row>
    <row r="631" spans="1:21" x14ac:dyDescent="0.25">
      <c r="A631" s="126"/>
      <c r="B631" s="17"/>
      <c r="C631" s="17"/>
      <c r="D631" s="17"/>
      <c r="E631" s="17"/>
      <c r="F631" s="17"/>
      <c r="G631" s="17"/>
      <c r="H631" s="17"/>
      <c r="I631" s="18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</row>
    <row r="632" spans="1:21" x14ac:dyDescent="0.25">
      <c r="A632" s="126"/>
      <c r="B632" s="17"/>
      <c r="C632" s="17"/>
      <c r="D632" s="17"/>
      <c r="E632" s="17"/>
      <c r="F632" s="17"/>
      <c r="G632" s="17"/>
      <c r="H632" s="17"/>
      <c r="I632" s="18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</row>
    <row r="633" spans="1:21" x14ac:dyDescent="0.25">
      <c r="A633" s="126"/>
      <c r="B633" s="17"/>
      <c r="C633" s="17"/>
      <c r="D633" s="17"/>
      <c r="E633" s="17"/>
      <c r="F633" s="17"/>
      <c r="G633" s="17"/>
      <c r="H633" s="17"/>
      <c r="I633" s="18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</row>
    <row r="634" spans="1:21" x14ac:dyDescent="0.25">
      <c r="A634" s="126"/>
      <c r="B634" s="17"/>
      <c r="C634" s="17"/>
      <c r="D634" s="17"/>
      <c r="E634" s="17"/>
      <c r="F634" s="17"/>
      <c r="G634" s="17"/>
      <c r="H634" s="17"/>
      <c r="I634" s="18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</row>
    <row r="635" spans="1:21" x14ac:dyDescent="0.25">
      <c r="A635" s="126"/>
      <c r="B635" s="17"/>
      <c r="C635" s="17"/>
      <c r="D635" s="17"/>
      <c r="E635" s="17"/>
      <c r="F635" s="17"/>
      <c r="G635" s="17"/>
      <c r="H635" s="17"/>
      <c r="I635" s="18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</row>
    <row r="636" spans="1:21" x14ac:dyDescent="0.25">
      <c r="A636" s="126"/>
      <c r="B636" s="17"/>
      <c r="C636" s="17"/>
      <c r="D636" s="17"/>
      <c r="E636" s="17"/>
      <c r="F636" s="17"/>
      <c r="G636" s="17"/>
      <c r="H636" s="17"/>
      <c r="I636" s="18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</row>
    <row r="637" spans="1:21" x14ac:dyDescent="0.25">
      <c r="A637" s="126"/>
      <c r="B637" s="17"/>
      <c r="C637" s="17"/>
      <c r="D637" s="17"/>
      <c r="E637" s="17"/>
      <c r="F637" s="17"/>
      <c r="G637" s="17"/>
      <c r="H637" s="17"/>
      <c r="I637" s="18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</row>
    <row r="638" spans="1:21" x14ac:dyDescent="0.25">
      <c r="A638" s="126"/>
      <c r="B638" s="17"/>
      <c r="C638" s="17"/>
      <c r="D638" s="17"/>
      <c r="E638" s="17"/>
      <c r="F638" s="17"/>
      <c r="G638" s="17"/>
      <c r="H638" s="17"/>
      <c r="I638" s="18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</row>
    <row r="639" spans="1:21" x14ac:dyDescent="0.25">
      <c r="A639" s="126"/>
      <c r="B639" s="17"/>
      <c r="C639" s="17"/>
      <c r="D639" s="17"/>
      <c r="E639" s="17"/>
      <c r="F639" s="17"/>
      <c r="G639" s="17"/>
      <c r="H639" s="17"/>
      <c r="I639" s="18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</row>
    <row r="640" spans="1:21" x14ac:dyDescent="0.25">
      <c r="A640" s="126"/>
      <c r="B640" s="17"/>
      <c r="C640" s="17"/>
      <c r="D640" s="17"/>
      <c r="E640" s="17"/>
      <c r="F640" s="17"/>
      <c r="G640" s="17"/>
      <c r="H640" s="17"/>
      <c r="I640" s="18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</row>
    <row r="641" spans="1:21" x14ac:dyDescent="0.25">
      <c r="A641" s="126"/>
      <c r="B641" s="17"/>
      <c r="C641" s="17"/>
      <c r="D641" s="17"/>
      <c r="E641" s="17"/>
      <c r="F641" s="17"/>
      <c r="G641" s="17"/>
      <c r="H641" s="17"/>
      <c r="I641" s="18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</row>
    <row r="642" spans="1:21" x14ac:dyDescent="0.25">
      <c r="A642" s="126"/>
      <c r="B642" s="17"/>
      <c r="C642" s="17"/>
      <c r="D642" s="17"/>
      <c r="E642" s="17"/>
      <c r="F642" s="17"/>
      <c r="G642" s="17"/>
      <c r="H642" s="17"/>
      <c r="I642" s="18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</row>
    <row r="643" spans="1:21" x14ac:dyDescent="0.25">
      <c r="A643" s="126"/>
      <c r="B643" s="17"/>
      <c r="C643" s="17"/>
      <c r="D643" s="17"/>
      <c r="E643" s="17"/>
      <c r="F643" s="17"/>
      <c r="G643" s="17"/>
      <c r="H643" s="17"/>
      <c r="I643" s="18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</row>
    <row r="644" spans="1:21" x14ac:dyDescent="0.25">
      <c r="A644" s="126"/>
      <c r="B644" s="17"/>
      <c r="C644" s="17"/>
      <c r="D644" s="17"/>
      <c r="E644" s="17"/>
      <c r="F644" s="17"/>
      <c r="G644" s="17"/>
      <c r="H644" s="17"/>
      <c r="I644" s="18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</row>
    <row r="645" spans="1:21" x14ac:dyDescent="0.25">
      <c r="A645" s="126"/>
      <c r="B645" s="17"/>
      <c r="C645" s="17"/>
      <c r="D645" s="17"/>
      <c r="E645" s="17"/>
      <c r="F645" s="17"/>
      <c r="G645" s="17"/>
      <c r="H645" s="17"/>
      <c r="I645" s="18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</row>
    <row r="646" spans="1:21" x14ac:dyDescent="0.25">
      <c r="A646" s="126"/>
      <c r="B646" s="17"/>
      <c r="C646" s="17"/>
      <c r="D646" s="17"/>
      <c r="E646" s="17"/>
      <c r="F646" s="17"/>
      <c r="G646" s="17"/>
      <c r="H646" s="17"/>
      <c r="I646" s="18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</row>
    <row r="647" spans="1:21" x14ac:dyDescent="0.25">
      <c r="A647" s="126"/>
      <c r="B647" s="17"/>
      <c r="C647" s="17"/>
      <c r="D647" s="17"/>
      <c r="E647" s="17"/>
      <c r="F647" s="17"/>
      <c r="G647" s="17"/>
      <c r="H647" s="17"/>
      <c r="I647" s="18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</row>
    <row r="648" spans="1:21" x14ac:dyDescent="0.25">
      <c r="A648" s="126"/>
      <c r="B648" s="17"/>
      <c r="C648" s="17"/>
      <c r="D648" s="17"/>
      <c r="E648" s="17"/>
      <c r="F648" s="17"/>
      <c r="G648" s="17"/>
      <c r="H648" s="17"/>
      <c r="I648" s="18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</row>
    <row r="649" spans="1:21" x14ac:dyDescent="0.25">
      <c r="A649" s="126"/>
      <c r="B649" s="17"/>
      <c r="C649" s="17"/>
      <c r="D649" s="17"/>
      <c r="E649" s="17"/>
      <c r="F649" s="17"/>
      <c r="G649" s="17"/>
      <c r="H649" s="17"/>
      <c r="I649" s="18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</row>
    <row r="650" spans="1:21" x14ac:dyDescent="0.25">
      <c r="A650" s="126"/>
      <c r="B650" s="17"/>
      <c r="C650" s="17"/>
      <c r="D650" s="17"/>
      <c r="E650" s="17"/>
      <c r="F650" s="17"/>
      <c r="G650" s="17"/>
      <c r="H650" s="17"/>
      <c r="I650" s="18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</row>
    <row r="651" spans="1:21" x14ac:dyDescent="0.25">
      <c r="A651" s="126"/>
      <c r="B651" s="17"/>
      <c r="C651" s="17"/>
      <c r="D651" s="17"/>
      <c r="E651" s="17"/>
      <c r="F651" s="17"/>
      <c r="G651" s="17"/>
      <c r="H651" s="17"/>
      <c r="I651" s="18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</row>
    <row r="652" spans="1:21" x14ac:dyDescent="0.25">
      <c r="A652" s="126"/>
      <c r="B652" s="17"/>
      <c r="C652" s="17"/>
      <c r="D652" s="17"/>
      <c r="E652" s="17"/>
      <c r="F652" s="17"/>
      <c r="G652" s="17"/>
      <c r="H652" s="17"/>
      <c r="I652" s="18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</row>
    <row r="653" spans="1:21" x14ac:dyDescent="0.25">
      <c r="A653" s="126"/>
      <c r="B653" s="17"/>
      <c r="C653" s="17"/>
      <c r="D653" s="17"/>
      <c r="E653" s="17"/>
      <c r="F653" s="17"/>
      <c r="G653" s="17"/>
      <c r="H653" s="17"/>
      <c r="I653" s="18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</row>
    <row r="654" spans="1:21" x14ac:dyDescent="0.25">
      <c r="A654" s="126"/>
      <c r="B654" s="17"/>
      <c r="C654" s="17"/>
      <c r="D654" s="17"/>
      <c r="E654" s="17"/>
      <c r="F654" s="17"/>
      <c r="G654" s="17"/>
      <c r="H654" s="17"/>
      <c r="I654" s="18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</row>
    <row r="655" spans="1:21" x14ac:dyDescent="0.25">
      <c r="A655" s="126"/>
      <c r="B655" s="17"/>
      <c r="C655" s="17"/>
      <c r="D655" s="17"/>
      <c r="E655" s="17"/>
      <c r="F655" s="17"/>
      <c r="G655" s="17"/>
      <c r="H655" s="17"/>
      <c r="I655" s="18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</row>
    <row r="656" spans="1:21" x14ac:dyDescent="0.25">
      <c r="A656" s="126"/>
      <c r="B656" s="17"/>
      <c r="C656" s="17"/>
      <c r="D656" s="17"/>
      <c r="E656" s="17"/>
      <c r="F656" s="17"/>
      <c r="G656" s="17"/>
      <c r="H656" s="17"/>
      <c r="I656" s="18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</row>
    <row r="657" spans="1:21" x14ac:dyDescent="0.25">
      <c r="A657" s="126"/>
      <c r="B657" s="17"/>
      <c r="C657" s="17"/>
      <c r="D657" s="17"/>
      <c r="E657" s="17"/>
      <c r="F657" s="17"/>
      <c r="G657" s="17"/>
      <c r="H657" s="17"/>
      <c r="I657" s="18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</row>
    <row r="658" spans="1:21" x14ac:dyDescent="0.25">
      <c r="A658" s="126"/>
      <c r="B658" s="17"/>
      <c r="C658" s="17"/>
      <c r="D658" s="17"/>
      <c r="E658" s="17"/>
      <c r="F658" s="17"/>
      <c r="G658" s="17"/>
      <c r="H658" s="17"/>
      <c r="I658" s="18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</row>
    <row r="659" spans="1:21" x14ac:dyDescent="0.25">
      <c r="A659" s="126"/>
      <c r="B659" s="17"/>
      <c r="C659" s="17"/>
      <c r="D659" s="17"/>
      <c r="E659" s="17"/>
      <c r="F659" s="17"/>
      <c r="G659" s="17"/>
      <c r="H659" s="17"/>
      <c r="I659" s="18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</row>
    <row r="660" spans="1:21" x14ac:dyDescent="0.25">
      <c r="A660" s="126"/>
      <c r="B660" s="17"/>
      <c r="C660" s="17"/>
      <c r="D660" s="17"/>
      <c r="E660" s="17"/>
      <c r="F660" s="17"/>
      <c r="G660" s="17"/>
      <c r="H660" s="17"/>
      <c r="I660" s="18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</row>
    <row r="661" spans="1:21" x14ac:dyDescent="0.25">
      <c r="A661" s="126"/>
      <c r="B661" s="17"/>
      <c r="C661" s="17"/>
      <c r="D661" s="17"/>
      <c r="E661" s="17"/>
      <c r="F661" s="17"/>
      <c r="G661" s="17"/>
      <c r="H661" s="17"/>
      <c r="I661" s="18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</row>
    <row r="662" spans="1:21" x14ac:dyDescent="0.25">
      <c r="A662" s="126"/>
      <c r="B662" s="17"/>
      <c r="C662" s="17"/>
      <c r="D662" s="17"/>
      <c r="E662" s="17"/>
      <c r="F662" s="17"/>
      <c r="G662" s="17"/>
      <c r="H662" s="17"/>
      <c r="I662" s="18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</row>
    <row r="663" spans="1:21" x14ac:dyDescent="0.25">
      <c r="A663" s="126"/>
      <c r="B663" s="17"/>
      <c r="C663" s="17"/>
      <c r="D663" s="17"/>
      <c r="E663" s="17"/>
      <c r="F663" s="17"/>
      <c r="G663" s="17"/>
      <c r="H663" s="17"/>
      <c r="I663" s="18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</row>
    <row r="664" spans="1:21" x14ac:dyDescent="0.25">
      <c r="A664" s="126"/>
      <c r="B664" s="17"/>
      <c r="C664" s="17"/>
      <c r="D664" s="17"/>
      <c r="E664" s="17"/>
      <c r="F664" s="17"/>
      <c r="G664" s="17"/>
      <c r="H664" s="17"/>
      <c r="I664" s="18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</row>
    <row r="665" spans="1:21" x14ac:dyDescent="0.25">
      <c r="A665" s="126"/>
      <c r="B665" s="17"/>
      <c r="C665" s="17"/>
      <c r="D665" s="17"/>
      <c r="E665" s="17"/>
      <c r="F665" s="17"/>
      <c r="G665" s="17"/>
      <c r="H665" s="17"/>
      <c r="I665" s="18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</row>
    <row r="666" spans="1:21" x14ac:dyDescent="0.25">
      <c r="A666" s="126"/>
      <c r="B666" s="17"/>
      <c r="C666" s="17"/>
      <c r="D666" s="17"/>
      <c r="E666" s="17"/>
      <c r="F666" s="17"/>
      <c r="G666" s="17"/>
      <c r="H666" s="17"/>
      <c r="I666" s="18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</row>
    <row r="667" spans="1:21" x14ac:dyDescent="0.25">
      <c r="A667" s="126"/>
      <c r="B667" s="17"/>
      <c r="C667" s="17"/>
      <c r="D667" s="17"/>
      <c r="E667" s="17"/>
      <c r="F667" s="17"/>
      <c r="G667" s="17"/>
      <c r="H667" s="17"/>
      <c r="I667" s="18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</row>
    <row r="668" spans="1:21" x14ac:dyDescent="0.25">
      <c r="A668" s="126"/>
      <c r="B668" s="17"/>
      <c r="C668" s="17"/>
      <c r="D668" s="17"/>
      <c r="E668" s="17"/>
      <c r="F668" s="17"/>
      <c r="G668" s="17"/>
      <c r="H668" s="17"/>
      <c r="I668" s="18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</row>
    <row r="669" spans="1:21" x14ac:dyDescent="0.25">
      <c r="A669" s="126"/>
      <c r="B669" s="17"/>
      <c r="C669" s="17"/>
      <c r="D669" s="17"/>
      <c r="E669" s="17"/>
      <c r="F669" s="17"/>
      <c r="G669" s="17"/>
      <c r="H669" s="17"/>
      <c r="I669" s="18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</row>
    <row r="670" spans="1:21" x14ac:dyDescent="0.25">
      <c r="A670" s="126"/>
      <c r="B670" s="17"/>
      <c r="C670" s="17"/>
      <c r="D670" s="17"/>
      <c r="E670" s="17"/>
      <c r="F670" s="17"/>
      <c r="G670" s="17"/>
      <c r="H670" s="17"/>
      <c r="I670" s="18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</row>
    <row r="671" spans="1:21" x14ac:dyDescent="0.25">
      <c r="A671" s="126"/>
      <c r="B671" s="17"/>
      <c r="C671" s="17"/>
      <c r="D671" s="17"/>
      <c r="E671" s="17"/>
      <c r="F671" s="17"/>
      <c r="G671" s="17"/>
      <c r="H671" s="17"/>
      <c r="I671" s="18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</row>
    <row r="672" spans="1:21" x14ac:dyDescent="0.25">
      <c r="A672" s="126"/>
      <c r="B672" s="17"/>
      <c r="C672" s="17"/>
      <c r="D672" s="17"/>
      <c r="E672" s="17"/>
      <c r="F672" s="17"/>
      <c r="G672" s="17"/>
      <c r="H672" s="17"/>
      <c r="I672" s="18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</row>
    <row r="673" spans="1:21" x14ac:dyDescent="0.25">
      <c r="A673" s="126"/>
      <c r="B673" s="17"/>
      <c r="C673" s="17"/>
      <c r="D673" s="17"/>
      <c r="E673" s="17"/>
      <c r="F673" s="17"/>
      <c r="G673" s="17"/>
      <c r="H673" s="17"/>
      <c r="I673" s="18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</row>
    <row r="674" spans="1:21" x14ac:dyDescent="0.25">
      <c r="A674" s="126"/>
      <c r="B674" s="17"/>
      <c r="C674" s="17"/>
      <c r="D674" s="17"/>
      <c r="E674" s="17"/>
      <c r="F674" s="17"/>
      <c r="G674" s="17"/>
      <c r="H674" s="17"/>
      <c r="I674" s="18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</row>
    <row r="675" spans="1:21" x14ac:dyDescent="0.25">
      <c r="A675" s="126"/>
      <c r="B675" s="17"/>
      <c r="C675" s="17"/>
      <c r="D675" s="17"/>
      <c r="E675" s="17"/>
      <c r="F675" s="17"/>
      <c r="G675" s="17"/>
      <c r="H675" s="17"/>
      <c r="I675" s="18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</row>
    <row r="676" spans="1:21" x14ac:dyDescent="0.25">
      <c r="A676" s="126"/>
      <c r="B676" s="17"/>
      <c r="C676" s="17"/>
      <c r="D676" s="17"/>
      <c r="E676" s="17"/>
      <c r="F676" s="17"/>
      <c r="G676" s="17"/>
      <c r="H676" s="17"/>
      <c r="I676" s="18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</row>
    <row r="677" spans="1:21" x14ac:dyDescent="0.25">
      <c r="A677" s="126"/>
      <c r="B677" s="17"/>
      <c r="C677" s="17"/>
      <c r="D677" s="17"/>
      <c r="E677" s="17"/>
      <c r="F677" s="17"/>
      <c r="G677" s="17"/>
      <c r="H677" s="17"/>
      <c r="I677" s="18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</row>
    <row r="678" spans="1:21" x14ac:dyDescent="0.25">
      <c r="A678" s="126"/>
      <c r="B678" s="17"/>
      <c r="C678" s="17"/>
      <c r="D678" s="17"/>
      <c r="E678" s="17"/>
      <c r="F678" s="17"/>
      <c r="G678" s="17"/>
      <c r="H678" s="17"/>
      <c r="I678" s="18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</row>
    <row r="679" spans="1:21" x14ac:dyDescent="0.25">
      <c r="A679" s="126"/>
      <c r="B679" s="17"/>
      <c r="C679" s="17"/>
      <c r="D679" s="17"/>
      <c r="E679" s="17"/>
      <c r="F679" s="17"/>
      <c r="G679" s="17"/>
      <c r="H679" s="17"/>
      <c r="I679" s="18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</row>
    <row r="680" spans="1:21" x14ac:dyDescent="0.25">
      <c r="A680" s="126"/>
      <c r="B680" s="17"/>
      <c r="C680" s="17"/>
      <c r="D680" s="17"/>
      <c r="E680" s="17"/>
      <c r="F680" s="17"/>
      <c r="G680" s="17"/>
      <c r="H680" s="17"/>
      <c r="I680" s="18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</row>
    <row r="681" spans="1:21" x14ac:dyDescent="0.25">
      <c r="A681" s="126"/>
      <c r="B681" s="17"/>
      <c r="C681" s="17"/>
      <c r="D681" s="17"/>
      <c r="E681" s="17"/>
      <c r="F681" s="17"/>
      <c r="G681" s="17"/>
      <c r="H681" s="17"/>
      <c r="I681" s="18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</row>
    <row r="682" spans="1:21" x14ac:dyDescent="0.25">
      <c r="A682" s="126"/>
      <c r="B682" s="17"/>
      <c r="C682" s="17"/>
      <c r="D682" s="17"/>
      <c r="E682" s="17"/>
      <c r="F682" s="17"/>
      <c r="G682" s="17"/>
      <c r="H682" s="17"/>
      <c r="I682" s="18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</row>
    <row r="683" spans="1:21" x14ac:dyDescent="0.25">
      <c r="A683" s="126"/>
      <c r="B683" s="17"/>
      <c r="C683" s="17"/>
      <c r="D683" s="17"/>
      <c r="E683" s="17"/>
      <c r="F683" s="17"/>
      <c r="G683" s="17"/>
      <c r="H683" s="17"/>
      <c r="I683" s="18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</row>
    <row r="684" spans="1:21" x14ac:dyDescent="0.25">
      <c r="A684" s="126"/>
      <c r="B684" s="17"/>
      <c r="C684" s="17"/>
      <c r="D684" s="17"/>
      <c r="E684" s="17"/>
      <c r="F684" s="17"/>
      <c r="G684" s="17"/>
      <c r="H684" s="17"/>
      <c r="I684" s="18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</row>
    <row r="685" spans="1:21" x14ac:dyDescent="0.25">
      <c r="A685" s="126"/>
      <c r="B685" s="17"/>
      <c r="C685" s="17"/>
      <c r="D685" s="17"/>
      <c r="E685" s="17"/>
      <c r="F685" s="17"/>
      <c r="G685" s="17"/>
      <c r="H685" s="17"/>
      <c r="I685" s="18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</row>
    <row r="686" spans="1:21" x14ac:dyDescent="0.25">
      <c r="A686" s="126"/>
      <c r="B686" s="17"/>
      <c r="C686" s="17"/>
      <c r="D686" s="17"/>
      <c r="E686" s="17"/>
      <c r="F686" s="17"/>
      <c r="G686" s="17"/>
      <c r="H686" s="17"/>
      <c r="I686" s="18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</row>
    <row r="687" spans="1:21" x14ac:dyDescent="0.25">
      <c r="A687" s="126"/>
      <c r="B687" s="17"/>
      <c r="C687" s="17"/>
      <c r="D687" s="17"/>
      <c r="E687" s="17"/>
      <c r="F687" s="17"/>
      <c r="G687" s="17"/>
      <c r="H687" s="17"/>
      <c r="I687" s="18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</row>
    <row r="688" spans="1:21" x14ac:dyDescent="0.25">
      <c r="A688" s="126"/>
      <c r="B688" s="17"/>
      <c r="C688" s="17"/>
      <c r="D688" s="17"/>
      <c r="E688" s="17"/>
      <c r="F688" s="17"/>
      <c r="G688" s="17"/>
      <c r="H688" s="17"/>
      <c r="I688" s="18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</row>
    <row r="689" spans="1:21" x14ac:dyDescent="0.25">
      <c r="A689" s="126"/>
      <c r="B689" s="17"/>
      <c r="C689" s="17"/>
      <c r="D689" s="17"/>
      <c r="E689" s="17"/>
      <c r="F689" s="17"/>
      <c r="G689" s="17"/>
      <c r="H689" s="17"/>
      <c r="I689" s="18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</row>
    <row r="690" spans="1:21" x14ac:dyDescent="0.25">
      <c r="A690" s="126"/>
      <c r="B690" s="17"/>
      <c r="C690" s="17"/>
      <c r="D690" s="17"/>
      <c r="E690" s="17"/>
      <c r="F690" s="17"/>
      <c r="G690" s="17"/>
      <c r="H690" s="17"/>
      <c r="I690" s="18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</row>
    <row r="691" spans="1:21" x14ac:dyDescent="0.25">
      <c r="A691" s="126"/>
      <c r="B691" s="17"/>
      <c r="C691" s="17"/>
      <c r="D691" s="17"/>
      <c r="E691" s="17"/>
      <c r="F691" s="17"/>
      <c r="G691" s="17"/>
      <c r="H691" s="17"/>
      <c r="I691" s="18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</row>
    <row r="692" spans="1:21" x14ac:dyDescent="0.25">
      <c r="A692" s="126"/>
      <c r="B692" s="17"/>
      <c r="C692" s="17"/>
      <c r="D692" s="17"/>
      <c r="E692" s="17"/>
      <c r="F692" s="17"/>
      <c r="G692" s="17"/>
      <c r="H692" s="17"/>
      <c r="I692" s="18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</row>
    <row r="693" spans="1:21" x14ac:dyDescent="0.25">
      <c r="A693" s="126"/>
      <c r="B693" s="17"/>
      <c r="C693" s="17"/>
      <c r="D693" s="17"/>
      <c r="E693" s="17"/>
      <c r="F693" s="17"/>
      <c r="G693" s="17"/>
      <c r="H693" s="17"/>
      <c r="I693" s="18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</row>
    <row r="694" spans="1:21" x14ac:dyDescent="0.25">
      <c r="A694" s="126"/>
      <c r="B694" s="17"/>
      <c r="C694" s="17"/>
      <c r="D694" s="17"/>
      <c r="E694" s="17"/>
      <c r="F694" s="17"/>
      <c r="G694" s="17"/>
      <c r="H694" s="17"/>
      <c r="I694" s="18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</row>
    <row r="695" spans="1:21" x14ac:dyDescent="0.25">
      <c r="A695" s="126"/>
      <c r="B695" s="17"/>
      <c r="C695" s="17"/>
      <c r="D695" s="17"/>
      <c r="E695" s="17"/>
      <c r="F695" s="17"/>
      <c r="G695" s="17"/>
      <c r="H695" s="17"/>
      <c r="I695" s="18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</row>
    <row r="696" spans="1:21" x14ac:dyDescent="0.25">
      <c r="A696" s="126"/>
      <c r="B696" s="17"/>
      <c r="C696" s="17"/>
      <c r="D696" s="17"/>
      <c r="E696" s="17"/>
      <c r="F696" s="17"/>
      <c r="G696" s="17"/>
      <c r="H696" s="17"/>
      <c r="I696" s="18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</row>
    <row r="697" spans="1:21" x14ac:dyDescent="0.25">
      <c r="A697" s="126"/>
      <c r="B697" s="17"/>
      <c r="C697" s="17"/>
      <c r="D697" s="17"/>
      <c r="E697" s="17"/>
      <c r="F697" s="17"/>
      <c r="G697" s="17"/>
      <c r="H697" s="17"/>
      <c r="I697" s="18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</row>
    <row r="698" spans="1:21" x14ac:dyDescent="0.25">
      <c r="A698" s="126"/>
      <c r="B698" s="17"/>
      <c r="C698" s="17"/>
      <c r="D698" s="17"/>
      <c r="E698" s="17"/>
      <c r="F698" s="17"/>
      <c r="G698" s="17"/>
      <c r="H698" s="17"/>
      <c r="I698" s="18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</row>
    <row r="699" spans="1:21" x14ac:dyDescent="0.25">
      <c r="A699" s="126"/>
      <c r="B699" s="17"/>
      <c r="C699" s="17"/>
      <c r="D699" s="17"/>
      <c r="E699" s="17"/>
      <c r="F699" s="17"/>
      <c r="G699" s="17"/>
      <c r="H699" s="17"/>
      <c r="I699" s="18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</row>
    <row r="700" spans="1:21" x14ac:dyDescent="0.25">
      <c r="A700" s="126"/>
      <c r="B700" s="17"/>
      <c r="C700" s="17"/>
      <c r="D700" s="17"/>
      <c r="E700" s="17"/>
      <c r="F700" s="17"/>
      <c r="G700" s="17"/>
      <c r="H700" s="17"/>
      <c r="I700" s="18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</row>
    <row r="701" spans="1:21" x14ac:dyDescent="0.25">
      <c r="A701" s="126"/>
      <c r="B701" s="17"/>
      <c r="C701" s="17"/>
      <c r="D701" s="17"/>
      <c r="E701" s="17"/>
      <c r="F701" s="17"/>
      <c r="G701" s="17"/>
      <c r="H701" s="17"/>
      <c r="I701" s="18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</row>
    <row r="702" spans="1:21" x14ac:dyDescent="0.25">
      <c r="A702" s="126"/>
      <c r="B702" s="17"/>
      <c r="C702" s="17"/>
      <c r="D702" s="17"/>
      <c r="E702" s="17"/>
      <c r="F702" s="17"/>
      <c r="G702" s="17"/>
      <c r="H702" s="17"/>
      <c r="I702" s="18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</row>
    <row r="703" spans="1:21" x14ac:dyDescent="0.25">
      <c r="A703" s="126"/>
      <c r="B703" s="17"/>
      <c r="C703" s="17"/>
      <c r="D703" s="17"/>
      <c r="E703" s="17"/>
      <c r="F703" s="17"/>
      <c r="G703" s="17"/>
      <c r="H703" s="17"/>
      <c r="I703" s="18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</row>
    <row r="704" spans="1:21" x14ac:dyDescent="0.25">
      <c r="A704" s="126"/>
      <c r="B704" s="17"/>
      <c r="C704" s="17"/>
      <c r="D704" s="17"/>
      <c r="E704" s="17"/>
      <c r="F704" s="17"/>
      <c r="G704" s="17"/>
      <c r="H704" s="17"/>
      <c r="I704" s="18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</row>
    <row r="705" spans="1:21" x14ac:dyDescent="0.25">
      <c r="A705" s="126"/>
      <c r="B705" s="17"/>
      <c r="C705" s="17"/>
      <c r="D705" s="17"/>
      <c r="E705" s="17"/>
      <c r="F705" s="17"/>
      <c r="G705" s="17"/>
      <c r="H705" s="17"/>
      <c r="I705" s="18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</row>
    <row r="706" spans="1:21" x14ac:dyDescent="0.25">
      <c r="A706" s="126"/>
      <c r="B706" s="17"/>
      <c r="C706" s="17"/>
      <c r="D706" s="17"/>
      <c r="E706" s="17"/>
      <c r="F706" s="17"/>
      <c r="G706" s="17"/>
      <c r="H706" s="17"/>
      <c r="I706" s="18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</row>
    <row r="707" spans="1:21" x14ac:dyDescent="0.25">
      <c r="A707" s="126"/>
      <c r="B707" s="17"/>
      <c r="C707" s="17"/>
      <c r="D707" s="17"/>
      <c r="E707" s="17"/>
      <c r="F707" s="17"/>
      <c r="G707" s="17"/>
      <c r="H707" s="17"/>
      <c r="I707" s="18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</row>
    <row r="708" spans="1:21" x14ac:dyDescent="0.25">
      <c r="A708" s="126"/>
      <c r="B708" s="17"/>
      <c r="C708" s="17"/>
      <c r="D708" s="17"/>
      <c r="E708" s="17"/>
      <c r="F708" s="17"/>
      <c r="G708" s="17"/>
      <c r="H708" s="17"/>
      <c r="I708" s="18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</row>
    <row r="709" spans="1:21" x14ac:dyDescent="0.25">
      <c r="A709" s="126"/>
      <c r="B709" s="17"/>
      <c r="C709" s="17"/>
      <c r="D709" s="17"/>
      <c r="E709" s="17"/>
      <c r="F709" s="17"/>
      <c r="G709" s="17"/>
      <c r="H709" s="17"/>
      <c r="I709" s="18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</row>
    <row r="710" spans="1:21" x14ac:dyDescent="0.25">
      <c r="A710" s="126"/>
      <c r="B710" s="17"/>
      <c r="C710" s="17"/>
      <c r="D710" s="17"/>
      <c r="E710" s="17"/>
      <c r="F710" s="17"/>
      <c r="G710" s="17"/>
      <c r="H710" s="17"/>
      <c r="I710" s="18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</row>
    <row r="711" spans="1:21" x14ac:dyDescent="0.25">
      <c r="A711" s="126"/>
      <c r="B711" s="17"/>
      <c r="C711" s="17"/>
      <c r="D711" s="17"/>
      <c r="E711" s="17"/>
      <c r="F711" s="17"/>
      <c r="G711" s="17"/>
      <c r="H711" s="17"/>
      <c r="I711" s="18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</row>
    <row r="712" spans="1:21" x14ac:dyDescent="0.25">
      <c r="A712" s="126"/>
      <c r="B712" s="17"/>
      <c r="C712" s="17"/>
      <c r="D712" s="17"/>
      <c r="E712" s="17"/>
      <c r="F712" s="17"/>
      <c r="G712" s="17"/>
      <c r="H712" s="17"/>
      <c r="I712" s="18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</row>
    <row r="713" spans="1:21" x14ac:dyDescent="0.25">
      <c r="A713" s="126"/>
      <c r="B713" s="17"/>
      <c r="C713" s="17"/>
      <c r="D713" s="17"/>
      <c r="E713" s="17"/>
      <c r="F713" s="17"/>
      <c r="G713" s="17"/>
      <c r="H713" s="17"/>
      <c r="I713" s="18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</row>
    <row r="714" spans="1:21" x14ac:dyDescent="0.25">
      <c r="A714" s="126"/>
      <c r="B714" s="17"/>
      <c r="C714" s="17"/>
      <c r="D714" s="17"/>
      <c r="E714" s="17"/>
      <c r="F714" s="17"/>
      <c r="G714" s="17"/>
      <c r="H714" s="17"/>
      <c r="I714" s="18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</row>
    <row r="715" spans="1:21" x14ac:dyDescent="0.25">
      <c r="A715" s="126"/>
      <c r="B715" s="17"/>
      <c r="C715" s="17"/>
      <c r="D715" s="17"/>
      <c r="E715" s="17"/>
      <c r="F715" s="17"/>
      <c r="G715" s="17"/>
      <c r="H715" s="17"/>
      <c r="I715" s="18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</row>
    <row r="716" spans="1:21" x14ac:dyDescent="0.25">
      <c r="A716" s="126"/>
      <c r="B716" s="17"/>
      <c r="C716" s="17"/>
      <c r="D716" s="17"/>
      <c r="E716" s="17"/>
      <c r="F716" s="17"/>
      <c r="G716" s="17"/>
      <c r="H716" s="17"/>
      <c r="I716" s="18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</row>
    <row r="717" spans="1:21" x14ac:dyDescent="0.25">
      <c r="A717" s="126"/>
      <c r="B717" s="17"/>
      <c r="C717" s="17"/>
      <c r="D717" s="17"/>
      <c r="E717" s="17"/>
      <c r="F717" s="17"/>
      <c r="G717" s="17"/>
      <c r="H717" s="17"/>
      <c r="I717" s="18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</row>
    <row r="718" spans="1:21" x14ac:dyDescent="0.25">
      <c r="A718" s="126"/>
      <c r="B718" s="17"/>
      <c r="C718" s="17"/>
      <c r="D718" s="17"/>
      <c r="E718" s="17"/>
      <c r="F718" s="17"/>
      <c r="G718" s="17"/>
      <c r="H718" s="17"/>
      <c r="I718" s="18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</row>
    <row r="719" spans="1:21" x14ac:dyDescent="0.25">
      <c r="A719" s="126"/>
      <c r="B719" s="17"/>
      <c r="C719" s="17"/>
      <c r="D719" s="17"/>
      <c r="E719" s="17"/>
      <c r="F719" s="17"/>
      <c r="G719" s="17"/>
      <c r="H719" s="17"/>
      <c r="I719" s="18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</row>
    <row r="720" spans="1:21" x14ac:dyDescent="0.25">
      <c r="A720" s="126"/>
      <c r="B720" s="17"/>
      <c r="C720" s="17"/>
      <c r="D720" s="17"/>
      <c r="E720" s="17"/>
      <c r="F720" s="17"/>
      <c r="G720" s="17"/>
      <c r="H720" s="17"/>
      <c r="I720" s="18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</row>
    <row r="721" spans="1:21" x14ac:dyDescent="0.25">
      <c r="A721" s="126"/>
      <c r="B721" s="17"/>
      <c r="C721" s="17"/>
      <c r="D721" s="17"/>
      <c r="E721" s="17"/>
      <c r="F721" s="17"/>
      <c r="G721" s="17"/>
      <c r="H721" s="17"/>
      <c r="I721" s="18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</row>
  </sheetData>
  <mergeCells count="242">
    <mergeCell ref="J2:U3"/>
    <mergeCell ref="C23:E23"/>
    <mergeCell ref="B2:E4"/>
    <mergeCell ref="G2:I2"/>
    <mergeCell ref="G3:G4"/>
    <mergeCell ref="H3:H4"/>
    <mergeCell ref="I3:I4"/>
    <mergeCell ref="C30:E30"/>
    <mergeCell ref="C31:E31"/>
    <mergeCell ref="C5:E5"/>
    <mergeCell ref="C6:E6"/>
    <mergeCell ref="C20:E20"/>
    <mergeCell ref="C21:E21"/>
    <mergeCell ref="C22:E22"/>
    <mergeCell ref="F2:F4"/>
    <mergeCell ref="C32:E32"/>
    <mergeCell ref="C33:E33"/>
    <mergeCell ref="C34:E34"/>
    <mergeCell ref="C35:E35"/>
    <mergeCell ref="C24:E24"/>
    <mergeCell ref="C25:E25"/>
    <mergeCell ref="C26:E26"/>
    <mergeCell ref="C27:E27"/>
    <mergeCell ref="C28:E28"/>
    <mergeCell ref="C29:E29"/>
    <mergeCell ref="C44:E44"/>
    <mergeCell ref="C45:E45"/>
    <mergeCell ref="C46:E46"/>
    <mergeCell ref="C47:E47"/>
    <mergeCell ref="D48:E48"/>
    <mergeCell ref="D49:E49"/>
    <mergeCell ref="C36:E36"/>
    <mergeCell ref="C37:E37"/>
    <mergeCell ref="C38:E38"/>
    <mergeCell ref="C39:E39"/>
    <mergeCell ref="C40:E40"/>
    <mergeCell ref="C41:E41"/>
    <mergeCell ref="C56:E56"/>
    <mergeCell ref="C57:E57"/>
    <mergeCell ref="C58:E58"/>
    <mergeCell ref="C59:E59"/>
    <mergeCell ref="C60:E60"/>
    <mergeCell ref="C61:E61"/>
    <mergeCell ref="C50:E50"/>
    <mergeCell ref="C51:E51"/>
    <mergeCell ref="C52:E52"/>
    <mergeCell ref="C53:E53"/>
    <mergeCell ref="C54:E54"/>
    <mergeCell ref="C55:E55"/>
    <mergeCell ref="C68:E68"/>
    <mergeCell ref="D69:E69"/>
    <mergeCell ref="D70:E70"/>
    <mergeCell ref="D71:E71"/>
    <mergeCell ref="C72:E72"/>
    <mergeCell ref="D73:E73"/>
    <mergeCell ref="C62:E62"/>
    <mergeCell ref="C63:E63"/>
    <mergeCell ref="C64:E64"/>
    <mergeCell ref="C65:E65"/>
    <mergeCell ref="C66:E66"/>
    <mergeCell ref="C67:E67"/>
    <mergeCell ref="D80:E80"/>
    <mergeCell ref="C81:E81"/>
    <mergeCell ref="C85:E85"/>
    <mergeCell ref="C86:E86"/>
    <mergeCell ref="D87:E87"/>
    <mergeCell ref="D88:E88"/>
    <mergeCell ref="D74:E74"/>
    <mergeCell ref="D75:E75"/>
    <mergeCell ref="D76:E76"/>
    <mergeCell ref="C77:E77"/>
    <mergeCell ref="C78:E78"/>
    <mergeCell ref="D79:E79"/>
    <mergeCell ref="D95:E95"/>
    <mergeCell ref="D96:E96"/>
    <mergeCell ref="C97:E97"/>
    <mergeCell ref="D98:E98"/>
    <mergeCell ref="D99:E99"/>
    <mergeCell ref="D100:E100"/>
    <mergeCell ref="D89:E89"/>
    <mergeCell ref="D90:E90"/>
    <mergeCell ref="D91:E91"/>
    <mergeCell ref="D92:E92"/>
    <mergeCell ref="D93:E93"/>
    <mergeCell ref="D94:E94"/>
    <mergeCell ref="D107:E107"/>
    <mergeCell ref="C108:E108"/>
    <mergeCell ref="D109:E109"/>
    <mergeCell ref="D110:E110"/>
    <mergeCell ref="D111:E111"/>
    <mergeCell ref="D112:E112"/>
    <mergeCell ref="D101:E101"/>
    <mergeCell ref="D102:E102"/>
    <mergeCell ref="D103:E103"/>
    <mergeCell ref="D104:E104"/>
    <mergeCell ref="D105:E105"/>
    <mergeCell ref="D106:E106"/>
    <mergeCell ref="C119:E119"/>
    <mergeCell ref="D120:E120"/>
    <mergeCell ref="D121:E121"/>
    <mergeCell ref="C122:E122"/>
    <mergeCell ref="D123:E123"/>
    <mergeCell ref="D124:E124"/>
    <mergeCell ref="D113:E113"/>
    <mergeCell ref="D114:E114"/>
    <mergeCell ref="D115:E115"/>
    <mergeCell ref="D116:E116"/>
    <mergeCell ref="D117:E117"/>
    <mergeCell ref="D118:E118"/>
    <mergeCell ref="D131:E131"/>
    <mergeCell ref="D132:E132"/>
    <mergeCell ref="D133:E133"/>
    <mergeCell ref="C134:E134"/>
    <mergeCell ref="C135:E135"/>
    <mergeCell ref="C136:E136"/>
    <mergeCell ref="D125:E125"/>
    <mergeCell ref="D126:E126"/>
    <mergeCell ref="D127:E127"/>
    <mergeCell ref="D128:E128"/>
    <mergeCell ref="D129:E129"/>
    <mergeCell ref="D130:E130"/>
    <mergeCell ref="D143:E143"/>
    <mergeCell ref="D144:E144"/>
    <mergeCell ref="D145:E145"/>
    <mergeCell ref="D146:E146"/>
    <mergeCell ref="D147:E147"/>
    <mergeCell ref="C148:E148"/>
    <mergeCell ref="C137:E137"/>
    <mergeCell ref="D138:E138"/>
    <mergeCell ref="D139:E139"/>
    <mergeCell ref="D140:E140"/>
    <mergeCell ref="D141:E141"/>
    <mergeCell ref="D142:E142"/>
    <mergeCell ref="C155:E155"/>
    <mergeCell ref="C156:E156"/>
    <mergeCell ref="C157:E157"/>
    <mergeCell ref="C158:E158"/>
    <mergeCell ref="C159:E159"/>
    <mergeCell ref="C160:E160"/>
    <mergeCell ref="C149:E149"/>
    <mergeCell ref="C150:E150"/>
    <mergeCell ref="C151:E151"/>
    <mergeCell ref="D152:E152"/>
    <mergeCell ref="D153:E153"/>
    <mergeCell ref="C154:E154"/>
    <mergeCell ref="D167:E167"/>
    <mergeCell ref="D168:E168"/>
    <mergeCell ref="D169:E169"/>
    <mergeCell ref="D170:E170"/>
    <mergeCell ref="D171:E171"/>
    <mergeCell ref="D172:E172"/>
    <mergeCell ref="C161:E161"/>
    <mergeCell ref="C162:E162"/>
    <mergeCell ref="C163:E163"/>
    <mergeCell ref="C164:E164"/>
    <mergeCell ref="C165:E165"/>
    <mergeCell ref="C166:E166"/>
    <mergeCell ref="D179:E179"/>
    <mergeCell ref="D180:E180"/>
    <mergeCell ref="D181:E181"/>
    <mergeCell ref="D182:E182"/>
    <mergeCell ref="D183:E183"/>
    <mergeCell ref="D184:E184"/>
    <mergeCell ref="D173:E173"/>
    <mergeCell ref="D174:E174"/>
    <mergeCell ref="D175:E175"/>
    <mergeCell ref="D176:E176"/>
    <mergeCell ref="C177:E177"/>
    <mergeCell ref="D178:E178"/>
    <mergeCell ref="D191:E191"/>
    <mergeCell ref="D192:E192"/>
    <mergeCell ref="D193:E193"/>
    <mergeCell ref="D194:E194"/>
    <mergeCell ref="D195:E195"/>
    <mergeCell ref="D196:E196"/>
    <mergeCell ref="D185:E185"/>
    <mergeCell ref="D186:E186"/>
    <mergeCell ref="D187:E187"/>
    <mergeCell ref="C188:E188"/>
    <mergeCell ref="D189:E189"/>
    <mergeCell ref="D190:E190"/>
    <mergeCell ref="D203:E203"/>
    <mergeCell ref="D204:E204"/>
    <mergeCell ref="D205:E205"/>
    <mergeCell ref="D206:E206"/>
    <mergeCell ref="D207:E207"/>
    <mergeCell ref="D208:E208"/>
    <mergeCell ref="D197:E197"/>
    <mergeCell ref="D198:E198"/>
    <mergeCell ref="C199:E199"/>
    <mergeCell ref="D200:E200"/>
    <mergeCell ref="D201:E201"/>
    <mergeCell ref="C202:E202"/>
    <mergeCell ref="C215:E215"/>
    <mergeCell ref="C216:E216"/>
    <mergeCell ref="D217:E217"/>
    <mergeCell ref="D218:E218"/>
    <mergeCell ref="D219:E219"/>
    <mergeCell ref="D220:E220"/>
    <mergeCell ref="D209:E209"/>
    <mergeCell ref="D210:E210"/>
    <mergeCell ref="D211:E211"/>
    <mergeCell ref="D212:E212"/>
    <mergeCell ref="D213:E213"/>
    <mergeCell ref="C214:E214"/>
    <mergeCell ref="C227:E227"/>
    <mergeCell ref="C228:E228"/>
    <mergeCell ref="C229:E229"/>
    <mergeCell ref="D230:E230"/>
    <mergeCell ref="D231:E231"/>
    <mergeCell ref="D232:E232"/>
    <mergeCell ref="D221:E221"/>
    <mergeCell ref="D222:E222"/>
    <mergeCell ref="D223:E223"/>
    <mergeCell ref="D224:E224"/>
    <mergeCell ref="D225:E225"/>
    <mergeCell ref="D226:E226"/>
    <mergeCell ref="D239:E239"/>
    <mergeCell ref="C240:E240"/>
    <mergeCell ref="C241:E241"/>
    <mergeCell ref="C242:E242"/>
    <mergeCell ref="C243:E243"/>
    <mergeCell ref="C244:E244"/>
    <mergeCell ref="C233:E233"/>
    <mergeCell ref="D234:E234"/>
    <mergeCell ref="D235:E235"/>
    <mergeCell ref="D236:E236"/>
    <mergeCell ref="D237:E237"/>
    <mergeCell ref="D238:E238"/>
    <mergeCell ref="B257:E257"/>
    <mergeCell ref="C251:E251"/>
    <mergeCell ref="C252:E252"/>
    <mergeCell ref="C253:E253"/>
    <mergeCell ref="C254:E254"/>
    <mergeCell ref="C255:E255"/>
    <mergeCell ref="C256:E256"/>
    <mergeCell ref="C245:E245"/>
    <mergeCell ref="C246:E246"/>
    <mergeCell ref="D247:E247"/>
    <mergeCell ref="D248:E248"/>
    <mergeCell ref="C249:E249"/>
    <mergeCell ref="C250:E250"/>
  </mergeCells>
  <pageMargins left="0.25" right="0.25" top="0.75" bottom="0.75" header="0.3" footer="0.3"/>
  <pageSetup paperSize="9" scale="59" orientation="landscape" horizontalDpi="4294967293" r:id="rId1"/>
  <headerFooter>
    <oddHeader>&amp;C&amp;"Times New Roman,Félkövér"&amp;12 081030 Sportlétesítmények, edzőtáborok működtetése és fejlesztése Kiadások - 2018. év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10</vt:i4>
      </vt:variant>
    </vt:vector>
  </HeadingPairs>
  <TitlesOfParts>
    <vt:vector size="21" baseType="lpstr">
      <vt:lpstr>Összesítő</vt:lpstr>
      <vt:lpstr>Összesítő cofog</vt:lpstr>
      <vt:lpstr>Bevételek</vt:lpstr>
      <vt:lpstr>Kiadások</vt:lpstr>
      <vt:lpstr>Igazgatás</vt:lpstr>
      <vt:lpstr>Községgazd</vt:lpstr>
      <vt:lpstr>Vagyongazd</vt:lpstr>
      <vt:lpstr>Közút</vt:lpstr>
      <vt:lpstr>Sport</vt:lpstr>
      <vt:lpstr>Közművelődés</vt:lpstr>
      <vt:lpstr>Támogatás</vt:lpstr>
      <vt:lpstr>Bevételek!Nyomtatási_terület</vt:lpstr>
      <vt:lpstr>Igazgatás!Nyomtatási_terület</vt:lpstr>
      <vt:lpstr>Kiadások!Nyomtatási_terület</vt:lpstr>
      <vt:lpstr>Közművelődés!Nyomtatási_terület</vt:lpstr>
      <vt:lpstr>Közút!Nyomtatási_terület</vt:lpstr>
      <vt:lpstr>Községgazd!Nyomtatási_terület</vt:lpstr>
      <vt:lpstr>Összesítő!Nyomtatási_terület</vt:lpstr>
      <vt:lpstr>Sport!Nyomtatási_terület</vt:lpstr>
      <vt:lpstr>Támogatás!Nyomtatási_terület</vt:lpstr>
      <vt:lpstr>Vagyongazd!Nyomtatási_terület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Manoly</dc:creator>
  <cp:lastModifiedBy>Freész Józsefné</cp:lastModifiedBy>
  <cp:lastPrinted>2018-03-12T14:10:24Z</cp:lastPrinted>
  <dcterms:created xsi:type="dcterms:W3CDTF">2015-11-28T12:14:02Z</dcterms:created>
  <dcterms:modified xsi:type="dcterms:W3CDTF">2018-03-12T14:11:05Z</dcterms:modified>
</cp:coreProperties>
</file>