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" yWindow="-12" windowWidth="11532" windowHeight="9696" tabRatio="852" firstSheet="4" activeTab="5"/>
  </bookViews>
  <sheets>
    <sheet name="10.1.-10.7." sheetId="23" r:id="rId1"/>
    <sheet name="10.8.-10.10. " sheetId="24" r:id="rId2"/>
    <sheet name="11.1.-11.6. " sheetId="25" r:id="rId3"/>
    <sheet name="12.1.-12.8. mell." sheetId="26" r:id="rId4"/>
    <sheet name="13. mell." sheetId="44" r:id="rId5"/>
    <sheet name="14. mell." sheetId="33" r:id="rId6"/>
    <sheet name="15. mell." sheetId="27" r:id="rId7"/>
    <sheet name="16. melléklet" sheetId="28" r:id="rId8"/>
    <sheet name="17-18. mell." sheetId="29" r:id="rId9"/>
    <sheet name="19. mell. " sheetId="30" r:id="rId10"/>
    <sheet name="20. mell." sheetId="31" r:id="rId11"/>
    <sheet name="20.1." sheetId="41" r:id="rId12"/>
    <sheet name="20. 2." sheetId="42" r:id="rId13"/>
    <sheet name="20. 3" sheetId="35" r:id="rId14"/>
    <sheet name="20. 4." sheetId="36" r:id="rId15"/>
    <sheet name="20.5." sheetId="37" r:id="rId16"/>
    <sheet name="20. 6." sheetId="38" r:id="rId17"/>
    <sheet name="20.7." sheetId="39" r:id="rId18"/>
    <sheet name="20. 8." sheetId="40" r:id="rId19"/>
    <sheet name="21. mell." sheetId="1" r:id="rId20"/>
    <sheet name="22. mell." sheetId="19" r:id="rId21"/>
    <sheet name="23.-25. mell." sheetId="21" r:id="rId22"/>
    <sheet name="26. mell." sheetId="11" r:id="rId23"/>
    <sheet name="27. mell." sheetId="2" r:id="rId24"/>
    <sheet name="28. mell." sheetId="8" r:id="rId25"/>
    <sheet name="29. mell." sheetId="10" r:id="rId26"/>
    <sheet name="30.mell" sheetId="45" r:id="rId27"/>
    <sheet name="31.mell" sheetId="43" r:id="rId28"/>
  </sheets>
  <definedNames>
    <definedName name="_xlnm._FilterDatabase" localSheetId="26" hidden="1">'30.mell'!$M$1:$M$86</definedName>
    <definedName name="_xlnm._FilterDatabase" localSheetId="27" hidden="1">'31.mell'!$I$1:$I$21</definedName>
    <definedName name="_xlnm.Print_Titles" localSheetId="4">'13. mell.'!$1:$3</definedName>
    <definedName name="_xlnm.Print_Titles" localSheetId="5">'14. mell.'!$1:$3</definedName>
    <definedName name="_xlnm.Print_Titles" localSheetId="26">'30.mell'!$1:$1</definedName>
    <definedName name="_xlnm.Print_Titles" localSheetId="27">'31.mell'!$1:$1</definedName>
  </definedNames>
  <calcPr calcId="124519"/>
</workbook>
</file>

<file path=xl/calcChain.xml><?xml version="1.0" encoding="utf-8"?>
<calcChain xmlns="http://schemas.openxmlformats.org/spreadsheetml/2006/main">
  <c r="F42" i="33"/>
  <c r="G42"/>
  <c r="D38"/>
  <c r="D42" s="1"/>
  <c r="F38"/>
  <c r="G38"/>
  <c r="I35"/>
  <c r="H35"/>
  <c r="H38" s="1"/>
  <c r="H42" s="1"/>
  <c r="J33"/>
  <c r="I33"/>
  <c r="J30"/>
  <c r="I30"/>
  <c r="D125" i="44"/>
  <c r="C125"/>
  <c r="F125"/>
  <c r="E125"/>
  <c r="G125"/>
  <c r="J35" i="33" l="1"/>
  <c r="J38" s="1"/>
  <c r="J42" s="1"/>
  <c r="I38"/>
  <c r="I42" s="1"/>
  <c r="D122" i="44" l="1"/>
  <c r="E122"/>
  <c r="F122"/>
  <c r="G122"/>
  <c r="G120"/>
  <c r="F120"/>
  <c r="G117"/>
  <c r="F117"/>
  <c r="G115"/>
  <c r="F115"/>
  <c r="G114"/>
  <c r="F114"/>
  <c r="G98"/>
  <c r="F98"/>
  <c r="E98"/>
  <c r="B14" i="19"/>
  <c r="B39" i="2" l="1"/>
  <c r="B33"/>
  <c r="C42"/>
  <c r="C41"/>
  <c r="C40"/>
  <c r="C39"/>
  <c r="C38"/>
  <c r="C37"/>
  <c r="C36"/>
  <c r="C35"/>
  <c r="C34"/>
  <c r="C33"/>
  <c r="C32"/>
  <c r="C31"/>
  <c r="G39"/>
  <c r="C62"/>
  <c r="D62"/>
  <c r="D88"/>
  <c r="K50" i="45"/>
  <c r="K45"/>
  <c r="J39"/>
  <c r="C39"/>
  <c r="K37"/>
  <c r="K36"/>
  <c r="K35"/>
  <c r="K32"/>
  <c r="K31"/>
  <c r="K30"/>
  <c r="K29"/>
  <c r="K28"/>
  <c r="K27"/>
  <c r="K26"/>
  <c r="K25"/>
  <c r="K24"/>
  <c r="C23"/>
  <c r="K39" s="1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K2"/>
  <c r="K38" s="1"/>
  <c r="G28" i="44" l="1"/>
  <c r="F28"/>
  <c r="G81" l="1"/>
  <c r="F81"/>
  <c r="E81"/>
  <c r="G75"/>
  <c r="F75"/>
  <c r="E75"/>
  <c r="I4" i="33"/>
  <c r="H4"/>
  <c r="J4" s="1"/>
  <c r="B117" i="26"/>
  <c r="B116" l="1"/>
  <c r="B30" i="23" l="1"/>
  <c r="B18"/>
  <c r="B9"/>
  <c r="G37" i="2" l="1"/>
  <c r="G36"/>
  <c r="G33"/>
  <c r="G31"/>
  <c r="I31"/>
  <c r="C21" i="11" l="1"/>
  <c r="D21"/>
  <c r="E21"/>
  <c r="F21"/>
  <c r="G21"/>
  <c r="H21"/>
  <c r="I21"/>
  <c r="J21"/>
  <c r="K21"/>
  <c r="L21"/>
  <c r="M21"/>
  <c r="N21"/>
  <c r="O21"/>
  <c r="P21"/>
  <c r="B21"/>
  <c r="Q15"/>
  <c r="Q14"/>
  <c r="Q8"/>
  <c r="Q9"/>
  <c r="Q10"/>
  <c r="Q11"/>
  <c r="Q12"/>
  <c r="Q7"/>
  <c r="E10" i="2"/>
  <c r="F10"/>
  <c r="G10"/>
  <c r="H10"/>
  <c r="I10"/>
  <c r="E11"/>
  <c r="F11"/>
  <c r="G11"/>
  <c r="H11"/>
  <c r="I11"/>
  <c r="E12"/>
  <c r="F12"/>
  <c r="G12"/>
  <c r="H12"/>
  <c r="I12"/>
  <c r="E13"/>
  <c r="F13"/>
  <c r="G13"/>
  <c r="H13"/>
  <c r="I13"/>
  <c r="E14"/>
  <c r="F14"/>
  <c r="G14"/>
  <c r="H14"/>
  <c r="I14"/>
  <c r="E15"/>
  <c r="F15"/>
  <c r="G15"/>
  <c r="H15"/>
  <c r="I15"/>
  <c r="E16"/>
  <c r="F16"/>
  <c r="G16"/>
  <c r="H16"/>
  <c r="I16"/>
  <c r="E17"/>
  <c r="F17"/>
  <c r="G17"/>
  <c r="H17"/>
  <c r="I17"/>
  <c r="E18"/>
  <c r="F18"/>
  <c r="G18"/>
  <c r="H18"/>
  <c r="I18"/>
  <c r="E19"/>
  <c r="F19"/>
  <c r="G19"/>
  <c r="H19"/>
  <c r="I19"/>
  <c r="E20"/>
  <c r="F20"/>
  <c r="G20"/>
  <c r="H20"/>
  <c r="I20"/>
  <c r="E21"/>
  <c r="F21"/>
  <c r="G21"/>
  <c r="H21"/>
  <c r="I21"/>
  <c r="D11"/>
  <c r="D12"/>
  <c r="D13"/>
  <c r="D14"/>
  <c r="D15"/>
  <c r="D16"/>
  <c r="D17"/>
  <c r="D18"/>
  <c r="D19"/>
  <c r="D20"/>
  <c r="D21"/>
  <c r="D10"/>
  <c r="H22"/>
  <c r="B11"/>
  <c r="B13"/>
  <c r="B14"/>
  <c r="J14" s="1"/>
  <c r="B15"/>
  <c r="B16"/>
  <c r="B17"/>
  <c r="B19"/>
  <c r="B20"/>
  <c r="B21"/>
  <c r="Q21" i="11" l="1"/>
  <c r="J15" i="2"/>
  <c r="J11"/>
  <c r="J19"/>
  <c r="G22"/>
  <c r="J21"/>
  <c r="J17"/>
  <c r="J13"/>
  <c r="I22"/>
  <c r="E22"/>
  <c r="J20"/>
  <c r="J16"/>
  <c r="F22"/>
  <c r="D22"/>
  <c r="B12" i="1"/>
  <c r="B13"/>
  <c r="B91" i="26" l="1"/>
  <c r="E53" i="25" l="1"/>
  <c r="E54"/>
  <c r="E55"/>
  <c r="C37" i="24" l="1"/>
  <c r="B37"/>
  <c r="D78" i="23" l="1"/>
  <c r="E77"/>
  <c r="E74"/>
  <c r="E75"/>
  <c r="C122" i="44"/>
  <c r="E120"/>
  <c r="E117"/>
  <c r="E115"/>
  <c r="E114"/>
  <c r="D91"/>
  <c r="C91"/>
  <c r="F90"/>
  <c r="E90"/>
  <c r="F89"/>
  <c r="E89"/>
  <c r="G89" s="1"/>
  <c r="F88"/>
  <c r="E88"/>
  <c r="F82"/>
  <c r="E82"/>
  <c r="F78"/>
  <c r="E78"/>
  <c r="F73"/>
  <c r="E73"/>
  <c r="F68"/>
  <c r="E68"/>
  <c r="G68" s="1"/>
  <c r="F66"/>
  <c r="E66"/>
  <c r="F64"/>
  <c r="E64"/>
  <c r="G64" s="1"/>
  <c r="F42"/>
  <c r="E42"/>
  <c r="F40"/>
  <c r="E40"/>
  <c r="G40" s="1"/>
  <c r="F36"/>
  <c r="E36"/>
  <c r="F35"/>
  <c r="E35"/>
  <c r="G35" s="1"/>
  <c r="F34"/>
  <c r="E34"/>
  <c r="F30"/>
  <c r="E30"/>
  <c r="G30" s="1"/>
  <c r="F13"/>
  <c r="E13"/>
  <c r="F4"/>
  <c r="E4"/>
  <c r="G82" l="1"/>
  <c r="G36"/>
  <c r="G73"/>
  <c r="G13"/>
  <c r="G78"/>
  <c r="G88"/>
  <c r="G90"/>
  <c r="G34"/>
  <c r="G66"/>
  <c r="G42"/>
  <c r="E91"/>
  <c r="F91"/>
  <c r="G4"/>
  <c r="G91" l="1"/>
  <c r="H12" i="1"/>
  <c r="H13"/>
  <c r="J41" i="42" l="1"/>
  <c r="K41"/>
  <c r="I41"/>
  <c r="I43" s="1"/>
  <c r="J14"/>
  <c r="J25" s="1"/>
  <c r="K14"/>
  <c r="K25" s="1"/>
  <c r="I14"/>
  <c r="I25" s="1"/>
  <c r="E41"/>
  <c r="F41"/>
  <c r="D41"/>
  <c r="J43" l="1"/>
  <c r="K43"/>
  <c r="E23"/>
  <c r="F23"/>
  <c r="D23"/>
  <c r="E14"/>
  <c r="F14"/>
  <c r="D14"/>
  <c r="J40" i="41"/>
  <c r="K40"/>
  <c r="I40"/>
  <c r="J30"/>
  <c r="K30"/>
  <c r="K42" s="1"/>
  <c r="I30"/>
  <c r="J14"/>
  <c r="K14"/>
  <c r="I14"/>
  <c r="E30"/>
  <c r="E42" s="1"/>
  <c r="F30"/>
  <c r="F42" s="1"/>
  <c r="D30"/>
  <c r="D42" s="1"/>
  <c r="E23"/>
  <c r="E25" s="1"/>
  <c r="F23"/>
  <c r="D23"/>
  <c r="D25" s="1"/>
  <c r="E14"/>
  <c r="F14"/>
  <c r="D14"/>
  <c r="C26" i="1"/>
  <c r="D26"/>
  <c r="E26"/>
  <c r="F26"/>
  <c r="G26"/>
  <c r="B26"/>
  <c r="H14"/>
  <c r="H15"/>
  <c r="H16"/>
  <c r="H17"/>
  <c r="H18"/>
  <c r="H19"/>
  <c r="H20"/>
  <c r="H21"/>
  <c r="H11"/>
  <c r="J42" i="41" l="1"/>
  <c r="F25"/>
  <c r="F44" s="1"/>
  <c r="I42"/>
  <c r="D44"/>
  <c r="E44"/>
  <c r="F25" i="42"/>
  <c r="F43" s="1"/>
  <c r="H26" i="1"/>
  <c r="D25" i="42"/>
  <c r="D43" s="1"/>
  <c r="E25"/>
  <c r="E43" s="1"/>
  <c r="B49" i="21" l="1"/>
  <c r="C8" i="8" l="1"/>
  <c r="C13" i="11" l="1"/>
  <c r="C22" s="1"/>
  <c r="C24" s="1"/>
  <c r="D13"/>
  <c r="D22" s="1"/>
  <c r="D24" s="1"/>
  <c r="E13"/>
  <c r="E22" s="1"/>
  <c r="E24" s="1"/>
  <c r="F13"/>
  <c r="F22" s="1"/>
  <c r="F24" s="1"/>
  <c r="G13"/>
  <c r="G22" s="1"/>
  <c r="G24" s="1"/>
  <c r="H13"/>
  <c r="H22" s="1"/>
  <c r="H24" s="1"/>
  <c r="I13"/>
  <c r="I22" s="1"/>
  <c r="I24" s="1"/>
  <c r="J13"/>
  <c r="J22" s="1"/>
  <c r="J24" s="1"/>
  <c r="K13"/>
  <c r="K22" s="1"/>
  <c r="K24" s="1"/>
  <c r="L13"/>
  <c r="L22" s="1"/>
  <c r="L24" s="1"/>
  <c r="M13"/>
  <c r="M22" s="1"/>
  <c r="M24" s="1"/>
  <c r="N13"/>
  <c r="N22" s="1"/>
  <c r="N24" s="1"/>
  <c r="O13"/>
  <c r="O22" s="1"/>
  <c r="O24" s="1"/>
  <c r="P13"/>
  <c r="P22" s="1"/>
  <c r="P24" s="1"/>
  <c r="B13"/>
  <c r="B22" s="1"/>
  <c r="B24" s="1"/>
  <c r="M17" i="43"/>
  <c r="I14"/>
  <c r="L14" s="1"/>
  <c r="H13"/>
  <c r="C13"/>
  <c r="I12"/>
  <c r="L12" s="1"/>
  <c r="I11"/>
  <c r="L11" s="1"/>
  <c r="I10"/>
  <c r="J9"/>
  <c r="H9"/>
  <c r="G9"/>
  <c r="C9"/>
  <c r="I4"/>
  <c r="I2"/>
  <c r="I9" l="1"/>
  <c r="I18" s="1"/>
  <c r="Q13" i="11"/>
  <c r="Q22" s="1"/>
  <c r="Q24" s="1"/>
  <c r="L17" i="43"/>
  <c r="E117" i="2"/>
  <c r="E129" s="1"/>
  <c r="F118"/>
  <c r="F119"/>
  <c r="F120"/>
  <c r="F121"/>
  <c r="F122"/>
  <c r="F123"/>
  <c r="F124"/>
  <c r="F125"/>
  <c r="F126"/>
  <c r="F127"/>
  <c r="F128"/>
  <c r="F117"/>
  <c r="B117"/>
  <c r="B129" s="1"/>
  <c r="C118"/>
  <c r="C119"/>
  <c r="C120"/>
  <c r="C121"/>
  <c r="C122"/>
  <c r="C123"/>
  <c r="C124"/>
  <c r="C125"/>
  <c r="C126"/>
  <c r="C127"/>
  <c r="C128"/>
  <c r="C117"/>
  <c r="C129" s="1"/>
  <c r="H85"/>
  <c r="I85" s="1"/>
  <c r="I86"/>
  <c r="I87"/>
  <c r="I88"/>
  <c r="I89"/>
  <c r="I90"/>
  <c r="I91"/>
  <c r="I92"/>
  <c r="I93"/>
  <c r="I94"/>
  <c r="I95"/>
  <c r="I96"/>
  <c r="E85"/>
  <c r="E97" s="1"/>
  <c r="F86"/>
  <c r="F87"/>
  <c r="F88"/>
  <c r="F89"/>
  <c r="F90"/>
  <c r="F91"/>
  <c r="F92"/>
  <c r="F93"/>
  <c r="F94"/>
  <c r="F95"/>
  <c r="F96"/>
  <c r="B85"/>
  <c r="C86"/>
  <c r="C11" s="1"/>
  <c r="K11" s="1"/>
  <c r="C87"/>
  <c r="C88"/>
  <c r="C13" s="1"/>
  <c r="C89"/>
  <c r="C90"/>
  <c r="C15" s="1"/>
  <c r="C91"/>
  <c r="C92"/>
  <c r="C17" s="1"/>
  <c r="C93"/>
  <c r="C94"/>
  <c r="C19" s="1"/>
  <c r="K19" s="1"/>
  <c r="C95"/>
  <c r="C96"/>
  <c r="C21" s="1"/>
  <c r="K21" s="1"/>
  <c r="C85"/>
  <c r="J129"/>
  <c r="I129"/>
  <c r="H129"/>
  <c r="G129"/>
  <c r="D129"/>
  <c r="J97"/>
  <c r="H97"/>
  <c r="G97"/>
  <c r="D97"/>
  <c r="B97"/>
  <c r="J16" i="31"/>
  <c r="K16"/>
  <c r="J17"/>
  <c r="K17"/>
  <c r="J18"/>
  <c r="K18"/>
  <c r="J19"/>
  <c r="K19"/>
  <c r="J21"/>
  <c r="K21"/>
  <c r="J22"/>
  <c r="K22"/>
  <c r="J28"/>
  <c r="K28"/>
  <c r="J29"/>
  <c r="K29"/>
  <c r="J32"/>
  <c r="K32"/>
  <c r="J33"/>
  <c r="K33"/>
  <c r="J34"/>
  <c r="K34"/>
  <c r="J35"/>
  <c r="K35"/>
  <c r="J36"/>
  <c r="K36"/>
  <c r="J37"/>
  <c r="K37"/>
  <c r="J38"/>
  <c r="K38"/>
  <c r="I17"/>
  <c r="I18"/>
  <c r="I19"/>
  <c r="I21"/>
  <c r="I22"/>
  <c r="I28"/>
  <c r="I29"/>
  <c r="I32"/>
  <c r="I33"/>
  <c r="I34"/>
  <c r="I35"/>
  <c r="I36"/>
  <c r="I37"/>
  <c r="I38"/>
  <c r="I16"/>
  <c r="J10"/>
  <c r="K10"/>
  <c r="J11"/>
  <c r="K11"/>
  <c r="J12"/>
  <c r="K12"/>
  <c r="J13"/>
  <c r="K13"/>
  <c r="I10"/>
  <c r="I11"/>
  <c r="I12"/>
  <c r="I13"/>
  <c r="E10"/>
  <c r="F10"/>
  <c r="E15"/>
  <c r="F15"/>
  <c r="E16"/>
  <c r="F16"/>
  <c r="E17"/>
  <c r="F17"/>
  <c r="E18"/>
  <c r="F18"/>
  <c r="E19"/>
  <c r="F19"/>
  <c r="E20"/>
  <c r="F20"/>
  <c r="E27"/>
  <c r="F27"/>
  <c r="E28"/>
  <c r="F28"/>
  <c r="E29"/>
  <c r="F29"/>
  <c r="E32"/>
  <c r="F32"/>
  <c r="E33"/>
  <c r="F33"/>
  <c r="E34"/>
  <c r="F34"/>
  <c r="E35"/>
  <c r="F35"/>
  <c r="E36"/>
  <c r="F36"/>
  <c r="D15"/>
  <c r="D16"/>
  <c r="D17"/>
  <c r="D18"/>
  <c r="D19"/>
  <c r="D20"/>
  <c r="D27"/>
  <c r="D28"/>
  <c r="D29"/>
  <c r="D32"/>
  <c r="D33"/>
  <c r="D34"/>
  <c r="D35"/>
  <c r="D36"/>
  <c r="E7"/>
  <c r="F7"/>
  <c r="E8"/>
  <c r="F8"/>
  <c r="D8"/>
  <c r="D10"/>
  <c r="D7"/>
  <c r="I31" i="40"/>
  <c r="K15"/>
  <c r="J15"/>
  <c r="I15"/>
  <c r="K39" i="39"/>
  <c r="J39"/>
  <c r="I39"/>
  <c r="K30"/>
  <c r="J30"/>
  <c r="J41" s="1"/>
  <c r="I30"/>
  <c r="F30"/>
  <c r="E30"/>
  <c r="D30"/>
  <c r="K23"/>
  <c r="J23"/>
  <c r="I23"/>
  <c r="J9"/>
  <c r="K9" s="1"/>
  <c r="I9"/>
  <c r="E9"/>
  <c r="F9" s="1"/>
  <c r="F14" s="1"/>
  <c r="D9"/>
  <c r="D14" s="1"/>
  <c r="I8"/>
  <c r="J8" s="1"/>
  <c r="K8" s="1"/>
  <c r="I7"/>
  <c r="J7" s="1"/>
  <c r="K39" i="38"/>
  <c r="J39"/>
  <c r="I39"/>
  <c r="K30"/>
  <c r="J30"/>
  <c r="J41" s="1"/>
  <c r="I30"/>
  <c r="F30"/>
  <c r="E30"/>
  <c r="D30"/>
  <c r="K23"/>
  <c r="J23"/>
  <c r="I23"/>
  <c r="D14"/>
  <c r="I9"/>
  <c r="J9" s="1"/>
  <c r="K9" s="1"/>
  <c r="E9"/>
  <c r="E14" s="1"/>
  <c r="I8"/>
  <c r="I14" s="1"/>
  <c r="J7"/>
  <c r="J8" s="1"/>
  <c r="J14" l="1"/>
  <c r="J25" s="1"/>
  <c r="C20" i="2"/>
  <c r="K20" s="1"/>
  <c r="C16"/>
  <c r="C12"/>
  <c r="C18"/>
  <c r="K18" s="1"/>
  <c r="C14"/>
  <c r="I41" i="38"/>
  <c r="K41"/>
  <c r="I41" i="39"/>
  <c r="K41"/>
  <c r="B10" i="2"/>
  <c r="F129"/>
  <c r="I97"/>
  <c r="F85"/>
  <c r="F97" s="1"/>
  <c r="C97"/>
  <c r="D37" i="39"/>
  <c r="D39" s="1"/>
  <c r="D41" s="1"/>
  <c r="I25" i="38"/>
  <c r="D21" s="1"/>
  <c r="D23" s="1"/>
  <c r="D25" s="1"/>
  <c r="K7"/>
  <c r="K8" s="1"/>
  <c r="K14" s="1"/>
  <c r="K25" s="1"/>
  <c r="E37"/>
  <c r="E39" s="1"/>
  <c r="F9"/>
  <c r="F14" s="1"/>
  <c r="J14" i="39"/>
  <c r="J25" s="1"/>
  <c r="K7"/>
  <c r="K14" s="1"/>
  <c r="K25" s="1"/>
  <c r="I14"/>
  <c r="I25" s="1"/>
  <c r="E14"/>
  <c r="F37"/>
  <c r="F39" s="1"/>
  <c r="F41" s="1"/>
  <c r="E37"/>
  <c r="E39" s="1"/>
  <c r="E41" s="1"/>
  <c r="J43" i="38"/>
  <c r="E21"/>
  <c r="E23" s="1"/>
  <c r="E25" s="1"/>
  <c r="I43"/>
  <c r="E41"/>
  <c r="D37"/>
  <c r="D39" s="1"/>
  <c r="D41" s="1"/>
  <c r="F37"/>
  <c r="F39" s="1"/>
  <c r="F41" s="1"/>
  <c r="C10" i="2" l="1"/>
  <c r="J10"/>
  <c r="E43" i="38"/>
  <c r="D43"/>
  <c r="J43" i="39"/>
  <c r="E21"/>
  <c r="E23" s="1"/>
  <c r="F21"/>
  <c r="F23" s="1"/>
  <c r="F25" s="1"/>
  <c r="F43" s="1"/>
  <c r="K43"/>
  <c r="I43"/>
  <c r="D21"/>
  <c r="D23" s="1"/>
  <c r="D25" s="1"/>
  <c r="D43" s="1"/>
  <c r="E25"/>
  <c r="E43" s="1"/>
  <c r="K43" i="38"/>
  <c r="F21"/>
  <c r="F23" s="1"/>
  <c r="F25" s="1"/>
  <c r="F43" s="1"/>
  <c r="K39" i="37" l="1"/>
  <c r="J39"/>
  <c r="I39"/>
  <c r="K30"/>
  <c r="J30"/>
  <c r="J41" s="1"/>
  <c r="I30"/>
  <c r="F30"/>
  <c r="E30"/>
  <c r="D30"/>
  <c r="K23"/>
  <c r="J23"/>
  <c r="I23"/>
  <c r="K14"/>
  <c r="K25" s="1"/>
  <c r="J14"/>
  <c r="I14"/>
  <c r="F14"/>
  <c r="E14"/>
  <c r="D14"/>
  <c r="J25" l="1"/>
  <c r="J43" s="1"/>
  <c r="I41"/>
  <c r="K41"/>
  <c r="K43" s="1"/>
  <c r="I25"/>
  <c r="D21" s="1"/>
  <c r="D23" s="1"/>
  <c r="D25" s="1"/>
  <c r="F37"/>
  <c r="F39" s="1"/>
  <c r="F41" s="1"/>
  <c r="F21"/>
  <c r="F23" s="1"/>
  <c r="F25" s="1"/>
  <c r="E21"/>
  <c r="E23" s="1"/>
  <c r="E25" s="1"/>
  <c r="I43"/>
  <c r="D37"/>
  <c r="D39" s="1"/>
  <c r="D41" s="1"/>
  <c r="E37"/>
  <c r="E39" s="1"/>
  <c r="E41" s="1"/>
  <c r="K39" i="36"/>
  <c r="J39"/>
  <c r="I39"/>
  <c r="F30"/>
  <c r="E30"/>
  <c r="D30"/>
  <c r="I27"/>
  <c r="J27" s="1"/>
  <c r="K23"/>
  <c r="J23"/>
  <c r="I23"/>
  <c r="I9"/>
  <c r="J9" s="1"/>
  <c r="K9" s="1"/>
  <c r="D9"/>
  <c r="I8"/>
  <c r="J8" s="1"/>
  <c r="K8" s="1"/>
  <c r="I7"/>
  <c r="I14" s="1"/>
  <c r="I25" s="1"/>
  <c r="K40" i="35"/>
  <c r="K39" i="31" s="1"/>
  <c r="K40" s="1"/>
  <c r="J40" i="35"/>
  <c r="J39" i="31" s="1"/>
  <c r="J40" s="1"/>
  <c r="I40" i="35"/>
  <c r="I39" i="31" s="1"/>
  <c r="I40" s="1"/>
  <c r="K31" i="35"/>
  <c r="K42" s="1"/>
  <c r="J31"/>
  <c r="I31"/>
  <c r="I42" s="1"/>
  <c r="F31"/>
  <c r="E31"/>
  <c r="E30" i="31" s="1"/>
  <c r="D31" i="35"/>
  <c r="K24"/>
  <c r="J24"/>
  <c r="I24"/>
  <c r="D15"/>
  <c r="I10"/>
  <c r="E10"/>
  <c r="F10" s="1"/>
  <c r="I9"/>
  <c r="I8" i="31" s="1"/>
  <c r="I8" i="35"/>
  <c r="J8" l="1"/>
  <c r="I7" i="31"/>
  <c r="J9" i="35"/>
  <c r="J8" i="31" s="1"/>
  <c r="J7" i="36"/>
  <c r="K7" s="1"/>
  <c r="K14" s="1"/>
  <c r="K25" s="1"/>
  <c r="J10" i="35"/>
  <c r="K10" s="1"/>
  <c r="K9" i="31" s="1"/>
  <c r="I9"/>
  <c r="I14" s="1"/>
  <c r="E9" i="36"/>
  <c r="E14" s="1"/>
  <c r="D9" i="31"/>
  <c r="D14" s="1"/>
  <c r="I30" i="36"/>
  <c r="D37" s="1"/>
  <c r="D39" s="1"/>
  <c r="D41" s="1"/>
  <c r="I27" i="31"/>
  <c r="I30" s="1"/>
  <c r="I42" s="1"/>
  <c r="F43" i="37"/>
  <c r="D43"/>
  <c r="K27" i="36"/>
  <c r="J27" i="31"/>
  <c r="J30" s="1"/>
  <c r="J42" s="1"/>
  <c r="J14" i="36"/>
  <c r="J25" s="1"/>
  <c r="D30" i="31"/>
  <c r="J42" i="35"/>
  <c r="F38"/>
  <c r="J9" i="31"/>
  <c r="F15" i="35"/>
  <c r="E15"/>
  <c r="F30" i="31"/>
  <c r="E43" i="37"/>
  <c r="F9" i="36"/>
  <c r="F14" s="1"/>
  <c r="I41"/>
  <c r="I43" s="1"/>
  <c r="D14"/>
  <c r="J30"/>
  <c r="K8" i="35"/>
  <c r="E38"/>
  <c r="I15"/>
  <c r="I26" s="1"/>
  <c r="D38"/>
  <c r="C38" i="33"/>
  <c r="E15" i="27"/>
  <c r="H33" i="33"/>
  <c r="H30"/>
  <c r="E30"/>
  <c r="E38" s="1"/>
  <c r="E42" s="1"/>
  <c r="E9" i="31" l="1"/>
  <c r="E14" s="1"/>
  <c r="K9" i="35"/>
  <c r="K8" i="31" s="1"/>
  <c r="J7"/>
  <c r="J15" i="35"/>
  <c r="J26" s="1"/>
  <c r="J44" s="1"/>
  <c r="E21" i="36"/>
  <c r="E23" s="1"/>
  <c r="E25" s="1"/>
  <c r="J14" i="31"/>
  <c r="K30" i="36"/>
  <c r="K27" i="31"/>
  <c r="K30" s="1"/>
  <c r="K42" s="1"/>
  <c r="F9"/>
  <c r="F14" s="1"/>
  <c r="D40" i="35"/>
  <c r="D42" s="1"/>
  <c r="D37" i="31"/>
  <c r="D40" s="1"/>
  <c r="D42" s="1"/>
  <c r="E40" i="35"/>
  <c r="E42" s="1"/>
  <c r="F40"/>
  <c r="F42" s="1"/>
  <c r="K15"/>
  <c r="K26" s="1"/>
  <c r="K44" s="1"/>
  <c r="K7" i="31"/>
  <c r="K14" s="1"/>
  <c r="J41" i="36"/>
  <c r="J43" s="1"/>
  <c r="E37"/>
  <c r="E39" s="1"/>
  <c r="E41" s="1"/>
  <c r="D21"/>
  <c r="D23" s="1"/>
  <c r="D25" s="1"/>
  <c r="D43" s="1"/>
  <c r="F21"/>
  <c r="F23" s="1"/>
  <c r="F25" s="1"/>
  <c r="F22" i="35"/>
  <c r="E22"/>
  <c r="D22"/>
  <c r="I44"/>
  <c r="K14" i="2"/>
  <c r="K13"/>
  <c r="K15"/>
  <c r="K17"/>
  <c r="K32"/>
  <c r="K34"/>
  <c r="K35"/>
  <c r="K36"/>
  <c r="K38"/>
  <c r="K39"/>
  <c r="K40"/>
  <c r="K41"/>
  <c r="K42"/>
  <c r="J32"/>
  <c r="J34"/>
  <c r="J35"/>
  <c r="J36"/>
  <c r="J37"/>
  <c r="J38"/>
  <c r="J40"/>
  <c r="J41"/>
  <c r="J42"/>
  <c r="J31"/>
  <c r="D43"/>
  <c r="E43"/>
  <c r="F43"/>
  <c r="G43"/>
  <c r="H43"/>
  <c r="I43"/>
  <c r="C16" i="27"/>
  <c r="D16"/>
  <c r="E13"/>
  <c r="E14"/>
  <c r="E12"/>
  <c r="B16"/>
  <c r="G20" i="33"/>
  <c r="F20"/>
  <c r="E20"/>
  <c r="D20"/>
  <c r="C20"/>
  <c r="C42" s="1"/>
  <c r="I14"/>
  <c r="H14"/>
  <c r="I13"/>
  <c r="H13"/>
  <c r="I12"/>
  <c r="H12"/>
  <c r="I9"/>
  <c r="H9"/>
  <c r="I8"/>
  <c r="H8"/>
  <c r="I6"/>
  <c r="H6"/>
  <c r="K37" i="2" l="1"/>
  <c r="K16"/>
  <c r="K10"/>
  <c r="D21" i="31"/>
  <c r="I20" i="41"/>
  <c r="K33" i="2"/>
  <c r="K12"/>
  <c r="E21" i="31"/>
  <c r="J20" i="41"/>
  <c r="F21" i="31"/>
  <c r="K20" i="41"/>
  <c r="E43" i="36"/>
  <c r="J13" i="33"/>
  <c r="K31" i="2"/>
  <c r="F37" i="36"/>
  <c r="K41"/>
  <c r="K43" s="1"/>
  <c r="E37" i="31"/>
  <c r="E40" s="1"/>
  <c r="E42" s="1"/>
  <c r="E24" i="35"/>
  <c r="E26" s="1"/>
  <c r="E44" s="1"/>
  <c r="E23" i="31"/>
  <c r="E25" s="1"/>
  <c r="D24" i="35"/>
  <c r="D26" s="1"/>
  <c r="D44" s="1"/>
  <c r="D23" i="31"/>
  <c r="D25" s="1"/>
  <c r="D44" s="1"/>
  <c r="F24" i="35"/>
  <c r="F26" s="1"/>
  <c r="F44" s="1"/>
  <c r="F23" i="31"/>
  <c r="F25" s="1"/>
  <c r="J14" i="33"/>
  <c r="J12"/>
  <c r="J6"/>
  <c r="J9"/>
  <c r="J8"/>
  <c r="I20"/>
  <c r="C43" i="2"/>
  <c r="E16" i="27"/>
  <c r="H20" i="33"/>
  <c r="K43" i="2" l="1"/>
  <c r="K22"/>
  <c r="K20" i="31"/>
  <c r="K23" s="1"/>
  <c r="K25" s="1"/>
  <c r="K44" s="1"/>
  <c r="K23" i="41"/>
  <c r="K25" s="1"/>
  <c r="K44" s="1"/>
  <c r="J20" i="31"/>
  <c r="J23" s="1"/>
  <c r="J25" s="1"/>
  <c r="J44" s="1"/>
  <c r="J23" i="41"/>
  <c r="J25" s="1"/>
  <c r="J44" s="1"/>
  <c r="I20" i="31"/>
  <c r="I23" s="1"/>
  <c r="I25" s="1"/>
  <c r="I44" s="1"/>
  <c r="I23" i="41"/>
  <c r="I25" s="1"/>
  <c r="I44" s="1"/>
  <c r="C22" i="2"/>
  <c r="E44" i="31"/>
  <c r="F39" i="36"/>
  <c r="F41" s="1"/>
  <c r="F43" s="1"/>
  <c r="F37" i="31"/>
  <c r="F40" s="1"/>
  <c r="F42" s="1"/>
  <c r="F44" s="1"/>
  <c r="J20" i="33"/>
  <c r="B146" i="26"/>
  <c r="B123"/>
  <c r="F63" i="2" l="1"/>
  <c r="F64"/>
  <c r="F65"/>
  <c r="F66"/>
  <c r="F67"/>
  <c r="F68"/>
  <c r="F69"/>
  <c r="F70"/>
  <c r="F71"/>
  <c r="F72"/>
  <c r="F73"/>
  <c r="E63"/>
  <c r="E64"/>
  <c r="E65"/>
  <c r="E66"/>
  <c r="E67"/>
  <c r="E68"/>
  <c r="E69"/>
  <c r="E70"/>
  <c r="E71"/>
  <c r="E72"/>
  <c r="E73"/>
  <c r="F62"/>
  <c r="E62"/>
  <c r="C74" l="1"/>
  <c r="D74"/>
  <c r="E74"/>
  <c r="F74"/>
  <c r="B74"/>
  <c r="E93" i="10" l="1"/>
  <c r="K93" s="1"/>
  <c r="K92"/>
  <c r="K91"/>
  <c r="K90"/>
  <c r="K89"/>
  <c r="K88"/>
  <c r="K87"/>
  <c r="E83"/>
  <c r="K83" s="1"/>
  <c r="K78"/>
  <c r="K48"/>
  <c r="K49"/>
  <c r="K50"/>
  <c r="K51"/>
  <c r="K52"/>
  <c r="K53"/>
  <c r="E54"/>
  <c r="K54" s="1"/>
  <c r="K47"/>
  <c r="E43"/>
  <c r="K43" s="1"/>
  <c r="K38"/>
  <c r="E58" i="26"/>
  <c r="E59"/>
  <c r="E60"/>
  <c r="E57"/>
  <c r="C61"/>
  <c r="D61"/>
  <c r="B61"/>
  <c r="E95"/>
  <c r="E94"/>
  <c r="C28"/>
  <c r="D28"/>
  <c r="B28"/>
  <c r="E27"/>
  <c r="E26"/>
  <c r="E17"/>
  <c r="E18"/>
  <c r="E19"/>
  <c r="E20"/>
  <c r="E21"/>
  <c r="E22"/>
  <c r="E23"/>
  <c r="E24"/>
  <c r="E25"/>
  <c r="B18" i="2" l="1"/>
  <c r="J18" s="1"/>
  <c r="J39"/>
  <c r="B12"/>
  <c r="J33"/>
  <c r="B43"/>
  <c r="E61" i="26"/>
  <c r="B40" i="23"/>
  <c r="C34" i="8"/>
  <c r="C37" s="1"/>
  <c r="D39" i="29"/>
  <c r="E39"/>
  <c r="C39"/>
  <c r="C6" i="21"/>
  <c r="J43" i="2" l="1"/>
  <c r="J12"/>
  <c r="J22" s="1"/>
  <c r="B22"/>
  <c r="K22" i="10"/>
  <c r="E27"/>
  <c r="K27" s="1"/>
  <c r="K13"/>
  <c r="E18"/>
  <c r="K18" s="1"/>
  <c r="G16" i="29" l="1"/>
  <c r="F16"/>
  <c r="E16"/>
  <c r="D16"/>
  <c r="C16"/>
  <c r="E87" i="26" l="1"/>
  <c r="E88"/>
  <c r="E89"/>
  <c r="E90"/>
  <c r="E91"/>
  <c r="E92"/>
  <c r="E93"/>
  <c r="E96"/>
  <c r="E97"/>
  <c r="E98"/>
  <c r="E99"/>
  <c r="E100"/>
  <c r="E101"/>
  <c r="E102"/>
  <c r="E86"/>
  <c r="C104"/>
  <c r="D104"/>
  <c r="B104"/>
  <c r="E6"/>
  <c r="E7"/>
  <c r="E8"/>
  <c r="E9"/>
  <c r="E10"/>
  <c r="E11"/>
  <c r="E12"/>
  <c r="E13"/>
  <c r="E14"/>
  <c r="E15"/>
  <c r="E16"/>
  <c r="E5"/>
  <c r="E104" l="1"/>
  <c r="E28"/>
  <c r="E52" i="25"/>
  <c r="E56" s="1"/>
  <c r="C56"/>
  <c r="D56"/>
  <c r="B56"/>
  <c r="E33"/>
  <c r="E34"/>
  <c r="E32"/>
  <c r="C35"/>
  <c r="D35"/>
  <c r="B35"/>
  <c r="E63" i="24"/>
  <c r="E64"/>
  <c r="E65"/>
  <c r="E66"/>
  <c r="E62"/>
  <c r="C67"/>
  <c r="D67"/>
  <c r="B67"/>
  <c r="C55"/>
  <c r="D55"/>
  <c r="E47"/>
  <c r="E48"/>
  <c r="E49"/>
  <c r="E50"/>
  <c r="E51"/>
  <c r="E52"/>
  <c r="E53"/>
  <c r="E54"/>
  <c r="E46"/>
  <c r="B55"/>
  <c r="E35" i="25" l="1"/>
  <c r="E55" i="24"/>
  <c r="E67"/>
  <c r="C78" i="23" l="1"/>
  <c r="B78"/>
  <c r="E71"/>
  <c r="E72"/>
  <c r="E73"/>
  <c r="E76"/>
  <c r="E70"/>
  <c r="E60"/>
  <c r="E61"/>
  <c r="E59"/>
  <c r="C62"/>
  <c r="D62"/>
  <c r="B62"/>
  <c r="B50"/>
  <c r="C16" i="21"/>
  <c r="B16"/>
  <c r="C37"/>
  <c r="B37"/>
  <c r="E78" i="23" l="1"/>
  <c r="E62"/>
</calcChain>
</file>

<file path=xl/comments1.xml><?xml version="1.0" encoding="utf-8"?>
<comments xmlns="http://schemas.openxmlformats.org/spreadsheetml/2006/main">
  <authors>
    <author>szabok</author>
  </authors>
  <commentList>
    <comment ref="D21" authorId="0">
      <text>
        <r>
          <rPr>
            <b/>
            <sz val="9"/>
            <color indexed="81"/>
            <rFont val="Tahoma"/>
            <family val="2"/>
            <charset val="238"/>
          </rPr>
          <t>szabok:</t>
        </r>
        <r>
          <rPr>
            <sz val="9"/>
            <color indexed="81"/>
            <rFont val="Tahoma"/>
            <family val="2"/>
            <charset val="238"/>
          </rPr>
          <t xml:space="preserve">
csökkentve a finanszírozással</t>
        </r>
      </text>
    </comment>
    <comment ref="E21" authorId="0">
      <text>
        <r>
          <rPr>
            <b/>
            <sz val="9"/>
            <color indexed="81"/>
            <rFont val="Tahoma"/>
            <family val="2"/>
            <charset val="238"/>
          </rPr>
          <t>szabok:</t>
        </r>
        <r>
          <rPr>
            <sz val="9"/>
            <color indexed="81"/>
            <rFont val="Tahoma"/>
            <family val="2"/>
            <charset val="238"/>
          </rPr>
          <t xml:space="preserve">
csökkentve a finanszírozással</t>
        </r>
      </text>
    </comment>
    <comment ref="F21" authorId="0">
      <text>
        <r>
          <rPr>
            <b/>
            <sz val="9"/>
            <color indexed="81"/>
            <rFont val="Tahoma"/>
            <family val="2"/>
            <charset val="238"/>
          </rPr>
          <t>szabok:</t>
        </r>
        <r>
          <rPr>
            <sz val="9"/>
            <color indexed="81"/>
            <rFont val="Tahoma"/>
            <family val="2"/>
            <charset val="238"/>
          </rPr>
          <t xml:space="preserve">
csökkentve a finaszírozással</t>
        </r>
      </text>
    </comment>
  </commentList>
</comments>
</file>

<file path=xl/comments2.xml><?xml version="1.0" encoding="utf-8"?>
<comments xmlns="http://schemas.openxmlformats.org/spreadsheetml/2006/main">
  <authors>
    <author>szabok</author>
  </authors>
  <commentList>
    <comment ref="B6" authorId="0">
      <text>
        <r>
          <rPr>
            <b/>
            <sz val="9"/>
            <color indexed="81"/>
            <rFont val="Tahoma"/>
            <family val="2"/>
            <charset val="238"/>
          </rPr>
          <t>szabok:</t>
        </r>
        <r>
          <rPr>
            <sz val="9"/>
            <color indexed="81"/>
            <rFont val="Tahoma"/>
            <family val="2"/>
            <charset val="238"/>
          </rPr>
          <t xml:space="preserve">
29.sz. mellékletből 2015-2024-ig</t>
        </r>
      </text>
    </comment>
    <comment ref="C6" authorId="0">
      <text>
        <r>
          <rPr>
            <b/>
            <sz val="8"/>
            <color indexed="81"/>
            <rFont val="Tahoma"/>
            <family val="2"/>
            <charset val="238"/>
          </rPr>
          <t>szabok:</t>
        </r>
        <r>
          <rPr>
            <sz val="8"/>
            <color indexed="81"/>
            <rFont val="Tahoma"/>
            <family val="2"/>
            <charset val="238"/>
          </rPr>
          <t xml:space="preserve">
gépjármű adóval csökkenteve, és bírság külön soron kimutatva</t>
        </r>
      </text>
    </comment>
  </commentList>
</comments>
</file>

<file path=xl/comments3.xml><?xml version="1.0" encoding="utf-8"?>
<comments xmlns="http://schemas.openxmlformats.org/spreadsheetml/2006/main">
  <authors>
    <author>szabok</author>
  </authors>
  <commentList>
    <comment ref="C31" authorId="0">
      <text>
        <r>
          <rPr>
            <b/>
            <sz val="9"/>
            <color indexed="81"/>
            <rFont val="Tahoma"/>
            <family val="2"/>
            <charset val="238"/>
          </rPr>
          <t>szabok:</t>
        </r>
        <r>
          <rPr>
            <sz val="9"/>
            <color indexed="81"/>
            <rFont val="Tahoma"/>
            <family val="2"/>
            <charset val="238"/>
          </rPr>
          <t xml:space="preserve">
beruházások elosztva a jelenlegi ismeretek alapján, hogy melyik mikor valósul meg</t>
        </r>
      </text>
    </comment>
    <comment ref="B33" authorId="0">
      <text>
        <r>
          <rPr>
            <b/>
            <sz val="9"/>
            <color indexed="81"/>
            <rFont val="Tahoma"/>
            <family val="2"/>
            <charset val="238"/>
          </rPr>
          <t>szabok:</t>
        </r>
        <r>
          <rPr>
            <sz val="9"/>
            <color indexed="81"/>
            <rFont val="Tahoma"/>
            <family val="2"/>
            <charset val="238"/>
          </rPr>
          <t xml:space="preserve">
helyi adó bevételek</t>
        </r>
      </text>
    </comment>
    <comment ref="C36" authorId="0">
      <text>
        <r>
          <rPr>
            <b/>
            <sz val="9"/>
            <color indexed="81"/>
            <rFont val="Tahoma"/>
            <family val="2"/>
            <charset val="238"/>
          </rPr>
          <t>szabok:</t>
        </r>
        <r>
          <rPr>
            <sz val="9"/>
            <color indexed="81"/>
            <rFont val="Tahoma"/>
            <family val="2"/>
            <charset val="238"/>
          </rPr>
          <t xml:space="preserve">
sportcsarnok ép itt</t>
        </r>
      </text>
    </comment>
    <comment ref="B39" authorId="0">
      <text>
        <r>
          <rPr>
            <b/>
            <sz val="9"/>
            <color indexed="81"/>
            <rFont val="Tahoma"/>
            <family val="2"/>
            <charset val="238"/>
          </rPr>
          <t>szabok:</t>
        </r>
        <r>
          <rPr>
            <sz val="9"/>
            <color indexed="81"/>
            <rFont val="Tahoma"/>
            <family val="2"/>
            <charset val="238"/>
          </rPr>
          <t xml:space="preserve">
helyi adó bevételek</t>
        </r>
      </text>
    </comment>
    <comment ref="B85" authorId="0">
      <text>
        <r>
          <rPr>
            <b/>
            <sz val="9"/>
            <color indexed="81"/>
            <rFont val="Tahoma"/>
            <family val="2"/>
            <charset val="238"/>
          </rPr>
          <t>szabok:</t>
        </r>
        <r>
          <rPr>
            <sz val="9"/>
            <color indexed="81"/>
            <rFont val="Tahoma"/>
            <family val="2"/>
            <charset val="238"/>
          </rPr>
          <t xml:space="preserve">
pénzmaradvány figyelembe véve minden intézménynél</t>
        </r>
      </text>
    </comment>
  </commentList>
</comments>
</file>

<file path=xl/sharedStrings.xml><?xml version="1.0" encoding="utf-8"?>
<sst xmlns="http://schemas.openxmlformats.org/spreadsheetml/2006/main" count="1889" uniqueCount="858">
  <si>
    <t>Ezer Ft-ban</t>
  </si>
  <si>
    <t xml:space="preserve">Ebből: </t>
  </si>
  <si>
    <t xml:space="preserve">Hónap </t>
  </si>
  <si>
    <t xml:space="preserve">Bevétel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</si>
  <si>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</si>
  <si>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</si>
  <si>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</si>
  <si>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</si>
  <si>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</si>
  <si>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</si>
  <si>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</si>
  <si>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</si>
  <si>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</si>
  <si>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</si>
  <si>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</si>
  <si>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</si>
  <si>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</si>
  <si>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Összesen</t>
  </si>
  <si>
    <t xml:space="preserve">Költségvetési </t>
  </si>
  <si>
    <t xml:space="preserve">Hitel </t>
  </si>
  <si>
    <t xml:space="preserve">Felvétel </t>
  </si>
  <si>
    <t xml:space="preserve">Törlesztés </t>
  </si>
  <si>
    <t xml:space="preserve">KIMUTATÁS </t>
  </si>
  <si>
    <t xml:space="preserve">Ezer Ft-ban </t>
  </si>
  <si>
    <t xml:space="preserve">Közvetett támogatás megnevezése </t>
  </si>
  <si>
    <t>Közvetett támogatás tervezett összege</t>
  </si>
  <si>
    <t>Helyi adónál biztosított kedvezmény összege</t>
  </si>
  <si>
    <t xml:space="preserve">       - építményadó</t>
  </si>
  <si>
    <t xml:space="preserve">       - telekadó</t>
  </si>
  <si>
    <t xml:space="preserve">       - vállalkozások kommunális adója</t>
  </si>
  <si>
    <t xml:space="preserve">       - magánszemélyek kommunális adója</t>
  </si>
  <si>
    <t xml:space="preserve">       - idegenforgalmi adó tartózkodás után </t>
  </si>
  <si>
    <t xml:space="preserve">       - idegenforgalmi adó épületek után </t>
  </si>
  <si>
    <t xml:space="preserve">       - iparűzési adó állandó jelleggel végzett iparűzési tevékenység után </t>
  </si>
  <si>
    <t>Helyi adónál biztosított mentesség összege</t>
  </si>
  <si>
    <t>Egyéb nyújtott kedvezmény vagy kölcsön elengedésének összege</t>
  </si>
  <si>
    <t>Gépjárműadónál biztosított mentesség összege</t>
  </si>
  <si>
    <t xml:space="preserve">ÖSSZESEN </t>
  </si>
  <si>
    <t>Gépjárműadónál biztosított kedvezmény összege</t>
  </si>
  <si>
    <t xml:space="preserve">       - iparűzési adó ideiglenes jelleggel végzett iparűzési tevék. után </t>
  </si>
  <si>
    <t>Helyiségek, eszközök hasznosításából származó kedvezmény összege</t>
  </si>
  <si>
    <t>Helyiségek, eszközök hasznosításából származó mentesség összege</t>
  </si>
  <si>
    <t xml:space="preserve">Szöveges indokolás: </t>
  </si>
  <si>
    <t xml:space="preserve">Összesen </t>
  </si>
  <si>
    <t xml:space="preserve">Ellátottak térítési díjának, kártérítésének méltányossági alapon történő elengedésének összege  </t>
  </si>
  <si>
    <t xml:space="preserve">Lakosság részére lakásépítéshez, lakásfelújításhoz nyújtott kölcsönök elengedésének összege </t>
  </si>
  <si>
    <t>Több éves kihatással járó döntések</t>
  </si>
  <si>
    <t xml:space="preserve">  számszerűsítése</t>
  </si>
  <si>
    <t xml:space="preserve">                </t>
  </si>
  <si>
    <t xml:space="preserve">     Ezer Ft-ban</t>
  </si>
  <si>
    <t>Hitel törlesztés</t>
  </si>
  <si>
    <t xml:space="preserve">Megnevezés </t>
  </si>
  <si>
    <t>2016. év</t>
  </si>
  <si>
    <t>2017. év</t>
  </si>
  <si>
    <t xml:space="preserve">………..…………… felújítás </t>
  </si>
  <si>
    <t>……. pénzügyi lízingből eredő kötelezettség</t>
  </si>
  <si>
    <t xml:space="preserve">EU-s projekt címe: </t>
  </si>
  <si>
    <t xml:space="preserve">Projekt azonosítója: </t>
  </si>
  <si>
    <t xml:space="preserve">Bevételek </t>
  </si>
  <si>
    <t>Saját erő</t>
  </si>
  <si>
    <t>Saját erőből központi támogatás</t>
  </si>
  <si>
    <t xml:space="preserve">Társfinanszírozás </t>
  </si>
  <si>
    <t xml:space="preserve">Egyéb forrás </t>
  </si>
  <si>
    <t xml:space="preserve">Bevételek összesen </t>
  </si>
  <si>
    <t xml:space="preserve">Kiadások </t>
  </si>
  <si>
    <t xml:space="preserve">Kadások összesen </t>
  </si>
  <si>
    <t>Európai Uniós forrásból finanszírozott támogatással megvalósuló programok, projektek bevételei, kiadásai</t>
  </si>
  <si>
    <t>KIMUTATÁS</t>
  </si>
  <si>
    <t xml:space="preserve">Összeg </t>
  </si>
  <si>
    <t>1.</t>
  </si>
  <si>
    <t>2.</t>
  </si>
  <si>
    <t>3.</t>
  </si>
  <si>
    <t>Adósságot keletkeztető ügylet megnevezése</t>
  </si>
  <si>
    <t>ezer Ft</t>
  </si>
  <si>
    <t xml:space="preserve">Helyi adóból származó bevétel </t>
  </si>
  <si>
    <t xml:space="preserve">Az önkormányzati vagyon és az önkormányzatot megillető vagyoni értékű jog értékesítéséből és hasznosításából származó bevétel </t>
  </si>
  <si>
    <t xml:space="preserve">Osztalék, koncessziós díj és hozambevétel </t>
  </si>
  <si>
    <t xml:space="preserve">Tárgyieszköz értékesítéséből származó bevétel </t>
  </si>
  <si>
    <t xml:space="preserve">Immateriális jószág értékesítéséből származó bevétel </t>
  </si>
  <si>
    <t xml:space="preserve">Részvény értékesítéséből származó bevétel </t>
  </si>
  <si>
    <t xml:space="preserve">Részesedés értékesítéséből származó bevétel </t>
  </si>
  <si>
    <t xml:space="preserve">Vállalat értékesítéséből vagy privatizációból származó bevétel </t>
  </si>
  <si>
    <t>Bírság-, pótlék- és díjbevétel</t>
  </si>
  <si>
    <t>Kezeséggel kapcsolatos megtérülés</t>
  </si>
  <si>
    <t>Saját bevétel megnevezése *</t>
  </si>
  <si>
    <t>Saját bevétel összesen</t>
  </si>
  <si>
    <t xml:space="preserve">Hitel átvállalásából eredő aktuális tőketartozás </t>
  </si>
  <si>
    <t xml:space="preserve">Kölcsön átvállalásából eredő aktuális tőketartozás </t>
  </si>
  <si>
    <t>A számvitlei törvény (SZt.) szerinti hitelviszonyt megtestesítő értékpapír forgalomba hozatal napjától a beváltás napjáig, kamatozó értékpapír esetén annak névértéke</t>
  </si>
  <si>
    <t>Egyéb értékpapír vételára</t>
  </si>
  <si>
    <t xml:space="preserve">Váltó kibocsátása a kibocsátás napjától a beváltás napjáig és a váltóval kiváltott kötelezettségell megegyező, kamatot nem tartalmazó értéke </t>
  </si>
  <si>
    <t xml:space="preserve">A Szt. szerinti pénzügyi lízing lízingbevevői félként történő megkötése a lízing futamideje alatt és a lizingszerződésben kikötött tőkerész hátralévő összege. </t>
  </si>
  <si>
    <t xml:space="preserve">A visszavásárlási kötelezettség kikötésével megkötött adásvételi szerződés eladói félként történő megkötése - ideértve a Szt. szerinti valódi penziós és óvadéki repóügyleteket is - a visszavásárlásig, és a kikötöttvisszavásárlási ár </t>
  </si>
  <si>
    <t>Szerződésben kapott, legalább háromszázhatvanöt nap időtartamú halasztott fizetés, részletfizetés, és a még ki nem fizetett ellenérték</t>
  </si>
  <si>
    <t>Külföldi hitelintézetek által, származékos műveletek különbözeteként az Államadósság Kezelő Központ Zrt.-nél elhelyezett fedezeti betétek, és azok összege</t>
  </si>
  <si>
    <t>Adósságot keltkeztető ügylet megnevezése **</t>
  </si>
  <si>
    <t xml:space="preserve">** Magyarország gazdasági stabilitásáról szóló 2011. évi CXCIV törvény 3. §  (1) bekezdése alapján </t>
  </si>
  <si>
    <t xml:space="preserve">Adósságot keletkeztető ügyletekből eredő fizetési kötelezettség  összesen </t>
  </si>
  <si>
    <t xml:space="preserve">* Az adósságot keletkeztető ügyletekhez történő hozzájárulás részletes szabályairól szóló 353/2011. (XII.30.) Korm. rendelet 2. § alapján </t>
  </si>
  <si>
    <t xml:space="preserve">a saját bevételek összegéről </t>
  </si>
  <si>
    <t xml:space="preserve">az adósságot keletkeztető ügyletekből eredő fizetési kötelezettségek futamidő végéig fennálló összegéről </t>
  </si>
  <si>
    <t>a kezességvállalásokból a kezesség érvényesíthetőségeig fennálló kötelezettségekről</t>
  </si>
  <si>
    <t xml:space="preserve">ezer Ft </t>
  </si>
  <si>
    <t xml:space="preserve">Kezességvállalás megnevezése </t>
  </si>
  <si>
    <t>I. Fejlesztési cél, amelyek megvalósításához adósságot keletkeztető ügylet megkötése válik, vagy válhat szükségessé</t>
  </si>
  <si>
    <t>Ügylet várható értéke</t>
  </si>
  <si>
    <t xml:space="preserve">2014. év </t>
  </si>
  <si>
    <t>2015. év</t>
  </si>
  <si>
    <t xml:space="preserve">2016. év </t>
  </si>
  <si>
    <t>2024. év</t>
  </si>
  <si>
    <t>2018. év</t>
  </si>
  <si>
    <t>2019. év</t>
  </si>
  <si>
    <t>2020. év</t>
  </si>
  <si>
    <t>2021. év</t>
  </si>
  <si>
    <t>2022. év</t>
  </si>
  <si>
    <t>2023. év</t>
  </si>
  <si>
    <t>2025. év</t>
  </si>
  <si>
    <t>2026. év</t>
  </si>
  <si>
    <t>Megnevezés</t>
  </si>
  <si>
    <t xml:space="preserve">Helyi adók </t>
  </si>
  <si>
    <t xml:space="preserve">Önkorm.-i vagyon, vagyoni értékű jog értékesít. bevét. </t>
  </si>
  <si>
    <t>Osztalék, koncssziós díj, hozambevétel</t>
  </si>
  <si>
    <t>Kezességvállalással kapcsolatos megtérülés</t>
  </si>
  <si>
    <t>Saját bevételek összesen</t>
  </si>
  <si>
    <t>Felvett, átvállalt hitel, kölcsön aktuális tőketartozása</t>
  </si>
  <si>
    <t>Hitelviszonyt megtestesítő értékpapír</t>
  </si>
  <si>
    <t xml:space="preserve">Adott váltó (kamat nélkül) </t>
  </si>
  <si>
    <t>Pénzügyi lízing tőkerész hátralévő összege</t>
  </si>
  <si>
    <t xml:space="preserve">Legalább 365 nap időtartamú halasztott fizetés, részletfizetés még ki nem fizett ellenértéke </t>
  </si>
  <si>
    <t xml:space="preserve">Fizetési kötelezettség összesen </t>
  </si>
  <si>
    <t xml:space="preserve">Kezességvállalásból eredő fizetési kötelezettség </t>
  </si>
  <si>
    <t xml:space="preserve">Tárgyi eszköz, immateriális jószág, részvény, részesedés értékesítéséből származó bevétel </t>
  </si>
  <si>
    <t xml:space="preserve">Az önkormányzat saját bevételeinek és az adósságot keletkeztető ügyleteiből eredő fizetési kötelezettségének bemutatása*  </t>
  </si>
  <si>
    <t xml:space="preserve">* Az államháztartásról szóló 2011. évi CXCV. törvény 23. § (2) bekezdés g) pontja alapján </t>
  </si>
  <si>
    <t>Visszavásárlási kötelezettség kikötésével megkötött adásvételi szerződés</t>
  </si>
  <si>
    <t xml:space="preserve">Folyószámla hitel </t>
  </si>
  <si>
    <t>ezer Ft-ban</t>
  </si>
  <si>
    <t>2027. év</t>
  </si>
  <si>
    <t xml:space="preserve">   2014. évi  ELŐIRÁNYZAT-FELHASZNÁLÁSI TERV</t>
  </si>
  <si>
    <t xml:space="preserve">a közvetett támogatások 2014. évi tervezett összegéről </t>
  </si>
  <si>
    <t>2028. év</t>
  </si>
  <si>
    <t xml:space="preserve">  </t>
  </si>
  <si>
    <t>Hitel</t>
  </si>
  <si>
    <t xml:space="preserve">2018. év után </t>
  </si>
  <si>
    <t xml:space="preserve">A fennálló összegből tárgyévben esedékes tőketartozás </t>
  </si>
  <si>
    <t xml:space="preserve">22. melléklet </t>
  </si>
  <si>
    <t xml:space="preserve">A futamidő végéig fennálló összeg </t>
  </si>
  <si>
    <t>Az adósságot keletkeztető ügyletek futamidejének végéig</t>
  </si>
  <si>
    <t xml:space="preserve">Tárgyévi saját bevételek összege </t>
  </si>
  <si>
    <t xml:space="preserve">21. melléklet </t>
  </si>
  <si>
    <t xml:space="preserve">23. melléklet </t>
  </si>
  <si>
    <t xml:space="preserve">24. melléklet </t>
  </si>
  <si>
    <t xml:space="preserve">25. melléklet </t>
  </si>
  <si>
    <t xml:space="preserve">26. melléklet </t>
  </si>
  <si>
    <t>Mindösszesen</t>
  </si>
  <si>
    <t xml:space="preserve">Kv.-i szervek összesen </t>
  </si>
  <si>
    <t>Önkormányzat</t>
  </si>
  <si>
    <t>MEGNEVEZÉS</t>
  </si>
  <si>
    <t xml:space="preserve">                Ezer Ft-ban </t>
  </si>
  <si>
    <t xml:space="preserve">B16. Egyéb működési célú támogatások bevételei államháztartáson belülről </t>
  </si>
  <si>
    <t xml:space="preserve">B15. Működ. célú visszatérítendő támogatások, kölcsönök igénybevétele államháztartáson belülről  </t>
  </si>
  <si>
    <t xml:space="preserve">MEGNEVEZÉS </t>
  </si>
  <si>
    <t xml:space="preserve">B115. Működési célú központosított előirányzatok </t>
  </si>
  <si>
    <t xml:space="preserve">B63. Egyéb működési célú átvett pénzeszközök </t>
  </si>
  <si>
    <t xml:space="preserve">B62. Működ. célú visszatérítendő támogatások, kölcsönök visszatérülése államháztartáson kívülről  </t>
  </si>
  <si>
    <t>g) szabálysértési pénz- és helyszínbírság önormányzatot megillető rész</t>
  </si>
  <si>
    <t>f) építésügyi bírság</t>
  </si>
  <si>
    <t>e) természetvédelmi bírság</t>
  </si>
  <si>
    <t>d) környezetvédelmi bírság</t>
  </si>
  <si>
    <t>c) ebrendészeti hozzájárulás</t>
  </si>
  <si>
    <t xml:space="preserve">b) igazgatási szolgáltatási díj </t>
  </si>
  <si>
    <t>a) eljárási illeték</t>
  </si>
  <si>
    <t>c) a korábbi évek megszűnt adónemei áthúzódó befiz.-ből befolyt bevétel</t>
  </si>
  <si>
    <t>b) talajterhelési díj</t>
  </si>
  <si>
    <t>a) tartózkodás után fizetett idegenforgalmi adó</t>
  </si>
  <si>
    <t xml:space="preserve">B355. Egyéb áruhasználati és szolgáltatási adók </t>
  </si>
  <si>
    <t xml:space="preserve">B354. Gépjárműadó </t>
  </si>
  <si>
    <t>a) iparűzési adó</t>
  </si>
  <si>
    <t>B351. Értékesítési és forgalmi adók</t>
  </si>
  <si>
    <t>d) telekadó</t>
  </si>
  <si>
    <t xml:space="preserve">c) magánszemélyek kommunális adója </t>
  </si>
  <si>
    <t xml:space="preserve">b) épület után fizetett idegenforgalmi adó </t>
  </si>
  <si>
    <t xml:space="preserve">a) építményadó </t>
  </si>
  <si>
    <t>a) termőföld bérbeadásából származó szem .jöv .adó</t>
  </si>
  <si>
    <t>Ebből:</t>
  </si>
  <si>
    <t xml:space="preserve">B311. Magánszemélyek jövedelemadói </t>
  </si>
  <si>
    <t xml:space="preserve">B3 KÖZHATALMI BEVÉTELEK RÉSZLETEZÉSE </t>
  </si>
  <si>
    <t xml:space="preserve">B73. Egyéb felhalmozási célú átvett pénzeszközök </t>
  </si>
  <si>
    <t xml:space="preserve">B72. Felhalmozási célú visszatérítendő támogatások, kölcsönök visszatérülése államháztartáson kívülről  </t>
  </si>
  <si>
    <t xml:space="preserve">B25. Egyéb felhalmozási célú támogatások bevételei államháztartáson belülről </t>
  </si>
  <si>
    <t xml:space="preserve">B24. Felhalmozási célú visszatérítendő támogatások, kölcsönök igénybevétele államháztartáson belülről  </t>
  </si>
  <si>
    <t xml:space="preserve">B23. Felhalmozási célú visszatérítendő támogatások, kölcsönök visszatérülése államáhztartáson belülről  </t>
  </si>
  <si>
    <t xml:space="preserve">B21. Felhalmozási célú önkormányzati támogatások </t>
  </si>
  <si>
    <t xml:space="preserve">Mindösszesen </t>
  </si>
  <si>
    <t xml:space="preserve">Önkormányzat </t>
  </si>
  <si>
    <t>K511. Egyéb működési célú támogatások államháztartáson kívülre</t>
  </si>
  <si>
    <t>K508. Működési célú visszatérítendő támogatások, kölcsönök nyújtása államháztartáson kívülre</t>
  </si>
  <si>
    <t xml:space="preserve">K506. Egyéb működési célú támogatások államháztartáson belülre </t>
  </si>
  <si>
    <t xml:space="preserve">K505. Működési célú visszatérítendő támogatások, kölcsönök törlesztése államháztartáson belülre </t>
  </si>
  <si>
    <t xml:space="preserve">K504. Működési célú visszatérítendő támogatások, kölcsönök nyújtása államháztartáson belülre </t>
  </si>
  <si>
    <t xml:space="preserve">K4. Elátottak pénzbeli juttatásai </t>
  </si>
  <si>
    <t>Egyéb felhalmozási kiadások összesen</t>
  </si>
  <si>
    <t>Kv.-i szervek</t>
  </si>
  <si>
    <t xml:space="preserve">Előirányzat összege </t>
  </si>
  <si>
    <t xml:space="preserve">feladatonkénti részletezése </t>
  </si>
  <si>
    <t xml:space="preserve">K8. Egyéb felhalmozási kiadások  </t>
  </si>
  <si>
    <t>15. melléklet</t>
  </si>
  <si>
    <t xml:space="preserve">K7. Felújítások </t>
  </si>
  <si>
    <t>Céltartalék  összesen</t>
  </si>
  <si>
    <t xml:space="preserve"> </t>
  </si>
  <si>
    <t xml:space="preserve">            Ezer Ft-ban</t>
  </si>
  <si>
    <t xml:space="preserve">Céltartalék célonkénti részletezése </t>
  </si>
  <si>
    <t>16. melléklet</t>
  </si>
  <si>
    <t xml:space="preserve">8 órás </t>
  </si>
  <si>
    <t xml:space="preserve">6 órás </t>
  </si>
  <si>
    <t xml:space="preserve">4 órás </t>
  </si>
  <si>
    <t xml:space="preserve">Engedélyezett létszám (fő) </t>
  </si>
  <si>
    <t>Költségvetési szerv</t>
  </si>
  <si>
    <t xml:space="preserve">17. melléklet </t>
  </si>
  <si>
    <t xml:space="preserve"> költségvetési szerv vezetője </t>
  </si>
  <si>
    <t>..........................................</t>
  </si>
  <si>
    <t xml:space="preserve">........................ 2014. ............ hó .... nap </t>
  </si>
  <si>
    <t>meghatározott határnapon túli tartozásállomány.</t>
  </si>
  <si>
    <t xml:space="preserve">(x) Az önkormányzat költségvetési rendeletének ....... §-ában </t>
  </si>
  <si>
    <t>Egyéb tartozásállomány</t>
  </si>
  <si>
    <t xml:space="preserve">Szállítókkal szembeni tartozásállomány </t>
  </si>
  <si>
    <t>és intézményeik felé</t>
  </si>
  <si>
    <t xml:space="preserve">Tartozásállomány önkormányzatok </t>
  </si>
  <si>
    <t>TB alapokkal szembeni tartozás</t>
  </si>
  <si>
    <t xml:space="preserve">szembeni tartozás </t>
  </si>
  <si>
    <t xml:space="preserve">Elkülönített állami pénzalapokkal </t>
  </si>
  <si>
    <t>szemben fennálló tartozás</t>
  </si>
  <si>
    <t>Központi költségvetési szervekkel</t>
  </si>
  <si>
    <t xml:space="preserve">Állammal szembeni tartozások </t>
  </si>
  <si>
    <t>(x)</t>
  </si>
  <si>
    <t xml:space="preserve">tartozásállomány </t>
  </si>
  <si>
    <t>Tartozásállomány megnevezése</t>
  </si>
  <si>
    <t>........ napon túli</t>
  </si>
  <si>
    <t>sorsz.</t>
  </si>
  <si>
    <t xml:space="preserve">(%= az önkormányzat költségvetési rendeletében meghatározott mérték)  </t>
  </si>
  <si>
    <t>Eredeti éves költségvetés kiadási előirányzat ....... %-a:    ......................... eFt</t>
  </si>
  <si>
    <t>Eredeti éves költségvetés kiadási előirányzata:                 ......................... eFt</t>
  </si>
  <si>
    <t>Költségvetési szerv neve: ........................................</t>
  </si>
  <si>
    <t>2014. ......................... hó</t>
  </si>
  <si>
    <t xml:space="preserve">  költségvetési szerv által elismert tartozásállományról </t>
  </si>
  <si>
    <t>Adatszolgáltatás az önkormányzat felügyelete alá tartozó</t>
  </si>
  <si>
    <t>19. melléklet</t>
  </si>
  <si>
    <t>G. KIADÁSOK MINDÖSSZESEN (C+F)</t>
  </si>
  <si>
    <t>G. BEVÉTELEK MINDÖSSZESEN (C+F)</t>
  </si>
  <si>
    <t xml:space="preserve">F. FELHALMOZÁSI KIAD.MINDÖSSZESEN (D+E) </t>
  </si>
  <si>
    <t>F. FELHALMOZÁSI BEVÉT. MINDÖSSZESEN (D+E)</t>
  </si>
  <si>
    <t>E. FINANSZÍROZÁSI KIADÁSOK (K9.) ÖSSZESEN</t>
  </si>
  <si>
    <t xml:space="preserve">E. FINANSZÍROZÁSI BEVÉTELEK (B8.) ÖSSZESEN </t>
  </si>
  <si>
    <t xml:space="preserve">K917. Pénzügyi lízing kiadásai </t>
  </si>
  <si>
    <t xml:space="preserve">K916. Péneszközök betétként elhelyezése </t>
  </si>
  <si>
    <t xml:space="preserve">B816. Központi, irányító szervi támogatás </t>
  </si>
  <si>
    <t xml:space="preserve">K915. Központi, irányítószervi támogatás folyósítása </t>
  </si>
  <si>
    <t>B815. Államháztartáson belüli megelőlegezések törlesztése</t>
  </si>
  <si>
    <t>K914. Államházt.-on belüli megelőlegez. visszafizetése</t>
  </si>
  <si>
    <t xml:space="preserve">B814. Államháztartáson belüli megelőlegezések </t>
  </si>
  <si>
    <t xml:space="preserve">K913. Államháztartáson belüli megelőlegezések folyóstása </t>
  </si>
  <si>
    <t xml:space="preserve">B813. Maradvány igénybevétele </t>
  </si>
  <si>
    <t>K912. Belföldi értékpapírok kiadásai</t>
  </si>
  <si>
    <t>B812. Belföldi értékpapírok bevételei</t>
  </si>
  <si>
    <t xml:space="preserve">K911. Hitel-, kölcsöntörlesztés államházt.-on kívülre </t>
  </si>
  <si>
    <t>B811. Hitel-, és kölcsönfelvétel államházt.-on belülről</t>
  </si>
  <si>
    <t>D. FELHALMOZÁSI KÖLTSÉGVETÉSI KIADÁSOK ÖSSZESEN (K6. …+K8.)</t>
  </si>
  <si>
    <t>D. FELHALMOZÁSI KÖLTSÉGVETÉSI BEVÉTELEK ÖSSZESEN (B2.+B5.+B7.)</t>
  </si>
  <si>
    <t xml:space="preserve">K8. Egyéb felhalmozási célú kiadások </t>
  </si>
  <si>
    <t xml:space="preserve">B.7. Felhalmozási célú átvett pénzeszközök </t>
  </si>
  <si>
    <t xml:space="preserve">B5. Felhalmozási bevételek </t>
  </si>
  <si>
    <t xml:space="preserve">K6. Beruházások </t>
  </si>
  <si>
    <t xml:space="preserve">B2. Felhalmozási célú támogatások államh.-on belülről </t>
  </si>
  <si>
    <t xml:space="preserve">C. MŰKÖDÉSI KIADÁSOK MINDÖSSZESEN (A+B) </t>
  </si>
  <si>
    <t>C. MŰKÖDÉSI BEVÉTELEK MINDÖSSZESEN (A+B)</t>
  </si>
  <si>
    <t>B. FINASZÍROZÁSI KIADÁSOK (K9.) ÖSSZESEN</t>
  </si>
  <si>
    <t xml:space="preserve">B. FINANSZÍROZÁSI BEVÉTELEK (B8.) ÖSSZESEN </t>
  </si>
  <si>
    <t xml:space="preserve">K913. Államházt.-on belüli megelőlegezések folyóstása </t>
  </si>
  <si>
    <t xml:space="preserve">K911. Hitel-, kölcsöntörlesztés államháztartáson kívülre </t>
  </si>
  <si>
    <t>A. MŰKÖDÉSI KÖLTSÉGVETÉSI KIADÁSOK ÖSSZESEN (K1. …+K5.)</t>
  </si>
  <si>
    <t>A. MŰKÖDÉSI KÖLTSÉGVETÉSI BEVÉTELEK ÖSSZESEN (B1+B3+B4+B6)</t>
  </si>
  <si>
    <t xml:space="preserve">                 Céltartalék </t>
  </si>
  <si>
    <t xml:space="preserve">      Ebből: Általános tartalék </t>
  </si>
  <si>
    <t xml:space="preserve">K5. Egyéb működési célú kiadások </t>
  </si>
  <si>
    <t>K4. Ellátottak pénzbeli juttatásai</t>
  </si>
  <si>
    <t>B6. Működési célú átvett pénzeszközök</t>
  </si>
  <si>
    <t xml:space="preserve">K3. Dologi kiadások </t>
  </si>
  <si>
    <t xml:space="preserve">B4. Működési bevételek </t>
  </si>
  <si>
    <t xml:space="preserve">K2. Munkaadót terhelő járulékok és szoc. hozzáj. adó </t>
  </si>
  <si>
    <t xml:space="preserve">B3. Közhatalmi bevételek </t>
  </si>
  <si>
    <t>K1. Személyi juttatás</t>
  </si>
  <si>
    <t xml:space="preserve">B1. Működési célú támogatások államházt.-on belülről </t>
  </si>
  <si>
    <t>Előirányzat összege</t>
  </si>
  <si>
    <t xml:space="preserve">        Ezer Ft-ban</t>
  </si>
  <si>
    <t xml:space="preserve">A költségvetési évet követő három év tervezett előirányzatainak keretszámai főbb csoportokban </t>
  </si>
  <si>
    <t>20. melléklet</t>
  </si>
  <si>
    <t>Üdülőhelyi feladatok</t>
  </si>
  <si>
    <t>Lakott területekkel kapcsolatos feladatok</t>
  </si>
  <si>
    <t xml:space="preserve">Polgármesteri Hivatal </t>
  </si>
  <si>
    <t>Adott kölcsön visszatérülése Erdőkertes Önkormányzat 2012. évi kölcsön</t>
  </si>
  <si>
    <t>Adott kölcsön visszatérülése Erdőkertes Önkormányzat 2013. évi kölcsön</t>
  </si>
  <si>
    <t>Kistérségnél dolgozók bér és járulék költségének megtérítése</t>
  </si>
  <si>
    <t>TB alaptól kapott műk. Célú támogatás -OEP védőnői finanszírozás</t>
  </si>
  <si>
    <t>TB alaptól kapott műk. Célú támogatás -OEP iskola egészségügyi finanszírozás</t>
  </si>
  <si>
    <t>Egyéb működési célú támogatás KIK Gödöllői tanker. Zeneiskolai díjak</t>
  </si>
  <si>
    <t xml:space="preserve">B34. Vagyoni típusú adók </t>
  </si>
  <si>
    <t>Egyházi jogi személytől műk. Célú visszatérítendő támogatás -Református egyház</t>
  </si>
  <si>
    <t>Háztartásoktól műk. Célú kölcsön visszatérülése</t>
  </si>
  <si>
    <t xml:space="preserve">Non-profit gazdasági társaságtól műk. Kölcsön visszatérülése -Bölcsőde u. társasház </t>
  </si>
  <si>
    <t>Egyéb vállalkozástól műk. Célú kölcsön visszatérülése -Kőrösik Bt.</t>
  </si>
  <si>
    <t>Egyéb vállalkozástól műk. Célú kölcsön visszatérülése -Novusz Immo</t>
  </si>
  <si>
    <t>Egyéb vállalkozástól műk. Célú kölcsön visszatérülése -Hajdú Kft.</t>
  </si>
  <si>
    <t>Egyéb vállalkozástól műk. Célú kölcsön visszatérülése -TP Komplex</t>
  </si>
  <si>
    <t>Egyéb vállalkozástól műk. Célú kölcsön visszatérülése -Veresmester Kft.</t>
  </si>
  <si>
    <t>Non-profit gazdasági társaságtól műk. Célú átvett pénzeszközök -régi csatorna közmű hátralék</t>
  </si>
  <si>
    <t>Háztartásoktól műk. Célú átvett pénzeszköz -gyermektartásdíj megelőlegezés</t>
  </si>
  <si>
    <t>Kormányoktól műk. Célú átvett pénzeszköz -Szervezet fejlesztés a Polg. Hivatalban ÁROP projekt; Informatikai fejlesztés ASP központ-</t>
  </si>
  <si>
    <t>Háztartásoktól műk. Célú átvett pénzeszköz -medvepersely pénz</t>
  </si>
  <si>
    <t xml:space="preserve">B36. Egyéb közhatalmi bevételek </t>
  </si>
  <si>
    <t>Fejezeti kezelési előirányzattól EU-s progamok és azok hazai finanszírozása miatti kapott felhalmozási célú támogatások -Bölcsőde építés</t>
  </si>
  <si>
    <t>Helyi önkormányzatoktól és költségvetési szervtől kapott felhalmozási célú támogatás- GAMESZ-tól termálfűtés bevétele</t>
  </si>
  <si>
    <t>Háztartásoktól felhalmozási célú átvett pénzeszköz -útközmű</t>
  </si>
  <si>
    <t>Egyéb vállalkozásoktól felh. Célú átvett pénzeszköz -MOL Alagi gázátadó</t>
  </si>
  <si>
    <t>Háztartásoktól felhalmozási célú átvett pénzeszköz -összközmű</t>
  </si>
  <si>
    <t>Polgármesteri Hivatal</t>
  </si>
  <si>
    <t>Házi segítségnyújtás</t>
  </si>
  <si>
    <t>Természetbeni gyermekvédelmi támogatás</t>
  </si>
  <si>
    <t>Egyéb önkormányzati pénzbeli családi támogatás</t>
  </si>
  <si>
    <t>Táborok támogatása</t>
  </si>
  <si>
    <t>Átmeneti pénzbelo segély - felnőtt, temetési-</t>
  </si>
  <si>
    <t>Köztemetés támogatása</t>
  </si>
  <si>
    <t>Egyéb önkormányzat rendeletében megállapított pénzbeli juttatás</t>
  </si>
  <si>
    <t>Önkormányzat által saját hatáskörben (nem szociális és gyermekvédelmi ellátások alapján) adott természetbeni ellátás -szociális étkezés-</t>
  </si>
  <si>
    <t>Önkormányzat által saját hatáskörben (nem szociális és gyermekvédelmi ellátások alapján) adott természetbeni ellátás -70 év felettiek karácsonyi csomagja-</t>
  </si>
  <si>
    <t>Pénzbeli gyermekvédelmi támogatás -évente 2X Erzsébet utalvány-</t>
  </si>
  <si>
    <t>Egyéb civil szervezetek műk. Célú támogatása -Rendőrségi Alapítvány</t>
  </si>
  <si>
    <t>Egyéb civil szervezetek műk. Célú támogatása -Polgárőrség</t>
  </si>
  <si>
    <t>Egyéb nem pénzügyi vállalkozásnak műk. Célú támogatás -Kovilo, Ralamed</t>
  </si>
  <si>
    <t>Egyéb civil szervezetek műk. Célú támogatása -Sportkör</t>
  </si>
  <si>
    <t>Egyéb civil szervezetek műk. Célú támogatása -Drago Skorpio</t>
  </si>
  <si>
    <t>Egyéb civil szervezetek műk. Célú támogatása -egyes szakosztályok támogatása</t>
  </si>
  <si>
    <t>Háztartásoknak egyéb műk. Célú támogatás nyújtása - városi futóverseny márc. 15.</t>
  </si>
  <si>
    <t>Háztartásoknak egyéb műk. Célú támogatás nyújtása - városi futóverseny okt.23.</t>
  </si>
  <si>
    <t>Háztartásoknak egyéb műk. Célú támogatás nyújtása - városi sportnap</t>
  </si>
  <si>
    <t>Háztartásoknak egyéb műk. Célú támogatás nyújtása - Segítünk hogy sportolhass</t>
  </si>
  <si>
    <t>Egyéb civil szervezetek műk. Célú támogatása -Oktatási bizottság</t>
  </si>
  <si>
    <t>Egyéb civil szervezetek műk. Célú támogatása -egyéb</t>
  </si>
  <si>
    <t>Egyéb civil szervezetek műk. Célú támogatása -Bursa, alapítványok</t>
  </si>
  <si>
    <t>Háztartásoknak egyéb műk. Célú támogatás nyújtása - egyéb</t>
  </si>
  <si>
    <t>Egyéb külföldinek nyújtott műk. Célú támogatás</t>
  </si>
  <si>
    <t>Veresegyházi Polgármesteri Hivatal</t>
  </si>
  <si>
    <t>Meseliget Városi Önkormányzati Bölcsöde</t>
  </si>
  <si>
    <t>Kéz a Kézben Óvoda</t>
  </si>
  <si>
    <t>Gazdasági Műszaki Ellátó Szervezet</t>
  </si>
  <si>
    <t>Váczi Mihály Művelődési Ház</t>
  </si>
  <si>
    <t>Kölcsey Ferenc Városi Könyvtár</t>
  </si>
  <si>
    <t>Idősek Otthona</t>
  </si>
  <si>
    <t>2014. év</t>
  </si>
  <si>
    <t xml:space="preserve">Munkajogi létszám (fő) </t>
  </si>
  <si>
    <t>Álláshelyek számából</t>
  </si>
  <si>
    <t>főállású dolgozó</t>
  </si>
  <si>
    <t>részfoglalkoztatott</t>
  </si>
  <si>
    <t>Kitöltési segédlet:</t>
  </si>
  <si>
    <t>Álláshelyek száma: Tartalmazza a ténylegesen betöltött és üres álláshelyek számát.</t>
  </si>
  <si>
    <t>A részmunkaidőben foglalkoztatott dolgozói létszámot át kell számítani napi 8 órás foglalkoztatásra.</t>
  </si>
  <si>
    <t xml:space="preserve">(Ide kell beszámítani a GYED-ben, GYES-ben részesülő dolgozói létszámot  is, de a helyettesítésükre </t>
  </si>
  <si>
    <t>felvett dolgozói létszámot nem)</t>
  </si>
  <si>
    <t>Munkajogi létszám: Munkaviszonyban álló dolgozók létszámadata</t>
  </si>
  <si>
    <t>Induló létszám: Ténylegesen betöltött álláshelyek száma.</t>
  </si>
  <si>
    <t xml:space="preserve">  18. melléklet </t>
  </si>
  <si>
    <t>Költségvetési szervek engedélyezett létszáma 2014. évre vonatkozóan</t>
  </si>
  <si>
    <t>Közfoglalkoztatottak engedelyezett létszáma 2014. évre vonatkozóan</t>
  </si>
  <si>
    <t xml:space="preserve">Induló létszám (fő) </t>
  </si>
  <si>
    <t xml:space="preserve"> - Az 1991. évi LXXXII. Tv. 8. § alapján a környezetvédelmi berendezésekre adható kedvezmény.</t>
  </si>
  <si>
    <t xml:space="preserve"> - Az 1991. évi LXXXII. Tv. 5. § (a) pontja alapján költségvetési szerv mentessége </t>
  </si>
  <si>
    <t xml:space="preserve">                                            (f) pontja alapján a mozgáskorlátozottakat megillető mentesség.</t>
  </si>
  <si>
    <t xml:space="preserve">                                     2. § (4) bekezdése alapján mentes bejelentési kötelezettség</t>
  </si>
  <si>
    <t xml:space="preserve">                                     4. § (4) bekezdése alapján mentes lopás miatt rendőrségi igazolás</t>
  </si>
  <si>
    <t>Az 1990. évi C. Tv 3. § (2) bekezdése alapján Társ. Szerv. Alapítvány, ha társasági adófizetése nincs</t>
  </si>
  <si>
    <t>Kedvezményesen bérbeadott helyiség</t>
  </si>
  <si>
    <t>Térítésmentesen bérbeadott, használatba adott helyiségek, közterületek</t>
  </si>
  <si>
    <t>Veresegyházi Meseliget Bölcsőde bővítés III.ütem</t>
  </si>
  <si>
    <t>KMOP-4.5.2-11-2012-0036</t>
  </si>
  <si>
    <t>Csíky és Társa: műszaki ellenőrzés 2013. évről áthúzódó</t>
  </si>
  <si>
    <t>EU-s forrás 2013. évről áthúzódó</t>
  </si>
  <si>
    <t>Veresegyház Város Mindösszesen</t>
  </si>
  <si>
    <t>Veresegyház Város Önkormányzat</t>
  </si>
  <si>
    <t>Költségvetési Intézmények</t>
  </si>
  <si>
    <t>Ápolási díj (méltányossági)</t>
  </si>
  <si>
    <t>Helyi megállapítású közgyógy ellátás</t>
  </si>
  <si>
    <t>Pénzbeli gyermekvédelmi támogatás</t>
  </si>
  <si>
    <t>Pénzbeli gyermekvédelmi támogatás -óvoda 50%</t>
  </si>
  <si>
    <t>Pénzbeli gyermekvédelmi támogatás -óvoda 100%</t>
  </si>
  <si>
    <t>Pénzbeli gyermekvédelmi támogatás -iskola 50%</t>
  </si>
  <si>
    <t>Pénzbeli gyermekvédelmi támogatás -iskola 100%</t>
  </si>
  <si>
    <t>Pénzbeli gyermekvédelmi támogatás -bölcsőde 50%</t>
  </si>
  <si>
    <t>Pénzbeli gyermekvédelmi támogatás -bölcsőde 100%</t>
  </si>
  <si>
    <t>Foglalkoztatással, munkanélküliséggel kapcsolatos ellátások</t>
  </si>
  <si>
    <t>Rendszeres pénzbeli szociális segély</t>
  </si>
  <si>
    <t>Normatív lakásfenntartási támogatás</t>
  </si>
  <si>
    <t>Adósságcsökkentő támogatás</t>
  </si>
  <si>
    <t>Társulásnak és költségvetési szervének nyújtott működési támogatás - Kistérségi társulás támogatása</t>
  </si>
  <si>
    <t>Egyéb civil szervezetek műk. Célú támogatása -Környezetvédelmi Alap támogatása</t>
  </si>
  <si>
    <t>Egyéb civil szervezetek műk. Célú támogatása -Esélyegyenlőségi Alap támogatása</t>
  </si>
  <si>
    <t>Helyi önkormányzatok és költségvetési szervének nyújtott működési támogatás -Szolidaritási Alap</t>
  </si>
  <si>
    <t>Szervezet fejlesztés a Veresegyházi Polgármesteri Hivatalban</t>
  </si>
  <si>
    <t>ÁROP-3.A.2-2013</t>
  </si>
  <si>
    <t xml:space="preserve">EU-s forrás </t>
  </si>
  <si>
    <t>Projektvezető külső szakértői díj</t>
  </si>
  <si>
    <t>Szoftver beszrzés</t>
  </si>
  <si>
    <t>Mérnöki szakértői díj</t>
  </si>
  <si>
    <t>Adatbázis tanulmányok készítése</t>
  </si>
  <si>
    <t>Szakmai megvalósítással összefüggő személyi juttatás</t>
  </si>
  <si>
    <t>Rendezvény költség</t>
  </si>
  <si>
    <t>Nyilvánosság biztosítása</t>
  </si>
  <si>
    <t>Informatikai fejlesztések Veresegyházon az ASP közont szolgáltatásainak igénybevételéhez</t>
  </si>
  <si>
    <t>KMOP-4.7.1-13</t>
  </si>
  <si>
    <t>Projektmenedzsment költsége</t>
  </si>
  <si>
    <t>Informatikai eszközök beszerzése (számítógép, hálózatfejlesztés, szerver)</t>
  </si>
  <si>
    <t>Reklám tevékenység - tájékoztatási tábla-</t>
  </si>
  <si>
    <t>Egyéb szolgáltatások költsége (migráció, igazgatásszervezés támogatás, IT biztonsági továbbképzés)</t>
  </si>
  <si>
    <t>Saját Bevétel</t>
  </si>
  <si>
    <t>Intézményi finanszírozás</t>
  </si>
  <si>
    <t>Költségvetési</t>
  </si>
  <si>
    <t>Bevételek Összesen</t>
  </si>
  <si>
    <t>Kiadás Összesen</t>
  </si>
  <si>
    <t xml:space="preserve">10.1. melléklet </t>
  </si>
  <si>
    <t xml:space="preserve">10.5. melléklet </t>
  </si>
  <si>
    <t xml:space="preserve">      10.7. melléklet</t>
  </si>
  <si>
    <t xml:space="preserve">11.1. melléklet </t>
  </si>
  <si>
    <t xml:space="preserve">      11.2. melléklet</t>
  </si>
  <si>
    <t xml:space="preserve">      11.3. melléklet</t>
  </si>
  <si>
    <t xml:space="preserve">      11.4. melléklet</t>
  </si>
  <si>
    <t xml:space="preserve">      11.5. melléklet</t>
  </si>
  <si>
    <t xml:space="preserve">      11.6. melléklet</t>
  </si>
  <si>
    <t>12.1. melléklet</t>
  </si>
  <si>
    <t>12.2. melléklet</t>
  </si>
  <si>
    <t>12.3. melléklet</t>
  </si>
  <si>
    <t>12.4. melléklet</t>
  </si>
  <si>
    <t>12.5. melléklet</t>
  </si>
  <si>
    <t>12.6. melléklet</t>
  </si>
  <si>
    <t>12.7. melléklet</t>
  </si>
  <si>
    <t>Támogatott megnevezése</t>
  </si>
  <si>
    <t>GAMESZ</t>
  </si>
  <si>
    <t>Bölcsőde</t>
  </si>
  <si>
    <t>Óvoda</t>
  </si>
  <si>
    <t>Könyvtár</t>
  </si>
  <si>
    <t>Művelődési Ház</t>
  </si>
  <si>
    <t xml:space="preserve">K915. Központi, irányítószervi működési támogatás folyósítása </t>
  </si>
  <si>
    <t>12.8. melléklet</t>
  </si>
  <si>
    <t xml:space="preserve">K915. Központi, irányítószervi felhalmozási támogatás folyósítása </t>
  </si>
  <si>
    <t>Kormányzati funkció</t>
  </si>
  <si>
    <t>Veresegyház Város Önkormányzat tervezett beruházási feladat 2014.év</t>
  </si>
  <si>
    <t>EREDETI ELLŐIRÁNYZAT</t>
  </si>
  <si>
    <t>Önkormányzat kormányzati funkció összesen</t>
  </si>
  <si>
    <t>ÖNKÉNT VÁLLALT</t>
  </si>
  <si>
    <t>KÖTELELZŐ</t>
  </si>
  <si>
    <t>Bruttó</t>
  </si>
  <si>
    <t>011 130 Önkormányzatok és önkormányzati hivatalok jogalkotó és általános igazgatási tevékenységének kiadásai</t>
  </si>
  <si>
    <t>Vírusírtó programok</t>
  </si>
  <si>
    <t>eKata szoftver vásárlás</t>
  </si>
  <si>
    <t>Fóka szoftver vásárlás</t>
  </si>
  <si>
    <t>Win7 szoftver vásárlás</t>
  </si>
  <si>
    <t>win2013server szoftver vásárlás</t>
  </si>
  <si>
    <t>eszkök vásárlása pl. egér, billentyűzet</t>
  </si>
  <si>
    <t>Szünetmentes táp vásárlás</t>
  </si>
  <si>
    <t>Memória, háttértár vásárlás</t>
  </si>
  <si>
    <t>Kisértékű egyéb gép, berendezés és felszerelés bszerzése: számológép, kávéfőző, lamináló, kódleolvasó</t>
  </si>
  <si>
    <t>013 350 Az önkormányzati vagyonnal való gazdálkodással kapcsolatos feladatok (nem szociális bérlakás)</t>
  </si>
  <si>
    <t>Kobza György: 087/16hrsz ingatlan vételár</t>
  </si>
  <si>
    <t>Richter Árpád Józsefné: 087/16hrsz ingatlan vételár</t>
  </si>
  <si>
    <t>Varga Ferencné: 087/16hrsz ingatlan vételár</t>
  </si>
  <si>
    <t>Molnár József: 087/16hrsz ingatlan vételár</t>
  </si>
  <si>
    <t xml:space="preserve">Molnár Józsefné: 087/16hrsz ingatlan vételár </t>
  </si>
  <si>
    <t>Kobza Györgyné: 087/16hrsz ingatlan vételár</t>
  </si>
  <si>
    <t>Egyéb vásárolt földterület értéke</t>
  </si>
  <si>
    <t>Dr. Tóth Gézáné Mogyoródi u. 11. 3537hrsz ingatlan vételár</t>
  </si>
  <si>
    <t>Pohl Nándorné-Margit Scherer-Pintér Ibolya: Kálvin u. 21. ingatlan vételár</t>
  </si>
  <si>
    <t>Privát-Termál Kft: 5785/140Hrsz 13 lakásos társasház vételár (NEPTUN HÁZ)</t>
  </si>
  <si>
    <t>Termalimmo Zrt: 5785/139hrsz 13 alkásos Társasház vételár  (SELLÓ HÁZ)</t>
  </si>
  <si>
    <t>Veres-Praxis Kft: 8832/103/A/1-A/8 hrsz ingatlan vételár (RENDELŐK)</t>
  </si>
  <si>
    <t>013 320 Köztemető-fenntartás és -működtetés</t>
  </si>
  <si>
    <t xml:space="preserve">013 370 Informatikai fejlesztések, szolgáltatások </t>
  </si>
  <si>
    <t>Polg hiv-ban ÁROP- projekt szoftver beszerzés</t>
  </si>
  <si>
    <t>Hálózatfejlesztés</t>
  </si>
  <si>
    <t>17 munkaállomás kiépítése (processzor, office, monitor)</t>
  </si>
  <si>
    <t>szerver (számítóbgép, szünetmentes táp)</t>
  </si>
  <si>
    <t>016 080 Kiemelt állami és önk-i rendezvények kiadásai</t>
  </si>
  <si>
    <t>Október 6-i szobor</t>
  </si>
  <si>
    <t>042 220 Erdőgazdálkodás</t>
  </si>
  <si>
    <t>Erdőtelepítés</t>
  </si>
  <si>
    <t>043 610 Egyéb energiaipar igazgatása és támogatása</t>
  </si>
  <si>
    <t>Porció Kft: Lévai utcai óvoda termál rendszerének kiépítése</t>
  </si>
  <si>
    <t>Porció Kft: Sportöltöző termál rendszerének kiépítése</t>
  </si>
  <si>
    <t>Porció Kft: Református templom termál rendszerének kiépítése</t>
  </si>
  <si>
    <t>044 110 Ásványianyag- (kivéve: szilárd ásványi fűtőanyag) bányászat igazgatása és támogatása</t>
  </si>
  <si>
    <t>Geot energia új kút, hálózatbővítés</t>
  </si>
  <si>
    <t>045 120 Út, autópálya építése</t>
  </si>
  <si>
    <t>Zúzottkő vásárlás, szállítás</t>
  </si>
  <si>
    <t>Penta: Salamon u. aszfaltozás</t>
  </si>
  <si>
    <t>Penta: Harmónia u. aszfaltozás</t>
  </si>
  <si>
    <t>Penta: Regős u., Honfoglalás u., Julianus u., Bakfark B. u., Meseliget Bölcsőde előtti parkoló aszfaltozás</t>
  </si>
  <si>
    <t>Monovia Bt: Hópehely u. útalap építés</t>
  </si>
  <si>
    <t>Monovia Bt: Majális u. útalap építés</t>
  </si>
  <si>
    <t>Swietelsky Magyarország Kft: Harcsa u. aszfaltozás</t>
  </si>
  <si>
    <t>Swietelsky Magyarország Kft: Viczián u. aszfaltozás</t>
  </si>
  <si>
    <t>Swietelsky Magyarország Kft: Keszeg u. aszfaltozás</t>
  </si>
  <si>
    <t xml:space="preserve">Protelekom Kft: Csokonai u. elektromos hírközlő hálózat kiváltás </t>
  </si>
  <si>
    <t xml:space="preserve">Penta Kft: Sportföld u., környéke aszfaltozás előkészítés </t>
  </si>
  <si>
    <t>Penta Kft: Búzavirág u. aszfatlozás</t>
  </si>
  <si>
    <t>Penta Kft:  Sportföld u. környéke aszfaltozás</t>
  </si>
  <si>
    <t>Penta Kft: Nefelejcs u. aszfaltozás</t>
  </si>
  <si>
    <t>Bunder és Mócsány Bt: Bartók Béla u. útalap és járda építés</t>
  </si>
  <si>
    <t>Swietelsky Magyarország Kft: Fő út buszöböl aszfaltozás</t>
  </si>
  <si>
    <t>Körforgalom építés Tsz tanyánál</t>
  </si>
  <si>
    <t>Egyéb útépítés</t>
  </si>
  <si>
    <t xml:space="preserve">SKS Terv: körforgalmi csomópont Bp-i út -Könyves K. út </t>
  </si>
  <si>
    <t>SKS Terv: 28 utca tervezése</t>
  </si>
  <si>
    <t xml:space="preserve">Elmű Hálózati Kft: 0,4 kv-os szabadvezeték bontás körforgalom építés </t>
  </si>
  <si>
    <t>Egyéb tervek</t>
  </si>
  <si>
    <t>052 080-1 Szennyvízcsatorna építése, fenntartása, üzemeltetésének kiadásai</t>
  </si>
  <si>
    <t>Szennyvízcsatorna építés Kertész utca hálózat építés</t>
  </si>
  <si>
    <t xml:space="preserve">Egyéb szennyvízcsatorna építés </t>
  </si>
  <si>
    <t>054 020 Védett természeti területek és természeti értékek bemutatása, megőrzése és fenntartása</t>
  </si>
  <si>
    <t>Óvári László: Műszaki ellenőrzés Álomhegyi víztározó</t>
  </si>
  <si>
    <t>064 010-1 Közvilágítás kiadása</t>
  </si>
  <si>
    <t xml:space="preserve">Juko Kft: Attila u. közvilágítási hálózat bővítés </t>
  </si>
  <si>
    <t>Egyéb villanyhálózat építés</t>
  </si>
  <si>
    <t xml:space="preserve">Juko  Kft: közvilágítási lámpatestek felszerelése </t>
  </si>
  <si>
    <t>Juko kft: Bánóczi u. közvilágítási lámpaszerelés</t>
  </si>
  <si>
    <t>Juko Kft: ünnepi díszvilágítás bővítés</t>
  </si>
  <si>
    <t>066 020 Város-, községgazdálkodási egyéb szolgáltatások</t>
  </si>
  <si>
    <t>Csapadék csatorna építése</t>
  </si>
  <si>
    <t>081 030 Sportlétesítmények, edzőtáborok működtetése és fejlesztése</t>
  </si>
  <si>
    <t>Dobos és Ivácson 2000 Kft: védőkorlát készítése sportpályára</t>
  </si>
  <si>
    <t>081 061 Szabadidős park, fürdő és strandszolgáltatás</t>
  </si>
  <si>
    <t xml:space="preserve">Kvardrum építész Kft: Termálfürdő engedélyes építési terv </t>
  </si>
  <si>
    <t>092 120 Köznevelési intézmény 5-8. évfolyamán tanulók nevelésével, oktatásával összefüggő működtetési feladatok</t>
  </si>
  <si>
    <t>Csíky és Társa Kkt: közbeszerzési tanácsadói tevékenység F.J. Ált Isk. emeletráépítés és felújítás</t>
  </si>
  <si>
    <t>Csíky és Társa Kkt: Műszaki ellenőrzés  F.J. Ált Isk. emeletráépítés és felújítás</t>
  </si>
  <si>
    <t>Fabriczius iskola egyéb</t>
  </si>
  <si>
    <t>Juko Kft: Református iskola 4 tanteremmel való bővítése</t>
  </si>
  <si>
    <t xml:space="preserve">Perfect Project Kft: Műszaki ellnőrzés refomátus iskola bővítés </t>
  </si>
  <si>
    <t>Református iskola egyéb bővítés</t>
  </si>
  <si>
    <t>104 030 Gyermekek napközbeni ellátása</t>
  </si>
  <si>
    <t>Csíky és Társa Kkt: műszaki ellenőrzés bölcsőde bővítés 3. ütem</t>
  </si>
  <si>
    <t>Nem közfeladat</t>
  </si>
  <si>
    <t>Új Katolikus Templom építése (tervek és kivitelezés)</t>
  </si>
  <si>
    <t>Veresegyház Város Önkormányzat Tervezett  beruházások összesen</t>
  </si>
  <si>
    <t>Veresegyház Város Önkormányzat  tervezett felújítási feladat 2014.év</t>
  </si>
  <si>
    <t>Változás</t>
  </si>
  <si>
    <t>KÖTELEZŐ</t>
  </si>
  <si>
    <t>Nettó</t>
  </si>
  <si>
    <t>Áfa</t>
  </si>
  <si>
    <t>Regioplan 71 Kft: Református temető kerítés kivitelezés tervezői művezetése</t>
  </si>
  <si>
    <t>Szivattyú felújítás</t>
  </si>
  <si>
    <t>Szennyvízátemelő rekonstrukció</t>
  </si>
  <si>
    <t>082 064 Múzeumi közművelődési, közönségkapcsolati tevékenység</t>
  </si>
  <si>
    <t>Tájház rekonstrukció</t>
  </si>
  <si>
    <t>082 091 Közművelődés – közösségi és társadalmi részvétel fejlesztése</t>
  </si>
  <si>
    <t>Nagy László: Váci Mihály Művelődési Ház felújítási engedélyezési tervek elkészítése</t>
  </si>
  <si>
    <t>Profi Ablakcsere Kft.: Váci Mihály Műv. Ház Köves u. 14. színházterem nyílászáró csere és beépítés</t>
  </si>
  <si>
    <t xml:space="preserve">Szépfaker Kft.: Váci Mihály Műv. Ház Köves u. 14. színházterem bejárati és előtér ajtó csere </t>
  </si>
  <si>
    <t>Lengyel István: Fabriczius József Általános Iskola világítás korszerűsítés</t>
  </si>
  <si>
    <t>091 140 Óvodai nevelés, ellátás működtetési feladatai</t>
  </si>
  <si>
    <t>Porció Kft: Lévai utcai óvoda gázkazán és segédberendzések cseréje</t>
  </si>
  <si>
    <t>NEM KÖZFELADAT</t>
  </si>
  <si>
    <t>Csíky és Társa Kkt: műszaki ellenőrzés Római Katolikus templom felújítása</t>
  </si>
  <si>
    <t>Bedő Csongor László: Római Katolikus templom faszobrászati restaurálás</t>
  </si>
  <si>
    <t>Fejes Attlia: Római Katolikus templom ólomüvegek restaurálása</t>
  </si>
  <si>
    <t>EPU FA-KŐ Restaurátor-művész Kft.: Római Katolikus templom kőrestaurátori munkák kivitelezése</t>
  </si>
  <si>
    <t>Fodor Edina: RK templ. belső falfelület, főoltár restaurálás</t>
  </si>
  <si>
    <t>Római kat. Templ. Egyéb átalakítás</t>
  </si>
  <si>
    <t>Veresegyház Város Önkormányzat Tervezett felújítások összesen:</t>
  </si>
  <si>
    <t>felvétel ideje</t>
  </si>
  <si>
    <t>kölcsönadó</t>
  </si>
  <si>
    <t>felvett (nyitó)            hitel-kölcsön   összege</t>
  </si>
  <si>
    <t>kamat</t>
  </si>
  <si>
    <t>visszafizetés  várható ideje</t>
  </si>
  <si>
    <t>(részlet)               visszafizetés                        napja</t>
  </si>
  <si>
    <t xml:space="preserve"> 2013.évben visszafizetett összeg</t>
  </si>
  <si>
    <t>konszolidáció 2013.06.28</t>
  </si>
  <si>
    <t>hitel-kölcsön állománya   Ft</t>
  </si>
  <si>
    <t xml:space="preserve">állomány devizában </t>
  </si>
  <si>
    <t>árfolyam      2013.dec 31.</t>
  </si>
  <si>
    <t>2014.febr.28-i konszolidációba bevonva  Ft</t>
  </si>
  <si>
    <t>2014.évi költségvetésben tervezve Ft</t>
  </si>
  <si>
    <t>K &amp; H</t>
  </si>
  <si>
    <t>6 havi LIBOR +1,9%</t>
  </si>
  <si>
    <t>2010.04.01től-2028.03.31</t>
  </si>
  <si>
    <t>K &amp; H (Volksbank)</t>
  </si>
  <si>
    <t>2010.01.01től-2028.01.01</t>
  </si>
  <si>
    <t>OTP</t>
  </si>
  <si>
    <t>6 havi LIBOR +2%</t>
  </si>
  <si>
    <t>2010.04.01től- 2028.03.05</t>
  </si>
  <si>
    <t>A kötvények Ft állománya a záró CHF állomány dec.31-i árfolyamon számolva jelenik meg</t>
  </si>
  <si>
    <t>A nyitó összeg - befizetések = záró Ft állomány nem érvényes</t>
  </si>
  <si>
    <r>
      <t>kötvény 2013.nyitó</t>
    </r>
    <r>
      <rPr>
        <b/>
        <sz val="7"/>
        <rFont val="Arial"/>
        <family val="2"/>
        <charset val="238"/>
      </rPr>
      <t xml:space="preserve"> ÁLLOMÁNYA Ft-ban</t>
    </r>
  </si>
  <si>
    <t>UniCredit Bank</t>
  </si>
  <si>
    <t>2013.04.14-2031.04.14</t>
  </si>
  <si>
    <t>fejlesztési</t>
  </si>
  <si>
    <t>TRAVILL</t>
  </si>
  <si>
    <t>Takarék</t>
  </si>
  <si>
    <t>egyéb hitelek 2013.nyitó állománya</t>
  </si>
  <si>
    <t>OTP folyószámla</t>
  </si>
  <si>
    <t>likvid hitelből rövidlejáratú hitel</t>
  </si>
  <si>
    <t>Társulásnak és költségvetési szervének felhalmozási célú támogatás- DMRV fejlesztési hányad</t>
  </si>
  <si>
    <t>Központi költségvetési szervnek felhalmozási célú támogatás- Misszió ultrahangos készülék</t>
  </si>
  <si>
    <t>Társulásnak és költségvetési szervének felhalmozási célú támogatás- Esély pályázat (hajléktalan ellátó)</t>
  </si>
  <si>
    <t>Bevétel</t>
  </si>
  <si>
    <t>GAMESZ (Téli közfoglalkoztatás)</t>
  </si>
  <si>
    <t>Költségvetési intézmények tervezett beruházási feladat 2014.év</t>
  </si>
  <si>
    <t>Költségvetési intézmény összesen</t>
  </si>
  <si>
    <t>Költségvetési intézmény</t>
  </si>
  <si>
    <t xml:space="preserve">4 db számítógép beszerzése  </t>
  </si>
  <si>
    <t xml:space="preserve">egyéb kisértékű informatikai eszközök (pl. nyomtatók, hálózati eszközök) </t>
  </si>
  <si>
    <t xml:space="preserve">2 db 100 m MT 5x10 kábel </t>
  </si>
  <si>
    <t xml:space="preserve">1 db aggregátor 7 KW-os </t>
  </si>
  <si>
    <t xml:space="preserve">2 db platós duplakabinos kisetherautó </t>
  </si>
  <si>
    <t xml:space="preserve">1 db ételszállító zárt kisteherautó </t>
  </si>
  <si>
    <t xml:space="preserve">1 db úthenger </t>
  </si>
  <si>
    <t xml:space="preserve">2 db fűkasza </t>
  </si>
  <si>
    <t xml:space="preserve">1 db gallyaprító </t>
  </si>
  <si>
    <t xml:space="preserve">1 db fűnyírótraktor </t>
  </si>
  <si>
    <t xml:space="preserve">1 db benzinmotoros ágvágó </t>
  </si>
  <si>
    <t>2 db szolgálati fegyver  mezőőrök</t>
  </si>
  <si>
    <t>1 db projektor  védőnői szolgálat</t>
  </si>
  <si>
    <t xml:space="preserve">kisértékű gépek, szerszámok </t>
  </si>
  <si>
    <t xml:space="preserve">kisértékű konyhai eszközök </t>
  </si>
  <si>
    <t xml:space="preserve">egyéb kisértékű eszközök, berendezési tárgyak </t>
  </si>
  <si>
    <t>Meseliget Bölcsőde</t>
  </si>
  <si>
    <t>Váci Mihály Művelődési Ház</t>
  </si>
  <si>
    <t>Kölcsey Ferenc Könyvtár</t>
  </si>
  <si>
    <t>kisértékű eszközök, berendezési tárgyak</t>
  </si>
  <si>
    <t>2 db számítógép beszerzése</t>
  </si>
  <si>
    <t>egyéb kisértékű eszközök, berendezési tárgyak</t>
  </si>
  <si>
    <t>kisértékű informatikai eszközök</t>
  </si>
  <si>
    <t>kisértékű kommunikációs eszközök</t>
  </si>
  <si>
    <t>Költségvetési intézmények Tervezett  beruházások összesen</t>
  </si>
  <si>
    <t>Költségvetési intézmények tervezett felújítási feladat 2014.év</t>
  </si>
  <si>
    <t>SP- 90 Franklinmotor felújítása (Hévízkút)</t>
  </si>
  <si>
    <t>SP 160/4 Franklinmotor felújítás (Hévízkút)</t>
  </si>
  <si>
    <t>Búvár Rakatcső felújítása (Hévízkút)</t>
  </si>
  <si>
    <t>Meseliget Bölcsőde régi épületrész folyósóinak és konyhájának tisztasági festése</t>
  </si>
  <si>
    <t xml:space="preserve">Sószoba funkcionális felújítása </t>
  </si>
  <si>
    <t>Befizetés a hévízkút beruházási hitel törlesztésére -GAMESZ</t>
  </si>
  <si>
    <t>Fürdőszoba felújítás</t>
  </si>
  <si>
    <t>Személyi felvonó korszerűsítése</t>
  </si>
  <si>
    <t>Minőségirányítás felülvizsgálata</t>
  </si>
  <si>
    <t>Költségvetési intézmények Tervezett  felújítások összesen</t>
  </si>
  <si>
    <t>Város mindösszesen Tervezett  beruházások</t>
  </si>
  <si>
    <t>Város mindösszesen Tervezett  felújítások</t>
  </si>
  <si>
    <t>20.3. melléklet</t>
  </si>
  <si>
    <t>GAZDASÁGI MŰSZAKI ELLÁTÓ SZERVEZET</t>
  </si>
  <si>
    <t>20.4. melléklet</t>
  </si>
  <si>
    <t>20.5. melléklet</t>
  </si>
  <si>
    <t>20.6. melléklet</t>
  </si>
  <si>
    <t>20.7. melléklet</t>
  </si>
  <si>
    <t>20.8. melléklet</t>
  </si>
  <si>
    <t>IDŐSEK OTTHONA</t>
  </si>
  <si>
    <t>20.1. melléklet</t>
  </si>
  <si>
    <t>KÉZ A KÉZBEN ÓVODA</t>
  </si>
  <si>
    <t>MESELIGET BÖLCSŐDE</t>
  </si>
  <si>
    <t>KÖLCSEY FERENC KÖNYVTÁR</t>
  </si>
  <si>
    <t>VÁCI MIHÁLY MŰVELŐDÉSI HÁZ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</si>
  <si>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</si>
  <si>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</si>
  <si>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</si>
  <si>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</si>
  <si>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</si>
  <si>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</si>
  <si>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</si>
  <si>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</si>
  <si>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</si>
  <si>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</si>
  <si>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</si>
  <si>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</si>
  <si>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</si>
  <si>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</si>
  <si>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</si>
  <si>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</si>
  <si>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</si>
  <si>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</si>
  <si>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</si>
  <si>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</si>
  <si>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</si>
  <si>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</si>
  <si>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</si>
  <si>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</si>
  <si>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Óvodai, iskolai, bölcsődei étkezés térítési díjának támogatása</t>
  </si>
  <si>
    <t>Ella Imréné Veresegyház és Vidéke Takarékszöv. (lejárat 2014.05.20.)</t>
  </si>
  <si>
    <t>Matyéka Andrásné Veresegyház és Vidéke Takszöv. (lejárat 2014.03.20.)</t>
  </si>
  <si>
    <t>Hitel felvételéből eredő aktuális tőketartozás (kötvény, Takarék, OTP, UniCredit)</t>
  </si>
  <si>
    <t>Kölcsön felvételéből eredő aktuális tőketartozás (TRAVILL)</t>
  </si>
  <si>
    <t xml:space="preserve">1. Fabriczius József Általános Iskola emelet építés </t>
  </si>
  <si>
    <t>Veresegyház és Vidéke Takarékszövetkezet</t>
  </si>
  <si>
    <t>OTP folyószámla hitel</t>
  </si>
  <si>
    <t>TRAVILL 348 mil kamat</t>
  </si>
  <si>
    <t>TRAVILL 300mil és kamata</t>
  </si>
  <si>
    <t>UNICREDIT fejlesztési hitel és kamata (01.hó)</t>
  </si>
  <si>
    <t>Sberbank (Volksbank) kötvény és kamat (01.hó)</t>
  </si>
  <si>
    <t>Általános tartalék</t>
  </si>
  <si>
    <t>Kéri József</t>
  </si>
  <si>
    <t>Porció Kft: Fő út 106. használati melegvíz ellátása termállal</t>
  </si>
  <si>
    <t>Geotermikus energia termálkút egyéb költsége</t>
  </si>
  <si>
    <t>Ivacsi megállóba kihangosító rendszer telepítése</t>
  </si>
  <si>
    <t>092 260 Gimnázium és szakképző iskola tanulóinak közismereti és szakmai elméleti oktatásával összefüggő működtetési feladatok</t>
  </si>
  <si>
    <t>Gimnázium engedélyezési és kiviteli terve</t>
  </si>
  <si>
    <t xml:space="preserve">Hosszabb időtartamú közfogalkoztatás </t>
  </si>
  <si>
    <t>Start munka program-téli közfoglalkoztatás</t>
  </si>
  <si>
    <t>Könyvtári állomány gyarapítása, nyilvántartása</t>
  </si>
  <si>
    <t>Közművelődés-közösségi és társadalmi részvétel fejlesztése</t>
  </si>
  <si>
    <t>h) helyi adópótlék, adóbírság</t>
  </si>
  <si>
    <t>Veresegyház, 2014. Február 18.</t>
  </si>
  <si>
    <t>Városfejlesztő Kft: Termálfürdő tervezés,engedély</t>
  </si>
  <si>
    <t>Saját bevétel 50%-a</t>
  </si>
  <si>
    <t>Kötvény</t>
  </si>
  <si>
    <t>Kibocsátás</t>
  </si>
  <si>
    <t xml:space="preserve">Beváltás </t>
  </si>
  <si>
    <t xml:space="preserve">B114. Települési önkormányzatok kulturális feladatainak támogatása </t>
  </si>
  <si>
    <t>Települési önkormányzatok kulturális feladatinak támogatása</t>
  </si>
  <si>
    <t>B111. Helyi önkormányzatok működésének általános támogatása</t>
  </si>
  <si>
    <t>Helyi önkormányzatok működésének általános támogatása</t>
  </si>
  <si>
    <t xml:space="preserve">10.2. melléklet </t>
  </si>
  <si>
    <t>Óvoda pedagógusok és segítők bértámogatása</t>
  </si>
  <si>
    <t>Óvoda működési támogatása</t>
  </si>
  <si>
    <t xml:space="preserve">10.3. melléklet </t>
  </si>
  <si>
    <t>B113. Települési önkormányzatok szociális, gyermekjóléti és gyermekétkeztetési feladatainak támogatása</t>
  </si>
  <si>
    <t>Kistérségi feladatok támogatása (családsegítés, szociális étkezés, gyermekjóléti szolgálat)</t>
  </si>
  <si>
    <t>Gyermekétkeztetés támogatása</t>
  </si>
  <si>
    <t>Hozzájárulás szociális ellátásokhoz</t>
  </si>
  <si>
    <t xml:space="preserve">     10.4. melléklet</t>
  </si>
  <si>
    <t xml:space="preserve"> Ezer Ft-ban </t>
  </si>
  <si>
    <t xml:space="preserve">B112. Települési önkormányzatok egyes köznevelési támogatása </t>
  </si>
  <si>
    <t>Bölcsődei ellátás támogatása</t>
  </si>
  <si>
    <t>Szociális feladatok ellátás (Idősek Otthona) támogatása</t>
  </si>
  <si>
    <t xml:space="preserve">     10.6. melléklet</t>
  </si>
  <si>
    <t xml:space="preserve">10.8. melléklet </t>
  </si>
  <si>
    <t xml:space="preserve">      10.9. melléklet</t>
  </si>
  <si>
    <t xml:space="preserve">      10.10. melléklet</t>
  </si>
  <si>
    <t>Egyéb telek, ingatlanok, lakások, fejlesztési célú ingatlan vásárlás, bérlakások vásárlása</t>
  </si>
  <si>
    <t xml:space="preserve">Fő út 87. vásárlás </t>
  </si>
  <si>
    <t>Álomhegyi víztározó zsilip műtárgy, gát építés</t>
  </si>
  <si>
    <t>Termálfürdő építés ( kivitelezési tervek, egyéb kiadások)</t>
  </si>
  <si>
    <t>Sportcsarnok építése</t>
  </si>
  <si>
    <t>Ivacsi üzlet vételár</t>
  </si>
  <si>
    <t>Református temető kerítés kivitelezés</t>
  </si>
  <si>
    <t>Református ravatalozó felújítása</t>
  </si>
  <si>
    <t>Sportpályán lelátó építése</t>
  </si>
  <si>
    <t>082 080 Növény és állatkertek működtetése és megőrzése</t>
  </si>
  <si>
    <t>Medveotthon bővítés</t>
  </si>
  <si>
    <t>Katolikus temető kerítés építése</t>
  </si>
  <si>
    <t>1,200 mil új fejlesztési hitel és kamata</t>
  </si>
  <si>
    <t>átadás ideje</t>
  </si>
  <si>
    <t>kölcsönvevő</t>
  </si>
  <si>
    <t>adott (nyitó)            hitel-kölcsön   összege</t>
  </si>
  <si>
    <t>megjegyzés</t>
  </si>
  <si>
    <t>2013.évben visszafiz</t>
  </si>
  <si>
    <t>hitel-kölcsön állománya          Ft-ban</t>
  </si>
  <si>
    <t>fkv.        számla</t>
  </si>
  <si>
    <t>2009-2012</t>
  </si>
  <si>
    <t>MISSZIÓ Kft</t>
  </si>
  <si>
    <t>tagi kölcsön</t>
  </si>
  <si>
    <t>mentes</t>
  </si>
  <si>
    <t>önk.többs.             egyéb váll</t>
  </si>
  <si>
    <t>2007.</t>
  </si>
  <si>
    <t>Kollcsiter Zoltán</t>
  </si>
  <si>
    <t>kezességvállalás</t>
  </si>
  <si>
    <t>Takarékszövetekezet</t>
  </si>
  <si>
    <t>háztartás</t>
  </si>
  <si>
    <t>Polgár Mónika</t>
  </si>
  <si>
    <t>Juhász László</t>
  </si>
  <si>
    <t>kölcsön</t>
  </si>
  <si>
    <t>havonta fizet</t>
  </si>
  <si>
    <t>2008-2012</t>
  </si>
  <si>
    <t>Református Egyház</t>
  </si>
  <si>
    <t>2013.04.15     2013.09.09     2013.12.30</t>
  </si>
  <si>
    <t>non profit</t>
  </si>
  <si>
    <t xml:space="preserve">Kőrösik Bt </t>
  </si>
  <si>
    <t>nem önk.            egyéb váll</t>
  </si>
  <si>
    <t>Holl András</t>
  </si>
  <si>
    <t>Takaréskszövetkezet</t>
  </si>
  <si>
    <t>Bódis Róbert</t>
  </si>
  <si>
    <t>telekvétel miatt</t>
  </si>
  <si>
    <t>havonta 20.000</t>
  </si>
  <si>
    <t>Novusz Immo</t>
  </si>
  <si>
    <t>Gábor Cs</t>
  </si>
  <si>
    <t>Kisfalvy letétbe</t>
  </si>
  <si>
    <t>TIGÁZ-DSO</t>
  </si>
  <si>
    <t>fejlesztési kölcsön éven túli</t>
  </si>
  <si>
    <t>Százszorszép u</t>
  </si>
  <si>
    <t>2013.06.30   2015.06.30</t>
  </si>
  <si>
    <t>FEJLESZTÉSI KÖLCSÖN</t>
  </si>
  <si>
    <t>Vass Tiborné</t>
  </si>
  <si>
    <t>Katonai Hagyományőrző Egyesület</t>
  </si>
  <si>
    <t>2010.,2012</t>
  </si>
  <si>
    <t>Ruszin Kisebbségi Önkormányzat</t>
  </si>
  <si>
    <t xml:space="preserve">2011. állami </t>
  </si>
  <si>
    <t>kv.szerv</t>
  </si>
  <si>
    <t>2012.,2012</t>
  </si>
  <si>
    <t>Báder Béla</t>
  </si>
  <si>
    <t>2013.04.05    2013.09.03</t>
  </si>
  <si>
    <t>Erdőkertes Polg Hiv</t>
  </si>
  <si>
    <t>Dencsi Attila</t>
  </si>
  <si>
    <t>2013.08.09   2013.09.08</t>
  </si>
  <si>
    <t>Társasház Bölcsöde u</t>
  </si>
  <si>
    <t>lakossági gázdijra</t>
  </si>
  <si>
    <t>gázkazán jav</t>
  </si>
  <si>
    <t>25.000/hó</t>
  </si>
  <si>
    <t>Hajdi György dr.</t>
  </si>
  <si>
    <t>Oláh Lászlóné</t>
  </si>
  <si>
    <t>HAJDU Kft</t>
  </si>
  <si>
    <t>meg nem valósult telekvásár</t>
  </si>
  <si>
    <t>NYITÓ 2013.01.01</t>
  </si>
  <si>
    <t>JUKO Kft</t>
  </si>
  <si>
    <t>támogatás megelőlegezése</t>
  </si>
  <si>
    <t>műk.bev.megelőlegezése</t>
  </si>
  <si>
    <t>TP KOMPLEX ZRT</t>
  </si>
  <si>
    <t>bérlakás programra</t>
  </si>
  <si>
    <t>Kiskunlacháza NK.Önkormányzat</t>
  </si>
  <si>
    <t>önkormányzatok közötti összefogás</t>
  </si>
  <si>
    <t>2013.10.15 40mil,okt.31. 50 mil, dec.16.60 mil</t>
  </si>
  <si>
    <t>2013.09.23  2013.10.04  2013.10.07  2013.10.31  2013.12.03  2013.12.13</t>
  </si>
  <si>
    <t>Szennyvíztársulás</t>
  </si>
  <si>
    <t>szállítói számlákhoz</t>
  </si>
  <si>
    <t>MFB hitelt követően</t>
  </si>
  <si>
    <t>2013.10.21   2013.11.05</t>
  </si>
  <si>
    <t>Veresmester Kft</t>
  </si>
  <si>
    <t>ref.iskola építéséhez</t>
  </si>
  <si>
    <t>2013.évi pénzforgalom</t>
  </si>
  <si>
    <t>NON PROFIT</t>
  </si>
  <si>
    <t>KV.SZERV</t>
  </si>
  <si>
    <t>EGYÉB VÁLL</t>
  </si>
  <si>
    <t>ÖNK.TÖBBSÉGI VÁLLALAT</t>
  </si>
  <si>
    <t>értékvesztés elszámolva</t>
  </si>
  <si>
    <t>háztartások</t>
  </si>
  <si>
    <t>működési kölcsönök állománya</t>
  </si>
  <si>
    <t xml:space="preserve">fejlesztési kölcsön </t>
  </si>
  <si>
    <t xml:space="preserve">27. melléklet </t>
  </si>
  <si>
    <t xml:space="preserve">27.1. melléklet </t>
  </si>
  <si>
    <t xml:space="preserve">29.1. számú melléklet </t>
  </si>
  <si>
    <t xml:space="preserve">29.2. számú melléklet </t>
  </si>
  <si>
    <t xml:space="preserve">29.3. számú melléklet </t>
  </si>
  <si>
    <t>28. mellélet</t>
  </si>
  <si>
    <t>27.2. melléklet</t>
  </si>
  <si>
    <t>27.3. melléklet</t>
  </si>
  <si>
    <t>2. Utak építése</t>
  </si>
  <si>
    <t>3. Utak építése: körforgalomhoz telek vásárlása</t>
  </si>
  <si>
    <t>4. Szennyvíztisztító telep: tározó tó építése</t>
  </si>
  <si>
    <t>5. Új termálkút fúrása (megújuló energia)</t>
  </si>
  <si>
    <t>azon fejlesztési célokról, amelyek megvalósításához a Magyarország gazdasági stabilitásáról szóló 2011. évi CXCIV. törvény 3. § (1) szerinti adósságot keletkeztető ügylet megkötése válik vagy válhat szükségessé, az adósságot keletkeztető ügyletek várható összegével együtt</t>
  </si>
  <si>
    <t>Összes fejlesztés</t>
  </si>
  <si>
    <t>II. Adósságot keletkeztető ügyletek: hitel felvétel</t>
  </si>
  <si>
    <t>Kormányzati funkciót összesen EREDETI ÖNKÉNT VÁLLALT</t>
  </si>
  <si>
    <t>Kormányzati funkció összesen  EREDETI KÖTELEZŐ</t>
  </si>
  <si>
    <t>Költségvetési intézmények kormányzati funkció összesen</t>
  </si>
  <si>
    <t>Kormányzati funkció összesen EREDETI ÖNKÉNT VÁLLALT</t>
  </si>
  <si>
    <t>Költségvetési intézmény kormányzati funkció összesen</t>
  </si>
</sst>
</file>

<file path=xl/styles.xml><?xml version="1.0" encoding="utf-8"?>
<styleSheet xmlns="http://schemas.openxmlformats.org/spreadsheetml/2006/main">
  <numFmts count="6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[$CHF-1407]\ #,##0.00"/>
    <numFmt numFmtId="165" formatCode="_-* #,##0\ _F_t_-;\-* #,##0\ _F_t_-;_-* &quot;-&quot;??\ _F_t_-;_-@_-"/>
    <numFmt numFmtId="166" formatCode="[$€-2]\ #,##0.00"/>
    <numFmt numFmtId="167" formatCode="#,##0_ ;[Red]\-#,##0\ "/>
  </numFmts>
  <fonts count="5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i/>
      <sz val="10"/>
      <name val="Arial CE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 CE"/>
      <family val="2"/>
      <charset val="238"/>
    </font>
    <font>
      <b/>
      <sz val="8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7"/>
      <name val="Arial"/>
      <family val="2"/>
      <charset val="238"/>
    </font>
    <font>
      <sz val="7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7"/>
      <name val="Arial"/>
      <family val="2"/>
      <charset val="238"/>
    </font>
    <font>
      <sz val="8"/>
      <color theme="1"/>
      <name val="Arial"/>
      <family val="2"/>
      <charset val="238"/>
    </font>
    <font>
      <sz val="6"/>
      <name val="Arial"/>
      <family val="2"/>
      <charset val="238"/>
    </font>
    <font>
      <b/>
      <sz val="6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Arial CE"/>
      <charset val="238"/>
    </font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7"/>
      <name val="Arial"/>
      <family val="2"/>
      <charset val="238"/>
    </font>
    <font>
      <i/>
      <sz val="8"/>
      <name val="Arial"/>
      <family val="2"/>
      <charset val="238"/>
    </font>
    <font>
      <sz val="7"/>
      <name val="Arial CE"/>
      <charset val="238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5" fillId="0" borderId="0"/>
    <xf numFmtId="0" fontId="5" fillId="0" borderId="0"/>
    <xf numFmtId="0" fontId="4" fillId="0" borderId="0"/>
    <xf numFmtId="0" fontId="4" fillId="0" borderId="0"/>
    <xf numFmtId="43" fontId="11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4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677">
    <xf numFmtId="0" fontId="0" fillId="0" borderId="0" xfId="0"/>
    <xf numFmtId="0" fontId="6" fillId="0" borderId="0" xfId="0" applyFont="1"/>
    <xf numFmtId="0" fontId="0" fillId="0" borderId="0" xfId="0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Alignment="1"/>
    <xf numFmtId="0" fontId="0" fillId="0" borderId="0" xfId="0" applyFill="1" applyBorder="1" applyAlignment="1">
      <alignment vertical="top" wrapText="1"/>
    </xf>
    <xf numFmtId="0" fontId="9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6" fillId="2" borderId="1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0" fontId="7" fillId="0" borderId="1" xfId="0" applyFont="1" applyBorder="1"/>
    <xf numFmtId="0" fontId="7" fillId="0" borderId="1" xfId="0" applyFont="1" applyBorder="1" applyAlignment="1">
      <alignment vertical="top" wrapText="1"/>
    </xf>
    <xf numFmtId="0" fontId="13" fillId="0" borderId="0" xfId="0" applyFont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0" fontId="15" fillId="0" borderId="0" xfId="1"/>
    <xf numFmtId="0" fontId="12" fillId="0" borderId="1" xfId="1" applyFont="1" applyBorder="1" applyAlignment="1">
      <alignment horizontal="center" vertical="center"/>
    </xf>
    <xf numFmtId="0" fontId="17" fillId="0" borderId="1" xfId="1" applyFont="1" applyBorder="1"/>
    <xf numFmtId="3" fontId="17" fillId="0" borderId="1" xfId="1" applyNumberFormat="1" applyFont="1" applyBorder="1"/>
    <xf numFmtId="0" fontId="16" fillId="0" borderId="0" xfId="1" applyFont="1"/>
    <xf numFmtId="3" fontId="16" fillId="0" borderId="1" xfId="1" applyNumberFormat="1" applyFont="1" applyBorder="1" applyAlignment="1">
      <alignment horizontal="right"/>
    </xf>
    <xf numFmtId="0" fontId="17" fillId="0" borderId="1" xfId="1" applyFont="1" applyBorder="1" applyAlignment="1">
      <alignment vertical="center" wrapText="1"/>
    </xf>
    <xf numFmtId="3" fontId="17" fillId="0" borderId="1" xfId="1" applyNumberFormat="1" applyFont="1" applyBorder="1" applyAlignment="1">
      <alignment horizontal="right"/>
    </xf>
    <xf numFmtId="0" fontId="15" fillId="0" borderId="0" xfId="1" applyAlignment="1">
      <alignment vertical="center" wrapText="1"/>
    </xf>
    <xf numFmtId="0" fontId="15" fillId="0" borderId="0" xfId="1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/>
    <xf numFmtId="0" fontId="19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0" fillId="0" borderId="1" xfId="0" applyFont="1" applyBorder="1" applyAlignment="1">
      <alignment vertical="center" wrapText="1"/>
    </xf>
    <xf numFmtId="0" fontId="19" fillId="0" borderId="1" xfId="0" applyFont="1" applyBorder="1"/>
    <xf numFmtId="3" fontId="10" fillId="0" borderId="0" xfId="0" applyNumberFormat="1" applyFont="1"/>
    <xf numFmtId="0" fontId="20" fillId="0" borderId="0" xfId="0" applyFont="1" applyAlignment="1">
      <alignment horizontal="right"/>
    </xf>
    <xf numFmtId="0" fontId="13" fillId="0" borderId="0" xfId="0" applyFont="1" applyAlignment="1"/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/>
    </xf>
    <xf numFmtId="3" fontId="10" fillId="0" borderId="1" xfId="0" applyNumberFormat="1" applyFont="1" applyBorder="1"/>
    <xf numFmtId="0" fontId="19" fillId="0" borderId="1" xfId="0" applyFont="1" applyBorder="1" applyAlignment="1">
      <alignment vertical="center" wrapText="1"/>
    </xf>
    <xf numFmtId="3" fontId="19" fillId="0" borderId="1" xfId="0" applyNumberFormat="1" applyFont="1" applyBorder="1"/>
    <xf numFmtId="3" fontId="10" fillId="0" borderId="0" xfId="0" applyNumberFormat="1" applyFont="1" applyAlignment="1">
      <alignment horizontal="left"/>
    </xf>
    <xf numFmtId="0" fontId="13" fillId="0" borderId="1" xfId="0" applyFont="1" applyBorder="1" applyAlignment="1"/>
    <xf numFmtId="0" fontId="15" fillId="0" borderId="0" xfId="1" applyAlignment="1">
      <alignment horizontal="left" vertical="center" wrapText="1"/>
    </xf>
    <xf numFmtId="0" fontId="15" fillId="0" borderId="0" xfId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5" fillId="0" borderId="0" xfId="1" applyAlignment="1"/>
    <xf numFmtId="0" fontId="21" fillId="0" borderId="1" xfId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/>
    </xf>
    <xf numFmtId="0" fontId="22" fillId="0" borderId="1" xfId="1" applyFont="1" applyBorder="1"/>
    <xf numFmtId="0" fontId="22" fillId="0" borderId="1" xfId="1" applyFont="1" applyBorder="1" applyAlignment="1">
      <alignment vertical="center" wrapText="1"/>
    </xf>
    <xf numFmtId="3" fontId="22" fillId="0" borderId="1" xfId="1" applyNumberFormat="1" applyFont="1" applyBorder="1"/>
    <xf numFmtId="0" fontId="22" fillId="0" borderId="0" xfId="1" applyFont="1" applyAlignment="1">
      <alignment horizontal="left" vertical="center" wrapText="1"/>
    </xf>
    <xf numFmtId="0" fontId="22" fillId="0" borderId="0" xfId="1" applyFont="1" applyAlignment="1">
      <alignment horizontal="right"/>
    </xf>
    <xf numFmtId="0" fontId="18" fillId="0" borderId="0" xfId="0" applyFont="1" applyAlignment="1">
      <alignment horizontal="right"/>
    </xf>
    <xf numFmtId="0" fontId="20" fillId="0" borderId="0" xfId="0" applyFont="1" applyAlignment="1"/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0" fillId="0" borderId="0" xfId="0" applyFont="1" applyAlignment="1">
      <alignment horizontal="right"/>
    </xf>
    <xf numFmtId="0" fontId="0" fillId="0" borderId="1" xfId="0" applyBorder="1"/>
    <xf numFmtId="0" fontId="23" fillId="0" borderId="3" xfId="0" applyFont="1" applyBorder="1" applyAlignment="1">
      <alignment horizontal="left"/>
    </xf>
    <xf numFmtId="0" fontId="0" fillId="2" borderId="1" xfId="0" applyFill="1" applyBorder="1"/>
    <xf numFmtId="0" fontId="0" fillId="0" borderId="3" xfId="0" applyBorder="1" applyAlignment="1">
      <alignment horizontal="left"/>
    </xf>
    <xf numFmtId="0" fontId="19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18" fillId="0" borderId="0" xfId="0" applyFont="1" applyBorder="1" applyAlignment="1">
      <alignment horizontal="right"/>
    </xf>
    <xf numFmtId="0" fontId="18" fillId="0" borderId="1" xfId="0" applyFont="1" applyBorder="1" applyAlignment="1">
      <alignment horizontal="right"/>
    </xf>
    <xf numFmtId="0" fontId="23" fillId="0" borderId="1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10" fillId="0" borderId="0" xfId="0" applyFont="1" applyBorder="1"/>
    <xf numFmtId="16" fontId="10" fillId="0" borderId="0" xfId="0" applyNumberFormat="1" applyFont="1" applyBorder="1" applyAlignment="1">
      <alignment horizontal="right"/>
    </xf>
    <xf numFmtId="0" fontId="23" fillId="0" borderId="0" xfId="0" applyFont="1" applyBorder="1" applyAlignment="1">
      <alignment horizontal="left"/>
    </xf>
    <xf numFmtId="16" fontId="10" fillId="0" borderId="0" xfId="0" applyNumberFormat="1" applyFont="1" applyBorder="1" applyAlignment="1"/>
    <xf numFmtId="0" fontId="25" fillId="0" borderId="0" xfId="0" applyFont="1"/>
    <xf numFmtId="0" fontId="25" fillId="0" borderId="1" xfId="0" applyFont="1" applyBorder="1"/>
    <xf numFmtId="0" fontId="25" fillId="0" borderId="1" xfId="0" applyFont="1" applyBorder="1" applyAlignment="1">
      <alignment vertical="center" wrapText="1"/>
    </xf>
    <xf numFmtId="0" fontId="10" fillId="0" borderId="1" xfId="0" applyFont="1" applyBorder="1" applyAlignment="1"/>
    <xf numFmtId="0" fontId="25" fillId="0" borderId="1" xfId="0" applyFont="1" applyBorder="1" applyAlignment="1"/>
    <xf numFmtId="16" fontId="25" fillId="0" borderId="1" xfId="0" applyNumberFormat="1" applyFont="1" applyBorder="1" applyAlignment="1"/>
    <xf numFmtId="16" fontId="10" fillId="0" borderId="1" xfId="0" applyNumberFormat="1" applyFont="1" applyBorder="1" applyAlignment="1"/>
    <xf numFmtId="0" fontId="10" fillId="0" borderId="1" xfId="0" applyFont="1" applyBorder="1" applyAlignment="1">
      <alignment horizontal="left"/>
    </xf>
    <xf numFmtId="0" fontId="24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0" xfId="0" applyFont="1" applyBorder="1"/>
    <xf numFmtId="0" fontId="10" fillId="0" borderId="0" xfId="0" applyFont="1" applyBorder="1" applyAlignment="1">
      <alignment horizontal="right"/>
    </xf>
    <xf numFmtId="0" fontId="0" fillId="0" borderId="0" xfId="0" applyBorder="1"/>
    <xf numFmtId="0" fontId="19" fillId="2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center" vertical="center" wrapText="1"/>
    </xf>
    <xf numFmtId="0" fontId="10" fillId="0" borderId="1" xfId="0" applyFont="1" applyFill="1" applyBorder="1"/>
    <xf numFmtId="0" fontId="10" fillId="0" borderId="1" xfId="0" applyFont="1" applyBorder="1"/>
    <xf numFmtId="0" fontId="10" fillId="0" borderId="0" xfId="0" applyFont="1" applyAlignment="1">
      <alignment horizontal="centerContinuous"/>
    </xf>
    <xf numFmtId="0" fontId="19" fillId="0" borderId="0" xfId="0" applyFont="1"/>
    <xf numFmtId="0" fontId="19" fillId="2" borderId="1" xfId="0" applyFont="1" applyFill="1" applyBorder="1"/>
    <xf numFmtId="0" fontId="23" fillId="2" borderId="1" xfId="0" applyFont="1" applyFill="1" applyBorder="1"/>
    <xf numFmtId="0" fontId="18" fillId="0" borderId="0" xfId="0" applyFont="1"/>
    <xf numFmtId="0" fontId="18" fillId="0" borderId="1" xfId="0" applyFont="1" applyBorder="1"/>
    <xf numFmtId="0" fontId="23" fillId="0" borderId="1" xfId="0" applyFont="1" applyBorder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horizontal="centerContinuous"/>
    </xf>
    <xf numFmtId="0" fontId="7" fillId="0" borderId="0" xfId="0" applyFont="1"/>
    <xf numFmtId="0" fontId="0" fillId="0" borderId="9" xfId="0" applyBorder="1"/>
    <xf numFmtId="0" fontId="0" fillId="0" borderId="7" xfId="0" applyBorder="1"/>
    <xf numFmtId="0" fontId="27" fillId="0" borderId="8" xfId="0" applyFont="1" applyBorder="1"/>
    <xf numFmtId="0" fontId="0" fillId="0" borderId="8" xfId="0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28" fillId="0" borderId="0" xfId="0" applyFont="1"/>
    <xf numFmtId="0" fontId="29" fillId="0" borderId="0" xfId="0" applyFont="1"/>
    <xf numFmtId="0" fontId="11" fillId="0" borderId="0" xfId="0" applyFont="1"/>
    <xf numFmtId="0" fontId="18" fillId="0" borderId="0" xfId="0" applyFont="1" applyAlignment="1"/>
    <xf numFmtId="3" fontId="10" fillId="0" borderId="1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left" vertical="center"/>
    </xf>
    <xf numFmtId="3" fontId="19" fillId="0" borderId="2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3" fontId="19" fillId="0" borderId="2" xfId="0" applyNumberFormat="1" applyFont="1" applyBorder="1" applyAlignment="1">
      <alignment horizontal="left" vertical="center" wrapText="1"/>
    </xf>
    <xf numFmtId="3" fontId="10" fillId="0" borderId="2" xfId="0" applyNumberFormat="1" applyFont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left" vertical="center"/>
    </xf>
    <xf numFmtId="3" fontId="19" fillId="0" borderId="1" xfId="0" applyNumberFormat="1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8" fillId="0" borderId="0" xfId="0" applyFont="1"/>
    <xf numFmtId="3" fontId="10" fillId="0" borderId="5" xfId="0" applyNumberFormat="1" applyFont="1" applyBorder="1" applyAlignment="1">
      <alignment horizontal="right" vertical="center"/>
    </xf>
    <xf numFmtId="3" fontId="19" fillId="0" borderId="5" xfId="0" applyNumberFormat="1" applyFont="1" applyBorder="1" applyAlignment="1">
      <alignment horizontal="right" vertical="center"/>
    </xf>
    <xf numFmtId="0" fontId="10" fillId="0" borderId="8" xfId="0" applyFont="1" applyBorder="1" applyAlignment="1">
      <alignment horizontal="left" vertical="center"/>
    </xf>
    <xf numFmtId="3" fontId="0" fillId="0" borderId="0" xfId="0" applyNumberFormat="1" applyBorder="1" applyAlignment="1">
      <alignment horizontal="right"/>
    </xf>
    <xf numFmtId="3" fontId="25" fillId="0" borderId="1" xfId="0" applyNumberFormat="1" applyFont="1" applyBorder="1" applyAlignment="1"/>
    <xf numFmtId="3" fontId="26" fillId="0" borderId="1" xfId="0" applyNumberFormat="1" applyFont="1" applyBorder="1" applyAlignment="1"/>
    <xf numFmtId="3" fontId="18" fillId="0" borderId="1" xfId="0" applyNumberFormat="1" applyFont="1" applyBorder="1" applyAlignment="1">
      <alignment horizontal="right"/>
    </xf>
    <xf numFmtId="0" fontId="18" fillId="0" borderId="1" xfId="0" applyFont="1" applyBorder="1" applyAlignment="1">
      <alignment horizontal="left" wrapText="1"/>
    </xf>
    <xf numFmtId="3" fontId="19" fillId="0" borderId="1" xfId="0" applyNumberFormat="1" applyFont="1" applyBorder="1" applyAlignment="1">
      <alignment horizontal="right"/>
    </xf>
    <xf numFmtId="0" fontId="10" fillId="0" borderId="3" xfId="0" applyFont="1" applyBorder="1" applyAlignment="1">
      <alignment horizontal="left" wrapText="1"/>
    </xf>
    <xf numFmtId="3" fontId="10" fillId="0" borderId="1" xfId="0" applyNumberFormat="1" applyFont="1" applyBorder="1" applyAlignment="1">
      <alignment horizontal="right"/>
    </xf>
    <xf numFmtId="3" fontId="19" fillId="0" borderId="0" xfId="0" applyNumberFormat="1" applyFont="1" applyBorder="1"/>
    <xf numFmtId="0" fontId="0" fillId="0" borderId="1" xfId="2" applyFont="1" applyBorder="1"/>
    <xf numFmtId="0" fontId="10" fillId="0" borderId="0" xfId="2" applyFont="1"/>
    <xf numFmtId="0" fontId="19" fillId="0" borderId="6" xfId="2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/>
    </xf>
    <xf numFmtId="0" fontId="10" fillId="0" borderId="0" xfId="0" applyFont="1" applyAlignment="1">
      <alignment horizontal="right"/>
    </xf>
    <xf numFmtId="14" fontId="23" fillId="0" borderId="1" xfId="0" applyNumberFormat="1" applyFont="1" applyBorder="1" applyAlignment="1">
      <alignment horizontal="center" wrapText="1"/>
    </xf>
    <xf numFmtId="0" fontId="0" fillId="0" borderId="0" xfId="0" applyFill="1"/>
    <xf numFmtId="3" fontId="13" fillId="0" borderId="1" xfId="0" applyNumberFormat="1" applyFont="1" applyBorder="1"/>
    <xf numFmtId="3" fontId="12" fillId="0" borderId="1" xfId="0" applyNumberFormat="1" applyFont="1" applyBorder="1"/>
    <xf numFmtId="0" fontId="10" fillId="0" borderId="0" xfId="0" applyFont="1" applyAlignment="1">
      <alignment horizontal="right"/>
    </xf>
    <xf numFmtId="0" fontId="10" fillId="0" borderId="1" xfId="0" applyFont="1" applyBorder="1"/>
    <xf numFmtId="3" fontId="0" fillId="0" borderId="1" xfId="0" applyNumberFormat="1" applyBorder="1"/>
    <xf numFmtId="3" fontId="6" fillId="0" borderId="1" xfId="0" applyNumberFormat="1" applyFont="1" applyBorder="1"/>
    <xf numFmtId="0" fontId="32" fillId="0" borderId="0" xfId="0" applyFont="1" applyAlignment="1">
      <alignment horizontal="right"/>
    </xf>
    <xf numFmtId="0" fontId="10" fillId="0" borderId="0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19" fillId="0" borderId="1" xfId="0" applyFont="1" applyBorder="1" applyAlignment="1">
      <alignment horizontal="center" vertical="center"/>
    </xf>
    <xf numFmtId="0" fontId="10" fillId="0" borderId="1" xfId="0" applyFont="1" applyBorder="1"/>
    <xf numFmtId="0" fontId="6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1" xfId="0" applyBorder="1"/>
    <xf numFmtId="0" fontId="20" fillId="0" borderId="0" xfId="0" applyFont="1" applyAlignment="1">
      <alignment horizontal="right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/>
    <xf numFmtId="0" fontId="10" fillId="0" borderId="7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9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0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10" fillId="0" borderId="1" xfId="0" applyFont="1" applyBorder="1" applyAlignment="1">
      <alignment wrapText="1"/>
    </xf>
    <xf numFmtId="3" fontId="0" fillId="0" borderId="0" xfId="0" applyNumberFormat="1"/>
    <xf numFmtId="3" fontId="10" fillId="0" borderId="1" xfId="0" applyNumberFormat="1" applyFont="1" applyBorder="1" applyAlignment="1">
      <alignment horizontal="center"/>
    </xf>
    <xf numFmtId="3" fontId="10" fillId="0" borderId="1" xfId="0" applyNumberFormat="1" applyFont="1" applyBorder="1" applyAlignment="1"/>
    <xf numFmtId="0" fontId="18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9" fillId="0" borderId="1" xfId="0" applyFont="1" applyBorder="1" applyAlignment="1">
      <alignment horizontal="center" vertical="center"/>
    </xf>
    <xf numFmtId="0" fontId="10" fillId="0" borderId="1" xfId="0" applyFont="1" applyBorder="1"/>
    <xf numFmtId="0" fontId="0" fillId="0" borderId="0" xfId="0" applyAlignment="1"/>
    <xf numFmtId="0" fontId="6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0" fillId="0" borderId="1" xfId="0" applyBorder="1"/>
    <xf numFmtId="0" fontId="35" fillId="0" borderId="1" xfId="4" applyFont="1" applyFill="1" applyBorder="1" applyAlignment="1">
      <alignment horizontal="center" vertical="center" wrapText="1"/>
    </xf>
    <xf numFmtId="0" fontId="36" fillId="0" borderId="0" xfId="3" applyFont="1" applyFill="1"/>
    <xf numFmtId="0" fontId="34" fillId="0" borderId="1" xfId="3" applyFont="1" applyFill="1" applyBorder="1" applyAlignment="1">
      <alignment horizontal="center" vertical="center" wrapText="1"/>
    </xf>
    <xf numFmtId="0" fontId="36" fillId="0" borderId="1" xfId="3" applyFont="1" applyFill="1" applyBorder="1" applyAlignment="1">
      <alignment vertical="center"/>
    </xf>
    <xf numFmtId="0" fontId="36" fillId="0" borderId="1" xfId="3" applyFont="1" applyFill="1" applyBorder="1" applyAlignment="1">
      <alignment vertical="center" wrapText="1"/>
    </xf>
    <xf numFmtId="3" fontId="36" fillId="0" borderId="1" xfId="3" applyNumberFormat="1" applyFont="1" applyFill="1" applyBorder="1" applyAlignment="1">
      <alignment horizontal="right" vertical="center"/>
    </xf>
    <xf numFmtId="0" fontId="36" fillId="0" borderId="0" xfId="3" applyFont="1" applyFill="1" applyBorder="1" applyAlignment="1">
      <alignment vertical="center"/>
    </xf>
    <xf numFmtId="0" fontId="36" fillId="0" borderId="1" xfId="3" applyFont="1" applyFill="1" applyBorder="1" applyAlignment="1">
      <alignment horizontal="left" vertical="center" wrapText="1"/>
    </xf>
    <xf numFmtId="3" fontId="36" fillId="0" borderId="1" xfId="3" applyNumberFormat="1" applyFont="1" applyFill="1" applyBorder="1" applyAlignment="1">
      <alignment horizontal="center" vertical="center"/>
    </xf>
    <xf numFmtId="3" fontId="34" fillId="0" borderId="1" xfId="3" applyNumberFormat="1" applyFont="1" applyFill="1" applyBorder="1" applyAlignment="1">
      <alignment horizontal="right" vertical="center"/>
    </xf>
    <xf numFmtId="0" fontId="34" fillId="0" borderId="0" xfId="3" applyFont="1" applyFill="1"/>
    <xf numFmtId="3" fontId="34" fillId="0" borderId="0" xfId="3" applyNumberFormat="1" applyFont="1" applyFill="1"/>
    <xf numFmtId="3" fontId="34" fillId="0" borderId="0" xfId="3" applyNumberFormat="1" applyFont="1" applyFill="1" applyAlignment="1">
      <alignment horizontal="center" vertical="center"/>
    </xf>
    <xf numFmtId="3" fontId="36" fillId="0" borderId="0" xfId="3" applyNumberFormat="1" applyFont="1" applyFill="1"/>
    <xf numFmtId="0" fontId="36" fillId="0" borderId="0" xfId="3" applyFont="1" applyFill="1" applyAlignment="1">
      <alignment vertical="center"/>
    </xf>
    <xf numFmtId="1" fontId="34" fillId="0" borderId="5" xfId="3" applyNumberFormat="1" applyFont="1" applyFill="1" applyBorder="1" applyAlignment="1">
      <alignment horizontal="center" vertical="center" wrapText="1"/>
    </xf>
    <xf numFmtId="3" fontId="34" fillId="0" borderId="1" xfId="3" applyNumberFormat="1" applyFont="1" applyFill="1" applyBorder="1" applyAlignment="1">
      <alignment horizontal="right" vertical="center" wrapText="1"/>
    </xf>
    <xf numFmtId="0" fontId="36" fillId="0" borderId="1" xfId="4" applyFont="1" applyFill="1" applyBorder="1" applyAlignment="1">
      <alignment vertical="center" wrapText="1"/>
    </xf>
    <xf numFmtId="1" fontId="34" fillId="0" borderId="6" xfId="3" applyNumberFormat="1" applyFont="1" applyFill="1" applyBorder="1" applyAlignment="1">
      <alignment horizontal="center" vertical="center" wrapText="1"/>
    </xf>
    <xf numFmtId="0" fontId="37" fillId="0" borderId="1" xfId="4" applyFont="1" applyFill="1" applyBorder="1" applyAlignment="1">
      <alignment vertical="center" wrapText="1"/>
    </xf>
    <xf numFmtId="3" fontId="36" fillId="0" borderId="0" xfId="3" applyNumberFormat="1" applyFont="1" applyFill="1" applyAlignment="1">
      <alignment horizontal="center" vertical="center"/>
    </xf>
    <xf numFmtId="0" fontId="36" fillId="0" borderId="0" xfId="3" applyFont="1" applyFill="1" applyAlignment="1">
      <alignment horizontal="center" vertical="center"/>
    </xf>
    <xf numFmtId="3" fontId="10" fillId="0" borderId="1" xfId="0" applyNumberFormat="1" applyFont="1" applyBorder="1" applyAlignment="1">
      <alignment wrapText="1"/>
    </xf>
    <xf numFmtId="3" fontId="19" fillId="2" borderId="1" xfId="0" applyNumberFormat="1" applyFont="1" applyFill="1" applyBorder="1"/>
    <xf numFmtId="0" fontId="19" fillId="0" borderId="1" xfId="0" applyFont="1" applyBorder="1" applyAlignment="1">
      <alignment horizontal="center" wrapText="1"/>
    </xf>
    <xf numFmtId="3" fontId="47" fillId="0" borderId="1" xfId="3" applyNumberFormat="1" applyFont="1" applyFill="1" applyBorder="1" applyAlignment="1">
      <alignment horizontal="right" vertical="center"/>
    </xf>
    <xf numFmtId="165" fontId="10" fillId="0" borderId="1" xfId="39" applyNumberFormat="1" applyFont="1" applyBorder="1" applyAlignment="1">
      <alignment horizontal="right" vertical="center"/>
    </xf>
    <xf numFmtId="165" fontId="10" fillId="0" borderId="2" xfId="39" applyNumberFormat="1" applyFont="1" applyBorder="1" applyAlignment="1">
      <alignment horizontal="right" vertical="center"/>
    </xf>
    <xf numFmtId="165" fontId="19" fillId="0" borderId="2" xfId="39" applyNumberFormat="1" applyFont="1" applyBorder="1" applyAlignment="1">
      <alignment horizontal="right" vertical="center"/>
    </xf>
    <xf numFmtId="3" fontId="10" fillId="0" borderId="2" xfId="0" applyNumberFormat="1" applyFont="1" applyBorder="1" applyAlignment="1">
      <alignment horizontal="right" vertical="center"/>
    </xf>
    <xf numFmtId="3" fontId="19" fillId="0" borderId="2" xfId="0" applyNumberFormat="1" applyFont="1" applyBorder="1" applyAlignment="1">
      <alignment horizontal="right" vertical="center" wrapText="1"/>
    </xf>
    <xf numFmtId="3" fontId="19" fillId="0" borderId="11" xfId="0" applyNumberFormat="1" applyFont="1" applyBorder="1" applyAlignment="1">
      <alignment horizontal="right" vertical="center" wrapText="1"/>
    </xf>
    <xf numFmtId="3" fontId="10" fillId="0" borderId="1" xfId="0" applyNumberFormat="1" applyFont="1" applyBorder="1" applyAlignment="1">
      <alignment horizontal="right" vertical="center"/>
    </xf>
    <xf numFmtId="3" fontId="19" fillId="0" borderId="1" xfId="0" applyNumberFormat="1" applyFont="1" applyBorder="1" applyAlignment="1">
      <alignment horizontal="right" vertical="center"/>
    </xf>
    <xf numFmtId="3" fontId="19" fillId="0" borderId="2" xfId="0" applyNumberFormat="1" applyFont="1" applyBorder="1" applyAlignment="1">
      <alignment horizontal="right" vertical="center"/>
    </xf>
    <xf numFmtId="3" fontId="19" fillId="0" borderId="1" xfId="0" applyNumberFormat="1" applyFont="1" applyBorder="1" applyAlignment="1">
      <alignment horizontal="right" vertical="center" wrapText="1"/>
    </xf>
    <xf numFmtId="3" fontId="19" fillId="2" borderId="1" xfId="0" applyNumberFormat="1" applyFont="1" applyFill="1" applyBorder="1" applyAlignment="1">
      <alignment horizontal="right" vertical="center"/>
    </xf>
    <xf numFmtId="3" fontId="19" fillId="0" borderId="1" xfId="0" applyNumberFormat="1" applyFont="1" applyBorder="1" applyAlignment="1">
      <alignment vertical="center"/>
    </xf>
    <xf numFmtId="0" fontId="10" fillId="0" borderId="34" xfId="0" applyFont="1" applyBorder="1" applyAlignment="1">
      <alignment horizontal="center"/>
    </xf>
    <xf numFmtId="3" fontId="10" fillId="0" borderId="34" xfId="0" applyNumberFormat="1" applyFont="1" applyBorder="1" applyAlignment="1"/>
    <xf numFmtId="0" fontId="10" fillId="0" borderId="37" xfId="0" applyFont="1" applyBorder="1" applyAlignment="1">
      <alignment horizontal="center"/>
    </xf>
    <xf numFmtId="3" fontId="10" fillId="0" borderId="37" xfId="0" applyNumberFormat="1" applyFont="1" applyBorder="1" applyAlignment="1"/>
    <xf numFmtId="3" fontId="10" fillId="0" borderId="36" xfId="0" applyNumberFormat="1" applyFont="1" applyBorder="1" applyAlignment="1"/>
    <xf numFmtId="14" fontId="38" fillId="0" borderId="16" xfId="41" applyNumberFormat="1" applyFont="1" applyBorder="1" applyAlignment="1">
      <alignment horizontal="center" vertical="center" wrapText="1"/>
    </xf>
    <xf numFmtId="14" fontId="20" fillId="0" borderId="16" xfId="41" applyNumberFormat="1" applyFont="1" applyBorder="1" applyAlignment="1">
      <alignment horizontal="center" vertical="center" wrapText="1"/>
    </xf>
    <xf numFmtId="3" fontId="20" fillId="0" borderId="16" xfId="41" applyNumberFormat="1" applyFont="1" applyBorder="1" applyAlignment="1">
      <alignment horizontal="center" vertical="center" wrapText="1"/>
    </xf>
    <xf numFmtId="3" fontId="21" fillId="0" borderId="17" xfId="41" applyNumberFormat="1" applyFont="1" applyBorder="1" applyAlignment="1">
      <alignment vertical="center" wrapText="1"/>
    </xf>
    <xf numFmtId="0" fontId="39" fillId="0" borderId="18" xfId="41" applyFont="1" applyBorder="1" applyAlignment="1">
      <alignment horizontal="center" vertical="center" wrapText="1"/>
    </xf>
    <xf numFmtId="3" fontId="38" fillId="0" borderId="16" xfId="41" applyNumberFormat="1" applyFont="1" applyBorder="1" applyAlignment="1">
      <alignment horizontal="center" vertical="center" wrapText="1"/>
    </xf>
    <xf numFmtId="0" fontId="3" fillId="0" borderId="0" xfId="41"/>
    <xf numFmtId="14" fontId="38" fillId="0" borderId="19" xfId="41" applyNumberFormat="1" applyFont="1" applyBorder="1" applyAlignment="1">
      <alignment vertical="center"/>
    </xf>
    <xf numFmtId="14" fontId="20" fillId="0" borderId="19" xfId="41" applyNumberFormat="1" applyFont="1" applyBorder="1" applyAlignment="1">
      <alignment vertical="center"/>
    </xf>
    <xf numFmtId="3" fontId="20" fillId="0" borderId="19" xfId="41" applyNumberFormat="1" applyFont="1" applyBorder="1" applyAlignment="1">
      <alignment vertical="center"/>
    </xf>
    <xf numFmtId="10" fontId="38" fillId="0" borderId="19" xfId="41" applyNumberFormat="1" applyFont="1" applyBorder="1" applyAlignment="1">
      <alignment vertical="center" wrapText="1"/>
    </xf>
    <xf numFmtId="164" fontId="40" fillId="0" borderId="20" xfId="41" applyNumberFormat="1" applyFont="1" applyBorder="1" applyAlignment="1">
      <alignment vertical="center" wrapText="1"/>
    </xf>
    <xf numFmtId="4" fontId="20" fillId="0" borderId="19" xfId="41" applyNumberFormat="1" applyFont="1" applyBorder="1" applyAlignment="1">
      <alignment horizontal="center" vertical="center"/>
    </xf>
    <xf numFmtId="0" fontId="33" fillId="0" borderId="0" xfId="41" applyFont="1"/>
    <xf numFmtId="14" fontId="38" fillId="0" borderId="21" xfId="41" applyNumberFormat="1" applyFont="1" applyBorder="1" applyAlignment="1">
      <alignment vertical="center"/>
    </xf>
    <xf numFmtId="14" fontId="20" fillId="0" borderId="21" xfId="41" applyNumberFormat="1" applyFont="1" applyBorder="1" applyAlignment="1">
      <alignment vertical="center"/>
    </xf>
    <xf numFmtId="3" fontId="20" fillId="0" borderId="21" xfId="41" applyNumberFormat="1" applyFont="1" applyBorder="1" applyAlignment="1">
      <alignment vertical="center"/>
    </xf>
    <xf numFmtId="10" fontId="38" fillId="0" borderId="21" xfId="41" applyNumberFormat="1" applyFont="1" applyBorder="1" applyAlignment="1">
      <alignment vertical="center" wrapText="1"/>
    </xf>
    <xf numFmtId="164" fontId="40" fillId="0" borderId="22" xfId="41" applyNumberFormat="1" applyFont="1" applyBorder="1" applyAlignment="1">
      <alignment vertical="center" wrapText="1"/>
    </xf>
    <xf numFmtId="4" fontId="20" fillId="0" borderId="21" xfId="41" applyNumberFormat="1" applyFont="1" applyBorder="1" applyAlignment="1">
      <alignment horizontal="center" vertical="center"/>
    </xf>
    <xf numFmtId="0" fontId="41" fillId="0" borderId="0" xfId="41" applyFont="1"/>
    <xf numFmtId="14" fontId="20" fillId="0" borderId="23" xfId="41" applyNumberFormat="1" applyFont="1" applyBorder="1" applyAlignment="1">
      <alignment vertical="center"/>
    </xf>
    <xf numFmtId="3" fontId="20" fillId="0" borderId="24" xfId="41" applyNumberFormat="1" applyFont="1" applyBorder="1" applyAlignment="1">
      <alignment vertical="center"/>
    </xf>
    <xf numFmtId="10" fontId="38" fillId="0" borderId="24" xfId="41" applyNumberFormat="1" applyFont="1" applyBorder="1" applyAlignment="1">
      <alignment vertical="center" wrapText="1"/>
    </xf>
    <xf numFmtId="14" fontId="20" fillId="0" borderId="24" xfId="41" applyNumberFormat="1" applyFont="1" applyBorder="1" applyAlignment="1">
      <alignment vertical="center"/>
    </xf>
    <xf numFmtId="164" fontId="40" fillId="0" borderId="25" xfId="41" applyNumberFormat="1" applyFont="1" applyBorder="1" applyAlignment="1">
      <alignment vertical="center" wrapText="1"/>
    </xf>
    <xf numFmtId="4" fontId="20" fillId="0" borderId="24" xfId="41" applyNumberFormat="1" applyFont="1" applyBorder="1" applyAlignment="1">
      <alignment horizontal="center" vertical="center"/>
    </xf>
    <xf numFmtId="3" fontId="21" fillId="0" borderId="28" xfId="41" applyNumberFormat="1" applyFont="1" applyBorder="1" applyAlignment="1">
      <alignment vertical="center"/>
    </xf>
    <xf numFmtId="10" fontId="42" fillId="0" borderId="28" xfId="41" applyNumberFormat="1" applyFont="1" applyBorder="1" applyAlignment="1">
      <alignment vertical="center" wrapText="1"/>
    </xf>
    <xf numFmtId="14" fontId="21" fillId="0" borderId="28" xfId="41" applyNumberFormat="1" applyFont="1" applyBorder="1" applyAlignment="1">
      <alignment vertical="center"/>
    </xf>
    <xf numFmtId="14" fontId="21" fillId="0" borderId="27" xfId="41" applyNumberFormat="1" applyFont="1" applyBorder="1" applyAlignment="1">
      <alignment vertical="center"/>
    </xf>
    <xf numFmtId="164" fontId="40" fillId="0" borderId="28" xfId="41" applyNumberFormat="1" applyFont="1" applyBorder="1" applyAlignment="1">
      <alignment vertical="center" wrapText="1"/>
    </xf>
    <xf numFmtId="3" fontId="21" fillId="0" borderId="28" xfId="41" applyNumberFormat="1" applyFont="1" applyBorder="1" applyAlignment="1">
      <alignment horizontal="center" vertical="center" wrapText="1"/>
    </xf>
    <xf numFmtId="14" fontId="38" fillId="0" borderId="29" xfId="41" applyNumberFormat="1" applyFont="1" applyBorder="1" applyAlignment="1">
      <alignment vertical="center"/>
    </xf>
    <xf numFmtId="0" fontId="10" fillId="0" borderId="29" xfId="41" applyFont="1" applyBorder="1" applyAlignment="1">
      <alignment vertical="center"/>
    </xf>
    <xf numFmtId="3" fontId="20" fillId="0" borderId="29" xfId="41" applyNumberFormat="1" applyFont="1" applyBorder="1" applyAlignment="1">
      <alignment vertical="center"/>
    </xf>
    <xf numFmtId="10" fontId="38" fillId="0" borderId="30" xfId="41" applyNumberFormat="1" applyFont="1" applyBorder="1" applyAlignment="1">
      <alignment horizontal="center" vertical="center"/>
    </xf>
    <xf numFmtId="14" fontId="20" fillId="0" borderId="29" xfId="41" applyNumberFormat="1" applyFont="1" applyBorder="1" applyAlignment="1">
      <alignment vertical="center"/>
    </xf>
    <xf numFmtId="3" fontId="20" fillId="0" borderId="29" xfId="41" applyNumberFormat="1" applyFont="1" applyFill="1" applyBorder="1" applyAlignment="1">
      <alignment vertical="center"/>
    </xf>
    <xf numFmtId="3" fontId="43" fillId="0" borderId="30" xfId="41" applyNumberFormat="1" applyFont="1" applyBorder="1" applyAlignment="1">
      <alignment vertical="center"/>
    </xf>
    <xf numFmtId="3" fontId="20" fillId="0" borderId="29" xfId="41" applyNumberFormat="1" applyFont="1" applyBorder="1" applyAlignment="1">
      <alignment horizontal="center" vertical="center"/>
    </xf>
    <xf numFmtId="3" fontId="20" fillId="0" borderId="30" xfId="41" applyNumberFormat="1" applyFont="1" applyBorder="1" applyAlignment="1">
      <alignment vertical="center"/>
    </xf>
    <xf numFmtId="0" fontId="40" fillId="0" borderId="0" xfId="41" applyFont="1"/>
    <xf numFmtId="3" fontId="38" fillId="0" borderId="29" xfId="41" applyNumberFormat="1" applyFont="1" applyBorder="1" applyAlignment="1">
      <alignment vertical="center"/>
    </xf>
    <xf numFmtId="14" fontId="38" fillId="0" borderId="29" xfId="41" applyNumberFormat="1" applyFont="1" applyBorder="1" applyAlignment="1">
      <alignment vertical="center" wrapText="1"/>
    </xf>
    <xf numFmtId="0" fontId="19" fillId="0" borderId="19" xfId="41" applyFont="1" applyBorder="1" applyAlignment="1">
      <alignment vertical="center"/>
    </xf>
    <xf numFmtId="3" fontId="21" fillId="0" borderId="33" xfId="41" applyNumberFormat="1" applyFont="1" applyBorder="1" applyAlignment="1">
      <alignment vertical="center"/>
    </xf>
    <xf numFmtId="10" fontId="42" fillId="0" borderId="33" xfId="41" applyNumberFormat="1" applyFont="1" applyBorder="1" applyAlignment="1">
      <alignment horizontal="center" vertical="center"/>
    </xf>
    <xf numFmtId="14" fontId="21" fillId="0" borderId="33" xfId="41" applyNumberFormat="1" applyFont="1" applyBorder="1" applyAlignment="1">
      <alignment vertical="center"/>
    </xf>
    <xf numFmtId="3" fontId="20" fillId="0" borderId="33" xfId="41" applyNumberFormat="1" applyFont="1" applyFill="1" applyBorder="1" applyAlignment="1">
      <alignment vertical="center"/>
    </xf>
    <xf numFmtId="3" fontId="21" fillId="0" borderId="33" xfId="41" applyNumberFormat="1" applyFont="1" applyBorder="1" applyAlignment="1">
      <alignment horizontal="center" vertical="center"/>
    </xf>
    <xf numFmtId="14" fontId="42" fillId="0" borderId="16" xfId="41" applyNumberFormat="1" applyFont="1" applyBorder="1" applyAlignment="1">
      <alignment vertical="center"/>
    </xf>
    <xf numFmtId="0" fontId="19" fillId="0" borderId="16" xfId="41" applyFont="1" applyBorder="1" applyAlignment="1">
      <alignment vertical="center"/>
    </xf>
    <xf numFmtId="3" fontId="21" fillId="0" borderId="16" xfId="41" applyNumberFormat="1" applyFont="1" applyBorder="1" applyAlignment="1">
      <alignment vertical="center"/>
    </xf>
    <xf numFmtId="10" fontId="42" fillId="0" borderId="16" xfId="41" applyNumberFormat="1" applyFont="1" applyBorder="1" applyAlignment="1">
      <alignment horizontal="center" vertical="center"/>
    </xf>
    <xf numFmtId="14" fontId="21" fillId="0" borderId="16" xfId="41" applyNumberFormat="1" applyFont="1" applyBorder="1" applyAlignment="1">
      <alignment vertical="center"/>
    </xf>
    <xf numFmtId="3" fontId="20" fillId="0" borderId="16" xfId="41" applyNumberFormat="1" applyFont="1" applyFill="1" applyBorder="1" applyAlignment="1">
      <alignment vertical="center"/>
    </xf>
    <xf numFmtId="3" fontId="45" fillId="0" borderId="16" xfId="41" applyNumberFormat="1" applyFont="1" applyBorder="1" applyAlignment="1">
      <alignment vertical="center"/>
    </xf>
    <xf numFmtId="3" fontId="38" fillId="0" borderId="16" xfId="41" applyNumberFormat="1" applyFont="1" applyBorder="1" applyAlignment="1">
      <alignment horizontal="center" vertical="center"/>
    </xf>
    <xf numFmtId="0" fontId="10" fillId="0" borderId="0" xfId="41" applyFont="1" applyFill="1" applyBorder="1" applyAlignment="1">
      <alignment vertical="center"/>
    </xf>
    <xf numFmtId="3" fontId="46" fillId="0" borderId="0" xfId="41" applyNumberFormat="1" applyFont="1"/>
    <xf numFmtId="3" fontId="20" fillId="0" borderId="0" xfId="41" applyNumberFormat="1" applyFont="1" applyBorder="1" applyAlignment="1">
      <alignment vertical="center"/>
    </xf>
    <xf numFmtId="3" fontId="20" fillId="0" borderId="0" xfId="41" applyNumberFormat="1" applyFont="1" applyBorder="1" applyAlignment="1">
      <alignment horizontal="center" vertical="center"/>
    </xf>
    <xf numFmtId="3" fontId="40" fillId="0" borderId="0" xfId="41" applyNumberFormat="1" applyFont="1"/>
    <xf numFmtId="10" fontId="3" fillId="0" borderId="0" xfId="41" applyNumberFormat="1"/>
    <xf numFmtId="3" fontId="34" fillId="0" borderId="5" xfId="3" applyNumberFormat="1" applyFont="1" applyFill="1" applyBorder="1" applyAlignment="1">
      <alignment horizontal="right" vertical="center"/>
    </xf>
    <xf numFmtId="0" fontId="10" fillId="0" borderId="1" xfId="0" applyFont="1" applyBorder="1"/>
    <xf numFmtId="0" fontId="10" fillId="0" borderId="3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3" fontId="34" fillId="0" borderId="5" xfId="3" applyNumberFormat="1" applyFont="1" applyFill="1" applyBorder="1" applyAlignment="1">
      <alignment horizontal="right" vertical="center"/>
    </xf>
    <xf numFmtId="0" fontId="34" fillId="0" borderId="1" xfId="3" applyFont="1" applyFill="1" applyBorder="1" applyAlignment="1">
      <alignment horizontal="center"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3" fontId="36" fillId="0" borderId="5" xfId="3" applyNumberFormat="1" applyFont="1" applyFill="1" applyBorder="1" applyAlignment="1">
      <alignment horizontal="right" vertical="center"/>
    </xf>
    <xf numFmtId="0" fontId="10" fillId="0" borderId="38" xfId="0" applyFont="1" applyBorder="1" applyAlignment="1">
      <alignment horizontal="center" vertical="center" wrapText="1"/>
    </xf>
    <xf numFmtId="0" fontId="10" fillId="0" borderId="38" xfId="0" applyFont="1" applyBorder="1" applyAlignment="1">
      <alignment vertical="center" wrapText="1"/>
    </xf>
    <xf numFmtId="3" fontId="36" fillId="0" borderId="38" xfId="3" applyNumberFormat="1" applyFont="1" applyFill="1" applyBorder="1" applyAlignment="1">
      <alignment horizontal="right" vertical="center"/>
    </xf>
    <xf numFmtId="0" fontId="34" fillId="0" borderId="38" xfId="3" applyFont="1" applyFill="1" applyBorder="1" applyAlignment="1">
      <alignment horizontal="center" vertical="center" wrapText="1"/>
    </xf>
    <xf numFmtId="0" fontId="10" fillId="0" borderId="5" xfId="0" applyFont="1" applyBorder="1"/>
    <xf numFmtId="0" fontId="37" fillId="0" borderId="5" xfId="3" applyFont="1" applyFill="1" applyBorder="1" applyAlignment="1">
      <alignment vertical="center" wrapText="1"/>
    </xf>
    <xf numFmtId="0" fontId="10" fillId="0" borderId="38" xfId="0" applyFont="1" applyBorder="1"/>
    <xf numFmtId="0" fontId="10" fillId="0" borderId="40" xfId="0" applyFont="1" applyBorder="1" applyAlignment="1">
      <alignment horizontal="center" vertical="center" wrapText="1"/>
    </xf>
    <xf numFmtId="0" fontId="10" fillId="0" borderId="40" xfId="0" applyFont="1" applyBorder="1"/>
    <xf numFmtId="3" fontId="36" fillId="0" borderId="40" xfId="3" applyNumberFormat="1" applyFont="1" applyFill="1" applyBorder="1" applyAlignment="1">
      <alignment horizontal="right" vertical="center"/>
    </xf>
    <xf numFmtId="3" fontId="34" fillId="0" borderId="40" xfId="3" applyNumberFormat="1" applyFont="1" applyFill="1" applyBorder="1" applyAlignment="1">
      <alignment vertical="center" wrapText="1"/>
    </xf>
    <xf numFmtId="0" fontId="10" fillId="0" borderId="42" xfId="0" applyFont="1" applyBorder="1" applyAlignment="1">
      <alignment horizontal="left" vertical="center"/>
    </xf>
    <xf numFmtId="0" fontId="20" fillId="0" borderId="1" xfId="1" applyFont="1" applyBorder="1"/>
    <xf numFmtId="3" fontId="11" fillId="0" borderId="1" xfId="0" applyNumberFormat="1" applyFont="1" applyBorder="1"/>
    <xf numFmtId="3" fontId="6" fillId="2" borderId="1" xfId="0" applyNumberFormat="1" applyFont="1" applyFill="1" applyBorder="1"/>
    <xf numFmtId="0" fontId="0" fillId="0" borderId="4" xfId="0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/>
    <xf numFmtId="3" fontId="10" fillId="0" borderId="2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right"/>
    </xf>
    <xf numFmtId="0" fontId="10" fillId="0" borderId="1" xfId="0" applyFont="1" applyBorder="1" applyAlignment="1">
      <alignment horizontal="center"/>
    </xf>
    <xf numFmtId="0" fontId="35" fillId="0" borderId="1" xfId="46" applyFont="1" applyFill="1" applyBorder="1" applyAlignment="1">
      <alignment horizontal="center" vertical="center" wrapText="1"/>
    </xf>
    <xf numFmtId="0" fontId="36" fillId="0" borderId="0" xfId="45" applyFont="1" applyFill="1"/>
    <xf numFmtId="0" fontId="34" fillId="0" borderId="1" xfId="45" applyFont="1" applyFill="1" applyBorder="1" applyAlignment="1">
      <alignment horizontal="center" vertical="center" wrapText="1"/>
    </xf>
    <xf numFmtId="0" fontId="36" fillId="0" borderId="1" xfId="45" applyFont="1" applyFill="1" applyBorder="1" applyAlignment="1">
      <alignment vertical="center"/>
    </xf>
    <xf numFmtId="3" fontId="36" fillId="0" borderId="1" xfId="45" applyNumberFormat="1" applyFont="1" applyFill="1" applyBorder="1" applyAlignment="1">
      <alignment horizontal="right" vertical="center" wrapText="1"/>
    </xf>
    <xf numFmtId="0" fontId="36" fillId="0" borderId="0" xfId="45" applyFont="1" applyFill="1" applyBorder="1" applyAlignment="1">
      <alignment vertical="center" wrapText="1"/>
    </xf>
    <xf numFmtId="0" fontId="36" fillId="0" borderId="1" xfId="45" applyFont="1" applyFill="1" applyBorder="1" applyAlignment="1">
      <alignment vertical="center" wrapText="1"/>
    </xf>
    <xf numFmtId="3" fontId="36" fillId="0" borderId="1" xfId="45" applyNumberFormat="1" applyFont="1" applyFill="1" applyBorder="1" applyAlignment="1">
      <alignment horizontal="right" vertical="center"/>
    </xf>
    <xf numFmtId="3" fontId="36" fillId="0" borderId="1" xfId="45" applyNumberFormat="1" applyFont="1" applyFill="1" applyBorder="1" applyAlignment="1">
      <alignment horizontal="left" vertical="center" wrapText="1"/>
    </xf>
    <xf numFmtId="1" fontId="34" fillId="0" borderId="15" xfId="45" applyNumberFormat="1" applyFont="1" applyFill="1" applyBorder="1" applyAlignment="1">
      <alignment horizontal="center" vertical="center" wrapText="1"/>
    </xf>
    <xf numFmtId="0" fontId="36" fillId="0" borderId="0" xfId="45" applyFont="1" applyFill="1" applyBorder="1" applyAlignment="1">
      <alignment vertical="center"/>
    </xf>
    <xf numFmtId="3" fontId="34" fillId="0" borderId="1" xfId="45" applyNumberFormat="1" applyFont="1" applyFill="1" applyBorder="1" applyAlignment="1">
      <alignment horizontal="center" vertical="center" wrapText="1"/>
    </xf>
    <xf numFmtId="3" fontId="34" fillId="0" borderId="1" xfId="45" applyNumberFormat="1" applyFont="1" applyFill="1" applyBorder="1" applyAlignment="1">
      <alignment vertical="center" wrapText="1"/>
    </xf>
    <xf numFmtId="1" fontId="34" fillId="0" borderId="1" xfId="45" applyNumberFormat="1" applyFont="1" applyFill="1" applyBorder="1" applyAlignment="1">
      <alignment horizontal="center" vertical="center" wrapText="1"/>
    </xf>
    <xf numFmtId="0" fontId="34" fillId="0" borderId="1" xfId="45" applyFont="1" applyFill="1" applyBorder="1" applyAlignment="1">
      <alignment vertical="center" wrapText="1"/>
    </xf>
    <xf numFmtId="0" fontId="36" fillId="0" borderId="1" xfId="45" applyFont="1" applyFill="1" applyBorder="1" applyAlignment="1">
      <alignment horizontal="left" vertical="center" wrapText="1"/>
    </xf>
    <xf numFmtId="3" fontId="36" fillId="0" borderId="1" xfId="46" applyNumberFormat="1" applyFont="1" applyFill="1" applyBorder="1" applyAlignment="1">
      <alignment horizontal="right" vertical="center"/>
    </xf>
    <xf numFmtId="3" fontId="36" fillId="0" borderId="1" xfId="45" applyNumberFormat="1" applyFont="1" applyFill="1" applyBorder="1" applyAlignment="1">
      <alignment vertical="center" wrapText="1"/>
    </xf>
    <xf numFmtId="3" fontId="36" fillId="0" borderId="6" xfId="45" applyNumberFormat="1" applyFont="1" applyFill="1" applyBorder="1" applyAlignment="1">
      <alignment horizontal="right" vertical="center" wrapText="1"/>
    </xf>
    <xf numFmtId="3" fontId="36" fillId="0" borderId="5" xfId="45" applyNumberFormat="1" applyFont="1" applyFill="1" applyBorder="1" applyAlignment="1">
      <alignment horizontal="right" vertical="center" wrapText="1"/>
    </xf>
    <xf numFmtId="0" fontId="36" fillId="0" borderId="0" xfId="45" applyFont="1" applyFill="1" applyBorder="1"/>
    <xf numFmtId="0" fontId="36" fillId="0" borderId="1" xfId="45" applyFont="1" applyFill="1" applyBorder="1"/>
    <xf numFmtId="3" fontId="36" fillId="0" borderId="1" xfId="45" applyNumberFormat="1" applyFont="1" applyFill="1" applyBorder="1" applyAlignment="1">
      <alignment vertical="center"/>
    </xf>
    <xf numFmtId="3" fontId="34" fillId="0" borderId="1" xfId="45" applyNumberFormat="1" applyFont="1" applyFill="1" applyBorder="1" applyAlignment="1">
      <alignment vertical="center"/>
    </xf>
    <xf numFmtId="3" fontId="36" fillId="0" borderId="1" xfId="45" applyNumberFormat="1" applyFont="1" applyFill="1" applyBorder="1" applyAlignment="1">
      <alignment horizontal="center" vertical="center"/>
    </xf>
    <xf numFmtId="0" fontId="37" fillId="0" borderId="1" xfId="45" applyFont="1" applyFill="1" applyBorder="1" applyAlignment="1">
      <alignment vertical="center" wrapText="1"/>
    </xf>
    <xf numFmtId="3" fontId="34" fillId="0" borderId="1" xfId="45" applyNumberFormat="1" applyFont="1" applyFill="1" applyBorder="1" applyAlignment="1">
      <alignment horizontal="right" vertical="center"/>
    </xf>
    <xf numFmtId="0" fontId="34" fillId="0" borderId="0" xfId="45" applyFont="1" applyFill="1" applyAlignment="1">
      <alignment horizontal="center" vertical="center"/>
    </xf>
    <xf numFmtId="0" fontId="34" fillId="0" borderId="0" xfId="45" applyFont="1" applyFill="1"/>
    <xf numFmtId="3" fontId="34" fillId="0" borderId="0" xfId="45" applyNumberFormat="1" applyFont="1" applyFill="1"/>
    <xf numFmtId="3" fontId="34" fillId="0" borderId="0" xfId="45" applyNumberFormat="1" applyFont="1" applyFill="1" applyAlignment="1">
      <alignment horizontal="center" vertical="center"/>
    </xf>
    <xf numFmtId="3" fontId="36" fillId="0" borderId="0" xfId="45" applyNumberFormat="1" applyFont="1" applyFill="1"/>
    <xf numFmtId="3" fontId="36" fillId="0" borderId="0" xfId="45" applyNumberFormat="1" applyFont="1" applyFill="1" applyBorder="1" applyAlignment="1">
      <alignment horizontal="center" vertical="center"/>
    </xf>
    <xf numFmtId="0" fontId="37" fillId="0" borderId="0" xfId="45" applyFont="1" applyFill="1" applyBorder="1" applyAlignment="1">
      <alignment vertical="center" wrapText="1"/>
    </xf>
    <xf numFmtId="3" fontId="34" fillId="0" borderId="0" xfId="45" applyNumberFormat="1" applyFont="1" applyFill="1" applyBorder="1" applyAlignment="1">
      <alignment horizontal="right" vertical="center"/>
    </xf>
    <xf numFmtId="0" fontId="0" fillId="0" borderId="5" xfId="0" applyBorder="1" applyAlignment="1">
      <alignment horizontal="center"/>
    </xf>
    <xf numFmtId="0" fontId="0" fillId="2" borderId="5" xfId="0" applyFill="1" applyBorder="1"/>
    <xf numFmtId="0" fontId="23" fillId="0" borderId="1" xfId="0" applyFont="1" applyBorder="1" applyAlignment="1">
      <alignment horizontal="center" wrapText="1"/>
    </xf>
    <xf numFmtId="3" fontId="10" fillId="0" borderId="1" xfId="0" applyNumberFormat="1" applyFont="1" applyFill="1" applyBorder="1"/>
    <xf numFmtId="3" fontId="11" fillId="0" borderId="1" xfId="0" applyNumberFormat="1" applyFont="1" applyFill="1" applyBorder="1"/>
    <xf numFmtId="3" fontId="0" fillId="3" borderId="1" xfId="0" applyNumberFormat="1" applyFont="1" applyFill="1" applyBorder="1"/>
    <xf numFmtId="0" fontId="10" fillId="0" borderId="1" xfId="0" applyFont="1" applyFill="1" applyBorder="1" applyAlignment="1">
      <alignment horizontal="center"/>
    </xf>
    <xf numFmtId="0" fontId="36" fillId="0" borderId="1" xfId="0" applyFont="1" applyFill="1" applyBorder="1" applyAlignment="1">
      <alignment vertical="center" wrapText="1"/>
    </xf>
    <xf numFmtId="0" fontId="18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1" fontId="34" fillId="0" borderId="15" xfId="45" applyNumberFormat="1" applyFont="1" applyFill="1" applyBorder="1" applyAlignment="1">
      <alignment horizontal="center" vertical="center" wrapText="1"/>
    </xf>
    <xf numFmtId="0" fontId="34" fillId="0" borderId="1" xfId="3" applyFont="1" applyFill="1" applyBorder="1" applyAlignment="1">
      <alignment horizontal="center" vertical="center" wrapText="1"/>
    </xf>
    <xf numFmtId="3" fontId="34" fillId="0" borderId="5" xfId="45" applyNumberFormat="1" applyFont="1" applyFill="1" applyBorder="1" applyAlignment="1">
      <alignment vertical="center"/>
    </xf>
    <xf numFmtId="0" fontId="34" fillId="0" borderId="1" xfId="45" applyFont="1" applyFill="1" applyBorder="1" applyAlignment="1">
      <alignment horizontal="center" vertical="center" wrapText="1"/>
    </xf>
    <xf numFmtId="0" fontId="18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34" fillId="0" borderId="1" xfId="3" applyFont="1" applyFill="1" applyBorder="1" applyAlignment="1">
      <alignment horizontal="center" vertical="center" wrapText="1"/>
    </xf>
    <xf numFmtId="0" fontId="10" fillId="0" borderId="1" xfId="0" applyFont="1" applyBorder="1"/>
    <xf numFmtId="14" fontId="40" fillId="0" borderId="3" xfId="47" applyNumberFormat="1" applyFont="1" applyFill="1" applyBorder="1" applyAlignment="1">
      <alignment vertical="center"/>
    </xf>
    <xf numFmtId="14" fontId="20" fillId="0" borderId="27" xfId="47" applyNumberFormat="1" applyFont="1" applyFill="1" applyBorder="1" applyAlignment="1">
      <alignment horizontal="center" vertical="center" wrapText="1"/>
    </xf>
    <xf numFmtId="3" fontId="20" fillId="0" borderId="28" xfId="47" applyNumberFormat="1" applyFont="1" applyFill="1" applyBorder="1" applyAlignment="1">
      <alignment horizontal="center" vertical="center" wrapText="1"/>
    </xf>
    <xf numFmtId="0" fontId="20" fillId="0" borderId="28" xfId="47" applyFont="1" applyFill="1" applyBorder="1" applyAlignment="1">
      <alignment horizontal="center" vertical="center"/>
    </xf>
    <xf numFmtId="0" fontId="20" fillId="0" borderId="28" xfId="47" applyFont="1" applyFill="1" applyBorder="1" applyAlignment="1">
      <alignment horizontal="center" vertical="center" wrapText="1"/>
    </xf>
    <xf numFmtId="14" fontId="38" fillId="0" borderId="28" xfId="47" applyNumberFormat="1" applyFont="1" applyFill="1" applyBorder="1" applyAlignment="1">
      <alignment horizontal="center" vertical="center" wrapText="1"/>
    </xf>
    <xf numFmtId="1" fontId="20" fillId="0" borderId="26" xfId="47" applyNumberFormat="1" applyFont="1" applyFill="1" applyBorder="1" applyAlignment="1">
      <alignment horizontal="center" vertical="center" wrapText="1"/>
    </xf>
    <xf numFmtId="3" fontId="20" fillId="0" borderId="43" xfId="47" applyNumberFormat="1" applyFont="1" applyFill="1" applyBorder="1" applyAlignment="1">
      <alignment vertical="center"/>
    </xf>
    <xf numFmtId="0" fontId="1" fillId="0" borderId="0" xfId="47" applyFill="1" applyAlignment="1">
      <alignment vertical="center"/>
    </xf>
    <xf numFmtId="14" fontId="40" fillId="0" borderId="44" xfId="47" applyNumberFormat="1" applyFont="1" applyFill="1" applyBorder="1" applyAlignment="1">
      <alignment vertical="center"/>
    </xf>
    <xf numFmtId="14" fontId="20" fillId="0" borderId="45" xfId="47" applyNumberFormat="1" applyFont="1" applyFill="1" applyBorder="1" applyAlignment="1">
      <alignment vertical="center"/>
    </xf>
    <xf numFmtId="3" fontId="20" fillId="0" borderId="33" xfId="47" applyNumberFormat="1" applyFont="1" applyFill="1" applyBorder="1" applyAlignment="1">
      <alignment vertical="center"/>
    </xf>
    <xf numFmtId="166" fontId="20" fillId="0" borderId="33" xfId="47" applyNumberFormat="1" applyFont="1" applyFill="1" applyBorder="1" applyAlignment="1">
      <alignment vertical="center" wrapText="1"/>
    </xf>
    <xf numFmtId="14" fontId="38" fillId="0" borderId="33" xfId="47" applyNumberFormat="1" applyFont="1" applyFill="1" applyBorder="1" applyAlignment="1">
      <alignment horizontal="left" vertical="center" wrapText="1"/>
    </xf>
    <xf numFmtId="10" fontId="20" fillId="0" borderId="33" xfId="47" applyNumberFormat="1" applyFont="1" applyFill="1" applyBorder="1" applyAlignment="1">
      <alignment vertical="center"/>
    </xf>
    <xf numFmtId="14" fontId="20" fillId="0" borderId="33" xfId="47" applyNumberFormat="1" applyFont="1" applyFill="1" applyBorder="1" applyAlignment="1">
      <alignment vertical="center" wrapText="1"/>
    </xf>
    <xf numFmtId="14" fontId="20" fillId="0" borderId="33" xfId="47" applyNumberFormat="1" applyFont="1" applyFill="1" applyBorder="1" applyAlignment="1">
      <alignment vertical="center"/>
    </xf>
    <xf numFmtId="14" fontId="38" fillId="0" borderId="30" xfId="47" applyNumberFormat="1" applyFont="1" applyFill="1" applyBorder="1" applyAlignment="1">
      <alignment vertical="center" wrapText="1"/>
    </xf>
    <xf numFmtId="3" fontId="20" fillId="0" borderId="21" xfId="47" applyNumberFormat="1" applyFont="1" applyFill="1" applyBorder="1" applyAlignment="1">
      <alignment vertical="center"/>
    </xf>
    <xf numFmtId="1" fontId="20" fillId="0" borderId="33" xfId="47" applyNumberFormat="1" applyFont="1" applyFill="1" applyBorder="1" applyAlignment="1">
      <alignment vertical="center"/>
    </xf>
    <xf numFmtId="14" fontId="38" fillId="0" borderId="46" xfId="47" applyNumberFormat="1" applyFont="1" applyFill="1" applyBorder="1" applyAlignment="1">
      <alignment vertical="center" wrapText="1"/>
    </xf>
    <xf numFmtId="14" fontId="40" fillId="0" borderId="47" xfId="47" applyNumberFormat="1" applyFont="1" applyFill="1" applyBorder="1" applyAlignment="1">
      <alignment vertical="center"/>
    </xf>
    <xf numFmtId="14" fontId="20" fillId="0" borderId="32" xfId="47" applyNumberFormat="1" applyFont="1" applyFill="1" applyBorder="1" applyAlignment="1">
      <alignment vertical="center" wrapText="1" shrinkToFit="1"/>
    </xf>
    <xf numFmtId="3" fontId="20" fillId="0" borderId="30" xfId="47" applyNumberFormat="1" applyFont="1" applyFill="1" applyBorder="1" applyAlignment="1">
      <alignment vertical="center"/>
    </xf>
    <xf numFmtId="3" fontId="38" fillId="0" borderId="30" xfId="47" applyNumberFormat="1" applyFont="1" applyFill="1" applyBorder="1" applyAlignment="1">
      <alignment vertical="center" wrapText="1"/>
    </xf>
    <xf numFmtId="167" fontId="38" fillId="0" borderId="30" xfId="47" applyNumberFormat="1" applyFont="1" applyFill="1" applyBorder="1" applyAlignment="1">
      <alignment horizontal="left" vertical="center"/>
    </xf>
    <xf numFmtId="10" fontId="20" fillId="0" borderId="30" xfId="47" applyNumberFormat="1" applyFont="1" applyFill="1" applyBorder="1" applyAlignment="1">
      <alignment vertical="center"/>
    </xf>
    <xf numFmtId="14" fontId="20" fillId="0" borderId="30" xfId="47" applyNumberFormat="1" applyFont="1" applyFill="1" applyBorder="1" applyAlignment="1">
      <alignment vertical="center" wrapText="1"/>
    </xf>
    <xf numFmtId="14" fontId="20" fillId="0" borderId="30" xfId="47" applyNumberFormat="1" applyFont="1" applyFill="1" applyBorder="1" applyAlignment="1">
      <alignment vertical="center"/>
    </xf>
    <xf numFmtId="1" fontId="20" fillId="0" borderId="30" xfId="47" applyNumberFormat="1" applyFont="1" applyFill="1" applyBorder="1" applyAlignment="1">
      <alignment vertical="center"/>
    </xf>
    <xf numFmtId="0" fontId="10" fillId="0" borderId="32" xfId="47" applyFont="1" applyFill="1" applyBorder="1" applyAlignment="1">
      <alignment vertical="center"/>
    </xf>
    <xf numFmtId="10" fontId="38" fillId="0" borderId="30" xfId="47" applyNumberFormat="1" applyFont="1" applyFill="1" applyBorder="1" applyAlignment="1">
      <alignment horizontal="left" vertical="center"/>
    </xf>
    <xf numFmtId="9" fontId="38" fillId="0" borderId="30" xfId="47" applyNumberFormat="1" applyFont="1" applyFill="1" applyBorder="1" applyAlignment="1">
      <alignment horizontal="center" vertical="center"/>
    </xf>
    <xf numFmtId="14" fontId="42" fillId="0" borderId="30" xfId="47" applyNumberFormat="1" applyFont="1" applyFill="1" applyBorder="1" applyAlignment="1">
      <alignment vertical="center" wrapText="1"/>
    </xf>
    <xf numFmtId="9" fontId="38" fillId="0" borderId="30" xfId="47" applyNumberFormat="1" applyFont="1" applyFill="1" applyBorder="1" applyAlignment="1">
      <alignment horizontal="left" vertical="center"/>
    </xf>
    <xf numFmtId="14" fontId="44" fillId="0" borderId="30" xfId="47" applyNumberFormat="1" applyFont="1" applyFill="1" applyBorder="1" applyAlignment="1">
      <alignment vertical="center" wrapText="1"/>
    </xf>
    <xf numFmtId="9" fontId="52" fillId="0" borderId="30" xfId="47" applyNumberFormat="1" applyFont="1" applyFill="1" applyBorder="1" applyAlignment="1">
      <alignment horizontal="left" vertical="center"/>
    </xf>
    <xf numFmtId="14" fontId="38" fillId="0" borderId="21" xfId="47" applyNumberFormat="1" applyFont="1" applyFill="1" applyBorder="1" applyAlignment="1">
      <alignment vertical="center" wrapText="1"/>
    </xf>
    <xf numFmtId="0" fontId="10" fillId="0" borderId="48" xfId="47" applyFont="1" applyFill="1" applyBorder="1" applyAlignment="1">
      <alignment vertical="center"/>
    </xf>
    <xf numFmtId="3" fontId="38" fillId="0" borderId="29" xfId="47" applyNumberFormat="1" applyFont="1" applyFill="1" applyBorder="1" applyAlignment="1">
      <alignment vertical="center" wrapText="1"/>
    </xf>
    <xf numFmtId="10" fontId="20" fillId="0" borderId="29" xfId="47" applyNumberFormat="1" applyFont="1" applyFill="1" applyBorder="1" applyAlignment="1">
      <alignment vertical="center"/>
    </xf>
    <xf numFmtId="14" fontId="20" fillId="0" borderId="29" xfId="47" applyNumberFormat="1" applyFont="1" applyFill="1" applyBorder="1" applyAlignment="1">
      <alignment vertical="center" wrapText="1"/>
    </xf>
    <xf numFmtId="14" fontId="20" fillId="0" borderId="29" xfId="47" applyNumberFormat="1" applyFont="1" applyFill="1" applyBorder="1" applyAlignment="1">
      <alignment vertical="center"/>
    </xf>
    <xf numFmtId="0" fontId="33" fillId="0" borderId="0" xfId="47" applyFont="1" applyFill="1" applyAlignment="1">
      <alignment vertical="center"/>
    </xf>
    <xf numFmtId="14" fontId="53" fillId="0" borderId="30" xfId="47" applyNumberFormat="1" applyFont="1" applyFill="1" applyBorder="1" applyAlignment="1">
      <alignment vertical="center"/>
    </xf>
    <xf numFmtId="3" fontId="42" fillId="0" borderId="30" xfId="47" applyNumberFormat="1" applyFont="1" applyFill="1" applyBorder="1" applyAlignment="1">
      <alignment vertical="center" wrapText="1"/>
    </xf>
    <xf numFmtId="1" fontId="21" fillId="0" borderId="30" xfId="47" applyNumberFormat="1" applyFont="1" applyFill="1" applyBorder="1" applyAlignment="1">
      <alignment vertical="center"/>
    </xf>
    <xf numFmtId="14" fontId="52" fillId="0" borderId="30" xfId="47" applyNumberFormat="1" applyFont="1" applyFill="1" applyBorder="1" applyAlignment="1">
      <alignment vertical="center" wrapText="1"/>
    </xf>
    <xf numFmtId="0" fontId="54" fillId="0" borderId="32" xfId="47" applyFont="1" applyFill="1" applyBorder="1" applyAlignment="1">
      <alignment vertical="center" wrapText="1"/>
    </xf>
    <xf numFmtId="0" fontId="10" fillId="0" borderId="49" xfId="47" applyFont="1" applyFill="1" applyBorder="1" applyAlignment="1">
      <alignment vertical="center"/>
    </xf>
    <xf numFmtId="3" fontId="38" fillId="0" borderId="21" xfId="47" applyNumberFormat="1" applyFont="1" applyFill="1" applyBorder="1" applyAlignment="1">
      <alignment vertical="center" wrapText="1"/>
    </xf>
    <xf numFmtId="14" fontId="38" fillId="0" borderId="21" xfId="47" applyNumberFormat="1" applyFont="1" applyFill="1" applyBorder="1" applyAlignment="1">
      <alignment horizontal="left" vertical="center"/>
    </xf>
    <xf numFmtId="14" fontId="20" fillId="0" borderId="21" xfId="47" applyNumberFormat="1" applyFont="1" applyFill="1" applyBorder="1" applyAlignment="1">
      <alignment vertical="center" wrapText="1"/>
    </xf>
    <xf numFmtId="14" fontId="20" fillId="0" borderId="21" xfId="47" applyNumberFormat="1" applyFont="1" applyFill="1" applyBorder="1" applyAlignment="1">
      <alignment vertical="center"/>
    </xf>
    <xf numFmtId="10" fontId="20" fillId="0" borderId="21" xfId="47" applyNumberFormat="1" applyFont="1" applyFill="1" applyBorder="1" applyAlignment="1">
      <alignment vertical="center"/>
    </xf>
    <xf numFmtId="1" fontId="20" fillId="0" borderId="21" xfId="47" applyNumberFormat="1" applyFont="1" applyFill="1" applyBorder="1" applyAlignment="1">
      <alignment vertical="center"/>
    </xf>
    <xf numFmtId="3" fontId="20" fillId="0" borderId="46" xfId="47" applyNumberFormat="1" applyFont="1" applyFill="1" applyBorder="1" applyAlignment="1">
      <alignment vertical="center"/>
    </xf>
    <xf numFmtId="0" fontId="10" fillId="0" borderId="49" xfId="47" applyFont="1" applyFill="1" applyBorder="1" applyAlignment="1">
      <alignment vertical="center" wrapText="1"/>
    </xf>
    <xf numFmtId="3" fontId="20" fillId="0" borderId="22" xfId="47" applyNumberFormat="1" applyFont="1" applyFill="1" applyBorder="1" applyAlignment="1">
      <alignment vertical="center"/>
    </xf>
    <xf numFmtId="1" fontId="20" fillId="0" borderId="49" xfId="47" applyNumberFormat="1" applyFont="1" applyFill="1" applyBorder="1" applyAlignment="1">
      <alignment vertical="center"/>
    </xf>
    <xf numFmtId="14" fontId="40" fillId="0" borderId="50" xfId="47" applyNumberFormat="1" applyFont="1" applyFill="1" applyBorder="1" applyAlignment="1">
      <alignment vertical="center"/>
    </xf>
    <xf numFmtId="0" fontId="10" fillId="0" borderId="18" xfId="47" applyFont="1" applyFill="1" applyBorder="1" applyAlignment="1">
      <alignment vertical="center"/>
    </xf>
    <xf numFmtId="3" fontId="20" fillId="0" borderId="16" xfId="47" applyNumberFormat="1" applyFont="1" applyFill="1" applyBorder="1" applyAlignment="1">
      <alignment vertical="center"/>
    </xf>
    <xf numFmtId="3" fontId="38" fillId="0" borderId="16" xfId="47" applyNumberFormat="1" applyFont="1" applyFill="1" applyBorder="1" applyAlignment="1">
      <alignment vertical="center" wrapText="1"/>
    </xf>
    <xf numFmtId="14" fontId="38" fillId="0" borderId="16" xfId="47" applyNumberFormat="1" applyFont="1" applyFill="1" applyBorder="1" applyAlignment="1">
      <alignment horizontal="left" vertical="center"/>
    </xf>
    <xf numFmtId="10" fontId="20" fillId="0" borderId="16" xfId="47" applyNumberFormat="1" applyFont="1" applyFill="1" applyBorder="1" applyAlignment="1">
      <alignment vertical="center"/>
    </xf>
    <xf numFmtId="14" fontId="20" fillId="0" borderId="16" xfId="47" applyNumberFormat="1" applyFont="1" applyFill="1" applyBorder="1" applyAlignment="1">
      <alignment vertical="center" wrapText="1"/>
    </xf>
    <xf numFmtId="14" fontId="20" fillId="0" borderId="16" xfId="47" applyNumberFormat="1" applyFont="1" applyFill="1" applyBorder="1" applyAlignment="1">
      <alignment vertical="center"/>
    </xf>
    <xf numFmtId="3" fontId="20" fillId="0" borderId="17" xfId="47" applyNumberFormat="1" applyFont="1" applyFill="1" applyBorder="1" applyAlignment="1">
      <alignment vertical="center"/>
    </xf>
    <xf numFmtId="1" fontId="20" fillId="0" borderId="18" xfId="47" applyNumberFormat="1" applyFont="1" applyFill="1" applyBorder="1" applyAlignment="1">
      <alignment vertical="center"/>
    </xf>
    <xf numFmtId="3" fontId="20" fillId="0" borderId="51" xfId="47" applyNumberFormat="1" applyFont="1" applyFill="1" applyBorder="1" applyAlignment="1">
      <alignment vertical="center"/>
    </xf>
    <xf numFmtId="14" fontId="40" fillId="0" borderId="52" xfId="47" applyNumberFormat="1" applyFont="1" applyFill="1" applyBorder="1" applyAlignment="1">
      <alignment vertical="center"/>
    </xf>
    <xf numFmtId="3" fontId="38" fillId="0" borderId="22" xfId="47" applyNumberFormat="1" applyFont="1" applyFill="1" applyBorder="1" applyAlignment="1">
      <alignment vertical="center" wrapText="1"/>
    </xf>
    <xf numFmtId="14" fontId="38" fillId="0" borderId="49" xfId="47" applyNumberFormat="1" applyFont="1" applyFill="1" applyBorder="1" applyAlignment="1">
      <alignment horizontal="left" vertical="center"/>
    </xf>
    <xf numFmtId="14" fontId="20" fillId="0" borderId="22" xfId="47" applyNumberFormat="1" applyFont="1" applyFill="1" applyBorder="1" applyAlignment="1">
      <alignment vertical="center" wrapText="1"/>
    </xf>
    <xf numFmtId="14" fontId="20" fillId="0" borderId="49" xfId="47" applyNumberFormat="1" applyFont="1" applyFill="1" applyBorder="1" applyAlignment="1">
      <alignment vertical="center"/>
    </xf>
    <xf numFmtId="0" fontId="49" fillId="0" borderId="49" xfId="40" applyFill="1" applyBorder="1" applyAlignment="1">
      <alignment vertical="center"/>
    </xf>
    <xf numFmtId="0" fontId="49" fillId="0" borderId="24" xfId="40" applyFill="1" applyBorder="1" applyAlignment="1">
      <alignment vertical="center"/>
    </xf>
    <xf numFmtId="0" fontId="49" fillId="0" borderId="21" xfId="40" applyFill="1" applyBorder="1" applyAlignment="1">
      <alignment vertical="center"/>
    </xf>
    <xf numFmtId="14" fontId="41" fillId="0" borderId="52" xfId="47" applyNumberFormat="1" applyFont="1" applyFill="1" applyBorder="1" applyAlignment="1">
      <alignment vertical="center"/>
    </xf>
    <xf numFmtId="0" fontId="19" fillId="0" borderId="49" xfId="47" applyFont="1" applyFill="1" applyBorder="1" applyAlignment="1">
      <alignment vertical="center"/>
    </xf>
    <xf numFmtId="3" fontId="21" fillId="0" borderId="21" xfId="47" applyNumberFormat="1" applyFont="1" applyFill="1" applyBorder="1" applyAlignment="1">
      <alignment vertical="center"/>
    </xf>
    <xf numFmtId="3" fontId="42" fillId="0" borderId="21" xfId="47" applyNumberFormat="1" applyFont="1" applyFill="1" applyBorder="1" applyAlignment="1">
      <alignment vertical="center" wrapText="1"/>
    </xf>
    <xf numFmtId="14" fontId="42" fillId="0" borderId="21" xfId="47" applyNumberFormat="1" applyFont="1" applyFill="1" applyBorder="1" applyAlignment="1">
      <alignment horizontal="left" vertical="center"/>
    </xf>
    <xf numFmtId="10" fontId="21" fillId="0" borderId="21" xfId="47" applyNumberFormat="1" applyFont="1" applyFill="1" applyBorder="1" applyAlignment="1">
      <alignment vertical="center"/>
    </xf>
    <xf numFmtId="14" fontId="21" fillId="0" borderId="21" xfId="47" applyNumberFormat="1" applyFont="1" applyFill="1" applyBorder="1" applyAlignment="1">
      <alignment vertical="center" wrapText="1"/>
    </xf>
    <xf numFmtId="14" fontId="21" fillId="0" borderId="21" xfId="47" applyNumberFormat="1" applyFont="1" applyFill="1" applyBorder="1" applyAlignment="1">
      <alignment vertical="center"/>
    </xf>
    <xf numFmtId="3" fontId="21" fillId="0" borderId="22" xfId="47" applyNumberFormat="1" applyFont="1" applyFill="1" applyBorder="1" applyAlignment="1">
      <alignment vertical="center"/>
    </xf>
    <xf numFmtId="1" fontId="21" fillId="0" borderId="49" xfId="47" applyNumberFormat="1" applyFont="1" applyFill="1" applyBorder="1" applyAlignment="1">
      <alignment vertical="center"/>
    </xf>
    <xf numFmtId="14" fontId="42" fillId="0" borderId="46" xfId="47" applyNumberFormat="1" applyFont="1" applyFill="1" applyBorder="1" applyAlignment="1">
      <alignment vertical="center" wrapText="1"/>
    </xf>
    <xf numFmtId="3" fontId="21" fillId="0" borderId="46" xfId="47" applyNumberFormat="1" applyFont="1" applyFill="1" applyBorder="1" applyAlignment="1">
      <alignment vertical="center"/>
    </xf>
    <xf numFmtId="14" fontId="40" fillId="0" borderId="0" xfId="47" applyNumberFormat="1" applyFont="1" applyFill="1" applyBorder="1" applyAlignment="1">
      <alignment vertical="center"/>
    </xf>
    <xf numFmtId="0" fontId="1" fillId="0" borderId="0" xfId="47" applyFill="1" applyAlignment="1">
      <alignment horizontal="left" vertical="center"/>
    </xf>
    <xf numFmtId="0" fontId="40" fillId="0" borderId="0" xfId="47" applyFont="1" applyFill="1" applyAlignment="1">
      <alignment vertical="center"/>
    </xf>
    <xf numFmtId="3" fontId="40" fillId="0" borderId="0" xfId="47" applyNumberFormat="1" applyFont="1" applyFill="1" applyAlignment="1">
      <alignment vertical="center"/>
    </xf>
    <xf numFmtId="3" fontId="1" fillId="0" borderId="0" xfId="47" applyNumberFormat="1" applyFill="1" applyAlignment="1">
      <alignment vertical="center"/>
    </xf>
    <xf numFmtId="0" fontId="1" fillId="0" borderId="0" xfId="47" applyFont="1" applyFill="1" applyAlignment="1">
      <alignment vertical="center"/>
    </xf>
    <xf numFmtId="3" fontId="41" fillId="0" borderId="0" xfId="47" applyNumberFormat="1" applyFont="1" applyFill="1" applyAlignment="1">
      <alignment vertical="center"/>
    </xf>
    <xf numFmtId="0" fontId="10" fillId="0" borderId="0" xfId="0" applyFont="1" applyBorder="1" applyAlignment="1">
      <alignment horizontal="right"/>
    </xf>
    <xf numFmtId="0" fontId="1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24" fillId="0" borderId="6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right"/>
    </xf>
    <xf numFmtId="0" fontId="18" fillId="0" borderId="0" xfId="0" applyFont="1" applyAlignment="1">
      <alignment horizontal="right"/>
    </xf>
    <xf numFmtId="0" fontId="24" fillId="0" borderId="6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9" fillId="0" borderId="0" xfId="0" applyFont="1" applyAlignment="1">
      <alignment horizontal="center" vertical="center"/>
    </xf>
    <xf numFmtId="0" fontId="47" fillId="0" borderId="3" xfId="3" applyFont="1" applyFill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/>
    </xf>
    <xf numFmtId="1" fontId="34" fillId="0" borderId="6" xfId="45" applyNumberFormat="1" applyFont="1" applyFill="1" applyBorder="1" applyAlignment="1">
      <alignment horizontal="center" vertical="center" wrapText="1"/>
    </xf>
    <xf numFmtId="1" fontId="34" fillId="0" borderId="15" xfId="45" applyNumberFormat="1" applyFont="1" applyFill="1" applyBorder="1" applyAlignment="1">
      <alignment horizontal="center" vertical="center" wrapText="1"/>
    </xf>
    <xf numFmtId="1" fontId="34" fillId="0" borderId="5" xfId="45" applyNumberFormat="1" applyFont="1" applyFill="1" applyBorder="1" applyAlignment="1">
      <alignment horizontal="center" vertical="center" wrapText="1"/>
    </xf>
    <xf numFmtId="3" fontId="34" fillId="0" borderId="1" xfId="45" applyNumberFormat="1" applyFont="1" applyFill="1" applyBorder="1" applyAlignment="1">
      <alignment vertical="center"/>
    </xf>
    <xf numFmtId="1" fontId="34" fillId="0" borderId="1" xfId="3" applyNumberFormat="1" applyFont="1" applyFill="1" applyBorder="1" applyAlignment="1">
      <alignment horizontal="center" vertical="center" wrapText="1"/>
    </xf>
    <xf numFmtId="0" fontId="34" fillId="0" borderId="1" xfId="3" applyFont="1" applyFill="1" applyBorder="1" applyAlignment="1">
      <alignment horizontal="center" vertical="center" wrapText="1"/>
    </xf>
    <xf numFmtId="3" fontId="34" fillId="0" borderId="6" xfId="3" applyNumberFormat="1" applyFont="1" applyFill="1" applyBorder="1" applyAlignment="1">
      <alignment vertical="center" wrapText="1"/>
    </xf>
    <xf numFmtId="3" fontId="34" fillId="0" borderId="15" xfId="3" applyNumberFormat="1" applyFont="1" applyFill="1" applyBorder="1" applyAlignment="1">
      <alignment vertical="center" wrapText="1"/>
    </xf>
    <xf numFmtId="3" fontId="34" fillId="0" borderId="39" xfId="3" applyNumberFormat="1" applyFont="1" applyFill="1" applyBorder="1" applyAlignment="1">
      <alignment vertical="center" wrapText="1"/>
    </xf>
    <xf numFmtId="3" fontId="34" fillId="0" borderId="41" xfId="3" applyNumberFormat="1" applyFont="1" applyFill="1" applyBorder="1" applyAlignment="1">
      <alignment vertical="center" wrapText="1"/>
    </xf>
    <xf numFmtId="0" fontId="37" fillId="0" borderId="8" xfId="3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3" fontId="34" fillId="0" borderId="6" xfId="45" applyNumberFormat="1" applyFont="1" applyFill="1" applyBorder="1" applyAlignment="1">
      <alignment vertical="center"/>
    </xf>
    <xf numFmtId="0" fontId="0" fillId="0" borderId="5" xfId="0" applyBorder="1" applyAlignment="1">
      <alignment vertical="center"/>
    </xf>
    <xf numFmtId="3" fontId="34" fillId="0" borderId="15" xfId="45" applyNumberFormat="1" applyFont="1" applyFill="1" applyBorder="1" applyAlignment="1">
      <alignment vertical="center"/>
    </xf>
    <xf numFmtId="3" fontId="34" fillId="0" borderId="5" xfId="45" applyNumberFormat="1" applyFont="1" applyFill="1" applyBorder="1" applyAlignment="1">
      <alignment vertical="center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3" fontId="34" fillId="0" borderId="6" xfId="45" applyNumberFormat="1" applyFont="1" applyFill="1" applyBorder="1" applyAlignment="1">
      <alignment horizontal="center" vertical="center"/>
    </xf>
    <xf numFmtId="3" fontId="34" fillId="0" borderId="5" xfId="45" applyNumberFormat="1" applyFont="1" applyFill="1" applyBorder="1" applyAlignment="1">
      <alignment horizontal="center" vertical="center"/>
    </xf>
    <xf numFmtId="3" fontId="34" fillId="0" borderId="6" xfId="45" applyNumberFormat="1" applyFont="1" applyFill="1" applyBorder="1" applyAlignment="1">
      <alignment horizontal="right" vertical="center"/>
    </xf>
    <xf numFmtId="3" fontId="34" fillId="0" borderId="5" xfId="45" applyNumberFormat="1" applyFont="1" applyFill="1" applyBorder="1" applyAlignment="1">
      <alignment horizontal="right" vertical="center"/>
    </xf>
    <xf numFmtId="3" fontId="34" fillId="0" borderId="6" xfId="45" applyNumberFormat="1" applyFont="1" applyFill="1" applyBorder="1" applyAlignment="1">
      <alignment vertical="center" wrapText="1"/>
    </xf>
    <xf numFmtId="0" fontId="34" fillId="0" borderId="15" xfId="45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4" fillId="0" borderId="6" xfId="45" applyFont="1" applyFill="1" applyBorder="1" applyAlignment="1">
      <alignment vertical="center" wrapText="1"/>
    </xf>
    <xf numFmtId="0" fontId="34" fillId="0" borderId="5" xfId="45" applyFont="1" applyFill="1" applyBorder="1" applyAlignment="1">
      <alignment vertical="center" wrapText="1"/>
    </xf>
    <xf numFmtId="3" fontId="34" fillId="0" borderId="15" xfId="45" applyNumberFormat="1" applyFont="1" applyFill="1" applyBorder="1" applyAlignment="1">
      <alignment vertical="center" wrapText="1"/>
    </xf>
    <xf numFmtId="3" fontId="34" fillId="0" borderId="5" xfId="45" applyNumberFormat="1" applyFont="1" applyFill="1" applyBorder="1" applyAlignment="1">
      <alignment vertical="center" wrapText="1"/>
    </xf>
    <xf numFmtId="1" fontId="34" fillId="0" borderId="1" xfId="45" applyNumberFormat="1" applyFont="1" applyFill="1" applyBorder="1" applyAlignment="1">
      <alignment horizontal="center" vertical="center" wrapText="1"/>
    </xf>
    <xf numFmtId="0" fontId="34" fillId="0" borderId="1" xfId="45" applyFont="1" applyFill="1" applyBorder="1" applyAlignment="1">
      <alignment horizontal="center" vertical="center" wrapText="1"/>
    </xf>
    <xf numFmtId="3" fontId="34" fillId="0" borderId="6" xfId="3" applyNumberFormat="1" applyFont="1" applyFill="1" applyBorder="1" applyAlignment="1">
      <alignment horizontal="right" vertical="center" wrapText="1"/>
    </xf>
    <xf numFmtId="0" fontId="34" fillId="0" borderId="15" xfId="3" applyFont="1" applyFill="1" applyBorder="1" applyAlignment="1">
      <alignment horizontal="right" vertical="center" wrapText="1"/>
    </xf>
    <xf numFmtId="0" fontId="34" fillId="0" borderId="5" xfId="3" applyFont="1" applyFill="1" applyBorder="1" applyAlignment="1">
      <alignment horizontal="right" vertical="center" wrapText="1"/>
    </xf>
    <xf numFmtId="3" fontId="34" fillId="0" borderId="1" xfId="3" applyNumberFormat="1" applyFont="1" applyFill="1" applyBorder="1" applyAlignment="1">
      <alignment horizontal="right" vertical="center" wrapText="1"/>
    </xf>
    <xf numFmtId="0" fontId="34" fillId="0" borderId="1" xfId="3" applyFont="1" applyFill="1" applyBorder="1" applyAlignment="1">
      <alignment horizontal="right" vertical="center" wrapText="1"/>
    </xf>
    <xf numFmtId="3" fontId="34" fillId="0" borderId="5" xfId="3" applyNumberFormat="1" applyFont="1" applyFill="1" applyBorder="1" applyAlignment="1">
      <alignment horizontal="right" vertical="center" wrapText="1"/>
    </xf>
    <xf numFmtId="1" fontId="34" fillId="0" borderId="6" xfId="3" applyNumberFormat="1" applyFont="1" applyFill="1" applyBorder="1" applyAlignment="1">
      <alignment horizontal="center" vertical="center" wrapText="1"/>
    </xf>
    <xf numFmtId="1" fontId="34" fillId="0" borderId="15" xfId="3" applyNumberFormat="1" applyFont="1" applyFill="1" applyBorder="1" applyAlignment="1">
      <alignment horizontal="center" vertical="center" wrapText="1"/>
    </xf>
    <xf numFmtId="1" fontId="34" fillId="0" borderId="5" xfId="3" applyNumberFormat="1" applyFont="1" applyFill="1" applyBorder="1" applyAlignment="1">
      <alignment horizontal="center" vertical="center" wrapText="1"/>
    </xf>
    <xf numFmtId="3" fontId="34" fillId="0" borderId="15" xfId="3" applyNumberFormat="1" applyFont="1" applyFill="1" applyBorder="1" applyAlignment="1">
      <alignment horizontal="right" vertical="center" wrapText="1"/>
    </xf>
    <xf numFmtId="0" fontId="34" fillId="0" borderId="6" xfId="3" applyFont="1" applyFill="1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0" fillId="0" borderId="39" xfId="0" applyBorder="1" applyAlignment="1">
      <alignment horizontal="right" vertical="center" wrapText="1"/>
    </xf>
    <xf numFmtId="3" fontId="34" fillId="0" borderId="41" xfId="3" applyNumberFormat="1" applyFont="1" applyFill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left"/>
    </xf>
    <xf numFmtId="0" fontId="10" fillId="0" borderId="1" xfId="0" applyFont="1" applyBorder="1"/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9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19" fillId="0" borderId="3" xfId="2" applyFont="1" applyBorder="1" applyAlignment="1">
      <alignment horizontal="center" vertical="center"/>
    </xf>
    <xf numFmtId="0" fontId="19" fillId="0" borderId="2" xfId="2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23" fillId="0" borderId="6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/>
    </xf>
    <xf numFmtId="0" fontId="11" fillId="0" borderId="1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9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22" fillId="0" borderId="0" xfId="1" applyFont="1" applyAlignment="1">
      <alignment horizontal="left" vertical="center" wrapText="1"/>
    </xf>
    <xf numFmtId="0" fontId="12" fillId="0" borderId="0" xfId="1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5" fillId="0" borderId="0" xfId="1" applyAlignment="1">
      <alignment horizontal="center"/>
    </xf>
    <xf numFmtId="0" fontId="12" fillId="0" borderId="0" xfId="1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3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/>
    <xf numFmtId="3" fontId="0" fillId="0" borderId="6" xfId="0" applyNumberFormat="1" applyBorder="1" applyAlignment="1"/>
    <xf numFmtId="3" fontId="0" fillId="0" borderId="5" xfId="0" applyNumberFormat="1" applyBorder="1" applyAlignment="1"/>
    <xf numFmtId="0" fontId="13" fillId="0" borderId="1" xfId="0" applyFont="1" applyFill="1" applyBorder="1" applyAlignment="1"/>
    <xf numFmtId="0" fontId="13" fillId="0" borderId="1" xfId="0" applyFont="1" applyBorder="1" applyAlignment="1"/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1" xfId="0" applyFont="1" applyBorder="1" applyAlignment="1"/>
    <xf numFmtId="0" fontId="20" fillId="0" borderId="3" xfId="0" applyFont="1" applyBorder="1" applyAlignment="1">
      <alignment wrapText="1"/>
    </xf>
    <xf numFmtId="0" fontId="20" fillId="0" borderId="4" xfId="0" applyFont="1" applyBorder="1" applyAlignment="1">
      <alignment wrapText="1"/>
    </xf>
    <xf numFmtId="0" fontId="20" fillId="0" borderId="2" xfId="0" applyFont="1" applyBorder="1" applyAlignment="1">
      <alignment wrapText="1"/>
    </xf>
    <xf numFmtId="0" fontId="14" fillId="0" borderId="1" xfId="0" applyFont="1" applyBorder="1" applyAlignment="1"/>
    <xf numFmtId="0" fontId="20" fillId="0" borderId="0" xfId="0" applyFont="1" applyAlignment="1">
      <alignment horizontal="right"/>
    </xf>
    <xf numFmtId="0" fontId="13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14" fontId="20" fillId="0" borderId="26" xfId="47" applyNumberFormat="1" applyFont="1" applyFill="1" applyBorder="1" applyAlignment="1">
      <alignment horizontal="center" vertical="center"/>
    </xf>
    <xf numFmtId="0" fontId="1" fillId="0" borderId="27" xfId="47" applyFill="1" applyBorder="1" applyAlignment="1">
      <alignment horizontal="center" vertical="center"/>
    </xf>
    <xf numFmtId="3" fontId="38" fillId="0" borderId="31" xfId="47" applyNumberFormat="1" applyFont="1" applyFill="1" applyBorder="1" applyAlignment="1">
      <alignment vertical="center" wrapText="1"/>
    </xf>
    <xf numFmtId="0" fontId="49" fillId="0" borderId="32" xfId="40" applyFill="1" applyBorder="1" applyAlignment="1">
      <alignment vertical="center"/>
    </xf>
    <xf numFmtId="14" fontId="20" fillId="0" borderId="31" xfId="47" applyNumberFormat="1" applyFont="1" applyFill="1" applyBorder="1" applyAlignment="1">
      <alignment vertical="center" wrapText="1"/>
    </xf>
    <xf numFmtId="0" fontId="49" fillId="0" borderId="32" xfId="40" applyFill="1" applyBorder="1" applyAlignment="1">
      <alignment vertical="center" wrapText="1"/>
    </xf>
    <xf numFmtId="0" fontId="19" fillId="0" borderId="53" xfId="47" applyFont="1" applyFill="1" applyBorder="1" applyAlignment="1">
      <alignment vertical="center"/>
    </xf>
    <xf numFmtId="0" fontId="55" fillId="0" borderId="32" xfId="40" applyFont="1" applyFill="1" applyBorder="1" applyAlignment="1">
      <alignment vertical="center"/>
    </xf>
    <xf numFmtId="14" fontId="38" fillId="0" borderId="26" xfId="41" applyNumberFormat="1" applyFont="1" applyBorder="1" applyAlignment="1">
      <alignment horizontal="center" vertical="center" wrapText="1" shrinkToFit="1"/>
    </xf>
    <xf numFmtId="0" fontId="3" fillId="0" borderId="27" xfId="41" applyBorder="1" applyAlignment="1">
      <alignment horizontal="center" vertical="center" wrapText="1"/>
    </xf>
    <xf numFmtId="3" fontId="44" fillId="0" borderId="31" xfId="41" applyNumberFormat="1" applyFont="1" applyBorder="1" applyAlignment="1">
      <alignment vertical="center" wrapText="1"/>
    </xf>
    <xf numFmtId="3" fontId="44" fillId="0" borderId="32" xfId="41" applyNumberFormat="1" applyFont="1" applyBorder="1" applyAlignment="1">
      <alignment vertical="center" wrapText="1"/>
    </xf>
    <xf numFmtId="3" fontId="36" fillId="0" borderId="39" xfId="3" applyNumberFormat="1" applyFont="1" applyFill="1" applyBorder="1" applyAlignment="1">
      <alignment horizontal="right" vertical="center"/>
    </xf>
    <xf numFmtId="3" fontId="36" fillId="0" borderId="54" xfId="3" applyNumberFormat="1" applyFont="1" applyFill="1" applyBorder="1" applyAlignment="1">
      <alignment horizontal="right" vertical="center"/>
    </xf>
  </cellXfs>
  <cellStyles count="48">
    <cellStyle name="Ezres" xfId="39" builtinId="3"/>
    <cellStyle name="Ezres 2" xfId="5"/>
    <cellStyle name="Normál" xfId="0" builtinId="0"/>
    <cellStyle name="Normál 10" xfId="6"/>
    <cellStyle name="Normál 11" xfId="40"/>
    <cellStyle name="Normál 2" xfId="7"/>
    <cellStyle name="Normál 2 2" xfId="8"/>
    <cellStyle name="Normál 2 2 2" xfId="41"/>
    <cellStyle name="Normál 2 2 3" xfId="47"/>
    <cellStyle name="Normál 2 3" xfId="9"/>
    <cellStyle name="Normál 2 4" xfId="10"/>
    <cellStyle name="Normál 2 5" xfId="11"/>
    <cellStyle name="Normál 2 6" xfId="2"/>
    <cellStyle name="Normál 2 6 2" xfId="12"/>
    <cellStyle name="Normál 3" xfId="13"/>
    <cellStyle name="Normál 3 2" xfId="14"/>
    <cellStyle name="Normál 3 3" xfId="15"/>
    <cellStyle name="Normál 3 4" xfId="16"/>
    <cellStyle name="Normál 4" xfId="17"/>
    <cellStyle name="Normál 4 2" xfId="18"/>
    <cellStyle name="Normál 4 3" xfId="19"/>
    <cellStyle name="Normál 4 4" xfId="20"/>
    <cellStyle name="Normál 5" xfId="21"/>
    <cellStyle name="Normál 5 2" xfId="22"/>
    <cellStyle name="Normál 5 3" xfId="23"/>
    <cellStyle name="Normál 5 4" xfId="24"/>
    <cellStyle name="Normál 6" xfId="25"/>
    <cellStyle name="Normál 6 2" xfId="26"/>
    <cellStyle name="Normál 6 3" xfId="27"/>
    <cellStyle name="Normál 6 4" xfId="28"/>
    <cellStyle name="Normál 7" xfId="29"/>
    <cellStyle name="Normál 8" xfId="30"/>
    <cellStyle name="Normál 9" xfId="3"/>
    <cellStyle name="Normál 9 2" xfId="4"/>
    <cellStyle name="Normál 9 2 2" xfId="31"/>
    <cellStyle name="Normál 9 2 2 2" xfId="42"/>
    <cellStyle name="Normál 9 2 3" xfId="43"/>
    <cellStyle name="Normál 9 2 4" xfId="46"/>
    <cellStyle name="Normál 9 3" xfId="44"/>
    <cellStyle name="Normál 9 4" xfId="45"/>
    <cellStyle name="Normál_Munka6" xfId="1"/>
    <cellStyle name="Pénznem 2" xfId="32"/>
    <cellStyle name="Pénznem 2 2" xfId="33"/>
    <cellStyle name="Pénznem 2 3" xfId="34"/>
    <cellStyle name="Pénznem 3" xfId="35"/>
    <cellStyle name="Pénznem 4" xfId="36"/>
    <cellStyle name="Pénznem 4 2" xfId="37"/>
    <cellStyle name="Pénznem 4 3" xfId="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3:F78"/>
  <sheetViews>
    <sheetView view="pageLayout" topLeftCell="A37" workbookViewId="0">
      <selection activeCell="D30" sqref="D30"/>
    </sheetView>
  </sheetViews>
  <sheetFormatPr defaultRowHeight="13.2"/>
  <cols>
    <col min="1" max="1" width="58.44140625" customWidth="1"/>
    <col min="2" max="2" width="13.109375" customWidth="1"/>
    <col min="3" max="3" width="11.88671875" customWidth="1"/>
    <col min="4" max="4" width="11.33203125" customWidth="1"/>
    <col min="5" max="5" width="12.5546875" customWidth="1"/>
  </cols>
  <sheetData>
    <row r="3" spans="1:2">
      <c r="A3" s="85"/>
      <c r="B3" s="84" t="s">
        <v>426</v>
      </c>
    </row>
    <row r="4" spans="1:2">
      <c r="A4" s="500" t="s">
        <v>721</v>
      </c>
      <c r="B4" s="500"/>
    </row>
    <row r="5" spans="1:2">
      <c r="A5" s="498" t="s">
        <v>158</v>
      </c>
      <c r="B5" s="498"/>
    </row>
    <row r="6" spans="1:2">
      <c r="A6" s="82" t="s">
        <v>161</v>
      </c>
      <c r="B6" s="81" t="s">
        <v>156</v>
      </c>
    </row>
    <row r="7" spans="1:2">
      <c r="A7" s="148" t="s">
        <v>722</v>
      </c>
      <c r="B7" s="146">
        <v>22607</v>
      </c>
    </row>
    <row r="8" spans="1:2">
      <c r="A8" s="148"/>
      <c r="B8" s="146"/>
    </row>
    <row r="9" spans="1:2">
      <c r="A9" s="73" t="s">
        <v>43</v>
      </c>
      <c r="B9" s="147">
        <f>SUM(B7:B8)</f>
        <v>22607</v>
      </c>
    </row>
    <row r="12" spans="1:2">
      <c r="A12" s="85"/>
      <c r="B12" s="84" t="s">
        <v>723</v>
      </c>
    </row>
    <row r="13" spans="1:2">
      <c r="A13" s="500" t="s">
        <v>733</v>
      </c>
      <c r="B13" s="500"/>
    </row>
    <row r="14" spans="1:2">
      <c r="A14" s="498" t="s">
        <v>158</v>
      </c>
      <c r="B14" s="498"/>
    </row>
    <row r="15" spans="1:2">
      <c r="A15" s="82" t="s">
        <v>161</v>
      </c>
      <c r="B15" s="81" t="s">
        <v>156</v>
      </c>
    </row>
    <row r="16" spans="1:2">
      <c r="A16" s="148" t="s">
        <v>724</v>
      </c>
      <c r="B16" s="146">
        <v>379339</v>
      </c>
    </row>
    <row r="17" spans="1:4">
      <c r="A17" s="148" t="s">
        <v>725</v>
      </c>
      <c r="B17" s="146">
        <v>50176</v>
      </c>
    </row>
    <row r="18" spans="1:4">
      <c r="A18" s="73" t="s">
        <v>43</v>
      </c>
      <c r="B18" s="147">
        <f>SUM(B16:B17)</f>
        <v>429515</v>
      </c>
    </row>
    <row r="21" spans="1:4">
      <c r="A21" s="85"/>
      <c r="B21" s="84" t="s">
        <v>726</v>
      </c>
    </row>
    <row r="22" spans="1:4" ht="25.2" customHeight="1">
      <c r="A22" s="501" t="s">
        <v>727</v>
      </c>
      <c r="B22" s="501"/>
    </row>
    <row r="23" spans="1:4">
      <c r="A23" s="498" t="s">
        <v>158</v>
      </c>
      <c r="B23" s="498"/>
    </row>
    <row r="24" spans="1:4">
      <c r="A24" s="82" t="s">
        <v>161</v>
      </c>
      <c r="B24" s="81" t="s">
        <v>156</v>
      </c>
    </row>
    <row r="25" spans="1:4">
      <c r="A25" s="148" t="s">
        <v>730</v>
      </c>
      <c r="B25" s="146">
        <v>12386</v>
      </c>
    </row>
    <row r="26" spans="1:4">
      <c r="A26" s="148" t="s">
        <v>728</v>
      </c>
      <c r="B26" s="146">
        <v>61948</v>
      </c>
    </row>
    <row r="27" spans="1:4">
      <c r="A27" s="148" t="s">
        <v>734</v>
      </c>
      <c r="B27" s="146">
        <v>34661</v>
      </c>
    </row>
    <row r="28" spans="1:4">
      <c r="A28" s="148" t="s">
        <v>735</v>
      </c>
      <c r="B28" s="146">
        <v>49719</v>
      </c>
    </row>
    <row r="29" spans="1:4">
      <c r="A29" s="148" t="s">
        <v>729</v>
      </c>
      <c r="B29" s="146">
        <v>92203</v>
      </c>
    </row>
    <row r="30" spans="1:4">
      <c r="A30" s="73" t="s">
        <v>43</v>
      </c>
      <c r="B30" s="147">
        <f>SUM(B25:B29)</f>
        <v>250917</v>
      </c>
      <c r="D30" s="192"/>
    </row>
    <row r="33" spans="1:6">
      <c r="B33" s="390" t="s">
        <v>731</v>
      </c>
      <c r="C33" s="390"/>
      <c r="D33" s="390"/>
      <c r="E33" s="390"/>
    </row>
    <row r="34" spans="1:6">
      <c r="A34" s="499" t="s">
        <v>719</v>
      </c>
      <c r="B34" s="499"/>
      <c r="C34" s="391"/>
      <c r="D34" s="391"/>
      <c r="E34" s="391"/>
    </row>
    <row r="35" spans="1:6">
      <c r="A35" s="391"/>
      <c r="B35" s="391"/>
      <c r="C35" s="391"/>
      <c r="D35" s="391"/>
      <c r="E35" s="391"/>
    </row>
    <row r="36" spans="1:6">
      <c r="A36" s="66"/>
      <c r="B36" s="390" t="s">
        <v>732</v>
      </c>
      <c r="C36" s="66"/>
      <c r="D36" s="66"/>
      <c r="E36" s="66"/>
    </row>
    <row r="37" spans="1:6" ht="13.2" customHeight="1">
      <c r="A37" s="512" t="s">
        <v>161</v>
      </c>
      <c r="B37" s="504" t="s">
        <v>156</v>
      </c>
    </row>
    <row r="38" spans="1:6">
      <c r="A38" s="513"/>
      <c r="B38" s="505"/>
    </row>
    <row r="39" spans="1:6">
      <c r="A39" s="148" t="s">
        <v>720</v>
      </c>
      <c r="B39" s="146">
        <v>19090</v>
      </c>
    </row>
    <row r="40" spans="1:6">
      <c r="A40" s="73" t="s">
        <v>43</v>
      </c>
      <c r="B40" s="154">
        <f>SUM(B39:B39)</f>
        <v>19090</v>
      </c>
    </row>
    <row r="43" spans="1:6" ht="12" customHeight="1">
      <c r="A43" s="85"/>
      <c r="B43" s="84" t="s">
        <v>427</v>
      </c>
      <c r="C43" s="83"/>
      <c r="D43" s="83"/>
      <c r="E43" s="83"/>
      <c r="F43" s="38"/>
    </row>
    <row r="44" spans="1:6">
      <c r="A44" s="500" t="s">
        <v>162</v>
      </c>
      <c r="B44" s="500"/>
    </row>
    <row r="45" spans="1:6">
      <c r="A45" s="498" t="s">
        <v>158</v>
      </c>
      <c r="B45" s="498"/>
    </row>
    <row r="46" spans="1:6">
      <c r="A46" s="82" t="s">
        <v>161</v>
      </c>
      <c r="B46" s="81" t="s">
        <v>156</v>
      </c>
    </row>
    <row r="47" spans="1:6">
      <c r="A47" s="148" t="s">
        <v>296</v>
      </c>
      <c r="B47" s="146">
        <v>1778</v>
      </c>
    </row>
    <row r="48" spans="1:6">
      <c r="A48" s="148" t="s">
        <v>297</v>
      </c>
      <c r="B48" s="146">
        <v>72</v>
      </c>
    </row>
    <row r="49" spans="1:5">
      <c r="A49" s="75"/>
      <c r="B49" s="146"/>
    </row>
    <row r="50" spans="1:5">
      <c r="A50" s="73" t="s">
        <v>43</v>
      </c>
      <c r="B50" s="147">
        <f>SUM(B47:B49)</f>
        <v>1850</v>
      </c>
      <c r="C50" s="192"/>
    </row>
    <row r="51" spans="1:5">
      <c r="A51" s="85"/>
      <c r="B51" s="149"/>
    </row>
    <row r="53" spans="1:5">
      <c r="A53" s="79"/>
      <c r="B53" s="79"/>
      <c r="C53" s="79"/>
      <c r="D53" s="79"/>
      <c r="E53" s="79"/>
    </row>
    <row r="54" spans="1:5">
      <c r="A54" s="511" t="s">
        <v>736</v>
      </c>
      <c r="B54" s="511"/>
      <c r="C54" s="511"/>
      <c r="D54" s="511"/>
      <c r="E54" s="511"/>
    </row>
    <row r="55" spans="1:5">
      <c r="A55" s="499" t="s">
        <v>160</v>
      </c>
      <c r="B55" s="499"/>
      <c r="C55" s="499"/>
      <c r="D55" s="499"/>
      <c r="E55" s="499"/>
    </row>
    <row r="56" spans="1:5" ht="12" customHeight="1">
      <c r="A56" s="510" t="s">
        <v>158</v>
      </c>
      <c r="B56" s="510"/>
      <c r="C56" s="510"/>
      <c r="D56" s="510"/>
      <c r="E56" s="510"/>
    </row>
    <row r="57" spans="1:5" ht="12.75" customHeight="1">
      <c r="A57" s="502" t="s">
        <v>157</v>
      </c>
      <c r="B57" s="504" t="s">
        <v>156</v>
      </c>
      <c r="C57" s="506" t="s">
        <v>298</v>
      </c>
      <c r="D57" s="506" t="s">
        <v>155</v>
      </c>
      <c r="E57" s="508" t="s">
        <v>154</v>
      </c>
    </row>
    <row r="58" spans="1:5" ht="14.25" customHeight="1">
      <c r="A58" s="503"/>
      <c r="B58" s="505"/>
      <c r="C58" s="507"/>
      <c r="D58" s="507"/>
      <c r="E58" s="509"/>
    </row>
    <row r="59" spans="1:5" ht="14.25" customHeight="1">
      <c r="A59" s="148" t="s">
        <v>299</v>
      </c>
      <c r="B59" s="146">
        <v>6000</v>
      </c>
      <c r="C59" s="76"/>
      <c r="D59" s="76"/>
      <c r="E59" s="147">
        <f>SUM(B59:D59)</f>
        <v>6000</v>
      </c>
    </row>
    <row r="60" spans="1:5" ht="14.25" customHeight="1">
      <c r="A60" s="148" t="s">
        <v>300</v>
      </c>
      <c r="B60" s="146">
        <v>15000</v>
      </c>
      <c r="C60" s="76"/>
      <c r="D60" s="76"/>
      <c r="E60" s="147">
        <f t="shared" ref="E60:E61" si="0">SUM(B60:D60)</f>
        <v>15000</v>
      </c>
    </row>
    <row r="61" spans="1:5" ht="14.25" customHeight="1">
      <c r="A61" s="78"/>
      <c r="B61" s="77"/>
      <c r="C61" s="76"/>
      <c r="D61" s="76"/>
      <c r="E61" s="147">
        <f t="shared" si="0"/>
        <v>0</v>
      </c>
    </row>
    <row r="62" spans="1:5">
      <c r="A62" s="73" t="s">
        <v>43</v>
      </c>
      <c r="B62" s="147">
        <f>SUM(B59:B61)</f>
        <v>21000</v>
      </c>
      <c r="C62" s="147">
        <f t="shared" ref="C62:E62" si="1">SUM(C59:C61)</f>
        <v>0</v>
      </c>
      <c r="D62" s="147">
        <f t="shared" si="1"/>
        <v>0</v>
      </c>
      <c r="E62" s="147">
        <f t="shared" si="1"/>
        <v>21000</v>
      </c>
    </row>
    <row r="65" spans="1:5">
      <c r="A65" s="511" t="s">
        <v>428</v>
      </c>
      <c r="B65" s="511"/>
      <c r="C65" s="511"/>
      <c r="D65" s="511"/>
      <c r="E65" s="511"/>
    </row>
    <row r="66" spans="1:5">
      <c r="A66" s="500" t="s">
        <v>159</v>
      </c>
      <c r="B66" s="500"/>
      <c r="C66" s="500"/>
      <c r="D66" s="500"/>
      <c r="E66" s="500"/>
    </row>
    <row r="67" spans="1:5">
      <c r="A67" s="510" t="s">
        <v>158</v>
      </c>
      <c r="B67" s="510"/>
      <c r="C67" s="510"/>
      <c r="D67" s="510"/>
      <c r="E67" s="510"/>
    </row>
    <row r="68" spans="1:5" ht="12.75" customHeight="1">
      <c r="A68" s="502" t="s">
        <v>157</v>
      </c>
      <c r="B68" s="504" t="s">
        <v>156</v>
      </c>
      <c r="C68" s="506" t="s">
        <v>298</v>
      </c>
      <c r="D68" s="506" t="s">
        <v>155</v>
      </c>
      <c r="E68" s="508" t="s">
        <v>154</v>
      </c>
    </row>
    <row r="69" spans="1:5">
      <c r="A69" s="503"/>
      <c r="B69" s="505"/>
      <c r="C69" s="507"/>
      <c r="D69" s="507"/>
      <c r="E69" s="509"/>
    </row>
    <row r="70" spans="1:5">
      <c r="A70" s="148" t="s">
        <v>301</v>
      </c>
      <c r="B70" s="146">
        <v>8479</v>
      </c>
      <c r="C70" s="74"/>
      <c r="D70" s="74"/>
      <c r="E70" s="147">
        <f>SUM(B70:D70)</f>
        <v>8479</v>
      </c>
    </row>
    <row r="71" spans="1:5">
      <c r="A71" s="148" t="s">
        <v>302</v>
      </c>
      <c r="B71" s="146">
        <v>32412</v>
      </c>
      <c r="C71" s="74"/>
      <c r="D71" s="74"/>
      <c r="E71" s="147">
        <f t="shared" ref="E71:E77" si="2">SUM(B71:D71)</f>
        <v>32412</v>
      </c>
    </row>
    <row r="72" spans="1:5">
      <c r="A72" s="148" t="s">
        <v>303</v>
      </c>
      <c r="B72" s="146">
        <v>1644</v>
      </c>
      <c r="C72" s="74"/>
      <c r="D72" s="74"/>
      <c r="E72" s="147">
        <f t="shared" si="2"/>
        <v>1644</v>
      </c>
    </row>
    <row r="73" spans="1:5">
      <c r="A73" s="148" t="s">
        <v>304</v>
      </c>
      <c r="B73" s="146">
        <v>3000</v>
      </c>
      <c r="C73" s="74"/>
      <c r="D73" s="74"/>
      <c r="E73" s="147">
        <f t="shared" si="2"/>
        <v>3000</v>
      </c>
    </row>
    <row r="74" spans="1:5">
      <c r="A74" s="148" t="s">
        <v>708</v>
      </c>
      <c r="B74" s="146"/>
      <c r="C74" s="74"/>
      <c r="D74" s="146">
        <v>17872</v>
      </c>
      <c r="E74" s="147">
        <f t="shared" si="2"/>
        <v>17872</v>
      </c>
    </row>
    <row r="75" spans="1:5">
      <c r="A75" s="148" t="s">
        <v>709</v>
      </c>
      <c r="B75" s="146"/>
      <c r="C75" s="74"/>
      <c r="D75" s="146">
        <v>753</v>
      </c>
      <c r="E75" s="147">
        <f t="shared" si="2"/>
        <v>753</v>
      </c>
    </row>
    <row r="76" spans="1:5">
      <c r="A76" s="148" t="s">
        <v>710</v>
      </c>
      <c r="B76" s="69"/>
      <c r="C76" s="74"/>
      <c r="D76" s="146">
        <v>110</v>
      </c>
      <c r="E76" s="147">
        <f t="shared" si="2"/>
        <v>110</v>
      </c>
    </row>
    <row r="77" spans="1:5">
      <c r="A77" s="148" t="s">
        <v>711</v>
      </c>
      <c r="B77" s="382"/>
      <c r="C77" s="383"/>
      <c r="D77" s="146">
        <v>205</v>
      </c>
      <c r="E77" s="147">
        <f t="shared" si="2"/>
        <v>205</v>
      </c>
    </row>
    <row r="78" spans="1:5">
      <c r="A78" s="73" t="s">
        <v>43</v>
      </c>
      <c r="B78" s="147">
        <f>SUM(B70:B76)</f>
        <v>45535</v>
      </c>
      <c r="C78" s="147">
        <f t="shared" ref="C78" si="3">SUM(C70:C76)</f>
        <v>0</v>
      </c>
      <c r="D78" s="147">
        <f>SUM(D70:D77)</f>
        <v>18940</v>
      </c>
      <c r="E78" s="147">
        <f>SUM(E70:E77)</f>
        <v>64475</v>
      </c>
    </row>
  </sheetData>
  <mergeCells count="27">
    <mergeCell ref="A37:A38"/>
    <mergeCell ref="A54:E54"/>
    <mergeCell ref="B57:B58"/>
    <mergeCell ref="E57:E58"/>
    <mergeCell ref="B37:B38"/>
    <mergeCell ref="A44:B44"/>
    <mergeCell ref="A45:B45"/>
    <mergeCell ref="A65:E65"/>
    <mergeCell ref="A56:E56"/>
    <mergeCell ref="A55:E55"/>
    <mergeCell ref="C57:C58"/>
    <mergeCell ref="D57:D58"/>
    <mergeCell ref="A57:A58"/>
    <mergeCell ref="A66:E66"/>
    <mergeCell ref="A68:A69"/>
    <mergeCell ref="B68:B69"/>
    <mergeCell ref="C68:C69"/>
    <mergeCell ref="D68:D69"/>
    <mergeCell ref="E68:E69"/>
    <mergeCell ref="A67:E67"/>
    <mergeCell ref="A23:B23"/>
    <mergeCell ref="A34:B34"/>
    <mergeCell ref="A4:B4"/>
    <mergeCell ref="A5:B5"/>
    <mergeCell ref="A13:B13"/>
    <mergeCell ref="A14:B14"/>
    <mergeCell ref="A22:B22"/>
  </mergeCells>
  <pageMargins left="0.43307086614173229" right="0.15748031496062992" top="0.35433070866141736" bottom="0.31496062992125984" header="0.27559055118110237" footer="0.19685039370078741"/>
  <pageSetup paperSize="9" scale="75" orientation="portrait" r:id="rId1"/>
  <headerFooter alignWithMargins="0">
    <oddHeader>&amp;LVeresegyház Város Önkormányzat</oddHeader>
    <oddFooter>&amp;LVeresegyház, 2014. Február 18.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2:G41"/>
  <sheetViews>
    <sheetView view="pageLayout" topLeftCell="A4" workbookViewId="0">
      <selection activeCell="F32" sqref="F32"/>
    </sheetView>
  </sheetViews>
  <sheetFormatPr defaultRowHeight="13.2"/>
  <cols>
    <col min="1" max="1" width="6.33203125" customWidth="1"/>
    <col min="4" max="4" width="26.44140625" customWidth="1"/>
    <col min="5" max="5" width="19.109375" customWidth="1"/>
    <col min="7" max="7" width="7.109375" customWidth="1"/>
  </cols>
  <sheetData>
    <row r="2" spans="1:7" ht="14.25" customHeight="1">
      <c r="A2" s="511" t="s">
        <v>246</v>
      </c>
      <c r="B2" s="511"/>
      <c r="C2" s="511"/>
      <c r="D2" s="511"/>
      <c r="E2" s="511"/>
      <c r="F2" s="131"/>
    </row>
    <row r="4" spans="1:7">
      <c r="A4" s="130"/>
      <c r="B4" s="1" t="s">
        <v>245</v>
      </c>
      <c r="C4" s="130"/>
      <c r="D4" s="130"/>
      <c r="E4" s="130"/>
      <c r="F4" s="130"/>
    </row>
    <row r="5" spans="1:7">
      <c r="A5" s="130"/>
      <c r="B5" s="1" t="s">
        <v>244</v>
      </c>
      <c r="C5" s="1"/>
      <c r="D5" s="1"/>
      <c r="E5" s="1"/>
      <c r="F5" s="1"/>
    </row>
    <row r="6" spans="1:7" ht="15.6">
      <c r="A6" s="130"/>
      <c r="B6" s="1"/>
      <c r="C6" s="1"/>
      <c r="D6" s="1"/>
      <c r="E6" s="1"/>
      <c r="F6" s="129"/>
    </row>
    <row r="7" spans="1:7" ht="15.6">
      <c r="A7" s="130"/>
      <c r="B7" s="1"/>
      <c r="C7" s="1"/>
      <c r="D7" s="1" t="s">
        <v>243</v>
      </c>
      <c r="E7" s="1"/>
      <c r="F7" s="129"/>
    </row>
    <row r="8" spans="1:7" ht="15.6">
      <c r="B8" s="129"/>
      <c r="C8" s="129"/>
      <c r="D8" s="129"/>
      <c r="E8" s="129"/>
      <c r="F8" s="129"/>
    </row>
    <row r="10" spans="1:7">
      <c r="A10" s="128" t="s">
        <v>242</v>
      </c>
      <c r="B10" s="128"/>
      <c r="C10" s="128"/>
      <c r="D10" s="128"/>
      <c r="E10" s="128"/>
      <c r="F10" s="128"/>
      <c r="G10" s="128"/>
    </row>
    <row r="11" spans="1:7">
      <c r="A11" s="128"/>
      <c r="B11" s="128"/>
      <c r="C11" s="128"/>
      <c r="D11" s="128"/>
      <c r="E11" s="128"/>
      <c r="F11" s="128"/>
      <c r="G11" s="128"/>
    </row>
    <row r="12" spans="1:7">
      <c r="A12" s="128"/>
      <c r="B12" s="128"/>
      <c r="C12" s="128"/>
      <c r="D12" s="128"/>
      <c r="E12" s="128"/>
      <c r="F12" s="128"/>
      <c r="G12" s="128"/>
    </row>
    <row r="13" spans="1:7">
      <c r="A13" s="128" t="s">
        <v>241</v>
      </c>
      <c r="B13" s="128"/>
      <c r="C13" s="128"/>
      <c r="D13" s="128"/>
      <c r="E13" s="128"/>
      <c r="F13" s="128"/>
      <c r="G13" s="128"/>
    </row>
    <row r="14" spans="1:7">
      <c r="A14" s="128" t="s">
        <v>240</v>
      </c>
      <c r="B14" s="128"/>
      <c r="C14" s="128"/>
      <c r="D14" s="128"/>
      <c r="E14" s="128"/>
      <c r="F14" s="128"/>
      <c r="G14" s="128"/>
    </row>
    <row r="15" spans="1:7">
      <c r="A15" s="113" t="s">
        <v>239</v>
      </c>
    </row>
    <row r="16" spans="1:7">
      <c r="A16" s="113"/>
    </row>
    <row r="18" spans="1:5">
      <c r="A18" s="591" t="s">
        <v>238</v>
      </c>
      <c r="B18" s="594"/>
      <c r="C18" s="595"/>
      <c r="D18" s="596"/>
      <c r="E18" s="127" t="s">
        <v>237</v>
      </c>
    </row>
    <row r="19" spans="1:5">
      <c r="A19" s="592"/>
      <c r="B19" s="588" t="s">
        <v>236</v>
      </c>
      <c r="C19" s="589"/>
      <c r="D19" s="590"/>
      <c r="E19" s="126" t="s">
        <v>235</v>
      </c>
    </row>
    <row r="20" spans="1:5">
      <c r="A20" s="593"/>
      <c r="B20" s="597"/>
      <c r="C20" s="598"/>
      <c r="D20" s="599"/>
      <c r="E20" s="126" t="s">
        <v>234</v>
      </c>
    </row>
    <row r="21" spans="1:5" ht="15" customHeight="1">
      <c r="A21" s="121">
        <v>1</v>
      </c>
      <c r="B21" s="120" t="s">
        <v>233</v>
      </c>
      <c r="C21" s="119"/>
      <c r="D21" s="118"/>
      <c r="E21" s="118"/>
    </row>
    <row r="22" spans="1:5" ht="15" customHeight="1">
      <c r="A22" s="125">
        <v>2</v>
      </c>
      <c r="B22" s="124" t="s">
        <v>232</v>
      </c>
      <c r="C22" s="99"/>
      <c r="D22" s="123"/>
      <c r="E22" s="123"/>
    </row>
    <row r="23" spans="1:5" ht="15" customHeight="1">
      <c r="A23" s="122"/>
      <c r="B23" s="117" t="s">
        <v>231</v>
      </c>
      <c r="C23" s="115"/>
      <c r="D23" s="114"/>
      <c r="E23" s="114"/>
    </row>
    <row r="24" spans="1:5" ht="15" customHeight="1">
      <c r="A24" s="125">
        <v>3</v>
      </c>
      <c r="B24" s="124" t="s">
        <v>230</v>
      </c>
      <c r="C24" s="99"/>
      <c r="D24" s="123"/>
      <c r="E24" s="123"/>
    </row>
    <row r="25" spans="1:5" ht="15" customHeight="1">
      <c r="A25" s="122"/>
      <c r="B25" s="585" t="s">
        <v>229</v>
      </c>
      <c r="C25" s="586"/>
      <c r="D25" s="587"/>
      <c r="E25" s="114"/>
    </row>
    <row r="26" spans="1:5" ht="15" customHeight="1">
      <c r="A26" s="122">
        <v>4</v>
      </c>
      <c r="B26" s="117" t="s">
        <v>228</v>
      </c>
      <c r="C26" s="115"/>
      <c r="D26" s="114"/>
      <c r="E26" s="114"/>
    </row>
    <row r="27" spans="1:5" ht="15" customHeight="1">
      <c r="A27" s="125">
        <v>5</v>
      </c>
      <c r="B27" s="124" t="s">
        <v>227</v>
      </c>
      <c r="C27" s="99"/>
      <c r="D27" s="123"/>
      <c r="E27" s="123"/>
    </row>
    <row r="28" spans="1:5" ht="15" customHeight="1">
      <c r="A28" s="122"/>
      <c r="B28" s="585" t="s">
        <v>226</v>
      </c>
      <c r="C28" s="586"/>
      <c r="D28" s="587"/>
      <c r="E28" s="114"/>
    </row>
    <row r="29" spans="1:5" ht="15" customHeight="1">
      <c r="A29" s="121">
        <v>6</v>
      </c>
      <c r="B29" s="120" t="s">
        <v>225</v>
      </c>
      <c r="C29" s="119"/>
      <c r="D29" s="118"/>
      <c r="E29" s="118"/>
    </row>
    <row r="30" spans="1:5" ht="15" customHeight="1">
      <c r="A30" s="121">
        <v>7</v>
      </c>
      <c r="B30" s="120" t="s">
        <v>224</v>
      </c>
      <c r="C30" s="119"/>
      <c r="D30" s="118"/>
      <c r="E30" s="118"/>
    </row>
    <row r="31" spans="1:5" ht="17.25" customHeight="1">
      <c r="A31" s="117"/>
      <c r="B31" s="116" t="s">
        <v>17</v>
      </c>
      <c r="C31" s="115"/>
      <c r="D31" s="114"/>
      <c r="E31" s="114"/>
    </row>
    <row r="33" spans="1:5">
      <c r="B33" s="113" t="s">
        <v>223</v>
      </c>
      <c r="C33" s="113"/>
      <c r="D33" s="113"/>
      <c r="E33" s="113"/>
    </row>
    <row r="34" spans="1:5">
      <c r="B34" s="113" t="s">
        <v>222</v>
      </c>
      <c r="C34" s="113"/>
      <c r="D34" s="113"/>
      <c r="E34" s="113"/>
    </row>
    <row r="35" spans="1:5">
      <c r="B35" s="113"/>
      <c r="C35" s="113"/>
      <c r="D35" s="113"/>
      <c r="E35" s="113"/>
    </row>
    <row r="37" spans="1:5">
      <c r="A37" s="584" t="s">
        <v>221</v>
      </c>
      <c r="B37" s="584"/>
      <c r="C37" s="584"/>
      <c r="D37" s="584"/>
    </row>
    <row r="40" spans="1:5">
      <c r="E40" t="s">
        <v>220</v>
      </c>
    </row>
    <row r="41" spans="1:5">
      <c r="E41" t="s">
        <v>219</v>
      </c>
    </row>
  </sheetData>
  <mergeCells count="8">
    <mergeCell ref="A2:E2"/>
    <mergeCell ref="A37:D37"/>
    <mergeCell ref="B25:D25"/>
    <mergeCell ref="B28:D28"/>
    <mergeCell ref="B19:D19"/>
    <mergeCell ref="A18:A20"/>
    <mergeCell ref="B18:D18"/>
    <mergeCell ref="B20:D20"/>
  </mergeCells>
  <printOptions horizontalCentered="1"/>
  <pageMargins left="0.43307086614173229" right="0.15748031496062992" top="0.35433070866141736" bottom="0.31496062992125984" header="0.27559055118110237" footer="0.19685039370078741"/>
  <pageSetup paperSize="9" scale="85" orientation="portrait" r:id="rId1"/>
  <headerFooter alignWithMargins="0">
    <oddHeader>&amp;LVeresegyház Város Önkormányzat</oddHeader>
    <oddFooter>&amp;LVeresegyház, 2014. Február 18.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</sheetPr>
  <dimension ref="A1:L49"/>
  <sheetViews>
    <sheetView view="pageLayout" topLeftCell="A16" workbookViewId="0">
      <selection activeCell="F45" sqref="F45"/>
    </sheetView>
  </sheetViews>
  <sheetFormatPr defaultRowHeight="13.2"/>
  <cols>
    <col min="3" max="3" width="20" customWidth="1"/>
    <col min="4" max="6" width="10.6640625" customWidth="1"/>
    <col min="7" max="7" width="6.5546875" customWidth="1"/>
    <col min="8" max="8" width="32.5546875" customWidth="1"/>
    <col min="9" max="11" width="10.6640625" customWidth="1"/>
    <col min="12" max="12" width="15.109375" customWidth="1"/>
  </cols>
  <sheetData>
    <row r="1" spans="1:12" ht="12" customHeight="1">
      <c r="H1" s="145"/>
      <c r="J1" s="66"/>
      <c r="K1" s="66" t="s">
        <v>295</v>
      </c>
      <c r="L1" s="66"/>
    </row>
    <row r="2" spans="1:12" ht="12" customHeight="1">
      <c r="A2" s="619" t="s">
        <v>294</v>
      </c>
      <c r="B2" s="619"/>
      <c r="C2" s="619"/>
      <c r="D2" s="619"/>
      <c r="E2" s="619"/>
      <c r="F2" s="619"/>
      <c r="G2" s="619"/>
      <c r="H2" s="619"/>
      <c r="I2" s="619"/>
      <c r="J2" s="619"/>
      <c r="K2" s="619"/>
      <c r="L2" s="68"/>
    </row>
    <row r="3" spans="1:12" ht="12" customHeight="1">
      <c r="A3" s="623"/>
      <c r="B3" s="623"/>
      <c r="C3" s="623"/>
      <c r="D3" s="144"/>
      <c r="E3" s="144"/>
      <c r="F3" s="38"/>
      <c r="G3" s="624"/>
      <c r="H3" s="624"/>
      <c r="J3" s="71"/>
      <c r="K3" s="71" t="s">
        <v>293</v>
      </c>
      <c r="L3" s="71"/>
    </row>
    <row r="4" spans="1:12" ht="12" customHeight="1">
      <c r="A4" s="581" t="s">
        <v>3</v>
      </c>
      <c r="B4" s="581"/>
      <c r="C4" s="581"/>
      <c r="D4" s="581"/>
      <c r="E4" s="581"/>
      <c r="F4" s="581"/>
      <c r="G4" s="581" t="s">
        <v>4</v>
      </c>
      <c r="H4" s="581"/>
      <c r="I4" s="581"/>
      <c r="J4" s="581"/>
      <c r="K4" s="581"/>
      <c r="L4" s="143"/>
    </row>
    <row r="5" spans="1:12">
      <c r="A5" s="571" t="s">
        <v>51</v>
      </c>
      <c r="B5" s="572"/>
      <c r="C5" s="573"/>
      <c r="D5" s="620" t="s">
        <v>292</v>
      </c>
      <c r="E5" s="621"/>
      <c r="F5" s="622"/>
      <c r="G5" s="571" t="s">
        <v>51</v>
      </c>
      <c r="H5" s="573"/>
      <c r="I5" s="565" t="s">
        <v>292</v>
      </c>
      <c r="J5" s="565"/>
      <c r="K5" s="565"/>
      <c r="L5" s="142"/>
    </row>
    <row r="6" spans="1:12">
      <c r="A6" s="574"/>
      <c r="B6" s="575"/>
      <c r="C6" s="576"/>
      <c r="D6" s="96">
        <v>2015</v>
      </c>
      <c r="E6" s="96">
        <v>2016</v>
      </c>
      <c r="F6" s="96">
        <v>2017</v>
      </c>
      <c r="G6" s="574"/>
      <c r="H6" s="576"/>
      <c r="I6" s="96">
        <v>2015</v>
      </c>
      <c r="J6" s="96">
        <v>2016</v>
      </c>
      <c r="K6" s="96">
        <v>2017</v>
      </c>
      <c r="L6" s="142"/>
    </row>
    <row r="7" spans="1:12" ht="12" customHeight="1">
      <c r="A7" s="602" t="s">
        <v>291</v>
      </c>
      <c r="B7" s="613"/>
      <c r="C7" s="603"/>
      <c r="D7" s="238">
        <f>+'20.1.'!D7+'20. 2.'!D7+'20. 3'!D8+'20. 4.'!D7+'20.5.'!D7+'20. 6.'!D7+'20.7.'!D7+'20. 8.'!D8</f>
        <v>812110</v>
      </c>
      <c r="E7" s="238">
        <f>+'20.1.'!E7+'20. 2.'!E7+'20. 3'!E8+'20. 4.'!E7+'20.5.'!E7+'20. 6.'!E7+'20.7.'!E7+'20. 8.'!E8</f>
        <v>820110</v>
      </c>
      <c r="F7" s="238">
        <f>+'20.1.'!F7+'20. 2.'!F7+'20. 3'!F8+'20. 4.'!F7+'20.5.'!F7+'20. 6.'!F7+'20.7.'!F7+'20. 8.'!F8</f>
        <v>840110</v>
      </c>
      <c r="G7" s="602" t="s">
        <v>290</v>
      </c>
      <c r="H7" s="603"/>
      <c r="I7" s="132">
        <f>+'20.1.'!I7+'20. 2.'!I7+'20. 3'!I8+'20. 4.'!I7+'20.5.'!I7+'20. 6.'!I7+'20.7.'!I7+'20. 8.'!I8</f>
        <v>1258878.3499999999</v>
      </c>
      <c r="J7" s="132">
        <f>+'20.1.'!J7+'20. 2.'!J7+'20. 3'!J8+'20. 4.'!J7+'20.5.'!J7+'20. 6.'!J7+'20.7.'!J7+'20. 8.'!J8</f>
        <v>1288974.7777499999</v>
      </c>
      <c r="K7" s="132">
        <f>+'20.1.'!K7+'20. 2.'!K7+'20. 3'!K8+'20. 4.'!K7+'20.5.'!K7+'20. 6.'!K7+'20.7.'!K7+'20. 8.'!K8</f>
        <v>1319724.3195257499</v>
      </c>
      <c r="L7" s="83"/>
    </row>
    <row r="8" spans="1:12" ht="12" customHeight="1">
      <c r="A8" s="602" t="s">
        <v>289</v>
      </c>
      <c r="B8" s="613"/>
      <c r="C8" s="603"/>
      <c r="D8" s="238">
        <f>+'20.1.'!D8+'20. 2.'!D8+'20. 3'!D9+'20. 4.'!D8+'20.5.'!D8+'20. 6.'!D8+'20.7.'!D8+'20. 8.'!D9</f>
        <v>3864000</v>
      </c>
      <c r="E8" s="238">
        <f>+'20.1.'!E8+'20. 2.'!E8+'20. 3'!E9+'20. 4.'!E8+'20.5.'!E8+'20. 6.'!E8+'20.7.'!E8+'20. 8.'!E9</f>
        <v>3884200</v>
      </c>
      <c r="F8" s="238">
        <f>+'20.1.'!F8+'20. 2.'!F8+'20. 3'!F9+'20. 4.'!F8+'20.5.'!F8+'20. 6.'!F8+'20.7.'!F8+'20. 8.'!F9</f>
        <v>3904400</v>
      </c>
      <c r="G8" s="601" t="s">
        <v>288</v>
      </c>
      <c r="H8" s="601"/>
      <c r="I8" s="132">
        <f>+'20.1.'!I8+'20. 2.'!I8+'20. 3'!I9+'20. 4.'!I8+'20.5.'!I8+'20. 6.'!I8+'20.7.'!I8+'20. 8.'!I9</f>
        <v>350846.68500000006</v>
      </c>
      <c r="J8" s="132">
        <f>+'20.1.'!J8+'20. 2.'!J8+'20. 3'!J9+'20. 4.'!J8+'20.5.'!J8+'20. 6.'!J8+'20.7.'!J8+'20. 8.'!J9</f>
        <v>359060.20925499999</v>
      </c>
      <c r="K8" s="132">
        <f>+'20.1.'!K8+'20. 2.'!K8+'20. 3'!K9+'20. 4.'!K8+'20.5.'!K8+'20. 6.'!K8+'20.7.'!K8+'20. 8.'!K9</f>
        <v>367859.31151601498</v>
      </c>
      <c r="L8" s="83"/>
    </row>
    <row r="9" spans="1:12" ht="12" customHeight="1">
      <c r="A9" s="602" t="s">
        <v>287</v>
      </c>
      <c r="B9" s="613"/>
      <c r="C9" s="603"/>
      <c r="D9" s="238">
        <f>+'20.1.'!D9+'20. 2.'!D9+'20. 3'!D10+'20. 4.'!D9+'20.5.'!D9+'20. 6.'!D9+'20.7.'!D9+'20. 8.'!D10</f>
        <v>1393725.2</v>
      </c>
      <c r="E9" s="238">
        <f>+'20.1.'!E9+'20. 2.'!E9+'20. 3'!E10+'20. 4.'!E9+'20.5.'!E9+'20. 6.'!E9+'20.7.'!E9+'20. 8.'!E10</f>
        <v>1413903.7050000001</v>
      </c>
      <c r="F9" s="238">
        <f>+'20.1.'!F9+'20. 2.'!F9+'20. 3'!F10+'20. 4.'!F9+'20.5.'!F9+'20. 6.'!F9+'20.7.'!F9+'20. 8.'!F10</f>
        <v>1434442.947625</v>
      </c>
      <c r="G9" s="601" t="s">
        <v>286</v>
      </c>
      <c r="H9" s="601"/>
      <c r="I9" s="132">
        <f>+'20.1.'!I9+'20. 2.'!I9+'20. 3'!I10+'20. 4.'!I9+'20.5.'!I9+'20. 6.'!I9+'20.7.'!I9+'20. 8.'!I10</f>
        <v>1605488.5699999998</v>
      </c>
      <c r="J9" s="132">
        <f>+'20.1.'!J9+'20. 2.'!J9+'20. 3'!J10+'20. 4.'!J9+'20.5.'!J9+'20. 6.'!J9+'20.7.'!J9+'20. 8.'!J10</f>
        <v>1652264.1799099999</v>
      </c>
      <c r="K9" s="132">
        <f>+'20.1.'!K9+'20. 2.'!K9+'20. 3'!K10+'20. 4.'!K9+'20.5.'!K9+'20. 6.'!K9+'20.7.'!K9+'20. 8.'!K10</f>
        <v>1700671.6933462301</v>
      </c>
      <c r="L9" s="83"/>
    </row>
    <row r="10" spans="1:12" ht="12" customHeight="1">
      <c r="A10" s="602" t="s">
        <v>285</v>
      </c>
      <c r="B10" s="613"/>
      <c r="C10" s="603"/>
      <c r="D10" s="238">
        <f>+'20.1.'!D10+'20. 2.'!D10+'20. 3'!D11+'20. 4.'!D10+'20.5.'!D10+'20. 6.'!D10+'20.7.'!D10+'20. 8.'!D11</f>
        <v>50000</v>
      </c>
      <c r="E10" s="238">
        <f>+'20.1.'!E10+'20. 2.'!E10+'20. 3'!E11+'20. 4.'!E10+'20.5.'!E10+'20. 6.'!E10+'20.7.'!E10+'20. 8.'!E11</f>
        <v>52000</v>
      </c>
      <c r="F10" s="238">
        <f>+'20.1.'!F10+'20. 2.'!F10+'20. 3'!F11+'20. 4.'!F10+'20.5.'!F10+'20. 6.'!F10+'20.7.'!F10+'20. 8.'!F11</f>
        <v>54000</v>
      </c>
      <c r="G10" s="601" t="s">
        <v>284</v>
      </c>
      <c r="H10" s="601"/>
      <c r="I10" s="132">
        <f>+'20.1.'!I10+'20. 2.'!I10+'20. 3'!I11+'20. 4.'!I10+'20.5.'!I10+'20. 6.'!I10+'20.7.'!I10+'20. 8.'!I11</f>
        <v>139000</v>
      </c>
      <c r="J10" s="132">
        <f>+'20.1.'!J10+'20. 2.'!J10+'20. 3'!J11+'20. 4.'!J10+'20.5.'!J10+'20. 6.'!J10+'20.7.'!J10+'20. 8.'!J11</f>
        <v>143000</v>
      </c>
      <c r="K10" s="132">
        <f>+'20.1.'!K10+'20. 2.'!K10+'20. 3'!K11+'20. 4.'!K10+'20.5.'!K10+'20. 6.'!K10+'20.7.'!K10+'20. 8.'!K11</f>
        <v>147000</v>
      </c>
      <c r="L10" s="83"/>
    </row>
    <row r="11" spans="1:12" ht="12" customHeight="1">
      <c r="A11" s="601"/>
      <c r="B11" s="601"/>
      <c r="C11" s="601"/>
      <c r="D11" s="238"/>
      <c r="E11" s="238"/>
      <c r="F11" s="238"/>
      <c r="G11" s="601" t="s">
        <v>283</v>
      </c>
      <c r="H11" s="601"/>
      <c r="I11" s="132">
        <f>+'20.1.'!I11+'20. 2.'!I11+'20. 3'!I12+'20. 4.'!I11+'20.5.'!I11+'20. 6.'!I11+'20.7.'!I11+'20. 8.'!I12</f>
        <v>410000</v>
      </c>
      <c r="J11" s="132">
        <f>+'20.1.'!J11+'20. 2.'!J11+'20. 3'!J12+'20. 4.'!J11+'20.5.'!J11+'20. 6.'!J11+'20.7.'!J11+'20. 8.'!J12</f>
        <v>415000</v>
      </c>
      <c r="K11" s="132">
        <f>+'20.1.'!K11+'20. 2.'!K11+'20. 3'!K12+'20. 4.'!K11+'20.5.'!K11+'20. 6.'!K11+'20.7.'!K11+'20. 8.'!K12</f>
        <v>420000</v>
      </c>
      <c r="L11" s="83"/>
    </row>
    <row r="12" spans="1:12" ht="12" customHeight="1">
      <c r="A12" s="616"/>
      <c r="B12" s="616"/>
      <c r="C12" s="616"/>
      <c r="D12" s="238"/>
      <c r="E12" s="238"/>
      <c r="F12" s="238"/>
      <c r="G12" s="614" t="s">
        <v>282</v>
      </c>
      <c r="H12" s="615"/>
      <c r="I12" s="132">
        <f>+'20.1.'!I12+'20. 2.'!I12+'20. 3'!I13+'20. 4.'!I12+'20.5.'!I12+'20. 6.'!I12+'20.7.'!I12+'20. 8.'!I13</f>
        <v>180000</v>
      </c>
      <c r="J12" s="132">
        <f>+'20.1.'!J12+'20. 2.'!J12+'20. 3'!J13+'20. 4.'!J12+'20.5.'!J12+'20. 6.'!J12+'20.7.'!J12+'20. 8.'!J13</f>
        <v>180000</v>
      </c>
      <c r="K12" s="132">
        <f>+'20.1.'!K12+'20. 2.'!K12+'20. 3'!K13+'20. 4.'!K12+'20.5.'!K12+'20. 6.'!K12+'20.7.'!K12+'20. 8.'!K13</f>
        <v>180000</v>
      </c>
      <c r="L12" s="83"/>
    </row>
    <row r="13" spans="1:12" ht="12" customHeight="1">
      <c r="A13" s="617"/>
      <c r="B13" s="617"/>
      <c r="C13" s="617"/>
      <c r="D13" s="238"/>
      <c r="E13" s="238"/>
      <c r="F13" s="238"/>
      <c r="G13" s="602" t="s">
        <v>281</v>
      </c>
      <c r="H13" s="603"/>
      <c r="I13" s="132">
        <f>+'20.1.'!I13+'20. 2.'!I13+'20. 3'!I14+'20. 4.'!I13+'20.5.'!I13+'20. 6.'!I13+'20.7.'!I13+'20. 8.'!I14</f>
        <v>0</v>
      </c>
      <c r="J13" s="132">
        <f>+'20.1.'!J13+'20. 2.'!J13+'20. 3'!J14+'20. 4.'!J13+'20.5.'!J13+'20. 6.'!J13+'20.7.'!J13+'20. 8.'!J14</f>
        <v>0</v>
      </c>
      <c r="K13" s="132">
        <f>+'20.1.'!K13+'20. 2.'!K13+'20. 3'!K14+'20. 4.'!K13+'20.5.'!K13+'20. 6.'!K13+'20.7.'!K13+'20. 8.'!K14</f>
        <v>0</v>
      </c>
      <c r="L13" s="83"/>
    </row>
    <row r="14" spans="1:12" ht="23.25" customHeight="1">
      <c r="A14" s="607" t="s">
        <v>280</v>
      </c>
      <c r="B14" s="618"/>
      <c r="C14" s="608"/>
      <c r="D14" s="239">
        <f>SUM(D7:D10)</f>
        <v>6119835.2000000002</v>
      </c>
      <c r="E14" s="239">
        <f t="shared" ref="E14:F14" si="0">SUM(E7:E10)</f>
        <v>6170213.7050000001</v>
      </c>
      <c r="F14" s="239">
        <f t="shared" si="0"/>
        <v>6232952.947625</v>
      </c>
      <c r="G14" s="607" t="s">
        <v>279</v>
      </c>
      <c r="H14" s="608"/>
      <c r="I14" s="243">
        <f>SUM(I7:I11)</f>
        <v>3764213.6049999995</v>
      </c>
      <c r="J14" s="243">
        <f t="shared" ref="J14:K14" si="1">SUM(J7:J11)</f>
        <v>3858299.166915</v>
      </c>
      <c r="K14" s="243">
        <f t="shared" si="1"/>
        <v>3955255.3243879946</v>
      </c>
      <c r="L14" s="83"/>
    </row>
    <row r="15" spans="1:12" ht="12" customHeight="1">
      <c r="A15" s="602"/>
      <c r="B15" s="613"/>
      <c r="C15" s="603"/>
      <c r="D15" s="238">
        <f>+'20.1.'!D15+'20. 2.'!D15+'20. 3'!D16+'20. 4.'!D15+'20.5.'!D15+'20. 6.'!D15+'20.7.'!D15+'20. 8.'!D16</f>
        <v>0</v>
      </c>
      <c r="E15" s="238">
        <f>+'20.1.'!E15+'20. 2.'!E15+'20. 3'!E16+'20. 4.'!E15+'20.5.'!E15+'20. 6.'!E15+'20.7.'!E15+'20. 8.'!E16</f>
        <v>0</v>
      </c>
      <c r="F15" s="238">
        <f>+'20.1.'!F15+'20. 2.'!F15+'20. 3'!F16+'20. 4.'!F15+'20.5.'!F15+'20. 6.'!F15+'20.7.'!F15+'20. 8.'!F16</f>
        <v>0</v>
      </c>
      <c r="G15" s="602"/>
      <c r="H15" s="603"/>
      <c r="I15" s="132"/>
      <c r="J15" s="132"/>
      <c r="K15" s="132"/>
      <c r="L15" s="83"/>
    </row>
    <row r="16" spans="1:12" ht="12" customHeight="1">
      <c r="A16" s="602" t="s">
        <v>265</v>
      </c>
      <c r="B16" s="613"/>
      <c r="C16" s="603"/>
      <c r="D16" s="238">
        <f>+'20.1.'!D16+'20. 2.'!D16+'20. 3'!D17+'20. 4.'!D16+'20.5.'!D16+'20. 6.'!D16+'20.7.'!D16+'20. 8.'!D17</f>
        <v>0</v>
      </c>
      <c r="E16" s="238">
        <f>+'20.1.'!E16+'20. 2.'!E16+'20. 3'!E17+'20. 4.'!E16+'20.5.'!E16+'20. 6.'!E16+'20.7.'!E16+'20. 8.'!E17</f>
        <v>0</v>
      </c>
      <c r="F16" s="238">
        <f>+'20.1.'!F16+'20. 2.'!F16+'20. 3'!F17+'20. 4.'!F16+'20.5.'!F16+'20. 6.'!F16+'20.7.'!F16+'20. 8.'!F17</f>
        <v>0</v>
      </c>
      <c r="G16" s="602" t="s">
        <v>278</v>
      </c>
      <c r="H16" s="603"/>
      <c r="I16" s="238">
        <f>+'20.1.'!I16+'20. 2.'!I16+'20. 3'!I17+'20. 4.'!I16+'20.5.'!I16+'20. 6.'!I16+'20.7.'!I16+'20. 8.'!I17</f>
        <v>0</v>
      </c>
      <c r="J16" s="238">
        <f>+'20.1.'!J16+'20. 2.'!J16+'20. 3'!J17+'20. 4.'!J16+'20.5.'!J16+'20. 6.'!J16+'20.7.'!J16+'20. 8.'!J17</f>
        <v>0</v>
      </c>
      <c r="K16" s="238">
        <f>+'20.1.'!K16+'20. 2.'!K16+'20. 3'!K17+'20. 4.'!K16+'20.5.'!K16+'20. 6.'!K16+'20.7.'!K16+'20. 8.'!K17</f>
        <v>0</v>
      </c>
    </row>
    <row r="17" spans="1:12" ht="12" customHeight="1">
      <c r="A17" s="600" t="s">
        <v>263</v>
      </c>
      <c r="B17" s="600"/>
      <c r="C17" s="600"/>
      <c r="D17" s="238">
        <f>+'20.1.'!D17+'20. 2.'!D17+'20. 3'!D18+'20. 4.'!D17+'20.5.'!D17+'20. 6.'!D17+'20.7.'!D17+'20. 8.'!D18</f>
        <v>0</v>
      </c>
      <c r="E17" s="238">
        <f>+'20.1.'!E17+'20. 2.'!E17+'20. 3'!E18+'20. 4.'!E17+'20.5.'!E17+'20. 6.'!E17+'20.7.'!E17+'20. 8.'!E18</f>
        <v>0</v>
      </c>
      <c r="F17" s="238">
        <f>+'20.1.'!F17+'20. 2.'!F17+'20. 3'!F18+'20. 4.'!F17+'20.5.'!F17+'20. 6.'!F17+'20.7.'!F17+'20. 8.'!F18</f>
        <v>0</v>
      </c>
      <c r="G17" s="600" t="s">
        <v>262</v>
      </c>
      <c r="H17" s="600"/>
      <c r="I17" s="238">
        <f>+'20.1.'!I17+'20. 2.'!I17+'20. 3'!I18+'20. 4.'!I17+'20.5.'!I17+'20. 6.'!I17+'20.7.'!I17+'20. 8.'!I18</f>
        <v>0</v>
      </c>
      <c r="J17" s="238">
        <f>+'20.1.'!J17+'20. 2.'!J17+'20. 3'!J18+'20. 4.'!J17+'20.5.'!J17+'20. 6.'!J17+'20.7.'!J17+'20. 8.'!J18</f>
        <v>0</v>
      </c>
      <c r="K17" s="238">
        <f>+'20.1.'!K17+'20. 2.'!K17+'20. 3'!K18+'20. 4.'!K17+'20.5.'!K17+'20. 6.'!K17+'20.7.'!K17+'20. 8.'!K18</f>
        <v>0</v>
      </c>
    </row>
    <row r="18" spans="1:12" ht="12" customHeight="1">
      <c r="A18" s="600" t="s">
        <v>261</v>
      </c>
      <c r="B18" s="600"/>
      <c r="C18" s="600"/>
      <c r="D18" s="238">
        <f>+'20.1.'!D18+'20. 2.'!D18+'20. 3'!D19+'20. 4.'!D18+'20.5.'!D18+'20. 6.'!D18+'20.7.'!D18+'20. 8.'!D19</f>
        <v>0</v>
      </c>
      <c r="E18" s="238">
        <f>+'20.1.'!E18+'20. 2.'!E18+'20. 3'!E19+'20. 4.'!E18+'20.5.'!E18+'20. 6.'!E18+'20.7.'!E18+'20. 8.'!E19</f>
        <v>0</v>
      </c>
      <c r="F18" s="238">
        <f>+'20.1.'!F18+'20. 2.'!F18+'20. 3'!F19+'20. 4.'!F18+'20.5.'!F18+'20. 6.'!F18+'20.7.'!F18+'20. 8.'!F19</f>
        <v>0</v>
      </c>
      <c r="G18" s="609" t="s">
        <v>277</v>
      </c>
      <c r="H18" s="609"/>
      <c r="I18" s="238">
        <f>+'20.1.'!I18+'20. 2.'!I18+'20. 3'!I19+'20. 4.'!I18+'20.5.'!I18+'20. 6.'!I18+'20.7.'!I18+'20. 8.'!I19</f>
        <v>0</v>
      </c>
      <c r="J18" s="238">
        <f>+'20.1.'!J18+'20. 2.'!J18+'20. 3'!J19+'20. 4.'!J18+'20.5.'!J18+'20. 6.'!J18+'20.7.'!J18+'20. 8.'!J19</f>
        <v>0</v>
      </c>
      <c r="K18" s="238">
        <f>+'20.1.'!K18+'20. 2.'!K18+'20. 3'!K19+'20. 4.'!K18+'20.5.'!K18+'20. 6.'!K18+'20.7.'!K18+'20. 8.'!K19</f>
        <v>0</v>
      </c>
    </row>
    <row r="19" spans="1:12" ht="12" customHeight="1">
      <c r="A19" s="601" t="s">
        <v>259</v>
      </c>
      <c r="B19" s="601"/>
      <c r="C19" s="601"/>
      <c r="D19" s="238">
        <f>+'20.1.'!D19+'20. 2.'!D19+'20. 3'!D20+'20. 4.'!D19+'20.5.'!D19+'20. 6.'!D19+'20.7.'!D19+'20. 8.'!D20</f>
        <v>0</v>
      </c>
      <c r="E19" s="238">
        <f>+'20.1.'!E19+'20. 2.'!E19+'20. 3'!E20+'20. 4.'!E19+'20.5.'!E19+'20. 6.'!E19+'20.7.'!E19+'20. 8.'!E20</f>
        <v>0</v>
      </c>
      <c r="F19" s="238">
        <f>+'20.1.'!F19+'20. 2.'!F19+'20. 3'!F20+'20. 4.'!F19+'20.5.'!F19+'20. 6.'!F19+'20.7.'!F19+'20. 8.'!F20</f>
        <v>0</v>
      </c>
      <c r="G19" s="600" t="s">
        <v>258</v>
      </c>
      <c r="H19" s="600"/>
      <c r="I19" s="238">
        <f>+'20.1.'!I19+'20. 2.'!I19+'20. 3'!I20+'20. 4.'!I19+'20.5.'!I19+'20. 6.'!I19+'20.7.'!I19+'20. 8.'!I20</f>
        <v>0</v>
      </c>
      <c r="J19" s="238">
        <f>+'20.1.'!J19+'20. 2.'!J19+'20. 3'!J20+'20. 4.'!J19+'20.5.'!J19+'20. 6.'!J19+'20.7.'!J19+'20. 8.'!J20</f>
        <v>0</v>
      </c>
      <c r="K19" s="238">
        <f>+'20.1.'!K19+'20. 2.'!K19+'20. 3'!K20+'20. 4.'!K19+'20.5.'!K19+'20. 6.'!K19+'20.7.'!K19+'20. 8.'!K20</f>
        <v>0</v>
      </c>
    </row>
    <row r="20" spans="1:12" ht="12" customHeight="1">
      <c r="A20" s="601" t="s">
        <v>257</v>
      </c>
      <c r="B20" s="601"/>
      <c r="C20" s="601"/>
      <c r="D20" s="238">
        <f>+'20.1.'!D20+'20. 2.'!D20+'20. 3'!D21+'20. 4.'!D20+'20.5.'!D20+'20. 6.'!D20+'20.7.'!D20+'20. 8.'!D21</f>
        <v>0</v>
      </c>
      <c r="E20" s="238">
        <f>+'20.1.'!E20+'20. 2.'!E20+'20. 3'!E21+'20. 4.'!E20+'20.5.'!E20+'20. 6.'!E20+'20.7.'!E20+'20. 8.'!E21</f>
        <v>0</v>
      </c>
      <c r="F20" s="238">
        <f>+'20.1.'!F20+'20. 2.'!F20+'20. 3'!F21+'20. 4.'!F20+'20.5.'!F20+'20. 6.'!F20+'20.7.'!F20+'20. 8.'!F21</f>
        <v>0</v>
      </c>
      <c r="G20" s="600" t="s">
        <v>256</v>
      </c>
      <c r="H20" s="600"/>
      <c r="I20" s="238">
        <f>+'20.1.'!I20+'20. 2.'!I20+'20. 3'!I21+'20. 4.'!I20+'20.5.'!I20+'20. 6.'!I20+'20.7.'!I20+'20. 8.'!I21-1793678</f>
        <v>0.40499999979510903</v>
      </c>
      <c r="J20" s="238">
        <f>+'20.1.'!J20+'20. 2.'!J20+'20. 3'!J21+'20. 4.'!J20+'20.5.'!J20+'20. 6.'!J20+'20.7.'!J20+'20. 8.'!J21-1840385</f>
        <v>0.46191499964334071</v>
      </c>
      <c r="K20" s="238">
        <f>+'20.1.'!K20+'20. 2.'!K20+'20. 3'!K21+'20. 4.'!K20+'20.5.'!K20+'20. 6.'!K20+'20.7.'!K20+'20. 8.'!K21-1889602</f>
        <v>0.37676299479790032</v>
      </c>
    </row>
    <row r="21" spans="1:12" ht="12" customHeight="1">
      <c r="A21" s="600" t="s">
        <v>255</v>
      </c>
      <c r="B21" s="600"/>
      <c r="C21" s="600"/>
      <c r="D21" s="238">
        <f>+'20.1.'!D21+'20. 2.'!D21+'20. 3'!D22+'20. 4.'!D21+'20.5.'!D21+'20. 6.'!D21+'20.7.'!D21+'20. 8.'!D22-1793678</f>
        <v>0.40499999979510903</v>
      </c>
      <c r="E21" s="238">
        <f>+'20.1.'!E21+'20. 2.'!E21+'20. 3'!E22+'20. 4.'!E21+'20.5.'!E21+'20. 6.'!E21+'20.7.'!E21+'20. 8.'!E22-1840385</f>
        <v>0.46191499964334071</v>
      </c>
      <c r="F21" s="238">
        <f>+'20.1.'!F21+'20. 2.'!F21+'20. 3'!F22+'20. 4.'!F21+'20.5.'!F21+'20. 6.'!F21+'20.7.'!F21+'20. 8.'!F22-1889602</f>
        <v>0.37676299479790032</v>
      </c>
      <c r="G21" s="600" t="s">
        <v>254</v>
      </c>
      <c r="H21" s="600"/>
      <c r="I21" s="238">
        <f>+'20.1.'!I21+'20. 2.'!I21+'20. 3'!I22+'20. 4.'!I21+'20.5.'!I21+'20. 6.'!I21+'20.7.'!I21+'20. 8.'!I22</f>
        <v>0</v>
      </c>
      <c r="J21" s="238">
        <f>+'20.1.'!J21+'20. 2.'!J21+'20. 3'!J22+'20. 4.'!J21+'20.5.'!J21+'20. 6.'!J21+'20.7.'!J21+'20. 8.'!J22</f>
        <v>0</v>
      </c>
      <c r="K21" s="238">
        <f>+'20.1.'!K21+'20. 2.'!K21+'20. 3'!K22+'20. 4.'!K21+'20.5.'!K21+'20. 6.'!K21+'20.7.'!K21+'20. 8.'!K22</f>
        <v>0</v>
      </c>
      <c r="L21" s="164"/>
    </row>
    <row r="22" spans="1:12" ht="12" customHeight="1">
      <c r="A22" s="604"/>
      <c r="B22" s="604"/>
      <c r="C22" s="604"/>
      <c r="D22" s="238"/>
      <c r="E22" s="238"/>
      <c r="F22" s="238"/>
      <c r="G22" s="600" t="s">
        <v>253</v>
      </c>
      <c r="H22" s="600"/>
      <c r="I22" s="238">
        <f>+'20.1.'!I22+'20. 2.'!I22+'20. 3'!I23+'20. 4.'!I22+'20.5.'!I22+'20. 6.'!I22+'20.7.'!I22+'20. 8.'!I23</f>
        <v>0</v>
      </c>
      <c r="J22" s="238">
        <f>+'20.1.'!J22+'20. 2.'!J22+'20. 3'!J23+'20. 4.'!J22+'20.5.'!J22+'20. 6.'!J22+'20.7.'!J22+'20. 8.'!J23</f>
        <v>0</v>
      </c>
      <c r="K22" s="238">
        <f>+'20.1.'!K22+'20. 2.'!K22+'20. 3'!K23+'20. 4.'!K22+'20.5.'!K22+'20. 6.'!K22+'20.7.'!K22+'20. 8.'!K23</f>
        <v>0</v>
      </c>
    </row>
    <row r="23" spans="1:12" ht="12" customHeight="1">
      <c r="A23" s="616" t="s">
        <v>276</v>
      </c>
      <c r="B23" s="616"/>
      <c r="C23" s="616"/>
      <c r="D23" s="239">
        <f>SUM(D15:D21)</f>
        <v>0.40499999979510903</v>
      </c>
      <c r="E23" s="239">
        <f t="shared" ref="E23:F23" si="2">SUM(E15:E21)</f>
        <v>0.46191499964334071</v>
      </c>
      <c r="F23" s="239">
        <f t="shared" si="2"/>
        <v>0.37676299479790032</v>
      </c>
      <c r="G23" s="607" t="s">
        <v>275</v>
      </c>
      <c r="H23" s="608"/>
      <c r="I23" s="238">
        <f>SUM(I16:I22)</f>
        <v>0.40499999979510903</v>
      </c>
      <c r="J23" s="238">
        <f t="shared" ref="J23:K23" si="3">SUM(J16:J22)</f>
        <v>0.46191499964334071</v>
      </c>
      <c r="K23" s="238">
        <f t="shared" si="3"/>
        <v>0.37676299479790032</v>
      </c>
      <c r="L23" s="83"/>
    </row>
    <row r="24" spans="1:12" ht="12" customHeight="1">
      <c r="A24" s="617"/>
      <c r="B24" s="617"/>
      <c r="C24" s="617"/>
      <c r="D24" s="238"/>
      <c r="E24" s="238"/>
      <c r="F24" s="238"/>
      <c r="G24" s="605"/>
      <c r="H24" s="606"/>
      <c r="I24" s="238"/>
      <c r="J24" s="238"/>
      <c r="K24" s="238"/>
      <c r="L24" s="83"/>
    </row>
    <row r="25" spans="1:12" ht="12" customHeight="1">
      <c r="A25" s="616" t="s">
        <v>274</v>
      </c>
      <c r="B25" s="616"/>
      <c r="C25" s="616"/>
      <c r="D25" s="239">
        <f>+D23+D14</f>
        <v>6119835.6050000004</v>
      </c>
      <c r="E25" s="239">
        <f t="shared" ref="E25:F25" si="4">+E23+E14</f>
        <v>6170214.1669149995</v>
      </c>
      <c r="F25" s="239">
        <f t="shared" si="4"/>
        <v>6232953.3243879946</v>
      </c>
      <c r="G25" s="607" t="s">
        <v>273</v>
      </c>
      <c r="H25" s="608"/>
      <c r="I25" s="239">
        <f>+I23+I14</f>
        <v>3764214.0099999993</v>
      </c>
      <c r="J25" s="239">
        <f t="shared" ref="J25:K25" si="5">+J23+J14</f>
        <v>3858299.6288299998</v>
      </c>
      <c r="K25" s="239">
        <f t="shared" si="5"/>
        <v>3955255.7011509892</v>
      </c>
      <c r="L25" s="83"/>
    </row>
    <row r="26" spans="1:12" ht="12" customHeight="1">
      <c r="A26" s="601"/>
      <c r="B26" s="601"/>
      <c r="C26" s="601"/>
      <c r="D26" s="238"/>
      <c r="E26" s="238"/>
      <c r="F26" s="238"/>
      <c r="G26" s="602"/>
      <c r="H26" s="603"/>
      <c r="I26" s="238"/>
      <c r="J26" s="238"/>
      <c r="K26" s="238"/>
      <c r="L26" s="83"/>
    </row>
    <row r="27" spans="1:12" ht="12.75" customHeight="1">
      <c r="A27" s="602" t="s">
        <v>272</v>
      </c>
      <c r="B27" s="613"/>
      <c r="C27" s="603"/>
      <c r="D27" s="238">
        <f>+'20.1.'!D27+'20. 2.'!D27+'20. 3'!D28+'20. 4.'!D27+'20.5.'!D27+'20. 6.'!D27+'20.7.'!D27+'20. 8.'!D28</f>
        <v>15000</v>
      </c>
      <c r="E27" s="238">
        <f>+'20.1.'!E27+'20. 2.'!E27+'20. 3'!E28+'20. 4.'!E27+'20.5.'!E27+'20. 6.'!E27+'20.7.'!E27+'20. 8.'!E28</f>
        <v>18000</v>
      </c>
      <c r="F27" s="238">
        <f>+'20.1.'!F27+'20. 2.'!F27+'20. 3'!F28+'20. 4.'!F27+'20.5.'!F27+'20. 6.'!F27+'20.7.'!F27+'20. 8.'!F28</f>
        <v>21000</v>
      </c>
      <c r="G27" s="602" t="s">
        <v>271</v>
      </c>
      <c r="H27" s="603"/>
      <c r="I27" s="238">
        <f>+'20.1.'!I27+'20. 2.'!I27+'20. 3'!I28+'20. 4.'!I27+'20.5.'!I27+'20. 6.'!I27+'20.7.'!I27+'20. 8.'!I28</f>
        <v>2007653</v>
      </c>
      <c r="J27" s="238">
        <f>+'20.1.'!J27+'20. 2.'!J27+'20. 3'!J28+'20. 4.'!J27+'20.5.'!J27+'20. 6.'!J27+'20.7.'!J27+'20. 8.'!J28</f>
        <v>2008739.25</v>
      </c>
      <c r="K27" s="238">
        <f>+'20.1.'!K27+'20. 2.'!K27+'20. 3'!K28+'20. 4.'!K27+'20.5.'!K27+'20. 6.'!K27+'20.7.'!K27+'20. 8.'!K28</f>
        <v>2008332.28125</v>
      </c>
      <c r="L27" s="83"/>
    </row>
    <row r="28" spans="1:12" ht="12" customHeight="1">
      <c r="A28" s="602" t="s">
        <v>270</v>
      </c>
      <c r="B28" s="613"/>
      <c r="C28" s="603"/>
      <c r="D28" s="238">
        <f>+'20.1.'!D28+'20. 2.'!D28+'20. 3'!D29+'20. 4.'!D28+'20.5.'!D28+'20. 6.'!D28+'20.7.'!D28+'20. 8.'!D29</f>
        <v>186378</v>
      </c>
      <c r="E28" s="238">
        <f>+'20.1.'!E28+'20. 2.'!E28+'20. 3'!E29+'20. 4.'!E28+'20.5.'!E28+'20. 6.'!E28+'20.7.'!E28+'20. 8.'!E29</f>
        <v>237085</v>
      </c>
      <c r="F28" s="238">
        <f>+'20.1.'!F28+'20. 2.'!F28+'20. 3'!F29+'20. 4.'!F28+'20.5.'!F28+'20. 6.'!F28+'20.7.'!F28+'20. 8.'!F29</f>
        <v>273302</v>
      </c>
      <c r="G28" s="602" t="s">
        <v>207</v>
      </c>
      <c r="H28" s="603"/>
      <c r="I28" s="238">
        <f>+'20.1.'!I28+'20. 2.'!I28+'20. 3'!I29+'20. 4.'!I28+'20.5.'!I28+'20. 6.'!I28+'20.7.'!I28+'20. 8.'!I29</f>
        <v>181824</v>
      </c>
      <c r="J28" s="238">
        <f>+'20.1.'!J28+'20. 2.'!J28+'20. 3'!J29+'20. 4.'!J28+'20.5.'!J28+'20. 6.'!J28+'20.7.'!J28+'20. 8.'!J29</f>
        <v>186860</v>
      </c>
      <c r="K28" s="238">
        <f>+'20.1.'!K28+'20. 2.'!K28+'20. 3'!K29+'20. 4.'!K28+'20.5.'!K28+'20. 6.'!K28+'20.7.'!K28+'20. 8.'!K29</f>
        <v>193396</v>
      </c>
      <c r="L28" s="83"/>
    </row>
    <row r="29" spans="1:12" ht="12" customHeight="1">
      <c r="A29" s="601" t="s">
        <v>269</v>
      </c>
      <c r="B29" s="601"/>
      <c r="C29" s="601"/>
      <c r="D29" s="238">
        <f>+'20.1.'!D29+'20. 2.'!D29+'20. 3'!D30+'20. 4.'!D29+'20.5.'!D29+'20. 6.'!D29+'20.7.'!D29+'20. 8.'!D30</f>
        <v>34000</v>
      </c>
      <c r="E29" s="238">
        <f>+'20.1.'!E29+'20. 2.'!E29+'20. 3'!E30+'20. 4.'!E29+'20.5.'!E29+'20. 6.'!E29+'20.7.'!E29+'20. 8.'!E30</f>
        <v>34000</v>
      </c>
      <c r="F29" s="238">
        <f>+'20.1.'!F29+'20. 2.'!F29+'20. 3'!F30+'20. 4.'!F29+'20.5.'!F29+'20. 6.'!F29+'20.7.'!F29+'20. 8.'!F30</f>
        <v>34000</v>
      </c>
      <c r="G29" s="602" t="s">
        <v>268</v>
      </c>
      <c r="H29" s="603"/>
      <c r="I29" s="238">
        <f>+'20.1.'!I29+'20. 2.'!I29+'20. 3'!I30+'20. 4.'!I29+'20.5.'!I29+'20. 6.'!I29+'20.7.'!I29+'20. 8.'!I30</f>
        <v>80000</v>
      </c>
      <c r="J29" s="238">
        <f>+'20.1.'!J29+'20. 2.'!J29+'20. 3'!J30+'20. 4.'!J29+'20.5.'!J29+'20. 6.'!J29+'20.7.'!J29+'20. 8.'!J30</f>
        <v>85000</v>
      </c>
      <c r="K29" s="238">
        <f>+'20.1.'!K29+'20. 2.'!K29+'20. 3'!K30+'20. 4.'!K29+'20.5.'!K29+'20. 6.'!K29+'20.7.'!K29+'20. 8.'!K30</f>
        <v>85000</v>
      </c>
      <c r="L29" s="83"/>
    </row>
    <row r="30" spans="1:12" ht="24" customHeight="1">
      <c r="A30" s="607" t="s">
        <v>267</v>
      </c>
      <c r="B30" s="618"/>
      <c r="C30" s="608"/>
      <c r="D30" s="238">
        <f>+'20.1.'!D30+'20. 2.'!D30+'20. 3'!D31+'20. 4.'!D30+'20.5.'!D30+'20. 6.'!D30+'20.7.'!D30+'20. 8.'!D31</f>
        <v>235378</v>
      </c>
      <c r="E30" s="238">
        <f>+'20.1.'!E30+'20. 2.'!E30+'20. 3'!E31+'20. 4.'!E30+'20.5.'!E30+'20. 6.'!E30+'20.7.'!E30+'20. 8.'!E31</f>
        <v>289085</v>
      </c>
      <c r="F30" s="238">
        <f>+'20.1.'!F30+'20. 2.'!F30+'20. 3'!F31+'20. 4.'!F30+'20.5.'!F30+'20. 6.'!F30+'20.7.'!F30+'20. 8.'!F31</f>
        <v>328302</v>
      </c>
      <c r="G30" s="607" t="s">
        <v>266</v>
      </c>
      <c r="H30" s="608"/>
      <c r="I30" s="239">
        <f>SUM(I27:I29)</f>
        <v>2269477</v>
      </c>
      <c r="J30" s="239">
        <f t="shared" ref="J30:K30" si="6">SUM(J27:J29)</f>
        <v>2280599.25</v>
      </c>
      <c r="K30" s="239">
        <f t="shared" si="6"/>
        <v>2286728.28125</v>
      </c>
      <c r="L30" s="83"/>
    </row>
    <row r="31" spans="1:12" ht="12" customHeight="1">
      <c r="A31" s="601"/>
      <c r="B31" s="601"/>
      <c r="C31" s="601"/>
      <c r="D31" s="238"/>
      <c r="E31" s="238"/>
      <c r="F31" s="238"/>
      <c r="G31" s="602"/>
      <c r="H31" s="603"/>
      <c r="I31" s="238"/>
      <c r="J31" s="238"/>
      <c r="K31" s="238"/>
      <c r="L31" s="83"/>
    </row>
    <row r="32" spans="1:12" ht="12" customHeight="1">
      <c r="A32" s="602" t="s">
        <v>265</v>
      </c>
      <c r="B32" s="613"/>
      <c r="C32" s="603"/>
      <c r="D32" s="238">
        <f>+'20.1.'!D32+'20. 2.'!D32+'20. 3'!D33+'20. 4.'!D32+'20.5.'!D32+'20. 6.'!D32+'20.7.'!D32+'20. 8.'!D33</f>
        <v>0</v>
      </c>
      <c r="E32" s="238">
        <f>+'20.1.'!E32+'20. 2.'!E32+'20. 3'!E33+'20. 4.'!E32+'20.5.'!E32+'20. 6.'!E32+'20.7.'!E32+'20. 8.'!E33</f>
        <v>0</v>
      </c>
      <c r="F32" s="238">
        <f>+'20.1.'!F32+'20. 2.'!F32+'20. 3'!F33+'20. 4.'!F32+'20.5.'!F32+'20. 6.'!F32+'20.7.'!F32+'20. 8.'!F33</f>
        <v>0</v>
      </c>
      <c r="G32" s="602" t="s">
        <v>264</v>
      </c>
      <c r="H32" s="603"/>
      <c r="I32" s="238">
        <f>+'20.1.'!I32+'20. 2.'!I32+'20. 3'!I33+'20. 4.'!I32+'20.5.'!I32+'20. 6.'!I32+'20.7.'!I32+'20. 8.'!I33</f>
        <v>120000</v>
      </c>
      <c r="J32" s="238">
        <f>+'20.1.'!J32+'20. 2.'!J32+'20. 3'!J33+'20. 4.'!J32+'20.5.'!J32+'20. 6.'!J32+'20.7.'!J32+'20. 8.'!J33</f>
        <v>120000</v>
      </c>
      <c r="K32" s="238">
        <f>+'20.1.'!K32+'20. 2.'!K32+'20. 3'!K33+'20. 4.'!K32+'20.5.'!K32+'20. 6.'!K32+'20.7.'!K32+'20. 8.'!K33</f>
        <v>120000</v>
      </c>
    </row>
    <row r="33" spans="1:12" ht="12" customHeight="1">
      <c r="A33" s="600" t="s">
        <v>263</v>
      </c>
      <c r="B33" s="600"/>
      <c r="C33" s="600"/>
      <c r="D33" s="238">
        <f>+'20.1.'!D33+'20. 2.'!D33+'20. 3'!D34+'20. 4.'!D33+'20.5.'!D33+'20. 6.'!D33+'20.7.'!D33+'20. 8.'!D34</f>
        <v>0</v>
      </c>
      <c r="E33" s="238">
        <f>+'20.1.'!E33+'20. 2.'!E33+'20. 3'!E34+'20. 4.'!E33+'20.5.'!E33+'20. 6.'!E33+'20.7.'!E33+'20. 8.'!E34</f>
        <v>0</v>
      </c>
      <c r="F33" s="238">
        <f>+'20.1.'!F33+'20. 2.'!F33+'20. 3'!F34+'20. 4.'!F33+'20.5.'!F33+'20. 6.'!F33+'20.7.'!F33+'20. 8.'!F34</f>
        <v>0</v>
      </c>
      <c r="G33" s="600" t="s">
        <v>262</v>
      </c>
      <c r="H33" s="600"/>
      <c r="I33" s="238">
        <f>+'20.1.'!I33+'20. 2.'!I33+'20. 3'!I34+'20. 4.'!I33+'20.5.'!I33+'20. 6.'!I33+'20.7.'!I33+'20. 8.'!I34</f>
        <v>0</v>
      </c>
      <c r="J33" s="238">
        <f>+'20.1.'!J33+'20. 2.'!J33+'20. 3'!J34+'20. 4.'!J33+'20.5.'!J33+'20. 6.'!J33+'20.7.'!J33+'20. 8.'!J34</f>
        <v>0</v>
      </c>
      <c r="K33" s="238">
        <f>+'20.1.'!K33+'20. 2.'!K33+'20. 3'!K34+'20. 4.'!K33+'20.5.'!K33+'20. 6.'!K33+'20.7.'!K33+'20. 8.'!K34</f>
        <v>0</v>
      </c>
    </row>
    <row r="34" spans="1:12" ht="12" customHeight="1">
      <c r="A34" s="600" t="s">
        <v>261</v>
      </c>
      <c r="B34" s="600"/>
      <c r="C34" s="600"/>
      <c r="D34" s="238">
        <f>+'20.1.'!D34+'20. 2.'!D34+'20. 3'!D35+'20. 4.'!D34+'20.5.'!D34+'20. 6.'!D34+'20.7.'!D34+'20. 8.'!D35</f>
        <v>0</v>
      </c>
      <c r="E34" s="238">
        <f>+'20.1.'!E34+'20. 2.'!E34+'20. 3'!E35+'20. 4.'!E34+'20.5.'!E34+'20. 6.'!E34+'20.7.'!E34+'20. 8.'!E35</f>
        <v>0</v>
      </c>
      <c r="F34" s="238">
        <f>+'20.1.'!F34+'20. 2.'!F34+'20. 3'!F35+'20. 4.'!F34+'20.5.'!F34+'20. 6.'!F34+'20.7.'!F34+'20. 8.'!F35</f>
        <v>0</v>
      </c>
      <c r="G34" s="602" t="s">
        <v>260</v>
      </c>
      <c r="H34" s="603"/>
      <c r="I34" s="238">
        <f>+'20.1.'!I34+'20. 2.'!I34+'20. 3'!I35+'20. 4.'!I34+'20.5.'!I34+'20. 6.'!I34+'20.7.'!I34+'20. 8.'!I35</f>
        <v>0</v>
      </c>
      <c r="J34" s="238">
        <f>+'20.1.'!J34+'20. 2.'!J34+'20. 3'!J35+'20. 4.'!J34+'20.5.'!J34+'20. 6.'!J34+'20.7.'!J34+'20. 8.'!J35</f>
        <v>0</v>
      </c>
      <c r="K34" s="238">
        <f>+'20.1.'!K34+'20. 2.'!K34+'20. 3'!K35+'20. 4.'!K34+'20.5.'!K34+'20. 6.'!K34+'20.7.'!K34+'20. 8.'!K35</f>
        <v>0</v>
      </c>
    </row>
    <row r="35" spans="1:12" ht="12" customHeight="1">
      <c r="A35" s="601" t="s">
        <v>259</v>
      </c>
      <c r="B35" s="601"/>
      <c r="C35" s="601"/>
      <c r="D35" s="238">
        <f>+'20.1.'!D35+'20. 2.'!D35+'20. 3'!D36+'20. 4.'!D35+'20.5.'!D35+'20. 6.'!D35+'20.7.'!D35+'20. 8.'!D36</f>
        <v>0</v>
      </c>
      <c r="E35" s="238">
        <f>+'20.1.'!E35+'20. 2.'!E35+'20. 3'!E36+'20. 4.'!E35+'20.5.'!E35+'20. 6.'!E35+'20.7.'!E35+'20. 8.'!E36</f>
        <v>0</v>
      </c>
      <c r="F35" s="238">
        <f>+'20.1.'!F35+'20. 2.'!F35+'20. 3'!F36+'20. 4.'!F35+'20.5.'!F35+'20. 6.'!F35+'20.7.'!F35+'20. 8.'!F36</f>
        <v>0</v>
      </c>
      <c r="G35" s="602" t="s">
        <v>258</v>
      </c>
      <c r="H35" s="603"/>
      <c r="I35" s="238">
        <f>+'20.1.'!I35+'20. 2.'!I35+'20. 3'!I36+'20. 4.'!I35+'20.5.'!I35+'20. 6.'!I35+'20.7.'!I35+'20. 8.'!I36</f>
        <v>0</v>
      </c>
      <c r="J35" s="238">
        <f>+'20.1.'!J35+'20. 2.'!J35+'20. 3'!J36+'20. 4.'!J35+'20.5.'!J35+'20. 6.'!J35+'20.7.'!J35+'20. 8.'!J36</f>
        <v>0</v>
      </c>
      <c r="K35" s="238">
        <f>+'20.1.'!K35+'20. 2.'!K35+'20. 3'!K36+'20. 4.'!K35+'20.5.'!K35+'20. 6.'!K35+'20.7.'!K35+'20. 8.'!K36</f>
        <v>0</v>
      </c>
    </row>
    <row r="36" spans="1:12" ht="12" customHeight="1">
      <c r="A36" s="601" t="s">
        <v>257</v>
      </c>
      <c r="B36" s="601"/>
      <c r="C36" s="601"/>
      <c r="D36" s="238">
        <f>+'20.1.'!D36+'20. 2.'!D36+'20. 3'!D37+'20. 4.'!D36+'20.5.'!D36+'20. 6.'!D36+'20.7.'!D36+'20. 8.'!D37</f>
        <v>0</v>
      </c>
      <c r="E36" s="238">
        <f>+'20.1.'!E36+'20. 2.'!E36+'20. 3'!E37+'20. 4.'!E36+'20.5.'!E36+'20. 6.'!E36+'20.7.'!E36+'20. 8.'!E37</f>
        <v>0</v>
      </c>
      <c r="F36" s="238">
        <f>+'20.1.'!F36+'20. 2.'!F36+'20. 3'!F37+'20. 4.'!F36+'20.5.'!F36+'20. 6.'!F36+'20.7.'!F36+'20. 8.'!F37</f>
        <v>0</v>
      </c>
      <c r="G36" s="600" t="s">
        <v>256</v>
      </c>
      <c r="H36" s="600"/>
      <c r="I36" s="238">
        <f>+'20.1.'!I36+'20. 2.'!I36+'20. 3'!I37+'20. 4.'!I36+'20.5.'!I36+'20. 6.'!I36+'20.7.'!I36+'20. 8.'!I37</f>
        <v>0</v>
      </c>
      <c r="J36" s="238">
        <f>+'20.1.'!J36+'20. 2.'!J36+'20. 3'!J37+'20. 4.'!J36+'20.5.'!J36+'20. 6.'!J36+'20.7.'!J36+'20. 8.'!J37</f>
        <v>0</v>
      </c>
      <c r="K36" s="238">
        <f>+'20.1.'!K36+'20. 2.'!K36+'20. 3'!K37+'20. 4.'!K36+'20.5.'!K36+'20. 6.'!K36+'20.7.'!K36+'20. 8.'!K37</f>
        <v>0</v>
      </c>
    </row>
    <row r="37" spans="1:12" ht="12" customHeight="1">
      <c r="A37" s="600" t="s">
        <v>255</v>
      </c>
      <c r="B37" s="600"/>
      <c r="C37" s="600"/>
      <c r="D37" s="238">
        <f>+'20.1.'!D37+'20. 2.'!D37+'20. 3'!D38+'20. 4.'!D37+'20.5.'!D37+'20. 6.'!D37+'20.7.'!D37+'20. 8.'!D38</f>
        <v>19477</v>
      </c>
      <c r="E37" s="238">
        <f>+'20.1.'!E37+'20. 2.'!E37+'20. 3'!E38+'20. 4.'!E37+'20.5.'!E37+'20. 6.'!E37+'20.7.'!E37+'20. 8.'!E38</f>
        <v>20599.25</v>
      </c>
      <c r="F37" s="238">
        <f>+'20.1.'!F37+'20. 2.'!F37+'20. 3'!F38+'20. 4.'!F37+'20.5.'!F37+'20. 6.'!F37+'20.7.'!F37+'20. 8.'!F38</f>
        <v>21728.28125</v>
      </c>
      <c r="G37" s="600" t="s">
        <v>254</v>
      </c>
      <c r="H37" s="600"/>
      <c r="I37" s="238">
        <f>+'20.1.'!I37+'20. 2.'!I37+'20. 3'!I38+'20. 4.'!I37+'20.5.'!I37+'20. 6.'!I37+'20.7.'!I37+'20. 8.'!I38</f>
        <v>0</v>
      </c>
      <c r="J37" s="238">
        <f>+'20.1.'!J37+'20. 2.'!J37+'20. 3'!J38+'20. 4.'!J37+'20.5.'!J37+'20. 6.'!J37+'20.7.'!J37+'20. 8.'!J38</f>
        <v>0</v>
      </c>
      <c r="K37" s="238">
        <f>+'20.1.'!K37+'20. 2.'!K37+'20. 3'!K38+'20. 4.'!K37+'20.5.'!K37+'20. 6.'!K37+'20.7.'!K37+'20. 8.'!K38</f>
        <v>0</v>
      </c>
    </row>
    <row r="38" spans="1:12" ht="12" customHeight="1">
      <c r="A38" s="604"/>
      <c r="B38" s="604"/>
      <c r="C38" s="604"/>
      <c r="D38" s="10"/>
      <c r="E38" s="90"/>
      <c r="F38" s="90"/>
      <c r="G38" s="600" t="s">
        <v>253</v>
      </c>
      <c r="H38" s="600"/>
      <c r="I38" s="238">
        <f>+'20.1.'!I38+'20. 2.'!I38+'20. 3'!I39+'20. 4.'!I38+'20.5.'!I38+'20. 6.'!I38+'20.7.'!I38+'20. 8.'!I39</f>
        <v>0</v>
      </c>
      <c r="J38" s="238">
        <f>+'20.1.'!J38+'20. 2.'!J38+'20. 3'!J39+'20. 4.'!J38+'20.5.'!J38+'20. 6.'!J38+'20.7.'!J38+'20. 8.'!J39</f>
        <v>0</v>
      </c>
      <c r="K38" s="238">
        <f>+'20.1.'!K38+'20. 2.'!K38+'20. 3'!K39+'20. 4.'!K38+'20.5.'!K38+'20. 6.'!K38+'20.7.'!K38+'20. 8.'!K39</f>
        <v>0</v>
      </c>
    </row>
    <row r="39" spans="1:12" ht="12" customHeight="1">
      <c r="A39" s="121"/>
      <c r="B39" s="341"/>
      <c r="C39" s="318"/>
      <c r="D39" s="342"/>
      <c r="E39" s="343"/>
      <c r="F39" s="343"/>
      <c r="G39" s="316"/>
      <c r="H39" s="317" t="s">
        <v>701</v>
      </c>
      <c r="I39" s="238">
        <f>+'20.1.'!I39+'20. 2.'!I39+'20. 3'!I40+'20. 4.'!I39+'20.5.'!I39+'20. 6.'!I39+'20.7.'!I39+'20. 8.'!I40</f>
        <v>221000</v>
      </c>
      <c r="J39" s="238">
        <f>+'20.1.'!J39+'20. 2.'!J39+'20. 3'!J40+'20. 4.'!J39+'20.5.'!J39+'20. 6.'!J39+'20.7.'!J39+'20. 8.'!J40</f>
        <v>221000</v>
      </c>
      <c r="K39" s="238">
        <f>+'20.1.'!K39+'20. 2.'!K39+'20. 3'!K40+'20. 4.'!K39+'20.5.'!K39+'20. 6.'!K39+'20.7.'!K39+'20. 8.'!K40</f>
        <v>221000</v>
      </c>
    </row>
    <row r="40" spans="1:12" ht="12" customHeight="1">
      <c r="A40" s="607" t="s">
        <v>252</v>
      </c>
      <c r="B40" s="618"/>
      <c r="C40" s="608"/>
      <c r="D40" s="240">
        <f>SUM(D32:D38)</f>
        <v>19477</v>
      </c>
      <c r="E40" s="240">
        <f t="shared" ref="E40:F40" si="7">SUM(E32:E38)</f>
        <v>20599.25</v>
      </c>
      <c r="F40" s="240">
        <f t="shared" si="7"/>
        <v>21728.28125</v>
      </c>
      <c r="G40" s="607" t="s">
        <v>251</v>
      </c>
      <c r="H40" s="608"/>
      <c r="I40" s="243">
        <f>SUM(I32:I39)</f>
        <v>341000</v>
      </c>
      <c r="J40" s="243">
        <f t="shared" ref="J40:K40" si="8">SUM(J32:J39)</f>
        <v>341000</v>
      </c>
      <c r="K40" s="243">
        <f t="shared" si="8"/>
        <v>341000</v>
      </c>
      <c r="L40" s="83"/>
    </row>
    <row r="41" spans="1:12" ht="12" customHeight="1">
      <c r="A41" s="601"/>
      <c r="B41" s="601"/>
      <c r="C41" s="601"/>
      <c r="D41" s="134"/>
      <c r="E41" s="134"/>
      <c r="F41" s="132"/>
      <c r="G41" s="602"/>
      <c r="H41" s="603"/>
      <c r="I41" s="132"/>
      <c r="J41" s="132"/>
      <c r="K41" s="132"/>
      <c r="L41" s="83"/>
    </row>
    <row r="42" spans="1:12" ht="12.75" customHeight="1">
      <c r="A42" s="616" t="s">
        <v>250</v>
      </c>
      <c r="B42" s="616"/>
      <c r="C42" s="616"/>
      <c r="D42" s="241">
        <f>+D40+D30</f>
        <v>254855</v>
      </c>
      <c r="E42" s="241">
        <f t="shared" ref="E42:F42" si="9">+E40+E30</f>
        <v>309684.25</v>
      </c>
      <c r="F42" s="241">
        <f t="shared" si="9"/>
        <v>350030.28125</v>
      </c>
      <c r="G42" s="607" t="s">
        <v>249</v>
      </c>
      <c r="H42" s="608"/>
      <c r="I42" s="243">
        <f>+I40+I30</f>
        <v>2610477</v>
      </c>
      <c r="J42" s="243">
        <f t="shared" ref="J42:K42" si="10">+J40+J30</f>
        <v>2621599.25</v>
      </c>
      <c r="K42" s="243">
        <f t="shared" si="10"/>
        <v>2627728.28125</v>
      </c>
      <c r="L42" s="83"/>
    </row>
    <row r="43" spans="1:12" ht="12" customHeight="1">
      <c r="A43" s="601"/>
      <c r="B43" s="601"/>
      <c r="C43" s="601"/>
      <c r="D43" s="133"/>
      <c r="E43" s="133"/>
      <c r="F43" s="132"/>
      <c r="G43" s="611"/>
      <c r="H43" s="612"/>
      <c r="I43" s="132"/>
      <c r="J43" s="132"/>
      <c r="K43" s="132"/>
      <c r="L43" s="83"/>
    </row>
    <row r="44" spans="1:12" ht="12.75" customHeight="1">
      <c r="A44" s="610" t="s">
        <v>248</v>
      </c>
      <c r="B44" s="610"/>
      <c r="C44" s="610"/>
      <c r="D44" s="242">
        <f>+D42+D25</f>
        <v>6374690.6050000004</v>
      </c>
      <c r="E44" s="242">
        <f t="shared" ref="E44:F44" si="11">+E42+E25</f>
        <v>6479898.4169149995</v>
      </c>
      <c r="F44" s="242">
        <f t="shared" si="11"/>
        <v>6582983.6056379946</v>
      </c>
      <c r="G44" s="610" t="s">
        <v>247</v>
      </c>
      <c r="H44" s="610"/>
      <c r="I44" s="243">
        <f>+I42+I25</f>
        <v>6374691.0099999998</v>
      </c>
      <c r="J44" s="243">
        <f t="shared" ref="J44:K44" si="12">+J42+J25</f>
        <v>6479898.8788299998</v>
      </c>
      <c r="K44" s="243">
        <f t="shared" si="12"/>
        <v>6582983.9824009892</v>
      </c>
      <c r="L44" s="83"/>
    </row>
    <row r="47" spans="1:12">
      <c r="D47" s="192"/>
      <c r="E47" s="192"/>
      <c r="F47" s="192"/>
    </row>
    <row r="49" spans="4:6">
      <c r="D49" s="192"/>
      <c r="E49" s="192"/>
      <c r="F49" s="192"/>
    </row>
  </sheetData>
  <mergeCells count="83">
    <mergeCell ref="A2:K2"/>
    <mergeCell ref="G4:K4"/>
    <mergeCell ref="D5:F5"/>
    <mergeCell ref="A5:C6"/>
    <mergeCell ref="A4:F4"/>
    <mergeCell ref="A3:C3"/>
    <mergeCell ref="G3:H3"/>
    <mergeCell ref="I5:K5"/>
    <mergeCell ref="G5:H6"/>
    <mergeCell ref="A27:C27"/>
    <mergeCell ref="A25:C25"/>
    <mergeCell ref="A8:C8"/>
    <mergeCell ref="A7:C7"/>
    <mergeCell ref="A26:C26"/>
    <mergeCell ref="A16:C16"/>
    <mergeCell ref="A11:C11"/>
    <mergeCell ref="A23:C23"/>
    <mergeCell ref="A20:C20"/>
    <mergeCell ref="A19:C19"/>
    <mergeCell ref="A21:C21"/>
    <mergeCell ref="A17:C17"/>
    <mergeCell ref="A18:C18"/>
    <mergeCell ref="A28:C28"/>
    <mergeCell ref="G42:H42"/>
    <mergeCell ref="A30:C30"/>
    <mergeCell ref="A42:C42"/>
    <mergeCell ref="A40:C40"/>
    <mergeCell ref="A41:C41"/>
    <mergeCell ref="A33:C33"/>
    <mergeCell ref="G30:H30"/>
    <mergeCell ref="G31:H31"/>
    <mergeCell ref="G41:H41"/>
    <mergeCell ref="A34:C34"/>
    <mergeCell ref="A35:C35"/>
    <mergeCell ref="A32:C32"/>
    <mergeCell ref="A44:C44"/>
    <mergeCell ref="G44:H44"/>
    <mergeCell ref="A43:C43"/>
    <mergeCell ref="G43:H43"/>
    <mergeCell ref="A9:C9"/>
    <mergeCell ref="G14:H14"/>
    <mergeCell ref="G12:H12"/>
    <mergeCell ref="A12:C12"/>
    <mergeCell ref="G11:H11"/>
    <mergeCell ref="A10:C10"/>
    <mergeCell ref="G9:H9"/>
    <mergeCell ref="A13:C13"/>
    <mergeCell ref="A24:C24"/>
    <mergeCell ref="G15:H15"/>
    <mergeCell ref="A14:C14"/>
    <mergeCell ref="A15:C15"/>
    <mergeCell ref="G24:H24"/>
    <mergeCell ref="A22:C22"/>
    <mergeCell ref="G13:H13"/>
    <mergeCell ref="G7:H7"/>
    <mergeCell ref="G40:H40"/>
    <mergeCell ref="G16:H16"/>
    <mergeCell ref="G17:H17"/>
    <mergeCell ref="G22:H22"/>
    <mergeCell ref="G8:H8"/>
    <mergeCell ref="G23:H23"/>
    <mergeCell ref="G25:H25"/>
    <mergeCell ref="G26:H26"/>
    <mergeCell ref="G10:H10"/>
    <mergeCell ref="G27:H27"/>
    <mergeCell ref="G28:H28"/>
    <mergeCell ref="G18:H18"/>
    <mergeCell ref="G19:H19"/>
    <mergeCell ref="G20:H20"/>
    <mergeCell ref="G21:H21"/>
    <mergeCell ref="G38:H38"/>
    <mergeCell ref="A36:C36"/>
    <mergeCell ref="A37:C37"/>
    <mergeCell ref="G29:H29"/>
    <mergeCell ref="A29:C29"/>
    <mergeCell ref="A31:C31"/>
    <mergeCell ref="A38:C38"/>
    <mergeCell ref="G32:H32"/>
    <mergeCell ref="G33:H33"/>
    <mergeCell ref="G34:H34"/>
    <mergeCell ref="G35:H35"/>
    <mergeCell ref="G36:H36"/>
    <mergeCell ref="G37:H37"/>
  </mergeCells>
  <printOptions horizontalCentered="1"/>
  <pageMargins left="0.43307086614173229" right="0.15748031496062992" top="0.6692913385826772" bottom="0.31496062992125984" header="0.27559055118110237" footer="0.19685039370078741"/>
  <pageSetup paperSize="9" scale="85" orientation="landscape" r:id="rId1"/>
  <headerFooter alignWithMargins="0">
    <oddHeader>&amp;LVeresegyház Város ÖnkormányzatVÁROS 
MINDÖSSZESEN</oddHeader>
    <oddFooter>&amp;LVeresegyház, 2014. Február 18.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</sheetPr>
  <dimension ref="A1:L46"/>
  <sheetViews>
    <sheetView topLeftCell="A16" workbookViewId="0">
      <selection activeCell="F29" sqref="F29"/>
    </sheetView>
  </sheetViews>
  <sheetFormatPr defaultRowHeight="13.2"/>
  <cols>
    <col min="3" max="3" width="20" customWidth="1"/>
    <col min="4" max="6" width="10.6640625" customWidth="1"/>
    <col min="7" max="7" width="6.5546875" customWidth="1"/>
    <col min="8" max="8" width="32.5546875" customWidth="1"/>
    <col min="9" max="11" width="10.6640625" customWidth="1"/>
    <col min="12" max="12" width="15.109375" customWidth="1"/>
  </cols>
  <sheetData>
    <row r="1" spans="1:12" ht="12" customHeight="1">
      <c r="H1" s="145"/>
      <c r="J1" s="195"/>
      <c r="K1" s="195" t="s">
        <v>660</v>
      </c>
      <c r="L1" s="195"/>
    </row>
    <row r="2" spans="1:12" ht="12" customHeight="1">
      <c r="A2" s="619" t="s">
        <v>294</v>
      </c>
      <c r="B2" s="619"/>
      <c r="C2" s="619"/>
      <c r="D2" s="619"/>
      <c r="E2" s="619"/>
      <c r="F2" s="619"/>
      <c r="G2" s="619"/>
      <c r="H2" s="619"/>
      <c r="I2" s="619"/>
      <c r="J2" s="619"/>
      <c r="K2" s="619"/>
      <c r="L2" s="201"/>
    </row>
    <row r="3" spans="1:12" ht="12" customHeight="1">
      <c r="A3" s="623"/>
      <c r="B3" s="623"/>
      <c r="C3" s="623"/>
      <c r="D3" s="202"/>
      <c r="E3" s="202"/>
      <c r="F3" s="38"/>
      <c r="G3" s="624"/>
      <c r="H3" s="624"/>
      <c r="J3" s="197"/>
      <c r="K3" s="197" t="s">
        <v>293</v>
      </c>
      <c r="L3" s="197"/>
    </row>
    <row r="4" spans="1:12" ht="12" customHeight="1">
      <c r="A4" s="581" t="s">
        <v>3</v>
      </c>
      <c r="B4" s="581"/>
      <c r="C4" s="581"/>
      <c r="D4" s="581"/>
      <c r="E4" s="581"/>
      <c r="F4" s="581"/>
      <c r="G4" s="581" t="s">
        <v>4</v>
      </c>
      <c r="H4" s="581"/>
      <c r="I4" s="581"/>
      <c r="J4" s="581"/>
      <c r="K4" s="581"/>
      <c r="L4" s="143"/>
    </row>
    <row r="5" spans="1:12">
      <c r="A5" s="571" t="s">
        <v>51</v>
      </c>
      <c r="B5" s="572"/>
      <c r="C5" s="573"/>
      <c r="D5" s="620" t="s">
        <v>292</v>
      </c>
      <c r="E5" s="621"/>
      <c r="F5" s="622"/>
      <c r="G5" s="571" t="s">
        <v>51</v>
      </c>
      <c r="H5" s="573"/>
      <c r="I5" s="565" t="s">
        <v>292</v>
      </c>
      <c r="J5" s="565"/>
      <c r="K5" s="565"/>
      <c r="L5" s="142"/>
    </row>
    <row r="6" spans="1:12">
      <c r="A6" s="574"/>
      <c r="B6" s="575"/>
      <c r="C6" s="576"/>
      <c r="D6" s="198">
        <v>2015</v>
      </c>
      <c r="E6" s="198">
        <v>2016</v>
      </c>
      <c r="F6" s="198">
        <v>2017</v>
      </c>
      <c r="G6" s="574"/>
      <c r="H6" s="576"/>
      <c r="I6" s="198">
        <v>2015</v>
      </c>
      <c r="J6" s="198">
        <v>2016</v>
      </c>
      <c r="K6" s="198">
        <v>2017</v>
      </c>
      <c r="L6" s="142"/>
    </row>
    <row r="7" spans="1:12" ht="12" customHeight="1">
      <c r="A7" s="602" t="s">
        <v>291</v>
      </c>
      <c r="B7" s="613"/>
      <c r="C7" s="603"/>
      <c r="D7" s="238">
        <v>812000</v>
      </c>
      <c r="E7" s="238">
        <v>820000</v>
      </c>
      <c r="F7" s="238">
        <v>840000</v>
      </c>
      <c r="G7" s="602" t="s">
        <v>290</v>
      </c>
      <c r="H7" s="603"/>
      <c r="I7" s="132">
        <v>38000</v>
      </c>
      <c r="J7" s="132">
        <v>38000</v>
      </c>
      <c r="K7" s="132">
        <v>38000</v>
      </c>
      <c r="L7" s="83"/>
    </row>
    <row r="8" spans="1:12" ht="12" customHeight="1">
      <c r="A8" s="602" t="s">
        <v>289</v>
      </c>
      <c r="B8" s="613"/>
      <c r="C8" s="603"/>
      <c r="D8" s="238">
        <v>3860000</v>
      </c>
      <c r="E8" s="238">
        <v>3880000</v>
      </c>
      <c r="F8" s="238">
        <v>3900000</v>
      </c>
      <c r="G8" s="601" t="s">
        <v>288</v>
      </c>
      <c r="H8" s="601"/>
      <c r="I8" s="132">
        <v>10700</v>
      </c>
      <c r="J8" s="132">
        <v>10700</v>
      </c>
      <c r="K8" s="132">
        <v>10700</v>
      </c>
      <c r="L8" s="83"/>
    </row>
    <row r="9" spans="1:12" ht="12" customHeight="1">
      <c r="A9" s="602" t="s">
        <v>287</v>
      </c>
      <c r="B9" s="613"/>
      <c r="C9" s="603"/>
      <c r="D9" s="238">
        <v>500000</v>
      </c>
      <c r="E9" s="238">
        <v>500000</v>
      </c>
      <c r="F9" s="238">
        <v>500000</v>
      </c>
      <c r="G9" s="601" t="s">
        <v>286</v>
      </c>
      <c r="H9" s="601"/>
      <c r="I9" s="132">
        <v>550000</v>
      </c>
      <c r="J9" s="132">
        <v>570000</v>
      </c>
      <c r="K9" s="132">
        <v>590000</v>
      </c>
      <c r="L9" s="83"/>
    </row>
    <row r="10" spans="1:12" ht="12" customHeight="1">
      <c r="A10" s="602" t="s">
        <v>285</v>
      </c>
      <c r="B10" s="613"/>
      <c r="C10" s="603"/>
      <c r="D10" s="238">
        <v>50000</v>
      </c>
      <c r="E10" s="238">
        <v>52000</v>
      </c>
      <c r="F10" s="238">
        <v>54000</v>
      </c>
      <c r="G10" s="601" t="s">
        <v>284</v>
      </c>
      <c r="H10" s="601"/>
      <c r="I10" s="132">
        <v>64000</v>
      </c>
      <c r="J10" s="132">
        <v>66000</v>
      </c>
      <c r="K10" s="132">
        <v>68000</v>
      </c>
      <c r="L10" s="83"/>
    </row>
    <row r="11" spans="1:12" ht="12" customHeight="1">
      <c r="A11" s="601"/>
      <c r="B11" s="601"/>
      <c r="C11" s="601"/>
      <c r="D11" s="238"/>
      <c r="E11" s="238"/>
      <c r="F11" s="238"/>
      <c r="G11" s="601" t="s">
        <v>283</v>
      </c>
      <c r="H11" s="601"/>
      <c r="I11" s="132">
        <v>410000</v>
      </c>
      <c r="J11" s="132">
        <v>415000</v>
      </c>
      <c r="K11" s="132">
        <v>420000</v>
      </c>
      <c r="L11" s="83"/>
    </row>
    <row r="12" spans="1:12" ht="12" customHeight="1">
      <c r="A12" s="616"/>
      <c r="B12" s="616"/>
      <c r="C12" s="616"/>
      <c r="D12" s="141"/>
      <c r="E12" s="141"/>
      <c r="F12" s="132"/>
      <c r="G12" s="614" t="s">
        <v>282</v>
      </c>
      <c r="H12" s="615"/>
      <c r="I12" s="132">
        <v>180000</v>
      </c>
      <c r="J12" s="132">
        <v>180000</v>
      </c>
      <c r="K12" s="132">
        <v>180000</v>
      </c>
      <c r="L12" s="83"/>
    </row>
    <row r="13" spans="1:12" ht="12" customHeight="1">
      <c r="A13" s="617"/>
      <c r="B13" s="617"/>
      <c r="C13" s="617"/>
      <c r="D13" s="139"/>
      <c r="E13" s="139"/>
      <c r="F13" s="132"/>
      <c r="G13" s="602" t="s">
        <v>281</v>
      </c>
      <c r="H13" s="603"/>
      <c r="I13" s="132"/>
      <c r="J13" s="132"/>
      <c r="K13" s="132"/>
      <c r="L13" s="83"/>
    </row>
    <row r="14" spans="1:12" ht="23.25" customHeight="1">
      <c r="A14" s="607" t="s">
        <v>280</v>
      </c>
      <c r="B14" s="618"/>
      <c r="C14" s="608"/>
      <c r="D14" s="236">
        <f>SUM(D7:D10)</f>
        <v>5222000</v>
      </c>
      <c r="E14" s="236">
        <f t="shared" ref="E14:F14" si="0">SUM(E7:E10)</f>
        <v>5252000</v>
      </c>
      <c r="F14" s="236">
        <f t="shared" si="0"/>
        <v>5294000</v>
      </c>
      <c r="G14" s="607" t="s">
        <v>279</v>
      </c>
      <c r="H14" s="608"/>
      <c r="I14" s="243">
        <f>SUM(I7:I11)</f>
        <v>1072700</v>
      </c>
      <c r="J14" s="243">
        <f t="shared" ref="J14:K14" si="1">SUM(J7:J11)</f>
        <v>1099700</v>
      </c>
      <c r="K14" s="243">
        <f t="shared" si="1"/>
        <v>1126700</v>
      </c>
      <c r="L14" s="83"/>
    </row>
    <row r="15" spans="1:12" ht="12" customHeight="1">
      <c r="A15" s="602"/>
      <c r="B15" s="613"/>
      <c r="C15" s="603"/>
      <c r="D15" s="140"/>
      <c r="E15" s="140"/>
      <c r="F15" s="132"/>
      <c r="G15" s="602"/>
      <c r="H15" s="603"/>
      <c r="I15" s="132"/>
      <c r="J15" s="132"/>
      <c r="K15" s="132"/>
      <c r="L15" s="83"/>
    </row>
    <row r="16" spans="1:12" ht="12" customHeight="1">
      <c r="A16" s="602" t="s">
        <v>265</v>
      </c>
      <c r="B16" s="613"/>
      <c r="C16" s="603"/>
      <c r="D16" s="199"/>
      <c r="E16" s="90"/>
      <c r="F16" s="90"/>
      <c r="G16" s="602" t="s">
        <v>278</v>
      </c>
      <c r="H16" s="603"/>
      <c r="I16" s="205"/>
      <c r="J16" s="205"/>
      <c r="K16" s="205"/>
    </row>
    <row r="17" spans="1:12" ht="12" customHeight="1">
      <c r="A17" s="600" t="s">
        <v>263</v>
      </c>
      <c r="B17" s="600"/>
      <c r="C17" s="600"/>
      <c r="D17" s="199"/>
      <c r="E17" s="90"/>
      <c r="F17" s="90"/>
      <c r="G17" s="600" t="s">
        <v>262</v>
      </c>
      <c r="H17" s="600"/>
      <c r="I17" s="205"/>
      <c r="J17" s="205"/>
      <c r="K17" s="205"/>
    </row>
    <row r="18" spans="1:12" ht="12" customHeight="1">
      <c r="A18" s="600" t="s">
        <v>261</v>
      </c>
      <c r="B18" s="600"/>
      <c r="C18" s="600"/>
      <c r="D18" s="199"/>
      <c r="E18" s="136"/>
      <c r="F18" s="136"/>
      <c r="G18" s="609" t="s">
        <v>277</v>
      </c>
      <c r="H18" s="609"/>
      <c r="I18" s="205"/>
      <c r="J18" s="205"/>
      <c r="K18" s="205"/>
    </row>
    <row r="19" spans="1:12" ht="12" customHeight="1">
      <c r="A19" s="601" t="s">
        <v>259</v>
      </c>
      <c r="B19" s="601"/>
      <c r="C19" s="601"/>
      <c r="D19" s="199"/>
      <c r="E19" s="90"/>
      <c r="F19" s="90"/>
      <c r="G19" s="600" t="s">
        <v>258</v>
      </c>
      <c r="H19" s="600"/>
      <c r="I19" s="205"/>
      <c r="J19" s="205"/>
      <c r="K19" s="205"/>
    </row>
    <row r="20" spans="1:12" ht="12" customHeight="1">
      <c r="A20" s="601" t="s">
        <v>257</v>
      </c>
      <c r="B20" s="601"/>
      <c r="C20" s="601"/>
      <c r="D20" s="199"/>
      <c r="E20" s="90"/>
      <c r="F20" s="90"/>
      <c r="G20" s="600" t="s">
        <v>256</v>
      </c>
      <c r="H20" s="600"/>
      <c r="I20" s="132">
        <f>+'20. 2.'!D21+'20. 3'!D22+'20. 4.'!D21+'20.5.'!D21+'20. 6.'!D21+'20.7.'!D21+'20. 8.'!D22</f>
        <v>1793678.4049999998</v>
      </c>
      <c r="J20" s="132">
        <f>+'20. 2.'!E21+'20. 3'!E22+'20. 4.'!E21+'20.5.'!E21+'20. 6.'!E21+'20.7.'!E21+'20. 8.'!E22</f>
        <v>1840385.4619149996</v>
      </c>
      <c r="K20" s="132">
        <f>+'20. 2.'!F21+'20. 3'!F22+'20. 4.'!F21+'20.5.'!F21+'20. 6.'!F21+'20.7.'!F21+'20. 8.'!F22</f>
        <v>1889602.3767629948</v>
      </c>
    </row>
    <row r="21" spans="1:12" ht="12" customHeight="1">
      <c r="A21" s="600" t="s">
        <v>255</v>
      </c>
      <c r="B21" s="600"/>
      <c r="C21" s="600"/>
      <c r="D21" s="199"/>
      <c r="E21" s="90"/>
      <c r="F21" s="90"/>
      <c r="G21" s="600" t="s">
        <v>254</v>
      </c>
      <c r="H21" s="600"/>
      <c r="I21" s="205"/>
      <c r="J21" s="205"/>
      <c r="K21" s="205"/>
    </row>
    <row r="22" spans="1:12" ht="12" customHeight="1">
      <c r="A22" s="604"/>
      <c r="B22" s="604"/>
      <c r="C22" s="604"/>
      <c r="D22" s="199"/>
      <c r="E22" s="90"/>
      <c r="F22" s="90"/>
      <c r="G22" s="600" t="s">
        <v>253</v>
      </c>
      <c r="H22" s="600"/>
      <c r="I22" s="205"/>
      <c r="J22" s="205"/>
      <c r="K22" s="205"/>
    </row>
    <row r="23" spans="1:12" ht="12" customHeight="1">
      <c r="A23" s="616" t="s">
        <v>276</v>
      </c>
      <c r="B23" s="616"/>
      <c r="C23" s="616"/>
      <c r="D23" s="236">
        <f>SUM(D16:D21)</f>
        <v>0</v>
      </c>
      <c r="E23" s="236">
        <f t="shared" ref="E23:F23" si="2">SUM(E16:E21)</f>
        <v>0</v>
      </c>
      <c r="F23" s="236">
        <f t="shared" si="2"/>
        <v>0</v>
      </c>
      <c r="G23" s="607" t="s">
        <v>275</v>
      </c>
      <c r="H23" s="608"/>
      <c r="I23" s="243">
        <f>SUM(I16:I22)</f>
        <v>1793678.4049999998</v>
      </c>
      <c r="J23" s="243">
        <f t="shared" ref="J23:K23" si="3">SUM(J16:J22)</f>
        <v>1840385.4619149996</v>
      </c>
      <c r="K23" s="243">
        <f t="shared" si="3"/>
        <v>1889602.3767629948</v>
      </c>
      <c r="L23" s="83"/>
    </row>
    <row r="24" spans="1:12" ht="12" customHeight="1">
      <c r="A24" s="617"/>
      <c r="B24" s="617"/>
      <c r="C24" s="617"/>
      <c r="D24" s="139"/>
      <c r="E24" s="139"/>
      <c r="F24" s="132"/>
      <c r="G24" s="605"/>
      <c r="H24" s="606"/>
      <c r="I24" s="132"/>
      <c r="J24" s="132"/>
      <c r="K24" s="132"/>
      <c r="L24" s="83"/>
    </row>
    <row r="25" spans="1:12" ht="12" customHeight="1">
      <c r="A25" s="616" t="s">
        <v>274</v>
      </c>
      <c r="B25" s="616"/>
      <c r="C25" s="616"/>
      <c r="D25" s="236">
        <f>+D23+D14</f>
        <v>5222000</v>
      </c>
      <c r="E25" s="236">
        <f t="shared" ref="E25:F25" si="4">+E23+E14</f>
        <v>5252000</v>
      </c>
      <c r="F25" s="236">
        <f t="shared" si="4"/>
        <v>5294000</v>
      </c>
      <c r="G25" s="607" t="s">
        <v>273</v>
      </c>
      <c r="H25" s="608"/>
      <c r="I25" s="243">
        <f>+I23+I14</f>
        <v>2866378.4049999998</v>
      </c>
      <c r="J25" s="243">
        <f t="shared" ref="J25:K25" si="5">+J23+J14</f>
        <v>2940085.4619149994</v>
      </c>
      <c r="K25" s="243">
        <f t="shared" si="5"/>
        <v>3016302.3767629946</v>
      </c>
      <c r="L25" s="83"/>
    </row>
    <row r="26" spans="1:12" ht="12" customHeight="1">
      <c r="A26" s="601"/>
      <c r="B26" s="601"/>
      <c r="C26" s="601"/>
      <c r="D26" s="133"/>
      <c r="E26" s="133"/>
      <c r="F26" s="132"/>
      <c r="G26" s="602"/>
      <c r="H26" s="603"/>
      <c r="I26" s="132"/>
      <c r="J26" s="132"/>
      <c r="K26" s="132"/>
      <c r="L26" s="83"/>
    </row>
    <row r="27" spans="1:12" ht="12.75" customHeight="1">
      <c r="A27" s="602" t="s">
        <v>272</v>
      </c>
      <c r="B27" s="613"/>
      <c r="C27" s="603"/>
      <c r="D27" s="238">
        <v>15000</v>
      </c>
      <c r="E27" s="238">
        <v>18000</v>
      </c>
      <c r="F27" s="238">
        <v>21000</v>
      </c>
      <c r="G27" s="602" t="s">
        <v>271</v>
      </c>
      <c r="H27" s="603"/>
      <c r="I27" s="132">
        <v>2000000</v>
      </c>
      <c r="J27" s="132">
        <v>2000000</v>
      </c>
      <c r="K27" s="132">
        <v>2000000</v>
      </c>
      <c r="L27" s="83"/>
    </row>
    <row r="28" spans="1:12" ht="12" customHeight="1">
      <c r="A28" s="602" t="s">
        <v>270</v>
      </c>
      <c r="B28" s="613"/>
      <c r="C28" s="603"/>
      <c r="D28" s="238">
        <v>186378</v>
      </c>
      <c r="E28" s="238">
        <v>237085</v>
      </c>
      <c r="F28" s="238">
        <v>273302</v>
      </c>
      <c r="G28" s="602" t="s">
        <v>207</v>
      </c>
      <c r="H28" s="603"/>
      <c r="I28" s="132">
        <v>170000</v>
      </c>
      <c r="J28" s="132">
        <v>175000</v>
      </c>
      <c r="K28" s="132">
        <v>180000</v>
      </c>
      <c r="L28" s="83"/>
    </row>
    <row r="29" spans="1:12" ht="12" customHeight="1">
      <c r="A29" s="601" t="s">
        <v>269</v>
      </c>
      <c r="B29" s="601"/>
      <c r="C29" s="601"/>
      <c r="D29" s="238">
        <v>34000</v>
      </c>
      <c r="E29" s="238">
        <v>34000</v>
      </c>
      <c r="F29" s="238">
        <v>34000</v>
      </c>
      <c r="G29" s="602" t="s">
        <v>268</v>
      </c>
      <c r="H29" s="603"/>
      <c r="I29" s="132">
        <v>80000</v>
      </c>
      <c r="J29" s="132">
        <v>85000</v>
      </c>
      <c r="K29" s="132">
        <v>85000</v>
      </c>
      <c r="L29" s="83"/>
    </row>
    <row r="30" spans="1:12" ht="24" customHeight="1">
      <c r="A30" s="607" t="s">
        <v>267</v>
      </c>
      <c r="B30" s="618"/>
      <c r="C30" s="608"/>
      <c r="D30" s="236">
        <f>SUM(D27:D29)</f>
        <v>235378</v>
      </c>
      <c r="E30" s="236">
        <f t="shared" ref="E30:F30" si="6">SUM(E27:E29)</f>
        <v>289085</v>
      </c>
      <c r="F30" s="236">
        <f t="shared" si="6"/>
        <v>328302</v>
      </c>
      <c r="G30" s="607" t="s">
        <v>266</v>
      </c>
      <c r="H30" s="608"/>
      <c r="I30" s="243">
        <f>SUM(I27:I29)</f>
        <v>2250000</v>
      </c>
      <c r="J30" s="243">
        <f t="shared" ref="J30:K30" si="7">SUM(J27:J29)</f>
        <v>2260000</v>
      </c>
      <c r="K30" s="243">
        <f t="shared" si="7"/>
        <v>2265000</v>
      </c>
      <c r="L30" s="83"/>
    </row>
    <row r="31" spans="1:12" ht="12" customHeight="1">
      <c r="A31" s="601"/>
      <c r="B31" s="601"/>
      <c r="C31" s="601"/>
      <c r="D31" s="134"/>
      <c r="E31" s="134"/>
      <c r="F31" s="132"/>
      <c r="G31" s="602"/>
      <c r="H31" s="603"/>
      <c r="I31" s="132"/>
      <c r="J31" s="132"/>
      <c r="K31" s="132"/>
      <c r="L31" s="83"/>
    </row>
    <row r="32" spans="1:12" ht="12" customHeight="1">
      <c r="A32" s="602" t="s">
        <v>265</v>
      </c>
      <c r="B32" s="613"/>
      <c r="C32" s="603"/>
      <c r="D32" s="199"/>
      <c r="E32" s="90"/>
      <c r="F32" s="90"/>
      <c r="G32" s="602" t="s">
        <v>264</v>
      </c>
      <c r="H32" s="603"/>
      <c r="I32" s="132">
        <v>120000</v>
      </c>
      <c r="J32" s="132">
        <v>120000</v>
      </c>
      <c r="K32" s="132">
        <v>120000</v>
      </c>
    </row>
    <row r="33" spans="1:12" ht="12" customHeight="1">
      <c r="A33" s="600" t="s">
        <v>263</v>
      </c>
      <c r="B33" s="600"/>
      <c r="C33" s="600"/>
      <c r="D33" s="199"/>
      <c r="E33" s="90"/>
      <c r="F33" s="90"/>
      <c r="G33" s="600" t="s">
        <v>262</v>
      </c>
      <c r="H33" s="600"/>
      <c r="I33" s="205"/>
      <c r="J33" s="205"/>
      <c r="K33" s="205"/>
    </row>
    <row r="34" spans="1:12" ht="12" customHeight="1">
      <c r="A34" s="600" t="s">
        <v>261</v>
      </c>
      <c r="B34" s="600"/>
      <c r="C34" s="600"/>
      <c r="D34" s="199"/>
      <c r="E34" s="136"/>
      <c r="F34" s="136"/>
      <c r="G34" s="602" t="s">
        <v>260</v>
      </c>
      <c r="H34" s="603"/>
      <c r="I34" s="205"/>
      <c r="J34" s="205"/>
      <c r="K34" s="205"/>
    </row>
    <row r="35" spans="1:12" ht="12" customHeight="1">
      <c r="A35" s="601" t="s">
        <v>259</v>
      </c>
      <c r="B35" s="601"/>
      <c r="C35" s="601"/>
      <c r="D35" s="199"/>
      <c r="E35" s="90"/>
      <c r="F35" s="90"/>
      <c r="G35" s="602" t="s">
        <v>258</v>
      </c>
      <c r="H35" s="603"/>
      <c r="I35" s="205"/>
      <c r="J35" s="205"/>
      <c r="K35" s="205"/>
    </row>
    <row r="36" spans="1:12" ht="12" customHeight="1">
      <c r="A36" s="601" t="s">
        <v>257</v>
      </c>
      <c r="B36" s="601"/>
      <c r="C36" s="601"/>
      <c r="D36" s="199"/>
      <c r="E36" s="90"/>
      <c r="F36" s="90"/>
      <c r="G36" s="600" t="s">
        <v>256</v>
      </c>
      <c r="H36" s="600"/>
      <c r="I36" s="205"/>
      <c r="J36" s="205"/>
      <c r="K36" s="205"/>
    </row>
    <row r="37" spans="1:12" ht="12" customHeight="1">
      <c r="A37" s="600" t="s">
        <v>255</v>
      </c>
      <c r="B37" s="600"/>
      <c r="C37" s="600"/>
      <c r="D37" s="199"/>
      <c r="E37" s="90"/>
      <c r="F37" s="90"/>
      <c r="G37" s="600" t="s">
        <v>254</v>
      </c>
      <c r="H37" s="600"/>
      <c r="I37" s="205"/>
      <c r="J37" s="205"/>
      <c r="K37" s="205"/>
    </row>
    <row r="38" spans="1:12" ht="12" customHeight="1">
      <c r="A38" s="604"/>
      <c r="B38" s="604"/>
      <c r="C38" s="604"/>
      <c r="D38" s="199"/>
      <c r="E38" s="90"/>
      <c r="F38" s="90"/>
      <c r="G38" s="600" t="s">
        <v>253</v>
      </c>
      <c r="H38" s="600"/>
      <c r="I38" s="205"/>
      <c r="J38" s="205"/>
      <c r="K38" s="205"/>
    </row>
    <row r="39" spans="1:12" ht="12" customHeight="1">
      <c r="A39" s="121"/>
      <c r="B39" s="341"/>
      <c r="C39" s="318"/>
      <c r="D39" s="342"/>
      <c r="E39" s="343"/>
      <c r="F39" s="90"/>
      <c r="G39" s="316"/>
      <c r="H39" s="317" t="s">
        <v>701</v>
      </c>
      <c r="I39" s="132">
        <v>221000</v>
      </c>
      <c r="J39" s="132">
        <v>221000</v>
      </c>
      <c r="K39" s="132">
        <v>221000</v>
      </c>
    </row>
    <row r="40" spans="1:12" ht="12" customHeight="1">
      <c r="A40" s="607" t="s">
        <v>252</v>
      </c>
      <c r="B40" s="618"/>
      <c r="C40" s="608"/>
      <c r="D40" s="135"/>
      <c r="E40" s="135"/>
      <c r="F40" s="133"/>
      <c r="G40" s="607" t="s">
        <v>251</v>
      </c>
      <c r="H40" s="608"/>
      <c r="I40" s="243">
        <f>SUM(I32:I39)</f>
        <v>341000</v>
      </c>
      <c r="J40" s="243">
        <f t="shared" ref="J40:K40" si="8">SUM(J32:J39)</f>
        <v>341000</v>
      </c>
      <c r="K40" s="243">
        <f t="shared" si="8"/>
        <v>341000</v>
      </c>
      <c r="L40" s="83"/>
    </row>
    <row r="41" spans="1:12" ht="12" customHeight="1">
      <c r="A41" s="601"/>
      <c r="B41" s="601"/>
      <c r="C41" s="601"/>
      <c r="D41" s="134"/>
      <c r="E41" s="134"/>
      <c r="F41" s="132"/>
      <c r="G41" s="602"/>
      <c r="H41" s="603"/>
      <c r="I41" s="132"/>
      <c r="J41" s="132"/>
      <c r="K41" s="132"/>
      <c r="L41" s="83"/>
    </row>
    <row r="42" spans="1:12" ht="12.75" customHeight="1">
      <c r="A42" s="616" t="s">
        <v>250</v>
      </c>
      <c r="B42" s="616"/>
      <c r="C42" s="616"/>
      <c r="D42" s="236">
        <f>+D40+D30</f>
        <v>235378</v>
      </c>
      <c r="E42" s="236">
        <f t="shared" ref="E42:F42" si="9">+E40+E30</f>
        <v>289085</v>
      </c>
      <c r="F42" s="236">
        <f t="shared" si="9"/>
        <v>328302</v>
      </c>
      <c r="G42" s="607" t="s">
        <v>249</v>
      </c>
      <c r="H42" s="608"/>
      <c r="I42" s="243">
        <f>+I40+I30</f>
        <v>2591000</v>
      </c>
      <c r="J42" s="243">
        <f t="shared" ref="J42:K42" si="10">+J40+J30</f>
        <v>2601000</v>
      </c>
      <c r="K42" s="243">
        <f t="shared" si="10"/>
        <v>2606000</v>
      </c>
      <c r="L42" s="83"/>
    </row>
    <row r="43" spans="1:12" ht="12" customHeight="1">
      <c r="A43" s="601"/>
      <c r="B43" s="601"/>
      <c r="C43" s="601"/>
      <c r="D43" s="133"/>
      <c r="E43" s="133"/>
      <c r="F43" s="132"/>
      <c r="G43" s="611"/>
      <c r="H43" s="612"/>
      <c r="I43" s="132"/>
      <c r="J43" s="132"/>
      <c r="K43" s="132"/>
      <c r="L43" s="83"/>
    </row>
    <row r="44" spans="1:12" ht="12.75" customHeight="1">
      <c r="A44" s="610" t="s">
        <v>248</v>
      </c>
      <c r="B44" s="610"/>
      <c r="C44" s="610"/>
      <c r="D44" s="236">
        <f>+D42+D25</f>
        <v>5457378</v>
      </c>
      <c r="E44" s="236">
        <f t="shared" ref="E44:F44" si="11">+E42+E25</f>
        <v>5541085</v>
      </c>
      <c r="F44" s="236">
        <f t="shared" si="11"/>
        <v>5622302</v>
      </c>
      <c r="G44" s="610" t="s">
        <v>247</v>
      </c>
      <c r="H44" s="610"/>
      <c r="I44" s="243">
        <f>+I42+I25</f>
        <v>5457378.4049999993</v>
      </c>
      <c r="J44" s="243">
        <f t="shared" ref="J44:K44" si="12">+J42+J25</f>
        <v>5541085.4619149994</v>
      </c>
      <c r="K44" s="243">
        <f t="shared" si="12"/>
        <v>5622302.3767629946</v>
      </c>
      <c r="L44" s="83"/>
    </row>
    <row r="46" spans="1:12">
      <c r="D46" s="192"/>
      <c r="I46" s="192"/>
      <c r="J46" s="192"/>
      <c r="K46" s="192"/>
    </row>
  </sheetData>
  <mergeCells count="83">
    <mergeCell ref="A44:C44"/>
    <mergeCell ref="G44:H44"/>
    <mergeCell ref="A41:C41"/>
    <mergeCell ref="G41:H41"/>
    <mergeCell ref="A42:C42"/>
    <mergeCell ref="G42:H42"/>
    <mergeCell ref="A43:C43"/>
    <mergeCell ref="G43:H43"/>
    <mergeCell ref="A37:C37"/>
    <mergeCell ref="G37:H37"/>
    <mergeCell ref="A38:C38"/>
    <mergeCell ref="G38:H38"/>
    <mergeCell ref="A40:C40"/>
    <mergeCell ref="G40:H40"/>
    <mergeCell ref="A34:C34"/>
    <mergeCell ref="G34:H34"/>
    <mergeCell ref="A35:C35"/>
    <mergeCell ref="G35:H35"/>
    <mergeCell ref="A36:C36"/>
    <mergeCell ref="G36:H36"/>
    <mergeCell ref="A31:C31"/>
    <mergeCell ref="G31:H31"/>
    <mergeCell ref="A32:C32"/>
    <mergeCell ref="G32:H32"/>
    <mergeCell ref="A33:C33"/>
    <mergeCell ref="G33:H33"/>
    <mergeCell ref="A28:C28"/>
    <mergeCell ref="G28:H28"/>
    <mergeCell ref="A29:C29"/>
    <mergeCell ref="G29:H29"/>
    <mergeCell ref="A30:C30"/>
    <mergeCell ref="G30:H30"/>
    <mergeCell ref="A25:C25"/>
    <mergeCell ref="G25:H25"/>
    <mergeCell ref="A26:C26"/>
    <mergeCell ref="G26:H26"/>
    <mergeCell ref="A27:C27"/>
    <mergeCell ref="G27:H27"/>
    <mergeCell ref="A22:C22"/>
    <mergeCell ref="G22:H22"/>
    <mergeCell ref="A23:C23"/>
    <mergeCell ref="G23:H23"/>
    <mergeCell ref="A24:C24"/>
    <mergeCell ref="G24:H24"/>
    <mergeCell ref="A19:C19"/>
    <mergeCell ref="G19:H19"/>
    <mergeCell ref="A20:C20"/>
    <mergeCell ref="G20:H20"/>
    <mergeCell ref="A21:C21"/>
    <mergeCell ref="G21:H21"/>
    <mergeCell ref="A16:C16"/>
    <mergeCell ref="G16:H16"/>
    <mergeCell ref="A17:C17"/>
    <mergeCell ref="G17:H17"/>
    <mergeCell ref="A18:C18"/>
    <mergeCell ref="G18:H18"/>
    <mergeCell ref="A13:C13"/>
    <mergeCell ref="G13:H13"/>
    <mergeCell ref="A14:C14"/>
    <mergeCell ref="G14:H14"/>
    <mergeCell ref="A15:C15"/>
    <mergeCell ref="G15:H15"/>
    <mergeCell ref="A10:C10"/>
    <mergeCell ref="G10:H10"/>
    <mergeCell ref="A11:C11"/>
    <mergeCell ref="G11:H11"/>
    <mergeCell ref="A12:C12"/>
    <mergeCell ref="G12:H12"/>
    <mergeCell ref="A7:C7"/>
    <mergeCell ref="G7:H7"/>
    <mergeCell ref="A8:C8"/>
    <mergeCell ref="G8:H8"/>
    <mergeCell ref="A9:C9"/>
    <mergeCell ref="G9:H9"/>
    <mergeCell ref="A5:C6"/>
    <mergeCell ref="D5:F5"/>
    <mergeCell ref="G5:H6"/>
    <mergeCell ref="I5:K5"/>
    <mergeCell ref="A2:K2"/>
    <mergeCell ref="A3:C3"/>
    <mergeCell ref="G3:H3"/>
    <mergeCell ref="A4:F4"/>
    <mergeCell ref="G4:K4"/>
  </mergeCells>
  <printOptions horizontalCentered="1"/>
  <pageMargins left="0.43307086614173229" right="0.15748031496062992" top="0.6692913385826772" bottom="0.31496062992125984" header="0.27559055118110237" footer="0.19685039370078741"/>
  <pageSetup paperSize="9" scale="85" orientation="landscape" r:id="rId1"/>
  <headerFooter alignWithMargins="0">
    <oddHeader>&amp;LVeresegyház Város Önkormányzat</oddHeader>
    <oddFooter>&amp;LVeresegyház, 2014. Február 18.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</sheetPr>
  <dimension ref="A1:L43"/>
  <sheetViews>
    <sheetView view="pageLayout" topLeftCell="A22" workbookViewId="0">
      <selection activeCell="G30" sqref="G30:H30"/>
    </sheetView>
  </sheetViews>
  <sheetFormatPr defaultRowHeight="13.2"/>
  <cols>
    <col min="3" max="3" width="20" customWidth="1"/>
    <col min="4" max="6" width="10.6640625" customWidth="1"/>
    <col min="7" max="7" width="6.5546875" customWidth="1"/>
    <col min="8" max="8" width="32.5546875" customWidth="1"/>
    <col min="9" max="11" width="10.6640625" customWidth="1"/>
    <col min="12" max="12" width="15.109375" customWidth="1"/>
  </cols>
  <sheetData>
    <row r="1" spans="1:12" ht="12" customHeight="1">
      <c r="H1" s="145"/>
      <c r="J1" s="195"/>
      <c r="K1" s="195" t="s">
        <v>660</v>
      </c>
      <c r="L1" s="195"/>
    </row>
    <row r="2" spans="1:12" ht="12" customHeight="1">
      <c r="A2" s="619" t="s">
        <v>294</v>
      </c>
      <c r="B2" s="619"/>
      <c r="C2" s="619"/>
      <c r="D2" s="619"/>
      <c r="E2" s="619"/>
      <c r="F2" s="619"/>
      <c r="G2" s="619"/>
      <c r="H2" s="619"/>
      <c r="I2" s="619"/>
      <c r="J2" s="619"/>
      <c r="K2" s="619"/>
      <c r="L2" s="201"/>
    </row>
    <row r="3" spans="1:12" ht="12" customHeight="1">
      <c r="A3" s="623"/>
      <c r="B3" s="623"/>
      <c r="C3" s="623"/>
      <c r="D3" s="202"/>
      <c r="E3" s="202"/>
      <c r="F3" s="38"/>
      <c r="G3" s="624"/>
      <c r="H3" s="624"/>
      <c r="J3" s="197"/>
      <c r="K3" s="197" t="s">
        <v>293</v>
      </c>
      <c r="L3" s="197"/>
    </row>
    <row r="4" spans="1:12" ht="12" customHeight="1">
      <c r="A4" s="581" t="s">
        <v>3</v>
      </c>
      <c r="B4" s="581"/>
      <c r="C4" s="581"/>
      <c r="D4" s="581"/>
      <c r="E4" s="581"/>
      <c r="F4" s="581"/>
      <c r="G4" s="581" t="s">
        <v>4</v>
      </c>
      <c r="H4" s="581"/>
      <c r="I4" s="581"/>
      <c r="J4" s="581"/>
      <c r="K4" s="581"/>
      <c r="L4" s="143"/>
    </row>
    <row r="5" spans="1:12">
      <c r="A5" s="571" t="s">
        <v>51</v>
      </c>
      <c r="B5" s="572"/>
      <c r="C5" s="573"/>
      <c r="D5" s="620" t="s">
        <v>292</v>
      </c>
      <c r="E5" s="621"/>
      <c r="F5" s="622"/>
      <c r="G5" s="571" t="s">
        <v>51</v>
      </c>
      <c r="H5" s="573"/>
      <c r="I5" s="565" t="s">
        <v>292</v>
      </c>
      <c r="J5" s="565"/>
      <c r="K5" s="565"/>
      <c r="L5" s="142"/>
    </row>
    <row r="6" spans="1:12">
      <c r="A6" s="574"/>
      <c r="B6" s="575"/>
      <c r="C6" s="576"/>
      <c r="D6" s="198">
        <v>2015</v>
      </c>
      <c r="E6" s="198">
        <v>2016</v>
      </c>
      <c r="F6" s="198">
        <v>2017</v>
      </c>
      <c r="G6" s="574"/>
      <c r="H6" s="576"/>
      <c r="I6" s="198">
        <v>2015</v>
      </c>
      <c r="J6" s="198">
        <v>2016</v>
      </c>
      <c r="K6" s="198">
        <v>2017</v>
      </c>
      <c r="L6" s="142"/>
    </row>
    <row r="7" spans="1:12" ht="12" customHeight="1">
      <c r="A7" s="602" t="s">
        <v>291</v>
      </c>
      <c r="B7" s="613"/>
      <c r="C7" s="603"/>
      <c r="D7" s="134"/>
      <c r="E7" s="134"/>
      <c r="F7" s="132"/>
      <c r="G7" s="602" t="s">
        <v>290</v>
      </c>
      <c r="H7" s="603"/>
      <c r="I7" s="132">
        <v>250000</v>
      </c>
      <c r="J7" s="132">
        <v>255000</v>
      </c>
      <c r="K7" s="132">
        <v>260000</v>
      </c>
      <c r="L7" s="83"/>
    </row>
    <row r="8" spans="1:12" ht="12" customHeight="1">
      <c r="A8" s="602" t="s">
        <v>289</v>
      </c>
      <c r="B8" s="613"/>
      <c r="C8" s="603"/>
      <c r="D8" s="344">
        <v>4000</v>
      </c>
      <c r="E8" s="344">
        <v>4200</v>
      </c>
      <c r="F8" s="344">
        <v>4400</v>
      </c>
      <c r="G8" s="601" t="s">
        <v>288</v>
      </c>
      <c r="H8" s="601"/>
      <c r="I8" s="132">
        <v>67500</v>
      </c>
      <c r="J8" s="132">
        <v>68650</v>
      </c>
      <c r="K8" s="132">
        <v>70200</v>
      </c>
      <c r="L8" s="83"/>
    </row>
    <row r="9" spans="1:12" ht="12" customHeight="1">
      <c r="A9" s="602" t="s">
        <v>287</v>
      </c>
      <c r="B9" s="613"/>
      <c r="C9" s="603"/>
      <c r="D9" s="344">
        <v>3300</v>
      </c>
      <c r="E9" s="344">
        <v>3500</v>
      </c>
      <c r="F9" s="344">
        <v>3600</v>
      </c>
      <c r="G9" s="601" t="s">
        <v>286</v>
      </c>
      <c r="H9" s="601"/>
      <c r="I9" s="132">
        <v>89000</v>
      </c>
      <c r="J9" s="132">
        <v>91000</v>
      </c>
      <c r="K9" s="132">
        <v>94000</v>
      </c>
      <c r="L9" s="83"/>
    </row>
    <row r="10" spans="1:12" ht="12" customHeight="1">
      <c r="A10" s="602" t="s">
        <v>285</v>
      </c>
      <c r="B10" s="613"/>
      <c r="C10" s="603"/>
      <c r="D10" s="140"/>
      <c r="E10" s="140"/>
      <c r="F10" s="132"/>
      <c r="G10" s="601" t="s">
        <v>284</v>
      </c>
      <c r="H10" s="601"/>
      <c r="I10" s="132">
        <v>75000</v>
      </c>
      <c r="J10" s="132">
        <v>77000</v>
      </c>
      <c r="K10" s="132">
        <v>79000</v>
      </c>
      <c r="L10" s="83"/>
    </row>
    <row r="11" spans="1:12" ht="12" customHeight="1">
      <c r="A11" s="601"/>
      <c r="B11" s="601"/>
      <c r="C11" s="601"/>
      <c r="D11" s="134"/>
      <c r="E11" s="134"/>
      <c r="F11" s="132"/>
      <c r="G11" s="601" t="s">
        <v>283</v>
      </c>
      <c r="H11" s="601"/>
      <c r="I11" s="132"/>
      <c r="J11" s="132"/>
      <c r="K11" s="132"/>
      <c r="L11" s="83"/>
    </row>
    <row r="12" spans="1:12" ht="12" customHeight="1">
      <c r="A12" s="616"/>
      <c r="B12" s="616"/>
      <c r="C12" s="616"/>
      <c r="D12" s="141"/>
      <c r="E12" s="141"/>
      <c r="F12" s="132"/>
      <c r="G12" s="614" t="s">
        <v>282</v>
      </c>
      <c r="H12" s="615"/>
      <c r="I12" s="132"/>
      <c r="J12" s="132"/>
      <c r="K12" s="132"/>
      <c r="L12" s="83"/>
    </row>
    <row r="13" spans="1:12" ht="12" customHeight="1">
      <c r="A13" s="617"/>
      <c r="B13" s="617"/>
      <c r="C13" s="617"/>
      <c r="D13" s="139"/>
      <c r="E13" s="139"/>
      <c r="F13" s="132"/>
      <c r="G13" s="602" t="s">
        <v>281</v>
      </c>
      <c r="H13" s="603"/>
      <c r="I13" s="132"/>
      <c r="J13" s="132"/>
      <c r="K13" s="132"/>
      <c r="L13" s="83"/>
    </row>
    <row r="14" spans="1:12" ht="23.25" customHeight="1">
      <c r="A14" s="607" t="s">
        <v>280</v>
      </c>
      <c r="B14" s="618"/>
      <c r="C14" s="608"/>
      <c r="D14" s="236">
        <f>SUM(D8:D13)</f>
        <v>7300</v>
      </c>
      <c r="E14" s="236">
        <f t="shared" ref="E14:F14" si="0">SUM(E8:E13)</f>
        <v>7700</v>
      </c>
      <c r="F14" s="236">
        <f t="shared" si="0"/>
        <v>8000</v>
      </c>
      <c r="G14" s="607" t="s">
        <v>279</v>
      </c>
      <c r="H14" s="608"/>
      <c r="I14" s="243">
        <f>SUM(I7:I11)</f>
        <v>481500</v>
      </c>
      <c r="J14" s="243">
        <f t="shared" ref="J14:K14" si="1">SUM(J7:J11)</f>
        <v>491650</v>
      </c>
      <c r="K14" s="243">
        <f t="shared" si="1"/>
        <v>503200</v>
      </c>
      <c r="L14" s="83"/>
    </row>
    <row r="15" spans="1:12" ht="12" customHeight="1">
      <c r="A15" s="602"/>
      <c r="B15" s="613"/>
      <c r="C15" s="603"/>
      <c r="D15" s="140"/>
      <c r="E15" s="140"/>
      <c r="F15" s="132"/>
      <c r="G15" s="602"/>
      <c r="H15" s="603"/>
      <c r="I15" s="132"/>
      <c r="J15" s="132"/>
      <c r="K15" s="132"/>
      <c r="L15" s="83"/>
    </row>
    <row r="16" spans="1:12" ht="12" customHeight="1">
      <c r="A16" s="602" t="s">
        <v>265</v>
      </c>
      <c r="B16" s="613"/>
      <c r="C16" s="603"/>
      <c r="D16" s="199"/>
      <c r="E16" s="90"/>
      <c r="F16" s="90"/>
      <c r="G16" s="602" t="s">
        <v>278</v>
      </c>
      <c r="H16" s="603"/>
      <c r="I16" s="205"/>
      <c r="J16" s="205"/>
      <c r="K16" s="205"/>
    </row>
    <row r="17" spans="1:12" ht="12" customHeight="1">
      <c r="A17" s="600" t="s">
        <v>263</v>
      </c>
      <c r="B17" s="600"/>
      <c r="C17" s="600"/>
      <c r="D17" s="199"/>
      <c r="E17" s="90"/>
      <c r="F17" s="90"/>
      <c r="G17" s="600" t="s">
        <v>262</v>
      </c>
      <c r="H17" s="600"/>
      <c r="I17" s="205"/>
      <c r="J17" s="205"/>
      <c r="K17" s="205"/>
    </row>
    <row r="18" spans="1:12" ht="12" customHeight="1">
      <c r="A18" s="600" t="s">
        <v>261</v>
      </c>
      <c r="B18" s="600"/>
      <c r="C18" s="600"/>
      <c r="D18" s="199"/>
      <c r="E18" s="136"/>
      <c r="F18" s="136"/>
      <c r="G18" s="609" t="s">
        <v>277</v>
      </c>
      <c r="H18" s="609"/>
      <c r="I18" s="205"/>
      <c r="J18" s="205"/>
      <c r="K18" s="205"/>
    </row>
    <row r="19" spans="1:12" ht="12" customHeight="1">
      <c r="A19" s="601" t="s">
        <v>259</v>
      </c>
      <c r="B19" s="601"/>
      <c r="C19" s="601"/>
      <c r="D19" s="199"/>
      <c r="E19" s="90"/>
      <c r="F19" s="90"/>
      <c r="G19" s="600" t="s">
        <v>258</v>
      </c>
      <c r="H19" s="600"/>
      <c r="I19" s="205"/>
      <c r="J19" s="205"/>
      <c r="K19" s="205"/>
    </row>
    <row r="20" spans="1:12" ht="12" customHeight="1">
      <c r="A20" s="601" t="s">
        <v>257</v>
      </c>
      <c r="B20" s="601"/>
      <c r="C20" s="601"/>
      <c r="D20" s="199"/>
      <c r="E20" s="90"/>
      <c r="F20" s="90"/>
      <c r="G20" s="600" t="s">
        <v>256</v>
      </c>
      <c r="H20" s="600"/>
      <c r="I20" s="205"/>
      <c r="J20" s="205"/>
      <c r="K20" s="205"/>
    </row>
    <row r="21" spans="1:12" ht="12" customHeight="1">
      <c r="A21" s="600" t="s">
        <v>255</v>
      </c>
      <c r="B21" s="600"/>
      <c r="C21" s="600"/>
      <c r="D21" s="344">
        <v>474200</v>
      </c>
      <c r="E21" s="344">
        <v>483950</v>
      </c>
      <c r="F21" s="344">
        <v>495200</v>
      </c>
      <c r="G21" s="600" t="s">
        <v>254</v>
      </c>
      <c r="H21" s="600"/>
      <c r="I21" s="205"/>
      <c r="J21" s="205"/>
      <c r="K21" s="205"/>
    </row>
    <row r="22" spans="1:12" ht="12" customHeight="1">
      <c r="A22" s="604"/>
      <c r="B22" s="604"/>
      <c r="C22" s="604"/>
      <c r="D22" s="199"/>
      <c r="E22" s="90"/>
      <c r="F22" s="90"/>
      <c r="G22" s="600" t="s">
        <v>253</v>
      </c>
      <c r="H22" s="600"/>
      <c r="I22" s="205"/>
      <c r="J22" s="205"/>
      <c r="K22" s="205"/>
    </row>
    <row r="23" spans="1:12" ht="12" customHeight="1">
      <c r="A23" s="616" t="s">
        <v>276</v>
      </c>
      <c r="B23" s="616"/>
      <c r="C23" s="616"/>
      <c r="D23" s="236">
        <f>SUM(D16:D21)</f>
        <v>474200</v>
      </c>
      <c r="E23" s="236">
        <f t="shared" ref="E23:F23" si="2">SUM(E16:E21)</f>
        <v>483950</v>
      </c>
      <c r="F23" s="236">
        <f t="shared" si="2"/>
        <v>495200</v>
      </c>
      <c r="G23" s="607" t="s">
        <v>275</v>
      </c>
      <c r="H23" s="608"/>
      <c r="I23" s="132"/>
      <c r="J23" s="132"/>
      <c r="K23" s="132"/>
      <c r="L23" s="83"/>
    </row>
    <row r="24" spans="1:12" ht="12" customHeight="1">
      <c r="A24" s="617"/>
      <c r="B24" s="617"/>
      <c r="C24" s="617"/>
      <c r="D24" s="139"/>
      <c r="E24" s="139"/>
      <c r="F24" s="132"/>
      <c r="G24" s="605"/>
      <c r="H24" s="606"/>
      <c r="I24" s="132"/>
      <c r="J24" s="132"/>
      <c r="K24" s="132"/>
      <c r="L24" s="83"/>
    </row>
    <row r="25" spans="1:12" ht="12" customHeight="1">
      <c r="A25" s="616" t="s">
        <v>274</v>
      </c>
      <c r="B25" s="616"/>
      <c r="C25" s="616"/>
      <c r="D25" s="236">
        <f>+D23+D14</f>
        <v>481500</v>
      </c>
      <c r="E25" s="236">
        <f t="shared" ref="E25:F25" si="3">+E23+E14</f>
        <v>491650</v>
      </c>
      <c r="F25" s="236">
        <f t="shared" si="3"/>
        <v>503200</v>
      </c>
      <c r="G25" s="607" t="s">
        <v>273</v>
      </c>
      <c r="H25" s="608"/>
      <c r="I25" s="243">
        <f>+I23+I14</f>
        <v>481500</v>
      </c>
      <c r="J25" s="243">
        <f t="shared" ref="J25:K25" si="4">+J23+J14</f>
        <v>491650</v>
      </c>
      <c r="K25" s="243">
        <f t="shared" si="4"/>
        <v>503200</v>
      </c>
      <c r="L25" s="83"/>
    </row>
    <row r="26" spans="1:12" ht="12" customHeight="1">
      <c r="A26" s="601"/>
      <c r="B26" s="601"/>
      <c r="C26" s="601"/>
      <c r="D26" s="133"/>
      <c r="E26" s="133"/>
      <c r="F26" s="132"/>
      <c r="G26" s="602"/>
      <c r="H26" s="603"/>
      <c r="I26" s="132"/>
      <c r="J26" s="132"/>
      <c r="K26" s="132"/>
      <c r="L26" s="83"/>
    </row>
    <row r="27" spans="1:12" ht="12.75" customHeight="1">
      <c r="A27" s="602" t="s">
        <v>272</v>
      </c>
      <c r="B27" s="613"/>
      <c r="C27" s="603"/>
      <c r="D27" s="138"/>
      <c r="E27" s="138"/>
      <c r="F27" s="132"/>
      <c r="G27" s="602" t="s">
        <v>271</v>
      </c>
      <c r="H27" s="603"/>
      <c r="I27" s="132"/>
      <c r="J27" s="132"/>
      <c r="K27" s="132"/>
      <c r="L27" s="83"/>
    </row>
    <row r="28" spans="1:12" ht="12" customHeight="1">
      <c r="A28" s="602" t="s">
        <v>270</v>
      </c>
      <c r="B28" s="613"/>
      <c r="C28" s="603"/>
      <c r="D28" s="138"/>
      <c r="E28" s="138"/>
      <c r="F28" s="132"/>
      <c r="G28" s="602" t="s">
        <v>207</v>
      </c>
      <c r="H28" s="603"/>
      <c r="I28" s="132"/>
      <c r="J28" s="132"/>
      <c r="K28" s="132"/>
      <c r="L28" s="83"/>
    </row>
    <row r="29" spans="1:12" ht="12" customHeight="1">
      <c r="A29" s="601" t="s">
        <v>269</v>
      </c>
      <c r="B29" s="601"/>
      <c r="C29" s="601"/>
      <c r="D29" s="134"/>
      <c r="E29" s="134"/>
      <c r="F29" s="132"/>
      <c r="G29" s="602" t="s">
        <v>268</v>
      </c>
      <c r="H29" s="603"/>
      <c r="I29" s="132"/>
      <c r="J29" s="132"/>
      <c r="K29" s="132"/>
      <c r="L29" s="83"/>
    </row>
    <row r="30" spans="1:12" ht="24" customHeight="1">
      <c r="A30" s="607" t="s">
        <v>267</v>
      </c>
      <c r="B30" s="618"/>
      <c r="C30" s="608"/>
      <c r="D30" s="137"/>
      <c r="E30" s="137"/>
      <c r="F30" s="132"/>
      <c r="G30" s="607" t="s">
        <v>266</v>
      </c>
      <c r="H30" s="608"/>
      <c r="I30" s="132"/>
      <c r="J30" s="132"/>
      <c r="K30" s="132"/>
      <c r="L30" s="83"/>
    </row>
    <row r="31" spans="1:12" ht="12" customHeight="1">
      <c r="A31" s="601"/>
      <c r="B31" s="601"/>
      <c r="C31" s="601"/>
      <c r="D31" s="134"/>
      <c r="E31" s="134"/>
      <c r="F31" s="132"/>
      <c r="G31" s="602"/>
      <c r="H31" s="603"/>
      <c r="I31" s="132"/>
      <c r="J31" s="132"/>
      <c r="K31" s="132"/>
      <c r="L31" s="83"/>
    </row>
    <row r="32" spans="1:12" ht="12" customHeight="1">
      <c r="A32" s="602" t="s">
        <v>265</v>
      </c>
      <c r="B32" s="613"/>
      <c r="C32" s="603"/>
      <c r="D32" s="199"/>
      <c r="E32" s="90"/>
      <c r="F32" s="90"/>
      <c r="G32" s="602" t="s">
        <v>264</v>
      </c>
      <c r="H32" s="603"/>
      <c r="I32" s="205"/>
      <c r="J32" s="205"/>
      <c r="K32" s="205"/>
    </row>
    <row r="33" spans="1:12" ht="12" customHeight="1">
      <c r="A33" s="600" t="s">
        <v>263</v>
      </c>
      <c r="B33" s="600"/>
      <c r="C33" s="600"/>
      <c r="D33" s="199"/>
      <c r="E33" s="90"/>
      <c r="F33" s="90"/>
      <c r="G33" s="600" t="s">
        <v>262</v>
      </c>
      <c r="H33" s="600"/>
      <c r="I33" s="205"/>
      <c r="J33" s="205"/>
      <c r="K33" s="205"/>
    </row>
    <row r="34" spans="1:12" ht="12" customHeight="1">
      <c r="A34" s="600" t="s">
        <v>261</v>
      </c>
      <c r="B34" s="600"/>
      <c r="C34" s="600"/>
      <c r="D34" s="199"/>
      <c r="E34" s="136"/>
      <c r="F34" s="136"/>
      <c r="G34" s="602" t="s">
        <v>260</v>
      </c>
      <c r="H34" s="603"/>
      <c r="I34" s="205"/>
      <c r="J34" s="205"/>
      <c r="K34" s="205"/>
    </row>
    <row r="35" spans="1:12" ht="12" customHeight="1">
      <c r="A35" s="601" t="s">
        <v>259</v>
      </c>
      <c r="B35" s="601"/>
      <c r="C35" s="601"/>
      <c r="D35" s="199"/>
      <c r="E35" s="90"/>
      <c r="F35" s="90"/>
      <c r="G35" s="602" t="s">
        <v>258</v>
      </c>
      <c r="H35" s="603"/>
      <c r="I35" s="205"/>
      <c r="J35" s="205"/>
      <c r="K35" s="205"/>
    </row>
    <row r="36" spans="1:12" ht="12" customHeight="1">
      <c r="A36" s="601" t="s">
        <v>257</v>
      </c>
      <c r="B36" s="601"/>
      <c r="C36" s="601"/>
      <c r="D36" s="199"/>
      <c r="E36" s="90"/>
      <c r="F36" s="90"/>
      <c r="G36" s="600" t="s">
        <v>256</v>
      </c>
      <c r="H36" s="600"/>
      <c r="I36" s="205"/>
      <c r="J36" s="205"/>
      <c r="K36" s="205"/>
    </row>
    <row r="37" spans="1:12" ht="12" customHeight="1">
      <c r="A37" s="600" t="s">
        <v>255</v>
      </c>
      <c r="B37" s="600"/>
      <c r="C37" s="600"/>
      <c r="D37" s="199"/>
      <c r="E37" s="90"/>
      <c r="F37" s="90"/>
      <c r="G37" s="600" t="s">
        <v>254</v>
      </c>
      <c r="H37" s="600"/>
      <c r="I37" s="205"/>
      <c r="J37" s="205"/>
      <c r="K37" s="205"/>
    </row>
    <row r="38" spans="1:12" ht="12" customHeight="1">
      <c r="A38" s="604"/>
      <c r="B38" s="604"/>
      <c r="C38" s="604"/>
      <c r="D38" s="199"/>
      <c r="E38" s="90"/>
      <c r="F38" s="90"/>
      <c r="G38" s="600" t="s">
        <v>253</v>
      </c>
      <c r="H38" s="600"/>
      <c r="I38" s="205"/>
      <c r="J38" s="205"/>
      <c r="K38" s="205"/>
    </row>
    <row r="39" spans="1:12" ht="12" customHeight="1">
      <c r="A39" s="607" t="s">
        <v>252</v>
      </c>
      <c r="B39" s="618"/>
      <c r="C39" s="608"/>
      <c r="D39" s="135"/>
      <c r="E39" s="135"/>
      <c r="F39" s="133"/>
      <c r="G39" s="607" t="s">
        <v>251</v>
      </c>
      <c r="H39" s="608"/>
      <c r="I39" s="132"/>
      <c r="J39" s="132"/>
      <c r="K39" s="132"/>
      <c r="L39" s="83"/>
    </row>
    <row r="40" spans="1:12" ht="12" customHeight="1">
      <c r="A40" s="601"/>
      <c r="B40" s="601"/>
      <c r="C40" s="601"/>
      <c r="D40" s="134"/>
      <c r="E40" s="134"/>
      <c r="F40" s="132"/>
      <c r="G40" s="602"/>
      <c r="H40" s="603"/>
      <c r="I40" s="132"/>
      <c r="J40" s="132"/>
      <c r="K40" s="132"/>
      <c r="L40" s="83"/>
    </row>
    <row r="41" spans="1:12" ht="12.75" customHeight="1">
      <c r="A41" s="616" t="s">
        <v>250</v>
      </c>
      <c r="B41" s="616"/>
      <c r="C41" s="616"/>
      <c r="D41" s="241">
        <f>+D39+D30</f>
        <v>0</v>
      </c>
      <c r="E41" s="241">
        <f t="shared" ref="E41:F41" si="5">+E39+E30</f>
        <v>0</v>
      </c>
      <c r="F41" s="241">
        <f t="shared" si="5"/>
        <v>0</v>
      </c>
      <c r="G41" s="607" t="s">
        <v>249</v>
      </c>
      <c r="H41" s="608"/>
      <c r="I41" s="243">
        <f>+I39+I30</f>
        <v>0</v>
      </c>
      <c r="J41" s="243">
        <f t="shared" ref="J41:K41" si="6">+J39+J30</f>
        <v>0</v>
      </c>
      <c r="K41" s="243">
        <f t="shared" si="6"/>
        <v>0</v>
      </c>
      <c r="L41" s="83"/>
    </row>
    <row r="42" spans="1:12" ht="12" customHeight="1">
      <c r="A42" s="601"/>
      <c r="B42" s="601"/>
      <c r="C42" s="601"/>
      <c r="D42" s="133"/>
      <c r="E42" s="133"/>
      <c r="F42" s="132"/>
      <c r="G42" s="611"/>
      <c r="H42" s="612"/>
      <c r="I42" s="132"/>
      <c r="J42" s="132"/>
      <c r="K42" s="132"/>
      <c r="L42" s="83"/>
    </row>
    <row r="43" spans="1:12" ht="12.75" customHeight="1">
      <c r="A43" s="610" t="s">
        <v>248</v>
      </c>
      <c r="B43" s="610"/>
      <c r="C43" s="610"/>
      <c r="D43" s="242">
        <f>+D41+D25</f>
        <v>481500</v>
      </c>
      <c r="E43" s="242">
        <f t="shared" ref="E43:F43" si="7">+E41+E25</f>
        <v>491650</v>
      </c>
      <c r="F43" s="242">
        <f t="shared" si="7"/>
        <v>503200</v>
      </c>
      <c r="G43" s="610" t="s">
        <v>247</v>
      </c>
      <c r="H43" s="610"/>
      <c r="I43" s="243">
        <f>+I41+I25</f>
        <v>481500</v>
      </c>
      <c r="J43" s="243">
        <f t="shared" ref="J43:K43" si="8">+J41+J25</f>
        <v>491650</v>
      </c>
      <c r="K43" s="243">
        <f t="shared" si="8"/>
        <v>503200</v>
      </c>
      <c r="L43" s="83"/>
    </row>
  </sheetData>
  <mergeCells count="83">
    <mergeCell ref="A43:C43"/>
    <mergeCell ref="G43:H43"/>
    <mergeCell ref="A40:C40"/>
    <mergeCell ref="G40:H40"/>
    <mergeCell ref="A41:C41"/>
    <mergeCell ref="G41:H41"/>
    <mergeCell ref="A42:C42"/>
    <mergeCell ref="G42:H42"/>
    <mergeCell ref="A37:C37"/>
    <mergeCell ref="G37:H37"/>
    <mergeCell ref="A38:C38"/>
    <mergeCell ref="G38:H38"/>
    <mergeCell ref="A39:C39"/>
    <mergeCell ref="G39:H39"/>
    <mergeCell ref="A34:C34"/>
    <mergeCell ref="G34:H34"/>
    <mergeCell ref="A35:C35"/>
    <mergeCell ref="G35:H35"/>
    <mergeCell ref="A36:C36"/>
    <mergeCell ref="G36:H36"/>
    <mergeCell ref="A31:C31"/>
    <mergeCell ref="G31:H31"/>
    <mergeCell ref="A32:C32"/>
    <mergeCell ref="G32:H32"/>
    <mergeCell ref="A33:C33"/>
    <mergeCell ref="G33:H33"/>
    <mergeCell ref="A28:C28"/>
    <mergeCell ref="G28:H28"/>
    <mergeCell ref="A29:C29"/>
    <mergeCell ref="G29:H29"/>
    <mergeCell ref="A30:C30"/>
    <mergeCell ref="G30:H30"/>
    <mergeCell ref="A25:C25"/>
    <mergeCell ref="G25:H25"/>
    <mergeCell ref="A26:C26"/>
    <mergeCell ref="G26:H26"/>
    <mergeCell ref="A27:C27"/>
    <mergeCell ref="G27:H27"/>
    <mergeCell ref="A22:C22"/>
    <mergeCell ref="G22:H22"/>
    <mergeCell ref="A23:C23"/>
    <mergeCell ref="G23:H23"/>
    <mergeCell ref="A24:C24"/>
    <mergeCell ref="G24:H24"/>
    <mergeCell ref="A19:C19"/>
    <mergeCell ref="G19:H19"/>
    <mergeCell ref="A20:C20"/>
    <mergeCell ref="G20:H20"/>
    <mergeCell ref="A21:C21"/>
    <mergeCell ref="G21:H21"/>
    <mergeCell ref="A16:C16"/>
    <mergeCell ref="G16:H16"/>
    <mergeCell ref="A17:C17"/>
    <mergeCell ref="G17:H17"/>
    <mergeCell ref="A18:C18"/>
    <mergeCell ref="G18:H18"/>
    <mergeCell ref="A13:C13"/>
    <mergeCell ref="G13:H13"/>
    <mergeCell ref="A14:C14"/>
    <mergeCell ref="G14:H14"/>
    <mergeCell ref="A15:C15"/>
    <mergeCell ref="G15:H15"/>
    <mergeCell ref="A10:C10"/>
    <mergeCell ref="G10:H10"/>
    <mergeCell ref="A11:C11"/>
    <mergeCell ref="G11:H11"/>
    <mergeCell ref="A12:C12"/>
    <mergeCell ref="G12:H12"/>
    <mergeCell ref="A7:C7"/>
    <mergeCell ref="G7:H7"/>
    <mergeCell ref="A8:C8"/>
    <mergeCell ref="G8:H8"/>
    <mergeCell ref="A9:C9"/>
    <mergeCell ref="G9:H9"/>
    <mergeCell ref="A5:C6"/>
    <mergeCell ref="D5:F5"/>
    <mergeCell ref="G5:H6"/>
    <mergeCell ref="I5:K5"/>
    <mergeCell ref="A2:K2"/>
    <mergeCell ref="A3:C3"/>
    <mergeCell ref="G3:H3"/>
    <mergeCell ref="A4:F4"/>
    <mergeCell ref="G4:K4"/>
  </mergeCells>
  <printOptions horizontalCentered="1"/>
  <pageMargins left="0.43307086614173229" right="0.15748031496062992" top="0.6692913385826772" bottom="0.31496062992125984" header="0.27559055118110237" footer="0.19685039370078741"/>
  <pageSetup paperSize="9" scale="85" orientation="landscape" r:id="rId1"/>
  <headerFooter alignWithMargins="0">
    <oddHeader>&amp;LVeresegyházi Polgármesteri Hivatal</oddHeader>
    <oddFooter>&amp;LVeresegyház, 2014. Február 18.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</sheetPr>
  <dimension ref="A1:L46"/>
  <sheetViews>
    <sheetView view="pageLayout" topLeftCell="A16" workbookViewId="0">
      <selection activeCell="B47" sqref="B47"/>
    </sheetView>
  </sheetViews>
  <sheetFormatPr defaultRowHeight="13.2"/>
  <cols>
    <col min="3" max="3" width="20" customWidth="1"/>
    <col min="4" max="6" width="10.6640625" customWidth="1"/>
    <col min="7" max="7" width="6.5546875" customWidth="1"/>
    <col min="8" max="8" width="32.5546875" customWidth="1"/>
    <col min="9" max="11" width="10.6640625" customWidth="1"/>
    <col min="12" max="12" width="15.109375" customWidth="1"/>
    <col min="259" max="259" width="20" customWidth="1"/>
    <col min="260" max="262" width="10.6640625" customWidth="1"/>
    <col min="263" max="263" width="6.5546875" customWidth="1"/>
    <col min="264" max="264" width="32.5546875" customWidth="1"/>
    <col min="265" max="267" width="10.6640625" customWidth="1"/>
    <col min="268" max="268" width="15.109375" customWidth="1"/>
    <col min="515" max="515" width="20" customWidth="1"/>
    <col min="516" max="518" width="10.6640625" customWidth="1"/>
    <col min="519" max="519" width="6.5546875" customWidth="1"/>
    <col min="520" max="520" width="32.5546875" customWidth="1"/>
    <col min="521" max="523" width="10.6640625" customWidth="1"/>
    <col min="524" max="524" width="15.109375" customWidth="1"/>
    <col min="771" max="771" width="20" customWidth="1"/>
    <col min="772" max="774" width="10.6640625" customWidth="1"/>
    <col min="775" max="775" width="6.5546875" customWidth="1"/>
    <col min="776" max="776" width="32.5546875" customWidth="1"/>
    <col min="777" max="779" width="10.6640625" customWidth="1"/>
    <col min="780" max="780" width="15.109375" customWidth="1"/>
    <col min="1027" max="1027" width="20" customWidth="1"/>
    <col min="1028" max="1030" width="10.6640625" customWidth="1"/>
    <col min="1031" max="1031" width="6.5546875" customWidth="1"/>
    <col min="1032" max="1032" width="32.5546875" customWidth="1"/>
    <col min="1033" max="1035" width="10.6640625" customWidth="1"/>
    <col min="1036" max="1036" width="15.109375" customWidth="1"/>
    <col min="1283" max="1283" width="20" customWidth="1"/>
    <col min="1284" max="1286" width="10.6640625" customWidth="1"/>
    <col min="1287" max="1287" width="6.5546875" customWidth="1"/>
    <col min="1288" max="1288" width="32.5546875" customWidth="1"/>
    <col min="1289" max="1291" width="10.6640625" customWidth="1"/>
    <col min="1292" max="1292" width="15.109375" customWidth="1"/>
    <col min="1539" max="1539" width="20" customWidth="1"/>
    <col min="1540" max="1542" width="10.6640625" customWidth="1"/>
    <col min="1543" max="1543" width="6.5546875" customWidth="1"/>
    <col min="1544" max="1544" width="32.5546875" customWidth="1"/>
    <col min="1545" max="1547" width="10.6640625" customWidth="1"/>
    <col min="1548" max="1548" width="15.109375" customWidth="1"/>
    <col min="1795" max="1795" width="20" customWidth="1"/>
    <col min="1796" max="1798" width="10.6640625" customWidth="1"/>
    <col min="1799" max="1799" width="6.5546875" customWidth="1"/>
    <col min="1800" max="1800" width="32.5546875" customWidth="1"/>
    <col min="1801" max="1803" width="10.6640625" customWidth="1"/>
    <col min="1804" max="1804" width="15.109375" customWidth="1"/>
    <col min="2051" max="2051" width="20" customWidth="1"/>
    <col min="2052" max="2054" width="10.6640625" customWidth="1"/>
    <col min="2055" max="2055" width="6.5546875" customWidth="1"/>
    <col min="2056" max="2056" width="32.5546875" customWidth="1"/>
    <col min="2057" max="2059" width="10.6640625" customWidth="1"/>
    <col min="2060" max="2060" width="15.109375" customWidth="1"/>
    <col min="2307" max="2307" width="20" customWidth="1"/>
    <col min="2308" max="2310" width="10.6640625" customWidth="1"/>
    <col min="2311" max="2311" width="6.5546875" customWidth="1"/>
    <col min="2312" max="2312" width="32.5546875" customWidth="1"/>
    <col min="2313" max="2315" width="10.6640625" customWidth="1"/>
    <col min="2316" max="2316" width="15.109375" customWidth="1"/>
    <col min="2563" max="2563" width="20" customWidth="1"/>
    <col min="2564" max="2566" width="10.6640625" customWidth="1"/>
    <col min="2567" max="2567" width="6.5546875" customWidth="1"/>
    <col min="2568" max="2568" width="32.5546875" customWidth="1"/>
    <col min="2569" max="2571" width="10.6640625" customWidth="1"/>
    <col min="2572" max="2572" width="15.109375" customWidth="1"/>
    <col min="2819" max="2819" width="20" customWidth="1"/>
    <col min="2820" max="2822" width="10.6640625" customWidth="1"/>
    <col min="2823" max="2823" width="6.5546875" customWidth="1"/>
    <col min="2824" max="2824" width="32.5546875" customWidth="1"/>
    <col min="2825" max="2827" width="10.6640625" customWidth="1"/>
    <col min="2828" max="2828" width="15.109375" customWidth="1"/>
    <col min="3075" max="3075" width="20" customWidth="1"/>
    <col min="3076" max="3078" width="10.6640625" customWidth="1"/>
    <col min="3079" max="3079" width="6.5546875" customWidth="1"/>
    <col min="3080" max="3080" width="32.5546875" customWidth="1"/>
    <col min="3081" max="3083" width="10.6640625" customWidth="1"/>
    <col min="3084" max="3084" width="15.109375" customWidth="1"/>
    <col min="3331" max="3331" width="20" customWidth="1"/>
    <col min="3332" max="3334" width="10.6640625" customWidth="1"/>
    <col min="3335" max="3335" width="6.5546875" customWidth="1"/>
    <col min="3336" max="3336" width="32.5546875" customWidth="1"/>
    <col min="3337" max="3339" width="10.6640625" customWidth="1"/>
    <col min="3340" max="3340" width="15.109375" customWidth="1"/>
    <col min="3587" max="3587" width="20" customWidth="1"/>
    <col min="3588" max="3590" width="10.6640625" customWidth="1"/>
    <col min="3591" max="3591" width="6.5546875" customWidth="1"/>
    <col min="3592" max="3592" width="32.5546875" customWidth="1"/>
    <col min="3593" max="3595" width="10.6640625" customWidth="1"/>
    <col min="3596" max="3596" width="15.109375" customWidth="1"/>
    <col min="3843" max="3843" width="20" customWidth="1"/>
    <col min="3844" max="3846" width="10.6640625" customWidth="1"/>
    <col min="3847" max="3847" width="6.5546875" customWidth="1"/>
    <col min="3848" max="3848" width="32.5546875" customWidth="1"/>
    <col min="3849" max="3851" width="10.6640625" customWidth="1"/>
    <col min="3852" max="3852" width="15.109375" customWidth="1"/>
    <col min="4099" max="4099" width="20" customWidth="1"/>
    <col min="4100" max="4102" width="10.6640625" customWidth="1"/>
    <col min="4103" max="4103" width="6.5546875" customWidth="1"/>
    <col min="4104" max="4104" width="32.5546875" customWidth="1"/>
    <col min="4105" max="4107" width="10.6640625" customWidth="1"/>
    <col min="4108" max="4108" width="15.109375" customWidth="1"/>
    <col min="4355" max="4355" width="20" customWidth="1"/>
    <col min="4356" max="4358" width="10.6640625" customWidth="1"/>
    <col min="4359" max="4359" width="6.5546875" customWidth="1"/>
    <col min="4360" max="4360" width="32.5546875" customWidth="1"/>
    <col min="4361" max="4363" width="10.6640625" customWidth="1"/>
    <col min="4364" max="4364" width="15.109375" customWidth="1"/>
    <col min="4611" max="4611" width="20" customWidth="1"/>
    <col min="4612" max="4614" width="10.6640625" customWidth="1"/>
    <col min="4615" max="4615" width="6.5546875" customWidth="1"/>
    <col min="4616" max="4616" width="32.5546875" customWidth="1"/>
    <col min="4617" max="4619" width="10.6640625" customWidth="1"/>
    <col min="4620" max="4620" width="15.109375" customWidth="1"/>
    <col min="4867" max="4867" width="20" customWidth="1"/>
    <col min="4868" max="4870" width="10.6640625" customWidth="1"/>
    <col min="4871" max="4871" width="6.5546875" customWidth="1"/>
    <col min="4872" max="4872" width="32.5546875" customWidth="1"/>
    <col min="4873" max="4875" width="10.6640625" customWidth="1"/>
    <col min="4876" max="4876" width="15.109375" customWidth="1"/>
    <col min="5123" max="5123" width="20" customWidth="1"/>
    <col min="5124" max="5126" width="10.6640625" customWidth="1"/>
    <col min="5127" max="5127" width="6.5546875" customWidth="1"/>
    <col min="5128" max="5128" width="32.5546875" customWidth="1"/>
    <col min="5129" max="5131" width="10.6640625" customWidth="1"/>
    <col min="5132" max="5132" width="15.109375" customWidth="1"/>
    <col min="5379" max="5379" width="20" customWidth="1"/>
    <col min="5380" max="5382" width="10.6640625" customWidth="1"/>
    <col min="5383" max="5383" width="6.5546875" customWidth="1"/>
    <col min="5384" max="5384" width="32.5546875" customWidth="1"/>
    <col min="5385" max="5387" width="10.6640625" customWidth="1"/>
    <col min="5388" max="5388" width="15.109375" customWidth="1"/>
    <col min="5635" max="5635" width="20" customWidth="1"/>
    <col min="5636" max="5638" width="10.6640625" customWidth="1"/>
    <col min="5639" max="5639" width="6.5546875" customWidth="1"/>
    <col min="5640" max="5640" width="32.5546875" customWidth="1"/>
    <col min="5641" max="5643" width="10.6640625" customWidth="1"/>
    <col min="5644" max="5644" width="15.109375" customWidth="1"/>
    <col min="5891" max="5891" width="20" customWidth="1"/>
    <col min="5892" max="5894" width="10.6640625" customWidth="1"/>
    <col min="5895" max="5895" width="6.5546875" customWidth="1"/>
    <col min="5896" max="5896" width="32.5546875" customWidth="1"/>
    <col min="5897" max="5899" width="10.6640625" customWidth="1"/>
    <col min="5900" max="5900" width="15.109375" customWidth="1"/>
    <col min="6147" max="6147" width="20" customWidth="1"/>
    <col min="6148" max="6150" width="10.6640625" customWidth="1"/>
    <col min="6151" max="6151" width="6.5546875" customWidth="1"/>
    <col min="6152" max="6152" width="32.5546875" customWidth="1"/>
    <col min="6153" max="6155" width="10.6640625" customWidth="1"/>
    <col min="6156" max="6156" width="15.109375" customWidth="1"/>
    <col min="6403" max="6403" width="20" customWidth="1"/>
    <col min="6404" max="6406" width="10.6640625" customWidth="1"/>
    <col min="6407" max="6407" width="6.5546875" customWidth="1"/>
    <col min="6408" max="6408" width="32.5546875" customWidth="1"/>
    <col min="6409" max="6411" width="10.6640625" customWidth="1"/>
    <col min="6412" max="6412" width="15.109375" customWidth="1"/>
    <col min="6659" max="6659" width="20" customWidth="1"/>
    <col min="6660" max="6662" width="10.6640625" customWidth="1"/>
    <col min="6663" max="6663" width="6.5546875" customWidth="1"/>
    <col min="6664" max="6664" width="32.5546875" customWidth="1"/>
    <col min="6665" max="6667" width="10.6640625" customWidth="1"/>
    <col min="6668" max="6668" width="15.109375" customWidth="1"/>
    <col min="6915" max="6915" width="20" customWidth="1"/>
    <col min="6916" max="6918" width="10.6640625" customWidth="1"/>
    <col min="6919" max="6919" width="6.5546875" customWidth="1"/>
    <col min="6920" max="6920" width="32.5546875" customWidth="1"/>
    <col min="6921" max="6923" width="10.6640625" customWidth="1"/>
    <col min="6924" max="6924" width="15.109375" customWidth="1"/>
    <col min="7171" max="7171" width="20" customWidth="1"/>
    <col min="7172" max="7174" width="10.6640625" customWidth="1"/>
    <col min="7175" max="7175" width="6.5546875" customWidth="1"/>
    <col min="7176" max="7176" width="32.5546875" customWidth="1"/>
    <col min="7177" max="7179" width="10.6640625" customWidth="1"/>
    <col min="7180" max="7180" width="15.109375" customWidth="1"/>
    <col min="7427" max="7427" width="20" customWidth="1"/>
    <col min="7428" max="7430" width="10.6640625" customWidth="1"/>
    <col min="7431" max="7431" width="6.5546875" customWidth="1"/>
    <col min="7432" max="7432" width="32.5546875" customWidth="1"/>
    <col min="7433" max="7435" width="10.6640625" customWidth="1"/>
    <col min="7436" max="7436" width="15.109375" customWidth="1"/>
    <col min="7683" max="7683" width="20" customWidth="1"/>
    <col min="7684" max="7686" width="10.6640625" customWidth="1"/>
    <col min="7687" max="7687" width="6.5546875" customWidth="1"/>
    <col min="7688" max="7688" width="32.5546875" customWidth="1"/>
    <col min="7689" max="7691" width="10.6640625" customWidth="1"/>
    <col min="7692" max="7692" width="15.109375" customWidth="1"/>
    <col min="7939" max="7939" width="20" customWidth="1"/>
    <col min="7940" max="7942" width="10.6640625" customWidth="1"/>
    <col min="7943" max="7943" width="6.5546875" customWidth="1"/>
    <col min="7944" max="7944" width="32.5546875" customWidth="1"/>
    <col min="7945" max="7947" width="10.6640625" customWidth="1"/>
    <col min="7948" max="7948" width="15.109375" customWidth="1"/>
    <col min="8195" max="8195" width="20" customWidth="1"/>
    <col min="8196" max="8198" width="10.6640625" customWidth="1"/>
    <col min="8199" max="8199" width="6.5546875" customWidth="1"/>
    <col min="8200" max="8200" width="32.5546875" customWidth="1"/>
    <col min="8201" max="8203" width="10.6640625" customWidth="1"/>
    <col min="8204" max="8204" width="15.109375" customWidth="1"/>
    <col min="8451" max="8451" width="20" customWidth="1"/>
    <col min="8452" max="8454" width="10.6640625" customWidth="1"/>
    <col min="8455" max="8455" width="6.5546875" customWidth="1"/>
    <col min="8456" max="8456" width="32.5546875" customWidth="1"/>
    <col min="8457" max="8459" width="10.6640625" customWidth="1"/>
    <col min="8460" max="8460" width="15.109375" customWidth="1"/>
    <col min="8707" max="8707" width="20" customWidth="1"/>
    <col min="8708" max="8710" width="10.6640625" customWidth="1"/>
    <col min="8711" max="8711" width="6.5546875" customWidth="1"/>
    <col min="8712" max="8712" width="32.5546875" customWidth="1"/>
    <col min="8713" max="8715" width="10.6640625" customWidth="1"/>
    <col min="8716" max="8716" width="15.109375" customWidth="1"/>
    <col min="8963" max="8963" width="20" customWidth="1"/>
    <col min="8964" max="8966" width="10.6640625" customWidth="1"/>
    <col min="8967" max="8967" width="6.5546875" customWidth="1"/>
    <col min="8968" max="8968" width="32.5546875" customWidth="1"/>
    <col min="8969" max="8971" width="10.6640625" customWidth="1"/>
    <col min="8972" max="8972" width="15.109375" customWidth="1"/>
    <col min="9219" max="9219" width="20" customWidth="1"/>
    <col min="9220" max="9222" width="10.6640625" customWidth="1"/>
    <col min="9223" max="9223" width="6.5546875" customWidth="1"/>
    <col min="9224" max="9224" width="32.5546875" customWidth="1"/>
    <col min="9225" max="9227" width="10.6640625" customWidth="1"/>
    <col min="9228" max="9228" width="15.109375" customWidth="1"/>
    <col min="9475" max="9475" width="20" customWidth="1"/>
    <col min="9476" max="9478" width="10.6640625" customWidth="1"/>
    <col min="9479" max="9479" width="6.5546875" customWidth="1"/>
    <col min="9480" max="9480" width="32.5546875" customWidth="1"/>
    <col min="9481" max="9483" width="10.6640625" customWidth="1"/>
    <col min="9484" max="9484" width="15.109375" customWidth="1"/>
    <col min="9731" max="9731" width="20" customWidth="1"/>
    <col min="9732" max="9734" width="10.6640625" customWidth="1"/>
    <col min="9735" max="9735" width="6.5546875" customWidth="1"/>
    <col min="9736" max="9736" width="32.5546875" customWidth="1"/>
    <col min="9737" max="9739" width="10.6640625" customWidth="1"/>
    <col min="9740" max="9740" width="15.109375" customWidth="1"/>
    <col min="9987" max="9987" width="20" customWidth="1"/>
    <col min="9988" max="9990" width="10.6640625" customWidth="1"/>
    <col min="9991" max="9991" width="6.5546875" customWidth="1"/>
    <col min="9992" max="9992" width="32.5546875" customWidth="1"/>
    <col min="9993" max="9995" width="10.6640625" customWidth="1"/>
    <col min="9996" max="9996" width="15.109375" customWidth="1"/>
    <col min="10243" max="10243" width="20" customWidth="1"/>
    <col min="10244" max="10246" width="10.6640625" customWidth="1"/>
    <col min="10247" max="10247" width="6.5546875" customWidth="1"/>
    <col min="10248" max="10248" width="32.5546875" customWidth="1"/>
    <col min="10249" max="10251" width="10.6640625" customWidth="1"/>
    <col min="10252" max="10252" width="15.109375" customWidth="1"/>
    <col min="10499" max="10499" width="20" customWidth="1"/>
    <col min="10500" max="10502" width="10.6640625" customWidth="1"/>
    <col min="10503" max="10503" width="6.5546875" customWidth="1"/>
    <col min="10504" max="10504" width="32.5546875" customWidth="1"/>
    <col min="10505" max="10507" width="10.6640625" customWidth="1"/>
    <col min="10508" max="10508" width="15.109375" customWidth="1"/>
    <col min="10755" max="10755" width="20" customWidth="1"/>
    <col min="10756" max="10758" width="10.6640625" customWidth="1"/>
    <col min="10759" max="10759" width="6.5546875" customWidth="1"/>
    <col min="10760" max="10760" width="32.5546875" customWidth="1"/>
    <col min="10761" max="10763" width="10.6640625" customWidth="1"/>
    <col min="10764" max="10764" width="15.109375" customWidth="1"/>
    <col min="11011" max="11011" width="20" customWidth="1"/>
    <col min="11012" max="11014" width="10.6640625" customWidth="1"/>
    <col min="11015" max="11015" width="6.5546875" customWidth="1"/>
    <col min="11016" max="11016" width="32.5546875" customWidth="1"/>
    <col min="11017" max="11019" width="10.6640625" customWidth="1"/>
    <col min="11020" max="11020" width="15.109375" customWidth="1"/>
    <col min="11267" max="11267" width="20" customWidth="1"/>
    <col min="11268" max="11270" width="10.6640625" customWidth="1"/>
    <col min="11271" max="11271" width="6.5546875" customWidth="1"/>
    <col min="11272" max="11272" width="32.5546875" customWidth="1"/>
    <col min="11273" max="11275" width="10.6640625" customWidth="1"/>
    <col min="11276" max="11276" width="15.109375" customWidth="1"/>
    <col min="11523" max="11523" width="20" customWidth="1"/>
    <col min="11524" max="11526" width="10.6640625" customWidth="1"/>
    <col min="11527" max="11527" width="6.5546875" customWidth="1"/>
    <col min="11528" max="11528" width="32.5546875" customWidth="1"/>
    <col min="11529" max="11531" width="10.6640625" customWidth="1"/>
    <col min="11532" max="11532" width="15.109375" customWidth="1"/>
    <col min="11779" max="11779" width="20" customWidth="1"/>
    <col min="11780" max="11782" width="10.6640625" customWidth="1"/>
    <col min="11783" max="11783" width="6.5546875" customWidth="1"/>
    <col min="11784" max="11784" width="32.5546875" customWidth="1"/>
    <col min="11785" max="11787" width="10.6640625" customWidth="1"/>
    <col min="11788" max="11788" width="15.109375" customWidth="1"/>
    <col min="12035" max="12035" width="20" customWidth="1"/>
    <col min="12036" max="12038" width="10.6640625" customWidth="1"/>
    <col min="12039" max="12039" width="6.5546875" customWidth="1"/>
    <col min="12040" max="12040" width="32.5546875" customWidth="1"/>
    <col min="12041" max="12043" width="10.6640625" customWidth="1"/>
    <col min="12044" max="12044" width="15.109375" customWidth="1"/>
    <col min="12291" max="12291" width="20" customWidth="1"/>
    <col min="12292" max="12294" width="10.6640625" customWidth="1"/>
    <col min="12295" max="12295" width="6.5546875" customWidth="1"/>
    <col min="12296" max="12296" width="32.5546875" customWidth="1"/>
    <col min="12297" max="12299" width="10.6640625" customWidth="1"/>
    <col min="12300" max="12300" width="15.109375" customWidth="1"/>
    <col min="12547" max="12547" width="20" customWidth="1"/>
    <col min="12548" max="12550" width="10.6640625" customWidth="1"/>
    <col min="12551" max="12551" width="6.5546875" customWidth="1"/>
    <col min="12552" max="12552" width="32.5546875" customWidth="1"/>
    <col min="12553" max="12555" width="10.6640625" customWidth="1"/>
    <col min="12556" max="12556" width="15.109375" customWidth="1"/>
    <col min="12803" max="12803" width="20" customWidth="1"/>
    <col min="12804" max="12806" width="10.6640625" customWidth="1"/>
    <col min="12807" max="12807" width="6.5546875" customWidth="1"/>
    <col min="12808" max="12808" width="32.5546875" customWidth="1"/>
    <col min="12809" max="12811" width="10.6640625" customWidth="1"/>
    <col min="12812" max="12812" width="15.109375" customWidth="1"/>
    <col min="13059" max="13059" width="20" customWidth="1"/>
    <col min="13060" max="13062" width="10.6640625" customWidth="1"/>
    <col min="13063" max="13063" width="6.5546875" customWidth="1"/>
    <col min="13064" max="13064" width="32.5546875" customWidth="1"/>
    <col min="13065" max="13067" width="10.6640625" customWidth="1"/>
    <col min="13068" max="13068" width="15.109375" customWidth="1"/>
    <col min="13315" max="13315" width="20" customWidth="1"/>
    <col min="13316" max="13318" width="10.6640625" customWidth="1"/>
    <col min="13319" max="13319" width="6.5546875" customWidth="1"/>
    <col min="13320" max="13320" width="32.5546875" customWidth="1"/>
    <col min="13321" max="13323" width="10.6640625" customWidth="1"/>
    <col min="13324" max="13324" width="15.109375" customWidth="1"/>
    <col min="13571" max="13571" width="20" customWidth="1"/>
    <col min="13572" max="13574" width="10.6640625" customWidth="1"/>
    <col min="13575" max="13575" width="6.5546875" customWidth="1"/>
    <col min="13576" max="13576" width="32.5546875" customWidth="1"/>
    <col min="13577" max="13579" width="10.6640625" customWidth="1"/>
    <col min="13580" max="13580" width="15.109375" customWidth="1"/>
    <col min="13827" max="13827" width="20" customWidth="1"/>
    <col min="13828" max="13830" width="10.6640625" customWidth="1"/>
    <col min="13831" max="13831" width="6.5546875" customWidth="1"/>
    <col min="13832" max="13832" width="32.5546875" customWidth="1"/>
    <col min="13833" max="13835" width="10.6640625" customWidth="1"/>
    <col min="13836" max="13836" width="15.109375" customWidth="1"/>
    <col min="14083" max="14083" width="20" customWidth="1"/>
    <col min="14084" max="14086" width="10.6640625" customWidth="1"/>
    <col min="14087" max="14087" width="6.5546875" customWidth="1"/>
    <col min="14088" max="14088" width="32.5546875" customWidth="1"/>
    <col min="14089" max="14091" width="10.6640625" customWidth="1"/>
    <col min="14092" max="14092" width="15.109375" customWidth="1"/>
    <col min="14339" max="14339" width="20" customWidth="1"/>
    <col min="14340" max="14342" width="10.6640625" customWidth="1"/>
    <col min="14343" max="14343" width="6.5546875" customWidth="1"/>
    <col min="14344" max="14344" width="32.5546875" customWidth="1"/>
    <col min="14345" max="14347" width="10.6640625" customWidth="1"/>
    <col min="14348" max="14348" width="15.109375" customWidth="1"/>
    <col min="14595" max="14595" width="20" customWidth="1"/>
    <col min="14596" max="14598" width="10.6640625" customWidth="1"/>
    <col min="14599" max="14599" width="6.5546875" customWidth="1"/>
    <col min="14600" max="14600" width="32.5546875" customWidth="1"/>
    <col min="14601" max="14603" width="10.6640625" customWidth="1"/>
    <col min="14604" max="14604" width="15.109375" customWidth="1"/>
    <col min="14851" max="14851" width="20" customWidth="1"/>
    <col min="14852" max="14854" width="10.6640625" customWidth="1"/>
    <col min="14855" max="14855" width="6.5546875" customWidth="1"/>
    <col min="14856" max="14856" width="32.5546875" customWidth="1"/>
    <col min="14857" max="14859" width="10.6640625" customWidth="1"/>
    <col min="14860" max="14860" width="15.109375" customWidth="1"/>
    <col min="15107" max="15107" width="20" customWidth="1"/>
    <col min="15108" max="15110" width="10.6640625" customWidth="1"/>
    <col min="15111" max="15111" width="6.5546875" customWidth="1"/>
    <col min="15112" max="15112" width="32.5546875" customWidth="1"/>
    <col min="15113" max="15115" width="10.6640625" customWidth="1"/>
    <col min="15116" max="15116" width="15.109375" customWidth="1"/>
    <col min="15363" max="15363" width="20" customWidth="1"/>
    <col min="15364" max="15366" width="10.6640625" customWidth="1"/>
    <col min="15367" max="15367" width="6.5546875" customWidth="1"/>
    <col min="15368" max="15368" width="32.5546875" customWidth="1"/>
    <col min="15369" max="15371" width="10.6640625" customWidth="1"/>
    <col min="15372" max="15372" width="15.109375" customWidth="1"/>
    <col min="15619" max="15619" width="20" customWidth="1"/>
    <col min="15620" max="15622" width="10.6640625" customWidth="1"/>
    <col min="15623" max="15623" width="6.5546875" customWidth="1"/>
    <col min="15624" max="15624" width="32.5546875" customWidth="1"/>
    <col min="15625" max="15627" width="10.6640625" customWidth="1"/>
    <col min="15628" max="15628" width="15.109375" customWidth="1"/>
    <col min="15875" max="15875" width="20" customWidth="1"/>
    <col min="15876" max="15878" width="10.6640625" customWidth="1"/>
    <col min="15879" max="15879" width="6.5546875" customWidth="1"/>
    <col min="15880" max="15880" width="32.5546875" customWidth="1"/>
    <col min="15881" max="15883" width="10.6640625" customWidth="1"/>
    <col min="15884" max="15884" width="15.109375" customWidth="1"/>
    <col min="16131" max="16131" width="20" customWidth="1"/>
    <col min="16132" max="16134" width="10.6640625" customWidth="1"/>
    <col min="16135" max="16135" width="6.5546875" customWidth="1"/>
    <col min="16136" max="16136" width="32.5546875" customWidth="1"/>
    <col min="16137" max="16139" width="10.6640625" customWidth="1"/>
    <col min="16140" max="16140" width="15.109375" customWidth="1"/>
  </cols>
  <sheetData>
    <row r="1" spans="1:12" ht="12" customHeight="1">
      <c r="A1" t="s">
        <v>653</v>
      </c>
      <c r="H1" s="145"/>
      <c r="J1" s="195"/>
      <c r="K1" s="195" t="s">
        <v>652</v>
      </c>
      <c r="L1" s="195"/>
    </row>
    <row r="2" spans="1:12" ht="12" customHeight="1">
      <c r="H2" s="145"/>
      <c r="J2" s="195"/>
      <c r="K2" s="195"/>
      <c r="L2" s="195"/>
    </row>
    <row r="3" spans="1:12" ht="12" customHeight="1">
      <c r="A3" s="619" t="s">
        <v>294</v>
      </c>
      <c r="B3" s="619"/>
      <c r="C3" s="619"/>
      <c r="D3" s="619"/>
      <c r="E3" s="619"/>
      <c r="F3" s="619"/>
      <c r="G3" s="619"/>
      <c r="H3" s="619"/>
      <c r="I3" s="619"/>
      <c r="J3" s="619"/>
      <c r="K3" s="619"/>
      <c r="L3" s="201"/>
    </row>
    <row r="4" spans="1:12" ht="12" customHeight="1">
      <c r="A4" s="623"/>
      <c r="B4" s="623"/>
      <c r="C4" s="623"/>
      <c r="D4" s="202"/>
      <c r="E4" s="202"/>
      <c r="F4" s="38"/>
      <c r="G4" s="624"/>
      <c r="H4" s="624"/>
      <c r="J4" s="197"/>
      <c r="K4" s="197" t="s">
        <v>293</v>
      </c>
      <c r="L4" s="197"/>
    </row>
    <row r="5" spans="1:12" ht="12" customHeight="1">
      <c r="A5" s="581" t="s">
        <v>3</v>
      </c>
      <c r="B5" s="581"/>
      <c r="C5" s="581"/>
      <c r="D5" s="581"/>
      <c r="E5" s="581"/>
      <c r="F5" s="581"/>
      <c r="G5" s="581" t="s">
        <v>4</v>
      </c>
      <c r="H5" s="581"/>
      <c r="I5" s="581"/>
      <c r="J5" s="581"/>
      <c r="K5" s="581"/>
      <c r="L5" s="143"/>
    </row>
    <row r="6" spans="1:12">
      <c r="A6" s="571" t="s">
        <v>51</v>
      </c>
      <c r="B6" s="572"/>
      <c r="C6" s="573"/>
      <c r="D6" s="620" t="s">
        <v>292</v>
      </c>
      <c r="E6" s="621"/>
      <c r="F6" s="622"/>
      <c r="G6" s="571" t="s">
        <v>51</v>
      </c>
      <c r="H6" s="573"/>
      <c r="I6" s="565" t="s">
        <v>292</v>
      </c>
      <c r="J6" s="565"/>
      <c r="K6" s="565"/>
      <c r="L6" s="142"/>
    </row>
    <row r="7" spans="1:12">
      <c r="A7" s="574"/>
      <c r="B7" s="575"/>
      <c r="C7" s="576"/>
      <c r="D7" s="198">
        <v>2015</v>
      </c>
      <c r="E7" s="198">
        <v>2016</v>
      </c>
      <c r="F7" s="198">
        <v>2017</v>
      </c>
      <c r="G7" s="574"/>
      <c r="H7" s="576"/>
      <c r="I7" s="198">
        <v>2015</v>
      </c>
      <c r="J7" s="198">
        <v>2016</v>
      </c>
      <c r="K7" s="198">
        <v>2017</v>
      </c>
      <c r="L7" s="142"/>
    </row>
    <row r="8" spans="1:12" ht="12" customHeight="1">
      <c r="A8" s="602" t="s">
        <v>291</v>
      </c>
      <c r="B8" s="613"/>
      <c r="C8" s="603"/>
      <c r="D8" s="238">
        <v>0</v>
      </c>
      <c r="E8" s="238"/>
      <c r="F8" s="238"/>
      <c r="G8" s="602" t="s">
        <v>290</v>
      </c>
      <c r="H8" s="603"/>
      <c r="I8" s="238">
        <f>392428-15625</f>
        <v>376803</v>
      </c>
      <c r="J8" s="238">
        <f t="shared" ref="J8:K10" si="0">+I8*1.025</f>
        <v>386223.07499999995</v>
      </c>
      <c r="K8" s="238">
        <f t="shared" si="0"/>
        <v>395878.65187499992</v>
      </c>
      <c r="L8" s="83"/>
    </row>
    <row r="9" spans="1:12" ht="12" customHeight="1">
      <c r="A9" s="602" t="s">
        <v>289</v>
      </c>
      <c r="B9" s="613"/>
      <c r="C9" s="603"/>
      <c r="D9" s="238"/>
      <c r="E9" s="238"/>
      <c r="F9" s="238"/>
      <c r="G9" s="601" t="s">
        <v>288</v>
      </c>
      <c r="H9" s="601"/>
      <c r="I9" s="238">
        <f>810+107300</f>
        <v>108110</v>
      </c>
      <c r="J9" s="238">
        <f t="shared" si="0"/>
        <v>110812.74999999999</v>
      </c>
      <c r="K9" s="238">
        <f t="shared" si="0"/>
        <v>113583.06874999998</v>
      </c>
      <c r="L9" s="83"/>
    </row>
    <row r="10" spans="1:12" ht="12" customHeight="1">
      <c r="A10" s="602" t="s">
        <v>287</v>
      </c>
      <c r="B10" s="613"/>
      <c r="C10" s="603"/>
      <c r="D10" s="238">
        <v>600000</v>
      </c>
      <c r="E10" s="238">
        <f>+D10*1.02</f>
        <v>612000</v>
      </c>
      <c r="F10" s="238">
        <f>+E10*1.02</f>
        <v>624240</v>
      </c>
      <c r="G10" s="601" t="s">
        <v>286</v>
      </c>
      <c r="H10" s="601"/>
      <c r="I10" s="238">
        <f>565603+10000</f>
        <v>575603</v>
      </c>
      <c r="J10" s="238">
        <f t="shared" si="0"/>
        <v>589993.07499999995</v>
      </c>
      <c r="K10" s="238">
        <f t="shared" si="0"/>
        <v>604742.90187499986</v>
      </c>
      <c r="L10" s="83"/>
    </row>
    <row r="11" spans="1:12" ht="12" customHeight="1">
      <c r="A11" s="602" t="s">
        <v>285</v>
      </c>
      <c r="B11" s="613"/>
      <c r="C11" s="603"/>
      <c r="D11" s="238"/>
      <c r="E11" s="238"/>
      <c r="F11" s="238"/>
      <c r="G11" s="601" t="s">
        <v>284</v>
      </c>
      <c r="H11" s="601"/>
      <c r="I11" s="238"/>
      <c r="J11" s="238"/>
      <c r="K11" s="238"/>
      <c r="L11" s="83"/>
    </row>
    <row r="12" spans="1:12" ht="12" customHeight="1">
      <c r="A12" s="601"/>
      <c r="B12" s="601"/>
      <c r="C12" s="601"/>
      <c r="D12" s="238"/>
      <c r="E12" s="238"/>
      <c r="F12" s="238"/>
      <c r="G12" s="601" t="s">
        <v>283</v>
      </c>
      <c r="H12" s="601"/>
      <c r="I12" s="238"/>
      <c r="J12" s="238"/>
      <c r="K12" s="238"/>
      <c r="L12" s="83"/>
    </row>
    <row r="13" spans="1:12" ht="12" customHeight="1">
      <c r="A13" s="616"/>
      <c r="B13" s="616"/>
      <c r="C13" s="616"/>
      <c r="D13" s="238"/>
      <c r="E13" s="238"/>
      <c r="F13" s="238"/>
      <c r="G13" s="614" t="s">
        <v>282</v>
      </c>
      <c r="H13" s="615"/>
      <c r="I13" s="238"/>
      <c r="J13" s="238"/>
      <c r="K13" s="238"/>
      <c r="L13" s="83"/>
    </row>
    <row r="14" spans="1:12" ht="12" customHeight="1">
      <c r="A14" s="617"/>
      <c r="B14" s="617"/>
      <c r="C14" s="617"/>
      <c r="D14" s="238"/>
      <c r="E14" s="238"/>
      <c r="F14" s="238"/>
      <c r="G14" s="602" t="s">
        <v>281</v>
      </c>
      <c r="H14" s="603"/>
      <c r="I14" s="238"/>
      <c r="J14" s="238"/>
      <c r="K14" s="238"/>
      <c r="L14" s="83"/>
    </row>
    <row r="15" spans="1:12" s="1" customFormat="1" ht="23.25" customHeight="1">
      <c r="A15" s="607" t="s">
        <v>280</v>
      </c>
      <c r="B15" s="618"/>
      <c r="C15" s="608"/>
      <c r="D15" s="239">
        <f>SUM(D8:D11)</f>
        <v>600000</v>
      </c>
      <c r="E15" s="239">
        <f>SUM(E8:E11)</f>
        <v>612000</v>
      </c>
      <c r="F15" s="239">
        <f>SUM(F8:F11)</f>
        <v>624240</v>
      </c>
      <c r="G15" s="607" t="s">
        <v>279</v>
      </c>
      <c r="H15" s="608"/>
      <c r="I15" s="239">
        <f>SUM(I8:I12)</f>
        <v>1060516</v>
      </c>
      <c r="J15" s="239">
        <f>SUM(J8:J12)</f>
        <v>1087028.8999999999</v>
      </c>
      <c r="K15" s="239">
        <f>SUM(K8:K12)</f>
        <v>1114204.6224999998</v>
      </c>
      <c r="L15" s="97"/>
    </row>
    <row r="16" spans="1:12" ht="12" customHeight="1">
      <c r="A16" s="602"/>
      <c r="B16" s="613"/>
      <c r="C16" s="603"/>
      <c r="D16" s="238"/>
      <c r="E16" s="238"/>
      <c r="F16" s="238"/>
      <c r="G16" s="602"/>
      <c r="H16" s="603"/>
      <c r="I16" s="233"/>
      <c r="J16" s="233"/>
      <c r="K16" s="232"/>
      <c r="L16" s="83"/>
    </row>
    <row r="17" spans="1:12" ht="12" customHeight="1">
      <c r="A17" s="602" t="s">
        <v>265</v>
      </c>
      <c r="B17" s="613"/>
      <c r="C17" s="603"/>
      <c r="D17" s="238"/>
      <c r="E17" s="238"/>
      <c r="F17" s="238"/>
      <c r="G17" s="602" t="s">
        <v>278</v>
      </c>
      <c r="H17" s="603"/>
      <c r="I17" s="232"/>
      <c r="J17" s="232"/>
      <c r="K17" s="232"/>
    </row>
    <row r="18" spans="1:12" ht="12" customHeight="1">
      <c r="A18" s="600" t="s">
        <v>263</v>
      </c>
      <c r="B18" s="600"/>
      <c r="C18" s="600"/>
      <c r="D18" s="238"/>
      <c r="E18" s="238"/>
      <c r="F18" s="238"/>
      <c r="G18" s="600" t="s">
        <v>262</v>
      </c>
      <c r="H18" s="600"/>
      <c r="I18" s="232"/>
      <c r="J18" s="232"/>
      <c r="K18" s="232"/>
    </row>
    <row r="19" spans="1:12" ht="12" customHeight="1">
      <c r="A19" s="600" t="s">
        <v>261</v>
      </c>
      <c r="B19" s="600"/>
      <c r="C19" s="600"/>
      <c r="D19" s="238"/>
      <c r="E19" s="238"/>
      <c r="F19" s="238"/>
      <c r="G19" s="609" t="s">
        <v>277</v>
      </c>
      <c r="H19" s="609"/>
      <c r="I19" s="232"/>
      <c r="J19" s="232"/>
      <c r="K19" s="232"/>
    </row>
    <row r="20" spans="1:12" ht="12" customHeight="1">
      <c r="A20" s="601" t="s">
        <v>259</v>
      </c>
      <c r="B20" s="601"/>
      <c r="C20" s="601"/>
      <c r="D20" s="238"/>
      <c r="E20" s="238"/>
      <c r="F20" s="238"/>
      <c r="G20" s="600" t="s">
        <v>258</v>
      </c>
      <c r="H20" s="600"/>
      <c r="I20" s="232"/>
      <c r="J20" s="232"/>
      <c r="K20" s="232"/>
    </row>
    <row r="21" spans="1:12" ht="12" customHeight="1">
      <c r="A21" s="601" t="s">
        <v>257</v>
      </c>
      <c r="B21" s="601"/>
      <c r="C21" s="601"/>
      <c r="D21" s="238"/>
      <c r="E21" s="238"/>
      <c r="F21" s="238"/>
      <c r="G21" s="600" t="s">
        <v>256</v>
      </c>
      <c r="H21" s="600"/>
      <c r="I21" s="232"/>
      <c r="J21" s="232"/>
      <c r="K21" s="232"/>
    </row>
    <row r="22" spans="1:12" ht="12" customHeight="1">
      <c r="A22" s="600" t="s">
        <v>255</v>
      </c>
      <c r="B22" s="600"/>
      <c r="C22" s="600"/>
      <c r="D22" s="238">
        <f>+I26-D15</f>
        <v>460516</v>
      </c>
      <c r="E22" s="238">
        <f>+J26-E15</f>
        <v>475028.89999999991</v>
      </c>
      <c r="F22" s="238">
        <f>+K26-F15</f>
        <v>489964.62249999982</v>
      </c>
      <c r="G22" s="600" t="s">
        <v>254</v>
      </c>
      <c r="H22" s="600"/>
      <c r="I22" s="232"/>
      <c r="J22" s="232"/>
      <c r="K22" s="232"/>
    </row>
    <row r="23" spans="1:12" ht="12" customHeight="1">
      <c r="A23" s="604"/>
      <c r="B23" s="604"/>
      <c r="C23" s="604"/>
      <c r="D23" s="238"/>
      <c r="E23" s="238"/>
      <c r="F23" s="238"/>
      <c r="G23" s="600" t="s">
        <v>253</v>
      </c>
      <c r="H23" s="600"/>
      <c r="I23" s="232"/>
      <c r="J23" s="232"/>
      <c r="K23" s="232"/>
    </row>
    <row r="24" spans="1:12" ht="12" customHeight="1">
      <c r="A24" s="616" t="s">
        <v>276</v>
      </c>
      <c r="B24" s="616"/>
      <c r="C24" s="616"/>
      <c r="D24" s="239">
        <f>SUM(D17:D22)</f>
        <v>460516</v>
      </c>
      <c r="E24" s="239">
        <f>SUM(E17:E22)</f>
        <v>475028.89999999991</v>
      </c>
      <c r="F24" s="239">
        <f>SUM(F17:F22)</f>
        <v>489964.62249999982</v>
      </c>
      <c r="G24" s="607" t="s">
        <v>275</v>
      </c>
      <c r="H24" s="608"/>
      <c r="I24" s="234">
        <f>SUM(I17:I23)</f>
        <v>0</v>
      </c>
      <c r="J24" s="234">
        <f>SUM(J17:J23)</f>
        <v>0</v>
      </c>
      <c r="K24" s="234">
        <f>SUM(K17:K23)</f>
        <v>0</v>
      </c>
      <c r="L24" s="83"/>
    </row>
    <row r="25" spans="1:12" ht="12" customHeight="1">
      <c r="A25" s="617"/>
      <c r="B25" s="617"/>
      <c r="C25" s="617"/>
      <c r="D25" s="239"/>
      <c r="E25" s="239"/>
      <c r="F25" s="239"/>
      <c r="G25" s="605"/>
      <c r="H25" s="606"/>
      <c r="I25" s="232"/>
      <c r="J25" s="232"/>
      <c r="K25" s="232"/>
      <c r="L25" s="83"/>
    </row>
    <row r="26" spans="1:12" ht="12" customHeight="1">
      <c r="A26" s="616" t="s">
        <v>274</v>
      </c>
      <c r="B26" s="616"/>
      <c r="C26" s="616"/>
      <c r="D26" s="239">
        <f>+D15+D24</f>
        <v>1060516</v>
      </c>
      <c r="E26" s="239">
        <f>+E15+E24</f>
        <v>1087028.8999999999</v>
      </c>
      <c r="F26" s="239">
        <f>+F15+F24</f>
        <v>1114204.6224999998</v>
      </c>
      <c r="G26" s="607" t="s">
        <v>273</v>
      </c>
      <c r="H26" s="608"/>
      <c r="I26" s="239">
        <f>+I15+I24</f>
        <v>1060516</v>
      </c>
      <c r="J26" s="239">
        <f>+J15+J24</f>
        <v>1087028.8999999999</v>
      </c>
      <c r="K26" s="239">
        <f>+K15+K24</f>
        <v>1114204.6224999998</v>
      </c>
      <c r="L26" s="83"/>
    </row>
    <row r="27" spans="1:12" ht="12" customHeight="1">
      <c r="A27" s="601"/>
      <c r="B27" s="601"/>
      <c r="C27" s="601"/>
      <c r="D27" s="239"/>
      <c r="E27" s="239"/>
      <c r="F27" s="239"/>
      <c r="G27" s="602"/>
      <c r="H27" s="603"/>
      <c r="I27" s="238"/>
      <c r="J27" s="238"/>
      <c r="K27" s="238"/>
      <c r="L27" s="83"/>
    </row>
    <row r="28" spans="1:12" ht="12.75" customHeight="1">
      <c r="A28" s="602" t="s">
        <v>272</v>
      </c>
      <c r="B28" s="613"/>
      <c r="C28" s="603"/>
      <c r="D28" s="238"/>
      <c r="E28" s="238"/>
      <c r="F28" s="238"/>
      <c r="G28" s="602" t="s">
        <v>271</v>
      </c>
      <c r="H28" s="603"/>
      <c r="I28" s="238">
        <v>4000</v>
      </c>
      <c r="J28" s="238">
        <v>5000</v>
      </c>
      <c r="K28" s="238">
        <v>4500</v>
      </c>
      <c r="L28" s="83"/>
    </row>
    <row r="29" spans="1:12" ht="12" customHeight="1">
      <c r="A29" s="602" t="s">
        <v>270</v>
      </c>
      <c r="B29" s="613"/>
      <c r="C29" s="603"/>
      <c r="D29" s="238"/>
      <c r="E29" s="238"/>
      <c r="F29" s="238"/>
      <c r="G29" s="602" t="s">
        <v>207</v>
      </c>
      <c r="H29" s="603"/>
      <c r="I29" s="238">
        <v>5000</v>
      </c>
      <c r="J29" s="238">
        <v>4000</v>
      </c>
      <c r="K29" s="238">
        <v>4500</v>
      </c>
      <c r="L29" s="83"/>
    </row>
    <row r="30" spans="1:12" ht="12" customHeight="1">
      <c r="A30" s="601" t="s">
        <v>269</v>
      </c>
      <c r="B30" s="601"/>
      <c r="C30" s="601"/>
      <c r="D30" s="238"/>
      <c r="E30" s="238"/>
      <c r="F30" s="238"/>
      <c r="G30" s="602" t="s">
        <v>268</v>
      </c>
      <c r="H30" s="603"/>
      <c r="I30" s="238"/>
      <c r="J30" s="238"/>
      <c r="K30" s="238"/>
      <c r="L30" s="83"/>
    </row>
    <row r="31" spans="1:12" ht="24" customHeight="1">
      <c r="A31" s="607" t="s">
        <v>267</v>
      </c>
      <c r="B31" s="618"/>
      <c r="C31" s="608"/>
      <c r="D31" s="238">
        <f>SUM(D28:D30)</f>
        <v>0</v>
      </c>
      <c r="E31" s="238">
        <f>SUM(E28:E30)</f>
        <v>0</v>
      </c>
      <c r="F31" s="238">
        <f>SUM(F28:F30)</f>
        <v>0</v>
      </c>
      <c r="G31" s="607" t="s">
        <v>266</v>
      </c>
      <c r="H31" s="608"/>
      <c r="I31" s="239">
        <f>SUM(I28:I30)</f>
        <v>9000</v>
      </c>
      <c r="J31" s="239">
        <f>SUM(J28:J30)</f>
        <v>9000</v>
      </c>
      <c r="K31" s="239">
        <f>SUM(K28:K30)</f>
        <v>9000</v>
      </c>
      <c r="L31" s="83"/>
    </row>
    <row r="32" spans="1:12" ht="12" customHeight="1">
      <c r="A32" s="601"/>
      <c r="B32" s="601"/>
      <c r="C32" s="601"/>
      <c r="D32" s="238"/>
      <c r="E32" s="238"/>
      <c r="F32" s="238"/>
      <c r="G32" s="602"/>
      <c r="H32" s="603"/>
      <c r="I32" s="238"/>
      <c r="J32" s="238"/>
      <c r="K32" s="238"/>
      <c r="L32" s="83"/>
    </row>
    <row r="33" spans="1:12" ht="12" customHeight="1">
      <c r="A33" s="602" t="s">
        <v>265</v>
      </c>
      <c r="B33" s="613"/>
      <c r="C33" s="603"/>
      <c r="D33" s="238"/>
      <c r="E33" s="238"/>
      <c r="F33" s="238"/>
      <c r="G33" s="602" t="s">
        <v>264</v>
      </c>
      <c r="H33" s="603"/>
      <c r="I33" s="238"/>
      <c r="J33" s="238"/>
      <c r="K33" s="238"/>
    </row>
    <row r="34" spans="1:12" ht="12" customHeight="1">
      <c r="A34" s="600" t="s">
        <v>263</v>
      </c>
      <c r="B34" s="600"/>
      <c r="C34" s="600"/>
      <c r="D34" s="238"/>
      <c r="E34" s="238"/>
      <c r="F34" s="238"/>
      <c r="G34" s="600" t="s">
        <v>262</v>
      </c>
      <c r="H34" s="600"/>
      <c r="I34" s="238"/>
      <c r="J34" s="238"/>
      <c r="K34" s="238"/>
    </row>
    <row r="35" spans="1:12" ht="12" customHeight="1">
      <c r="A35" s="600" t="s">
        <v>261</v>
      </c>
      <c r="B35" s="600"/>
      <c r="C35" s="600"/>
      <c r="D35" s="238"/>
      <c r="E35" s="238"/>
      <c r="F35" s="238"/>
      <c r="G35" s="602" t="s">
        <v>260</v>
      </c>
      <c r="H35" s="603"/>
      <c r="I35" s="238"/>
      <c r="J35" s="238"/>
      <c r="K35" s="238"/>
    </row>
    <row r="36" spans="1:12" ht="12" customHeight="1">
      <c r="A36" s="601" t="s">
        <v>259</v>
      </c>
      <c r="B36" s="601"/>
      <c r="C36" s="601"/>
      <c r="D36" s="238"/>
      <c r="E36" s="238"/>
      <c r="F36" s="238"/>
      <c r="G36" s="602" t="s">
        <v>258</v>
      </c>
      <c r="H36" s="603"/>
      <c r="I36" s="238"/>
      <c r="J36" s="238"/>
      <c r="K36" s="238"/>
    </row>
    <row r="37" spans="1:12" ht="12" customHeight="1">
      <c r="A37" s="601" t="s">
        <v>257</v>
      </c>
      <c r="B37" s="601"/>
      <c r="C37" s="601"/>
      <c r="D37" s="238"/>
      <c r="E37" s="238"/>
      <c r="F37" s="238"/>
      <c r="G37" s="600" t="s">
        <v>256</v>
      </c>
      <c r="H37" s="600"/>
      <c r="I37" s="238"/>
      <c r="J37" s="238"/>
      <c r="K37" s="238"/>
    </row>
    <row r="38" spans="1:12" ht="12" customHeight="1">
      <c r="A38" s="600" t="s">
        <v>255</v>
      </c>
      <c r="B38" s="600"/>
      <c r="C38" s="600"/>
      <c r="D38" s="238">
        <f>+I31</f>
        <v>9000</v>
      </c>
      <c r="E38" s="238">
        <f>+J31</f>
        <v>9000</v>
      </c>
      <c r="F38" s="238">
        <f>+K31</f>
        <v>9000</v>
      </c>
      <c r="G38" s="600" t="s">
        <v>254</v>
      </c>
      <c r="H38" s="600"/>
      <c r="I38" s="238"/>
      <c r="J38" s="238"/>
      <c r="K38" s="238"/>
    </row>
    <row r="39" spans="1:12" ht="12" customHeight="1">
      <c r="A39" s="604"/>
      <c r="B39" s="604"/>
      <c r="C39" s="604"/>
      <c r="D39" s="238"/>
      <c r="E39" s="238"/>
      <c r="F39" s="238"/>
      <c r="G39" s="600" t="s">
        <v>253</v>
      </c>
      <c r="H39" s="600"/>
      <c r="I39" s="238"/>
      <c r="J39" s="238"/>
      <c r="K39" s="238"/>
    </row>
    <row r="40" spans="1:12" ht="12" customHeight="1">
      <c r="A40" s="607" t="s">
        <v>252</v>
      </c>
      <c r="B40" s="618"/>
      <c r="C40" s="608"/>
      <c r="D40" s="239">
        <f>SUM(D33:D38)</f>
        <v>9000</v>
      </c>
      <c r="E40" s="239">
        <f>SUM(E33:E38)</f>
        <v>9000</v>
      </c>
      <c r="F40" s="239">
        <f>SUM(F33:F38)</f>
        <v>9000</v>
      </c>
      <c r="G40" s="607" t="s">
        <v>251</v>
      </c>
      <c r="H40" s="608"/>
      <c r="I40" s="238">
        <f>SUM(I33:I39)</f>
        <v>0</v>
      </c>
      <c r="J40" s="238">
        <f>SUM(J33:J39)</f>
        <v>0</v>
      </c>
      <c r="K40" s="238">
        <f>SUM(K33:K39)</f>
        <v>0</v>
      </c>
      <c r="L40" s="83"/>
    </row>
    <row r="41" spans="1:12" ht="12" customHeight="1">
      <c r="A41" s="601"/>
      <c r="B41" s="601"/>
      <c r="C41" s="601"/>
      <c r="D41" s="239"/>
      <c r="E41" s="239"/>
      <c r="F41" s="239"/>
      <c r="G41" s="602"/>
      <c r="H41" s="603"/>
      <c r="I41" s="238"/>
      <c r="J41" s="238"/>
      <c r="K41" s="238"/>
      <c r="L41" s="83"/>
    </row>
    <row r="42" spans="1:12" ht="12.75" customHeight="1">
      <c r="A42" s="616" t="s">
        <v>250</v>
      </c>
      <c r="B42" s="616"/>
      <c r="C42" s="616"/>
      <c r="D42" s="239">
        <f>+D31+D40</f>
        <v>9000</v>
      </c>
      <c r="E42" s="239">
        <f>+E31+E40</f>
        <v>9000</v>
      </c>
      <c r="F42" s="239">
        <f>+F31+F40</f>
        <v>9000</v>
      </c>
      <c r="G42" s="607" t="s">
        <v>249</v>
      </c>
      <c r="H42" s="608"/>
      <c r="I42" s="239">
        <f>+I31+I40</f>
        <v>9000</v>
      </c>
      <c r="J42" s="239">
        <f>+J31+J40</f>
        <v>9000</v>
      </c>
      <c r="K42" s="239">
        <f>+K31+K40</f>
        <v>9000</v>
      </c>
      <c r="L42" s="83"/>
    </row>
    <row r="43" spans="1:12" ht="12" customHeight="1">
      <c r="A43" s="601"/>
      <c r="B43" s="601"/>
      <c r="C43" s="601"/>
      <c r="D43" s="239"/>
      <c r="E43" s="239"/>
      <c r="F43" s="239"/>
      <c r="G43" s="611"/>
      <c r="H43" s="612"/>
      <c r="I43" s="239"/>
      <c r="J43" s="239"/>
      <c r="K43" s="239"/>
      <c r="L43" s="83"/>
    </row>
    <row r="44" spans="1:12" ht="12.75" customHeight="1">
      <c r="A44" s="610" t="s">
        <v>248</v>
      </c>
      <c r="B44" s="610"/>
      <c r="C44" s="610"/>
      <c r="D44" s="239">
        <f>+D26+D42</f>
        <v>1069516</v>
      </c>
      <c r="E44" s="239">
        <f>+E26+E42</f>
        <v>1096028.8999999999</v>
      </c>
      <c r="F44" s="239">
        <f>+F26+F42</f>
        <v>1123204.6224999998</v>
      </c>
      <c r="G44" s="610" t="s">
        <v>247</v>
      </c>
      <c r="H44" s="610"/>
      <c r="I44" s="239">
        <f>+I26+I42</f>
        <v>1069516</v>
      </c>
      <c r="J44" s="239">
        <f>+J26+J42</f>
        <v>1096028.8999999999</v>
      </c>
      <c r="K44" s="239">
        <f>+K26+K42</f>
        <v>1123204.6224999998</v>
      </c>
      <c r="L44" s="83"/>
    </row>
    <row r="46" spans="1:12">
      <c r="D46" s="192"/>
      <c r="E46" s="192"/>
      <c r="F46" s="192"/>
    </row>
  </sheetData>
  <mergeCells count="83">
    <mergeCell ref="A44:C44"/>
    <mergeCell ref="G44:H44"/>
    <mergeCell ref="A41:C41"/>
    <mergeCell ref="G41:H41"/>
    <mergeCell ref="A42:C42"/>
    <mergeCell ref="G42:H42"/>
    <mergeCell ref="A43:C43"/>
    <mergeCell ref="G43:H43"/>
    <mergeCell ref="A38:C38"/>
    <mergeCell ref="G38:H38"/>
    <mergeCell ref="A39:C39"/>
    <mergeCell ref="G39:H39"/>
    <mergeCell ref="A40:C40"/>
    <mergeCell ref="G40:H40"/>
    <mergeCell ref="A35:C35"/>
    <mergeCell ref="G35:H35"/>
    <mergeCell ref="A36:C36"/>
    <mergeCell ref="G36:H36"/>
    <mergeCell ref="A37:C37"/>
    <mergeCell ref="G37:H37"/>
    <mergeCell ref="A32:C32"/>
    <mergeCell ref="G32:H32"/>
    <mergeCell ref="A33:C33"/>
    <mergeCell ref="G33:H33"/>
    <mergeCell ref="A34:C34"/>
    <mergeCell ref="G34:H34"/>
    <mergeCell ref="A29:C29"/>
    <mergeCell ref="G29:H29"/>
    <mergeCell ref="A30:C30"/>
    <mergeCell ref="G30:H30"/>
    <mergeCell ref="A31:C31"/>
    <mergeCell ref="G31:H31"/>
    <mergeCell ref="A26:C26"/>
    <mergeCell ref="G26:H26"/>
    <mergeCell ref="A27:C27"/>
    <mergeCell ref="G27:H27"/>
    <mergeCell ref="A28:C28"/>
    <mergeCell ref="G28:H28"/>
    <mergeCell ref="A23:C23"/>
    <mergeCell ref="G23:H23"/>
    <mergeCell ref="A24:C24"/>
    <mergeCell ref="G24:H24"/>
    <mergeCell ref="A25:C25"/>
    <mergeCell ref="G25:H25"/>
    <mergeCell ref="A20:C20"/>
    <mergeCell ref="G20:H20"/>
    <mergeCell ref="A21:C21"/>
    <mergeCell ref="G21:H21"/>
    <mergeCell ref="A22:C22"/>
    <mergeCell ref="G22:H22"/>
    <mergeCell ref="A17:C17"/>
    <mergeCell ref="G17:H17"/>
    <mergeCell ref="A18:C18"/>
    <mergeCell ref="G18:H18"/>
    <mergeCell ref="A19:C19"/>
    <mergeCell ref="G19:H19"/>
    <mergeCell ref="A14:C14"/>
    <mergeCell ref="G14:H14"/>
    <mergeCell ref="A15:C15"/>
    <mergeCell ref="G15:H15"/>
    <mergeCell ref="A16:C16"/>
    <mergeCell ref="G16:H16"/>
    <mergeCell ref="A11:C11"/>
    <mergeCell ref="G11:H11"/>
    <mergeCell ref="A12:C12"/>
    <mergeCell ref="G12:H12"/>
    <mergeCell ref="A13:C13"/>
    <mergeCell ref="G13:H13"/>
    <mergeCell ref="A8:C8"/>
    <mergeCell ref="G8:H8"/>
    <mergeCell ref="A9:C9"/>
    <mergeCell ref="G9:H9"/>
    <mergeCell ref="A10:C10"/>
    <mergeCell ref="G10:H10"/>
    <mergeCell ref="A6:C7"/>
    <mergeCell ref="D6:F6"/>
    <mergeCell ref="G6:H7"/>
    <mergeCell ref="I6:K6"/>
    <mergeCell ref="A3:K3"/>
    <mergeCell ref="A4:C4"/>
    <mergeCell ref="G4:H4"/>
    <mergeCell ref="A5:F5"/>
    <mergeCell ref="G5:K5"/>
  </mergeCells>
  <pageMargins left="0.31496062992125984" right="0.27559055118110237" top="0.19685039370078741" bottom="0.19685039370078741" header="0.51181102362204722" footer="0.19685039370078741"/>
  <pageSetup paperSize="9" orientation="landscape" r:id="rId1"/>
  <headerFooter alignWithMargins="0">
    <oddFooter>&amp;LVeresegyház, 2014. Február 18.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</sheetPr>
  <dimension ref="A1:L47"/>
  <sheetViews>
    <sheetView view="pageLayout" topLeftCell="A25" workbookViewId="0">
      <selection activeCell="D44" sqref="D44"/>
    </sheetView>
  </sheetViews>
  <sheetFormatPr defaultRowHeight="13.2"/>
  <cols>
    <col min="3" max="3" width="20" customWidth="1"/>
    <col min="4" max="6" width="10.6640625" customWidth="1"/>
    <col min="7" max="7" width="6.5546875" customWidth="1"/>
    <col min="8" max="8" width="32.5546875" customWidth="1"/>
    <col min="9" max="11" width="10.6640625" customWidth="1"/>
    <col min="12" max="12" width="15.109375" customWidth="1"/>
    <col min="259" max="259" width="20" customWidth="1"/>
    <col min="260" max="262" width="10.6640625" customWidth="1"/>
    <col min="263" max="263" width="6.5546875" customWidth="1"/>
    <col min="264" max="264" width="32.5546875" customWidth="1"/>
    <col min="265" max="267" width="10.6640625" customWidth="1"/>
    <col min="268" max="268" width="15.109375" customWidth="1"/>
    <col min="515" max="515" width="20" customWidth="1"/>
    <col min="516" max="518" width="10.6640625" customWidth="1"/>
    <col min="519" max="519" width="6.5546875" customWidth="1"/>
    <col min="520" max="520" width="32.5546875" customWidth="1"/>
    <col min="521" max="523" width="10.6640625" customWidth="1"/>
    <col min="524" max="524" width="15.109375" customWidth="1"/>
    <col min="771" max="771" width="20" customWidth="1"/>
    <col min="772" max="774" width="10.6640625" customWidth="1"/>
    <col min="775" max="775" width="6.5546875" customWidth="1"/>
    <col min="776" max="776" width="32.5546875" customWidth="1"/>
    <col min="777" max="779" width="10.6640625" customWidth="1"/>
    <col min="780" max="780" width="15.109375" customWidth="1"/>
    <col min="1027" max="1027" width="20" customWidth="1"/>
    <col min="1028" max="1030" width="10.6640625" customWidth="1"/>
    <col min="1031" max="1031" width="6.5546875" customWidth="1"/>
    <col min="1032" max="1032" width="32.5546875" customWidth="1"/>
    <col min="1033" max="1035" width="10.6640625" customWidth="1"/>
    <col min="1036" max="1036" width="15.109375" customWidth="1"/>
    <col min="1283" max="1283" width="20" customWidth="1"/>
    <col min="1284" max="1286" width="10.6640625" customWidth="1"/>
    <col min="1287" max="1287" width="6.5546875" customWidth="1"/>
    <col min="1288" max="1288" width="32.5546875" customWidth="1"/>
    <col min="1289" max="1291" width="10.6640625" customWidth="1"/>
    <col min="1292" max="1292" width="15.109375" customWidth="1"/>
    <col min="1539" max="1539" width="20" customWidth="1"/>
    <col min="1540" max="1542" width="10.6640625" customWidth="1"/>
    <col min="1543" max="1543" width="6.5546875" customWidth="1"/>
    <col min="1544" max="1544" width="32.5546875" customWidth="1"/>
    <col min="1545" max="1547" width="10.6640625" customWidth="1"/>
    <col min="1548" max="1548" width="15.109375" customWidth="1"/>
    <col min="1795" max="1795" width="20" customWidth="1"/>
    <col min="1796" max="1798" width="10.6640625" customWidth="1"/>
    <col min="1799" max="1799" width="6.5546875" customWidth="1"/>
    <col min="1800" max="1800" width="32.5546875" customWidth="1"/>
    <col min="1801" max="1803" width="10.6640625" customWidth="1"/>
    <col min="1804" max="1804" width="15.109375" customWidth="1"/>
    <col min="2051" max="2051" width="20" customWidth="1"/>
    <col min="2052" max="2054" width="10.6640625" customWidth="1"/>
    <col min="2055" max="2055" width="6.5546875" customWidth="1"/>
    <col min="2056" max="2056" width="32.5546875" customWidth="1"/>
    <col min="2057" max="2059" width="10.6640625" customWidth="1"/>
    <col min="2060" max="2060" width="15.109375" customWidth="1"/>
    <col min="2307" max="2307" width="20" customWidth="1"/>
    <col min="2308" max="2310" width="10.6640625" customWidth="1"/>
    <col min="2311" max="2311" width="6.5546875" customWidth="1"/>
    <col min="2312" max="2312" width="32.5546875" customWidth="1"/>
    <col min="2313" max="2315" width="10.6640625" customWidth="1"/>
    <col min="2316" max="2316" width="15.109375" customWidth="1"/>
    <col min="2563" max="2563" width="20" customWidth="1"/>
    <col min="2564" max="2566" width="10.6640625" customWidth="1"/>
    <col min="2567" max="2567" width="6.5546875" customWidth="1"/>
    <col min="2568" max="2568" width="32.5546875" customWidth="1"/>
    <col min="2569" max="2571" width="10.6640625" customWidth="1"/>
    <col min="2572" max="2572" width="15.109375" customWidth="1"/>
    <col min="2819" max="2819" width="20" customWidth="1"/>
    <col min="2820" max="2822" width="10.6640625" customWidth="1"/>
    <col min="2823" max="2823" width="6.5546875" customWidth="1"/>
    <col min="2824" max="2824" width="32.5546875" customWidth="1"/>
    <col min="2825" max="2827" width="10.6640625" customWidth="1"/>
    <col min="2828" max="2828" width="15.109375" customWidth="1"/>
    <col min="3075" max="3075" width="20" customWidth="1"/>
    <col min="3076" max="3078" width="10.6640625" customWidth="1"/>
    <col min="3079" max="3079" width="6.5546875" customWidth="1"/>
    <col min="3080" max="3080" width="32.5546875" customWidth="1"/>
    <col min="3081" max="3083" width="10.6640625" customWidth="1"/>
    <col min="3084" max="3084" width="15.109375" customWidth="1"/>
    <col min="3331" max="3331" width="20" customWidth="1"/>
    <col min="3332" max="3334" width="10.6640625" customWidth="1"/>
    <col min="3335" max="3335" width="6.5546875" customWidth="1"/>
    <col min="3336" max="3336" width="32.5546875" customWidth="1"/>
    <col min="3337" max="3339" width="10.6640625" customWidth="1"/>
    <col min="3340" max="3340" width="15.109375" customWidth="1"/>
    <col min="3587" max="3587" width="20" customWidth="1"/>
    <col min="3588" max="3590" width="10.6640625" customWidth="1"/>
    <col min="3591" max="3591" width="6.5546875" customWidth="1"/>
    <col min="3592" max="3592" width="32.5546875" customWidth="1"/>
    <col min="3593" max="3595" width="10.6640625" customWidth="1"/>
    <col min="3596" max="3596" width="15.109375" customWidth="1"/>
    <col min="3843" max="3843" width="20" customWidth="1"/>
    <col min="3844" max="3846" width="10.6640625" customWidth="1"/>
    <col min="3847" max="3847" width="6.5546875" customWidth="1"/>
    <col min="3848" max="3848" width="32.5546875" customWidth="1"/>
    <col min="3849" max="3851" width="10.6640625" customWidth="1"/>
    <col min="3852" max="3852" width="15.109375" customWidth="1"/>
    <col min="4099" max="4099" width="20" customWidth="1"/>
    <col min="4100" max="4102" width="10.6640625" customWidth="1"/>
    <col min="4103" max="4103" width="6.5546875" customWidth="1"/>
    <col min="4104" max="4104" width="32.5546875" customWidth="1"/>
    <col min="4105" max="4107" width="10.6640625" customWidth="1"/>
    <col min="4108" max="4108" width="15.109375" customWidth="1"/>
    <col min="4355" max="4355" width="20" customWidth="1"/>
    <col min="4356" max="4358" width="10.6640625" customWidth="1"/>
    <col min="4359" max="4359" width="6.5546875" customWidth="1"/>
    <col min="4360" max="4360" width="32.5546875" customWidth="1"/>
    <col min="4361" max="4363" width="10.6640625" customWidth="1"/>
    <col min="4364" max="4364" width="15.109375" customWidth="1"/>
    <col min="4611" max="4611" width="20" customWidth="1"/>
    <col min="4612" max="4614" width="10.6640625" customWidth="1"/>
    <col min="4615" max="4615" width="6.5546875" customWidth="1"/>
    <col min="4616" max="4616" width="32.5546875" customWidth="1"/>
    <col min="4617" max="4619" width="10.6640625" customWidth="1"/>
    <col min="4620" max="4620" width="15.109375" customWidth="1"/>
    <col min="4867" max="4867" width="20" customWidth="1"/>
    <col min="4868" max="4870" width="10.6640625" customWidth="1"/>
    <col min="4871" max="4871" width="6.5546875" customWidth="1"/>
    <col min="4872" max="4872" width="32.5546875" customWidth="1"/>
    <col min="4873" max="4875" width="10.6640625" customWidth="1"/>
    <col min="4876" max="4876" width="15.109375" customWidth="1"/>
    <col min="5123" max="5123" width="20" customWidth="1"/>
    <col min="5124" max="5126" width="10.6640625" customWidth="1"/>
    <col min="5127" max="5127" width="6.5546875" customWidth="1"/>
    <col min="5128" max="5128" width="32.5546875" customWidth="1"/>
    <col min="5129" max="5131" width="10.6640625" customWidth="1"/>
    <col min="5132" max="5132" width="15.109375" customWidth="1"/>
    <col min="5379" max="5379" width="20" customWidth="1"/>
    <col min="5380" max="5382" width="10.6640625" customWidth="1"/>
    <col min="5383" max="5383" width="6.5546875" customWidth="1"/>
    <col min="5384" max="5384" width="32.5546875" customWidth="1"/>
    <col min="5385" max="5387" width="10.6640625" customWidth="1"/>
    <col min="5388" max="5388" width="15.109375" customWidth="1"/>
    <col min="5635" max="5635" width="20" customWidth="1"/>
    <col min="5636" max="5638" width="10.6640625" customWidth="1"/>
    <col min="5639" max="5639" width="6.5546875" customWidth="1"/>
    <col min="5640" max="5640" width="32.5546875" customWidth="1"/>
    <col min="5641" max="5643" width="10.6640625" customWidth="1"/>
    <col min="5644" max="5644" width="15.109375" customWidth="1"/>
    <col min="5891" max="5891" width="20" customWidth="1"/>
    <col min="5892" max="5894" width="10.6640625" customWidth="1"/>
    <col min="5895" max="5895" width="6.5546875" customWidth="1"/>
    <col min="5896" max="5896" width="32.5546875" customWidth="1"/>
    <col min="5897" max="5899" width="10.6640625" customWidth="1"/>
    <col min="5900" max="5900" width="15.109375" customWidth="1"/>
    <col min="6147" max="6147" width="20" customWidth="1"/>
    <col min="6148" max="6150" width="10.6640625" customWidth="1"/>
    <col min="6151" max="6151" width="6.5546875" customWidth="1"/>
    <col min="6152" max="6152" width="32.5546875" customWidth="1"/>
    <col min="6153" max="6155" width="10.6640625" customWidth="1"/>
    <col min="6156" max="6156" width="15.109375" customWidth="1"/>
    <col min="6403" max="6403" width="20" customWidth="1"/>
    <col min="6404" max="6406" width="10.6640625" customWidth="1"/>
    <col min="6407" max="6407" width="6.5546875" customWidth="1"/>
    <col min="6408" max="6408" width="32.5546875" customWidth="1"/>
    <col min="6409" max="6411" width="10.6640625" customWidth="1"/>
    <col min="6412" max="6412" width="15.109375" customWidth="1"/>
    <col min="6659" max="6659" width="20" customWidth="1"/>
    <col min="6660" max="6662" width="10.6640625" customWidth="1"/>
    <col min="6663" max="6663" width="6.5546875" customWidth="1"/>
    <col min="6664" max="6664" width="32.5546875" customWidth="1"/>
    <col min="6665" max="6667" width="10.6640625" customWidth="1"/>
    <col min="6668" max="6668" width="15.109375" customWidth="1"/>
    <col min="6915" max="6915" width="20" customWidth="1"/>
    <col min="6916" max="6918" width="10.6640625" customWidth="1"/>
    <col min="6919" max="6919" width="6.5546875" customWidth="1"/>
    <col min="6920" max="6920" width="32.5546875" customWidth="1"/>
    <col min="6921" max="6923" width="10.6640625" customWidth="1"/>
    <col min="6924" max="6924" width="15.109375" customWidth="1"/>
    <col min="7171" max="7171" width="20" customWidth="1"/>
    <col min="7172" max="7174" width="10.6640625" customWidth="1"/>
    <col min="7175" max="7175" width="6.5546875" customWidth="1"/>
    <col min="7176" max="7176" width="32.5546875" customWidth="1"/>
    <col min="7177" max="7179" width="10.6640625" customWidth="1"/>
    <col min="7180" max="7180" width="15.109375" customWidth="1"/>
    <col min="7427" max="7427" width="20" customWidth="1"/>
    <col min="7428" max="7430" width="10.6640625" customWidth="1"/>
    <col min="7431" max="7431" width="6.5546875" customWidth="1"/>
    <col min="7432" max="7432" width="32.5546875" customWidth="1"/>
    <col min="7433" max="7435" width="10.6640625" customWidth="1"/>
    <col min="7436" max="7436" width="15.109375" customWidth="1"/>
    <col min="7683" max="7683" width="20" customWidth="1"/>
    <col min="7684" max="7686" width="10.6640625" customWidth="1"/>
    <col min="7687" max="7687" width="6.5546875" customWidth="1"/>
    <col min="7688" max="7688" width="32.5546875" customWidth="1"/>
    <col min="7689" max="7691" width="10.6640625" customWidth="1"/>
    <col min="7692" max="7692" width="15.109375" customWidth="1"/>
    <col min="7939" max="7939" width="20" customWidth="1"/>
    <col min="7940" max="7942" width="10.6640625" customWidth="1"/>
    <col min="7943" max="7943" width="6.5546875" customWidth="1"/>
    <col min="7944" max="7944" width="32.5546875" customWidth="1"/>
    <col min="7945" max="7947" width="10.6640625" customWidth="1"/>
    <col min="7948" max="7948" width="15.109375" customWidth="1"/>
    <col min="8195" max="8195" width="20" customWidth="1"/>
    <col min="8196" max="8198" width="10.6640625" customWidth="1"/>
    <col min="8199" max="8199" width="6.5546875" customWidth="1"/>
    <col min="8200" max="8200" width="32.5546875" customWidth="1"/>
    <col min="8201" max="8203" width="10.6640625" customWidth="1"/>
    <col min="8204" max="8204" width="15.109375" customWidth="1"/>
    <col min="8451" max="8451" width="20" customWidth="1"/>
    <col min="8452" max="8454" width="10.6640625" customWidth="1"/>
    <col min="8455" max="8455" width="6.5546875" customWidth="1"/>
    <col min="8456" max="8456" width="32.5546875" customWidth="1"/>
    <col min="8457" max="8459" width="10.6640625" customWidth="1"/>
    <col min="8460" max="8460" width="15.109375" customWidth="1"/>
    <col min="8707" max="8707" width="20" customWidth="1"/>
    <col min="8708" max="8710" width="10.6640625" customWidth="1"/>
    <col min="8711" max="8711" width="6.5546875" customWidth="1"/>
    <col min="8712" max="8712" width="32.5546875" customWidth="1"/>
    <col min="8713" max="8715" width="10.6640625" customWidth="1"/>
    <col min="8716" max="8716" width="15.109375" customWidth="1"/>
    <col min="8963" max="8963" width="20" customWidth="1"/>
    <col min="8964" max="8966" width="10.6640625" customWidth="1"/>
    <col min="8967" max="8967" width="6.5546875" customWidth="1"/>
    <col min="8968" max="8968" width="32.5546875" customWidth="1"/>
    <col min="8969" max="8971" width="10.6640625" customWidth="1"/>
    <col min="8972" max="8972" width="15.109375" customWidth="1"/>
    <col min="9219" max="9219" width="20" customWidth="1"/>
    <col min="9220" max="9222" width="10.6640625" customWidth="1"/>
    <col min="9223" max="9223" width="6.5546875" customWidth="1"/>
    <col min="9224" max="9224" width="32.5546875" customWidth="1"/>
    <col min="9225" max="9227" width="10.6640625" customWidth="1"/>
    <col min="9228" max="9228" width="15.109375" customWidth="1"/>
    <col min="9475" max="9475" width="20" customWidth="1"/>
    <col min="9476" max="9478" width="10.6640625" customWidth="1"/>
    <col min="9479" max="9479" width="6.5546875" customWidth="1"/>
    <col min="9480" max="9480" width="32.5546875" customWidth="1"/>
    <col min="9481" max="9483" width="10.6640625" customWidth="1"/>
    <col min="9484" max="9484" width="15.109375" customWidth="1"/>
    <col min="9731" max="9731" width="20" customWidth="1"/>
    <col min="9732" max="9734" width="10.6640625" customWidth="1"/>
    <col min="9735" max="9735" width="6.5546875" customWidth="1"/>
    <col min="9736" max="9736" width="32.5546875" customWidth="1"/>
    <col min="9737" max="9739" width="10.6640625" customWidth="1"/>
    <col min="9740" max="9740" width="15.109375" customWidth="1"/>
    <col min="9987" max="9987" width="20" customWidth="1"/>
    <col min="9988" max="9990" width="10.6640625" customWidth="1"/>
    <col min="9991" max="9991" width="6.5546875" customWidth="1"/>
    <col min="9992" max="9992" width="32.5546875" customWidth="1"/>
    <col min="9993" max="9995" width="10.6640625" customWidth="1"/>
    <col min="9996" max="9996" width="15.109375" customWidth="1"/>
    <col min="10243" max="10243" width="20" customWidth="1"/>
    <col min="10244" max="10246" width="10.6640625" customWidth="1"/>
    <col min="10247" max="10247" width="6.5546875" customWidth="1"/>
    <col min="10248" max="10248" width="32.5546875" customWidth="1"/>
    <col min="10249" max="10251" width="10.6640625" customWidth="1"/>
    <col min="10252" max="10252" width="15.109375" customWidth="1"/>
    <col min="10499" max="10499" width="20" customWidth="1"/>
    <col min="10500" max="10502" width="10.6640625" customWidth="1"/>
    <col min="10503" max="10503" width="6.5546875" customWidth="1"/>
    <col min="10504" max="10504" width="32.5546875" customWidth="1"/>
    <col min="10505" max="10507" width="10.6640625" customWidth="1"/>
    <col min="10508" max="10508" width="15.109375" customWidth="1"/>
    <col min="10755" max="10755" width="20" customWidth="1"/>
    <col min="10756" max="10758" width="10.6640625" customWidth="1"/>
    <col min="10759" max="10759" width="6.5546875" customWidth="1"/>
    <col min="10760" max="10760" width="32.5546875" customWidth="1"/>
    <col min="10761" max="10763" width="10.6640625" customWidth="1"/>
    <col min="10764" max="10764" width="15.109375" customWidth="1"/>
    <col min="11011" max="11011" width="20" customWidth="1"/>
    <col min="11012" max="11014" width="10.6640625" customWidth="1"/>
    <col min="11015" max="11015" width="6.5546875" customWidth="1"/>
    <col min="11016" max="11016" width="32.5546875" customWidth="1"/>
    <col min="11017" max="11019" width="10.6640625" customWidth="1"/>
    <col min="11020" max="11020" width="15.109375" customWidth="1"/>
    <col min="11267" max="11267" width="20" customWidth="1"/>
    <col min="11268" max="11270" width="10.6640625" customWidth="1"/>
    <col min="11271" max="11271" width="6.5546875" customWidth="1"/>
    <col min="11272" max="11272" width="32.5546875" customWidth="1"/>
    <col min="11273" max="11275" width="10.6640625" customWidth="1"/>
    <col min="11276" max="11276" width="15.109375" customWidth="1"/>
    <col min="11523" max="11523" width="20" customWidth="1"/>
    <col min="11524" max="11526" width="10.6640625" customWidth="1"/>
    <col min="11527" max="11527" width="6.5546875" customWidth="1"/>
    <col min="11528" max="11528" width="32.5546875" customWidth="1"/>
    <col min="11529" max="11531" width="10.6640625" customWidth="1"/>
    <col min="11532" max="11532" width="15.109375" customWidth="1"/>
    <col min="11779" max="11779" width="20" customWidth="1"/>
    <col min="11780" max="11782" width="10.6640625" customWidth="1"/>
    <col min="11783" max="11783" width="6.5546875" customWidth="1"/>
    <col min="11784" max="11784" width="32.5546875" customWidth="1"/>
    <col min="11785" max="11787" width="10.6640625" customWidth="1"/>
    <col min="11788" max="11788" width="15.109375" customWidth="1"/>
    <col min="12035" max="12035" width="20" customWidth="1"/>
    <col min="12036" max="12038" width="10.6640625" customWidth="1"/>
    <col min="12039" max="12039" width="6.5546875" customWidth="1"/>
    <col min="12040" max="12040" width="32.5546875" customWidth="1"/>
    <col min="12041" max="12043" width="10.6640625" customWidth="1"/>
    <col min="12044" max="12044" width="15.109375" customWidth="1"/>
    <col min="12291" max="12291" width="20" customWidth="1"/>
    <col min="12292" max="12294" width="10.6640625" customWidth="1"/>
    <col min="12295" max="12295" width="6.5546875" customWidth="1"/>
    <col min="12296" max="12296" width="32.5546875" customWidth="1"/>
    <col min="12297" max="12299" width="10.6640625" customWidth="1"/>
    <col min="12300" max="12300" width="15.109375" customWidth="1"/>
    <col min="12547" max="12547" width="20" customWidth="1"/>
    <col min="12548" max="12550" width="10.6640625" customWidth="1"/>
    <col min="12551" max="12551" width="6.5546875" customWidth="1"/>
    <col min="12552" max="12552" width="32.5546875" customWidth="1"/>
    <col min="12553" max="12555" width="10.6640625" customWidth="1"/>
    <col min="12556" max="12556" width="15.109375" customWidth="1"/>
    <col min="12803" max="12803" width="20" customWidth="1"/>
    <col min="12804" max="12806" width="10.6640625" customWidth="1"/>
    <col min="12807" max="12807" width="6.5546875" customWidth="1"/>
    <col min="12808" max="12808" width="32.5546875" customWidth="1"/>
    <col min="12809" max="12811" width="10.6640625" customWidth="1"/>
    <col min="12812" max="12812" width="15.109375" customWidth="1"/>
    <col min="13059" max="13059" width="20" customWidth="1"/>
    <col min="13060" max="13062" width="10.6640625" customWidth="1"/>
    <col min="13063" max="13063" width="6.5546875" customWidth="1"/>
    <col min="13064" max="13064" width="32.5546875" customWidth="1"/>
    <col min="13065" max="13067" width="10.6640625" customWidth="1"/>
    <col min="13068" max="13068" width="15.109375" customWidth="1"/>
    <col min="13315" max="13315" width="20" customWidth="1"/>
    <col min="13316" max="13318" width="10.6640625" customWidth="1"/>
    <col min="13319" max="13319" width="6.5546875" customWidth="1"/>
    <col min="13320" max="13320" width="32.5546875" customWidth="1"/>
    <col min="13321" max="13323" width="10.6640625" customWidth="1"/>
    <col min="13324" max="13324" width="15.109375" customWidth="1"/>
    <col min="13571" max="13571" width="20" customWidth="1"/>
    <col min="13572" max="13574" width="10.6640625" customWidth="1"/>
    <col min="13575" max="13575" width="6.5546875" customWidth="1"/>
    <col min="13576" max="13576" width="32.5546875" customWidth="1"/>
    <col min="13577" max="13579" width="10.6640625" customWidth="1"/>
    <col min="13580" max="13580" width="15.109375" customWidth="1"/>
    <col min="13827" max="13827" width="20" customWidth="1"/>
    <col min="13828" max="13830" width="10.6640625" customWidth="1"/>
    <col min="13831" max="13831" width="6.5546875" customWidth="1"/>
    <col min="13832" max="13832" width="32.5546875" customWidth="1"/>
    <col min="13833" max="13835" width="10.6640625" customWidth="1"/>
    <col min="13836" max="13836" width="15.109375" customWidth="1"/>
    <col min="14083" max="14083" width="20" customWidth="1"/>
    <col min="14084" max="14086" width="10.6640625" customWidth="1"/>
    <col min="14087" max="14087" width="6.5546875" customWidth="1"/>
    <col min="14088" max="14088" width="32.5546875" customWidth="1"/>
    <col min="14089" max="14091" width="10.6640625" customWidth="1"/>
    <col min="14092" max="14092" width="15.109375" customWidth="1"/>
    <col min="14339" max="14339" width="20" customWidth="1"/>
    <col min="14340" max="14342" width="10.6640625" customWidth="1"/>
    <col min="14343" max="14343" width="6.5546875" customWidth="1"/>
    <col min="14344" max="14344" width="32.5546875" customWidth="1"/>
    <col min="14345" max="14347" width="10.6640625" customWidth="1"/>
    <col min="14348" max="14348" width="15.109375" customWidth="1"/>
    <col min="14595" max="14595" width="20" customWidth="1"/>
    <col min="14596" max="14598" width="10.6640625" customWidth="1"/>
    <col min="14599" max="14599" width="6.5546875" customWidth="1"/>
    <col min="14600" max="14600" width="32.5546875" customWidth="1"/>
    <col min="14601" max="14603" width="10.6640625" customWidth="1"/>
    <col min="14604" max="14604" width="15.109375" customWidth="1"/>
    <col min="14851" max="14851" width="20" customWidth="1"/>
    <col min="14852" max="14854" width="10.6640625" customWidth="1"/>
    <col min="14855" max="14855" width="6.5546875" customWidth="1"/>
    <col min="14856" max="14856" width="32.5546875" customWidth="1"/>
    <col min="14857" max="14859" width="10.6640625" customWidth="1"/>
    <col min="14860" max="14860" width="15.109375" customWidth="1"/>
    <col min="15107" max="15107" width="20" customWidth="1"/>
    <col min="15108" max="15110" width="10.6640625" customWidth="1"/>
    <col min="15111" max="15111" width="6.5546875" customWidth="1"/>
    <col min="15112" max="15112" width="32.5546875" customWidth="1"/>
    <col min="15113" max="15115" width="10.6640625" customWidth="1"/>
    <col min="15116" max="15116" width="15.109375" customWidth="1"/>
    <col min="15363" max="15363" width="20" customWidth="1"/>
    <col min="15364" max="15366" width="10.6640625" customWidth="1"/>
    <col min="15367" max="15367" width="6.5546875" customWidth="1"/>
    <col min="15368" max="15368" width="32.5546875" customWidth="1"/>
    <col min="15369" max="15371" width="10.6640625" customWidth="1"/>
    <col min="15372" max="15372" width="15.109375" customWidth="1"/>
    <col min="15619" max="15619" width="20" customWidth="1"/>
    <col min="15620" max="15622" width="10.6640625" customWidth="1"/>
    <col min="15623" max="15623" width="6.5546875" customWidth="1"/>
    <col min="15624" max="15624" width="32.5546875" customWidth="1"/>
    <col min="15625" max="15627" width="10.6640625" customWidth="1"/>
    <col min="15628" max="15628" width="15.109375" customWidth="1"/>
    <col min="15875" max="15875" width="20" customWidth="1"/>
    <col min="15876" max="15878" width="10.6640625" customWidth="1"/>
    <col min="15879" max="15879" width="6.5546875" customWidth="1"/>
    <col min="15880" max="15880" width="32.5546875" customWidth="1"/>
    <col min="15881" max="15883" width="10.6640625" customWidth="1"/>
    <col min="15884" max="15884" width="15.109375" customWidth="1"/>
    <col min="16131" max="16131" width="20" customWidth="1"/>
    <col min="16132" max="16134" width="10.6640625" customWidth="1"/>
    <col min="16135" max="16135" width="6.5546875" customWidth="1"/>
    <col min="16136" max="16136" width="32.5546875" customWidth="1"/>
    <col min="16137" max="16139" width="10.6640625" customWidth="1"/>
    <col min="16140" max="16140" width="15.109375" customWidth="1"/>
  </cols>
  <sheetData>
    <row r="1" spans="1:12" ht="12" customHeight="1">
      <c r="A1" t="s">
        <v>661</v>
      </c>
      <c r="H1" s="145"/>
      <c r="J1" s="195"/>
      <c r="K1" s="195" t="s">
        <v>654</v>
      </c>
      <c r="L1" s="195"/>
    </row>
    <row r="2" spans="1:12" ht="12" customHeight="1">
      <c r="A2" s="619" t="s">
        <v>294</v>
      </c>
      <c r="B2" s="619"/>
      <c r="C2" s="619"/>
      <c r="D2" s="619"/>
      <c r="E2" s="619"/>
      <c r="F2" s="619"/>
      <c r="G2" s="619"/>
      <c r="H2" s="619"/>
      <c r="I2" s="619"/>
      <c r="J2" s="619"/>
      <c r="K2" s="619"/>
      <c r="L2" s="201"/>
    </row>
    <row r="3" spans="1:12" ht="12" customHeight="1">
      <c r="A3" s="623"/>
      <c r="B3" s="623"/>
      <c r="C3" s="623"/>
      <c r="D3" s="202"/>
      <c r="E3" s="202"/>
      <c r="F3" s="38"/>
      <c r="G3" s="624"/>
      <c r="H3" s="624"/>
      <c r="J3" s="197"/>
      <c r="K3" s="197" t="s">
        <v>293</v>
      </c>
      <c r="L3" s="197"/>
    </row>
    <row r="4" spans="1:12" ht="12" customHeight="1">
      <c r="A4" s="581" t="s">
        <v>3</v>
      </c>
      <c r="B4" s="581"/>
      <c r="C4" s="581"/>
      <c r="D4" s="581"/>
      <c r="E4" s="581"/>
      <c r="F4" s="581"/>
      <c r="G4" s="581" t="s">
        <v>4</v>
      </c>
      <c r="H4" s="581"/>
      <c r="I4" s="581"/>
      <c r="J4" s="581"/>
      <c r="K4" s="581"/>
      <c r="L4" s="143"/>
    </row>
    <row r="5" spans="1:12">
      <c r="A5" s="571" t="s">
        <v>51</v>
      </c>
      <c r="B5" s="572"/>
      <c r="C5" s="573"/>
      <c r="D5" s="620" t="s">
        <v>292</v>
      </c>
      <c r="E5" s="621"/>
      <c r="F5" s="622"/>
      <c r="G5" s="571" t="s">
        <v>51</v>
      </c>
      <c r="H5" s="573"/>
      <c r="I5" s="565" t="s">
        <v>292</v>
      </c>
      <c r="J5" s="565"/>
      <c r="K5" s="565"/>
      <c r="L5" s="142"/>
    </row>
    <row r="6" spans="1:12">
      <c r="A6" s="574"/>
      <c r="B6" s="575"/>
      <c r="C6" s="576"/>
      <c r="D6" s="198">
        <v>2015</v>
      </c>
      <c r="E6" s="198">
        <v>2016</v>
      </c>
      <c r="F6" s="198">
        <v>2017</v>
      </c>
      <c r="G6" s="574"/>
      <c r="H6" s="576"/>
      <c r="I6" s="198">
        <v>2015</v>
      </c>
      <c r="J6" s="198">
        <v>2016</v>
      </c>
      <c r="K6" s="198">
        <v>2017</v>
      </c>
      <c r="L6" s="142"/>
    </row>
    <row r="7" spans="1:12" ht="12" customHeight="1">
      <c r="A7" s="602" t="s">
        <v>291</v>
      </c>
      <c r="B7" s="613"/>
      <c r="C7" s="603"/>
      <c r="D7" s="238"/>
      <c r="E7" s="238"/>
      <c r="F7" s="238"/>
      <c r="G7" s="602" t="s">
        <v>290</v>
      </c>
      <c r="H7" s="603"/>
      <c r="I7" s="238">
        <f>367806*1.025</f>
        <v>377001.14999999997</v>
      </c>
      <c r="J7" s="238">
        <f t="shared" ref="J7:K9" si="0">+I7*1.025</f>
        <v>386426.1787499999</v>
      </c>
      <c r="K7" s="238">
        <f t="shared" si="0"/>
        <v>396086.83321874985</v>
      </c>
      <c r="L7" s="83"/>
    </row>
    <row r="8" spans="1:12" ht="12" customHeight="1">
      <c r="A8" s="602" t="s">
        <v>289</v>
      </c>
      <c r="B8" s="613"/>
      <c r="C8" s="603"/>
      <c r="D8" s="238"/>
      <c r="E8" s="238"/>
      <c r="F8" s="238"/>
      <c r="G8" s="602" t="s">
        <v>288</v>
      </c>
      <c r="H8" s="603"/>
      <c r="I8" s="238">
        <f>100451*1.025</f>
        <v>102962.27499999999</v>
      </c>
      <c r="J8" s="238">
        <f t="shared" si="0"/>
        <v>105536.33187499999</v>
      </c>
      <c r="K8" s="238">
        <f t="shared" si="0"/>
        <v>108174.74017187498</v>
      </c>
      <c r="L8" s="83"/>
    </row>
    <row r="9" spans="1:12" ht="12" customHeight="1">
      <c r="A9" s="602" t="s">
        <v>287</v>
      </c>
      <c r="B9" s="613"/>
      <c r="C9" s="603"/>
      <c r="D9" s="238">
        <f>108555*1.025</f>
        <v>111268.87499999999</v>
      </c>
      <c r="E9" s="238">
        <f>+D9*1.025</f>
        <v>114050.59687499997</v>
      </c>
      <c r="F9" s="238">
        <f>+E9*1.025</f>
        <v>116901.86179687496</v>
      </c>
      <c r="G9" s="602" t="s">
        <v>286</v>
      </c>
      <c r="H9" s="603"/>
      <c r="I9" s="238">
        <f>189406*1.025</f>
        <v>194141.15</v>
      </c>
      <c r="J9" s="238">
        <f t="shared" si="0"/>
        <v>198994.67874999996</v>
      </c>
      <c r="K9" s="238">
        <f t="shared" si="0"/>
        <v>203969.54571874996</v>
      </c>
      <c r="L9" s="83"/>
    </row>
    <row r="10" spans="1:12" ht="12" customHeight="1">
      <c r="A10" s="602" t="s">
        <v>285</v>
      </c>
      <c r="B10" s="613"/>
      <c r="C10" s="603"/>
      <c r="D10" s="238"/>
      <c r="E10" s="238"/>
      <c r="F10" s="238"/>
      <c r="G10" s="602" t="s">
        <v>284</v>
      </c>
      <c r="H10" s="603"/>
      <c r="I10" s="238"/>
      <c r="J10" s="238"/>
      <c r="K10" s="238"/>
      <c r="L10" s="83"/>
    </row>
    <row r="11" spans="1:12" ht="12" customHeight="1">
      <c r="A11" s="601"/>
      <c r="B11" s="601"/>
      <c r="C11" s="601"/>
      <c r="D11" s="238"/>
      <c r="E11" s="238"/>
      <c r="F11" s="238"/>
      <c r="G11" s="602" t="s">
        <v>283</v>
      </c>
      <c r="H11" s="603"/>
      <c r="I11" s="238"/>
      <c r="J11" s="238"/>
      <c r="K11" s="238"/>
      <c r="L11" s="83"/>
    </row>
    <row r="12" spans="1:12" ht="12" customHeight="1">
      <c r="A12" s="616"/>
      <c r="B12" s="616"/>
      <c r="C12" s="616"/>
      <c r="D12" s="238"/>
      <c r="E12" s="238"/>
      <c r="F12" s="238"/>
      <c r="G12" s="614" t="s">
        <v>282</v>
      </c>
      <c r="H12" s="615"/>
      <c r="I12" s="238"/>
      <c r="J12" s="238"/>
      <c r="K12" s="238"/>
      <c r="L12" s="83"/>
    </row>
    <row r="13" spans="1:12" ht="12" customHeight="1">
      <c r="A13" s="617"/>
      <c r="B13" s="617"/>
      <c r="C13" s="617"/>
      <c r="D13" s="238"/>
      <c r="E13" s="238"/>
      <c r="F13" s="238"/>
      <c r="G13" s="602" t="s">
        <v>281</v>
      </c>
      <c r="H13" s="603"/>
      <c r="I13" s="238"/>
      <c r="J13" s="238"/>
      <c r="K13" s="238"/>
      <c r="L13" s="83"/>
    </row>
    <row r="14" spans="1:12" s="1" customFormat="1" ht="23.25" customHeight="1">
      <c r="A14" s="607" t="s">
        <v>280</v>
      </c>
      <c r="B14" s="618"/>
      <c r="C14" s="608"/>
      <c r="D14" s="239">
        <f>SUM(D7:D10)</f>
        <v>111268.87499999999</v>
      </c>
      <c r="E14" s="239">
        <f>SUM(E7:E10)</f>
        <v>114050.59687499997</v>
      </c>
      <c r="F14" s="239">
        <f>SUM(F7:F10)</f>
        <v>116901.86179687496</v>
      </c>
      <c r="G14" s="607" t="s">
        <v>279</v>
      </c>
      <c r="H14" s="608"/>
      <c r="I14" s="239">
        <f>SUM(I7:I11)</f>
        <v>674104.57499999995</v>
      </c>
      <c r="J14" s="239">
        <f>SUM(J7:J11)</f>
        <v>690957.18937499984</v>
      </c>
      <c r="K14" s="239">
        <f>SUM(K7:K11)</f>
        <v>708231.11910937482</v>
      </c>
      <c r="L14" s="97"/>
    </row>
    <row r="15" spans="1:12" ht="12" customHeight="1">
      <c r="A15" s="602"/>
      <c r="B15" s="613"/>
      <c r="C15" s="603"/>
      <c r="D15" s="238"/>
      <c r="E15" s="238"/>
      <c r="F15" s="238"/>
      <c r="G15" s="602"/>
      <c r="H15" s="603"/>
      <c r="I15" s="238"/>
      <c r="J15" s="238"/>
      <c r="K15" s="238"/>
      <c r="L15" s="83"/>
    </row>
    <row r="16" spans="1:12" ht="12" customHeight="1">
      <c r="A16" s="602" t="s">
        <v>265</v>
      </c>
      <c r="B16" s="613"/>
      <c r="C16" s="603"/>
      <c r="D16" s="238"/>
      <c r="E16" s="238"/>
      <c r="F16" s="238"/>
      <c r="G16" s="602" t="s">
        <v>278</v>
      </c>
      <c r="H16" s="603"/>
      <c r="I16" s="238"/>
      <c r="J16" s="238"/>
      <c r="K16" s="238"/>
    </row>
    <row r="17" spans="1:12" ht="12" customHeight="1">
      <c r="A17" s="600" t="s">
        <v>263</v>
      </c>
      <c r="B17" s="600"/>
      <c r="C17" s="600"/>
      <c r="D17" s="238"/>
      <c r="E17" s="238"/>
      <c r="F17" s="238"/>
      <c r="G17" s="625" t="s">
        <v>262</v>
      </c>
      <c r="H17" s="626"/>
      <c r="I17" s="238"/>
      <c r="J17" s="238"/>
      <c r="K17" s="238"/>
    </row>
    <row r="18" spans="1:12" ht="12" customHeight="1">
      <c r="A18" s="600" t="s">
        <v>261</v>
      </c>
      <c r="B18" s="600"/>
      <c r="C18" s="600"/>
      <c r="D18" s="238"/>
      <c r="E18" s="238"/>
      <c r="F18" s="238"/>
      <c r="G18" s="627" t="s">
        <v>277</v>
      </c>
      <c r="H18" s="628"/>
      <c r="I18" s="238"/>
      <c r="J18" s="238"/>
      <c r="K18" s="238"/>
    </row>
    <row r="19" spans="1:12" ht="12" customHeight="1">
      <c r="A19" s="601" t="s">
        <v>259</v>
      </c>
      <c r="B19" s="601"/>
      <c r="C19" s="601"/>
      <c r="D19" s="238"/>
      <c r="E19" s="238"/>
      <c r="F19" s="238"/>
      <c r="G19" s="625" t="s">
        <v>258</v>
      </c>
      <c r="H19" s="626"/>
      <c r="I19" s="238"/>
      <c r="J19" s="238"/>
      <c r="K19" s="238"/>
    </row>
    <row r="20" spans="1:12" ht="12" customHeight="1">
      <c r="A20" s="601" t="s">
        <v>257</v>
      </c>
      <c r="B20" s="601"/>
      <c r="C20" s="601"/>
      <c r="D20" s="238"/>
      <c r="E20" s="238"/>
      <c r="F20" s="238"/>
      <c r="G20" s="625" t="s">
        <v>256</v>
      </c>
      <c r="H20" s="626"/>
      <c r="I20" s="238"/>
      <c r="J20" s="238"/>
      <c r="K20" s="238"/>
    </row>
    <row r="21" spans="1:12" ht="12" customHeight="1">
      <c r="A21" s="600" t="s">
        <v>255</v>
      </c>
      <c r="B21" s="600"/>
      <c r="C21" s="600"/>
      <c r="D21" s="238">
        <f>+I25-D14</f>
        <v>562835.69999999995</v>
      </c>
      <c r="E21" s="238">
        <f>+J25-E14</f>
        <v>576906.59249999991</v>
      </c>
      <c r="F21" s="238">
        <f>+K25-F14</f>
        <v>591329.25731249992</v>
      </c>
      <c r="G21" s="625" t="s">
        <v>254</v>
      </c>
      <c r="H21" s="626"/>
      <c r="I21" s="238"/>
      <c r="J21" s="238"/>
      <c r="K21" s="238"/>
    </row>
    <row r="22" spans="1:12" ht="12" customHeight="1">
      <c r="A22" s="604"/>
      <c r="B22" s="604"/>
      <c r="C22" s="604"/>
      <c r="D22" s="238"/>
      <c r="E22" s="238"/>
      <c r="F22" s="238"/>
      <c r="G22" s="625" t="s">
        <v>253</v>
      </c>
      <c r="H22" s="626"/>
      <c r="I22" s="238"/>
      <c r="J22" s="238"/>
      <c r="K22" s="238"/>
    </row>
    <row r="23" spans="1:12" ht="12" customHeight="1">
      <c r="A23" s="616" t="s">
        <v>276</v>
      </c>
      <c r="B23" s="616"/>
      <c r="C23" s="616"/>
      <c r="D23" s="239">
        <f>SUM(D16:D21)</f>
        <v>562835.69999999995</v>
      </c>
      <c r="E23" s="239">
        <f>SUM(E16:E21)</f>
        <v>576906.59249999991</v>
      </c>
      <c r="F23" s="239">
        <f>SUM(F16:F21)</f>
        <v>591329.25731249992</v>
      </c>
      <c r="G23" s="607" t="s">
        <v>275</v>
      </c>
      <c r="H23" s="608"/>
      <c r="I23" s="239">
        <f>SUM(I16:I22)</f>
        <v>0</v>
      </c>
      <c r="J23" s="239">
        <f>SUM(J16:J22)</f>
        <v>0</v>
      </c>
      <c r="K23" s="239">
        <f>SUM(K16:K22)</f>
        <v>0</v>
      </c>
      <c r="L23" s="83"/>
    </row>
    <row r="24" spans="1:12" ht="12" customHeight="1">
      <c r="A24" s="617"/>
      <c r="B24" s="617"/>
      <c r="C24" s="617"/>
      <c r="D24" s="239"/>
      <c r="E24" s="239"/>
      <c r="F24" s="239"/>
      <c r="G24" s="605"/>
      <c r="H24" s="606"/>
      <c r="I24" s="239"/>
      <c r="J24" s="239"/>
      <c r="K24" s="239"/>
      <c r="L24" s="83"/>
    </row>
    <row r="25" spans="1:12" ht="12" customHeight="1">
      <c r="A25" s="616" t="s">
        <v>274</v>
      </c>
      <c r="B25" s="616"/>
      <c r="C25" s="616"/>
      <c r="D25" s="239">
        <f>+D14+D23</f>
        <v>674104.57499999995</v>
      </c>
      <c r="E25" s="239">
        <f>+E14+E23</f>
        <v>690957.18937499984</v>
      </c>
      <c r="F25" s="239">
        <f>+F14+F23</f>
        <v>708231.11910937494</v>
      </c>
      <c r="G25" s="607" t="s">
        <v>273</v>
      </c>
      <c r="H25" s="608"/>
      <c r="I25" s="239">
        <f>+I14+I23</f>
        <v>674104.57499999995</v>
      </c>
      <c r="J25" s="239">
        <f>+J14+J23</f>
        <v>690957.18937499984</v>
      </c>
      <c r="K25" s="239">
        <f>+K14+K23</f>
        <v>708231.11910937482</v>
      </c>
      <c r="L25" s="83"/>
    </row>
    <row r="26" spans="1:12" ht="12" customHeight="1">
      <c r="A26" s="601"/>
      <c r="B26" s="601"/>
      <c r="C26" s="601"/>
      <c r="D26" s="238"/>
      <c r="E26" s="238"/>
      <c r="F26" s="238"/>
      <c r="G26" s="602"/>
      <c r="H26" s="603"/>
      <c r="I26" s="238"/>
      <c r="J26" s="238"/>
      <c r="K26" s="238"/>
      <c r="L26" s="83"/>
    </row>
    <row r="27" spans="1:12" ht="12.75" customHeight="1">
      <c r="A27" s="602" t="s">
        <v>272</v>
      </c>
      <c r="B27" s="613"/>
      <c r="C27" s="603"/>
      <c r="D27" s="238"/>
      <c r="E27" s="238"/>
      <c r="F27" s="238"/>
      <c r="G27" s="602" t="s">
        <v>271</v>
      </c>
      <c r="H27" s="603"/>
      <c r="I27" s="238">
        <f>1000*1.25</f>
        <v>1250</v>
      </c>
      <c r="J27" s="238">
        <f>+I27*1.025</f>
        <v>1281.25</v>
      </c>
      <c r="K27" s="238">
        <f>+J27*1.025</f>
        <v>1313.2812499999998</v>
      </c>
      <c r="L27" s="83"/>
    </row>
    <row r="28" spans="1:12" ht="12" customHeight="1">
      <c r="A28" s="602" t="s">
        <v>270</v>
      </c>
      <c r="B28" s="613"/>
      <c r="C28" s="603"/>
      <c r="D28" s="238"/>
      <c r="E28" s="238"/>
      <c r="F28" s="238"/>
      <c r="G28" s="602" t="s">
        <v>207</v>
      </c>
      <c r="H28" s="603"/>
      <c r="I28" s="238"/>
      <c r="J28" s="238"/>
      <c r="K28" s="238"/>
      <c r="L28" s="83"/>
    </row>
    <row r="29" spans="1:12" ht="12" customHeight="1">
      <c r="A29" s="601" t="s">
        <v>269</v>
      </c>
      <c r="B29" s="601"/>
      <c r="C29" s="601"/>
      <c r="D29" s="238"/>
      <c r="E29" s="238"/>
      <c r="F29" s="238"/>
      <c r="G29" s="602" t="s">
        <v>268</v>
      </c>
      <c r="H29" s="603"/>
      <c r="I29" s="238"/>
      <c r="J29" s="238"/>
      <c r="K29" s="238"/>
      <c r="L29" s="83"/>
    </row>
    <row r="30" spans="1:12" ht="24" customHeight="1">
      <c r="A30" s="607" t="s">
        <v>267</v>
      </c>
      <c r="B30" s="618"/>
      <c r="C30" s="608"/>
      <c r="D30" s="238">
        <f>SUM(D27:D29)</f>
        <v>0</v>
      </c>
      <c r="E30" s="238">
        <f>SUM(E27:E29)</f>
        <v>0</v>
      </c>
      <c r="F30" s="238">
        <f>SUM(F27:F29)</f>
        <v>0</v>
      </c>
      <c r="G30" s="607" t="s">
        <v>266</v>
      </c>
      <c r="H30" s="608"/>
      <c r="I30" s="239">
        <f>SUM(I27:I29)</f>
        <v>1250</v>
      </c>
      <c r="J30" s="239">
        <f>SUM(J27:J29)</f>
        <v>1281.25</v>
      </c>
      <c r="K30" s="239">
        <f>SUM(K27:K29)</f>
        <v>1313.2812499999998</v>
      </c>
      <c r="L30" s="83"/>
    </row>
    <row r="31" spans="1:12" ht="12" customHeight="1">
      <c r="A31" s="601"/>
      <c r="B31" s="601"/>
      <c r="C31" s="601"/>
      <c r="D31" s="238"/>
      <c r="E31" s="238"/>
      <c r="F31" s="238"/>
      <c r="G31" s="602"/>
      <c r="H31" s="603"/>
      <c r="I31" s="238"/>
      <c r="J31" s="238"/>
      <c r="K31" s="238"/>
      <c r="L31" s="83"/>
    </row>
    <row r="32" spans="1:12" ht="12" customHeight="1">
      <c r="A32" s="602" t="s">
        <v>265</v>
      </c>
      <c r="B32" s="613"/>
      <c r="C32" s="603"/>
      <c r="D32" s="238"/>
      <c r="E32" s="238"/>
      <c r="F32" s="238"/>
      <c r="G32" s="602" t="s">
        <v>264</v>
      </c>
      <c r="H32" s="603"/>
      <c r="I32" s="238"/>
      <c r="J32" s="238"/>
      <c r="K32" s="238"/>
    </row>
    <row r="33" spans="1:12" ht="12" customHeight="1">
      <c r="A33" s="600" t="s">
        <v>263</v>
      </c>
      <c r="B33" s="600"/>
      <c r="C33" s="600"/>
      <c r="D33" s="238"/>
      <c r="E33" s="238"/>
      <c r="F33" s="238"/>
      <c r="G33" s="625" t="s">
        <v>262</v>
      </c>
      <c r="H33" s="626"/>
      <c r="I33" s="238"/>
      <c r="J33" s="238"/>
      <c r="K33" s="238"/>
    </row>
    <row r="34" spans="1:12" ht="12" customHeight="1">
      <c r="A34" s="600" t="s">
        <v>261</v>
      </c>
      <c r="B34" s="600"/>
      <c r="C34" s="600"/>
      <c r="D34" s="238"/>
      <c r="E34" s="238"/>
      <c r="F34" s="238"/>
      <c r="G34" s="602" t="s">
        <v>260</v>
      </c>
      <c r="H34" s="603"/>
      <c r="I34" s="238"/>
      <c r="J34" s="238"/>
      <c r="K34" s="238"/>
    </row>
    <row r="35" spans="1:12" ht="12" customHeight="1">
      <c r="A35" s="601" t="s">
        <v>259</v>
      </c>
      <c r="B35" s="601"/>
      <c r="C35" s="601"/>
      <c r="D35" s="238"/>
      <c r="E35" s="238"/>
      <c r="F35" s="238"/>
      <c r="G35" s="602" t="s">
        <v>258</v>
      </c>
      <c r="H35" s="603"/>
      <c r="I35" s="238"/>
      <c r="J35" s="238"/>
      <c r="K35" s="238"/>
    </row>
    <row r="36" spans="1:12" ht="12" customHeight="1">
      <c r="A36" s="601" t="s">
        <v>257</v>
      </c>
      <c r="B36" s="601"/>
      <c r="C36" s="601"/>
      <c r="D36" s="238"/>
      <c r="E36" s="238"/>
      <c r="F36" s="238"/>
      <c r="G36" s="625" t="s">
        <v>256</v>
      </c>
      <c r="H36" s="626"/>
      <c r="I36" s="238"/>
      <c r="J36" s="238"/>
      <c r="K36" s="238"/>
    </row>
    <row r="37" spans="1:12" ht="12" customHeight="1">
      <c r="A37" s="600" t="s">
        <v>255</v>
      </c>
      <c r="B37" s="600"/>
      <c r="C37" s="600"/>
      <c r="D37" s="238">
        <f>+I30</f>
        <v>1250</v>
      </c>
      <c r="E37" s="238">
        <f>+J30</f>
        <v>1281.25</v>
      </c>
      <c r="F37" s="238">
        <f>+K30</f>
        <v>1313.2812499999998</v>
      </c>
      <c r="G37" s="625" t="s">
        <v>254</v>
      </c>
      <c r="H37" s="626"/>
      <c r="I37" s="238"/>
      <c r="J37" s="238"/>
      <c r="K37" s="238"/>
    </row>
    <row r="38" spans="1:12" ht="12" customHeight="1">
      <c r="A38" s="604"/>
      <c r="B38" s="604"/>
      <c r="C38" s="604"/>
      <c r="D38" s="238"/>
      <c r="E38" s="238"/>
      <c r="F38" s="238"/>
      <c r="G38" s="625" t="s">
        <v>253</v>
      </c>
      <c r="H38" s="626"/>
      <c r="I38" s="238"/>
      <c r="J38" s="238"/>
      <c r="K38" s="238"/>
    </row>
    <row r="39" spans="1:12" ht="12" customHeight="1">
      <c r="A39" s="607" t="s">
        <v>252</v>
      </c>
      <c r="B39" s="618"/>
      <c r="C39" s="608"/>
      <c r="D39" s="239">
        <f>SUM(D32:D37)</f>
        <v>1250</v>
      </c>
      <c r="E39" s="239">
        <f>SUM(E32:E37)</f>
        <v>1281.25</v>
      </c>
      <c r="F39" s="239">
        <f>SUM(F32:F37)</f>
        <v>1313.2812499999998</v>
      </c>
      <c r="G39" s="607" t="s">
        <v>251</v>
      </c>
      <c r="H39" s="608"/>
      <c r="I39" s="239">
        <f>SUM(I32:I38)</f>
        <v>0</v>
      </c>
      <c r="J39" s="239">
        <f>SUM(J32:J38)</f>
        <v>0</v>
      </c>
      <c r="K39" s="239">
        <f>SUM(K32:K38)</f>
        <v>0</v>
      </c>
      <c r="L39" s="83"/>
    </row>
    <row r="40" spans="1:12" ht="12" customHeight="1">
      <c r="A40" s="601"/>
      <c r="B40" s="601"/>
      <c r="C40" s="601"/>
      <c r="D40" s="239"/>
      <c r="E40" s="239"/>
      <c r="F40" s="239"/>
      <c r="G40" s="602"/>
      <c r="H40" s="603"/>
      <c r="I40" s="239"/>
      <c r="J40" s="239"/>
      <c r="K40" s="239"/>
      <c r="L40" s="83"/>
    </row>
    <row r="41" spans="1:12" ht="12.75" customHeight="1">
      <c r="A41" s="616" t="s">
        <v>250</v>
      </c>
      <c r="B41" s="616"/>
      <c r="C41" s="616"/>
      <c r="D41" s="239">
        <f>+D30+D39</f>
        <v>1250</v>
      </c>
      <c r="E41" s="239">
        <f>+E30+E39</f>
        <v>1281.25</v>
      </c>
      <c r="F41" s="239">
        <f>+F30+F39</f>
        <v>1313.2812499999998</v>
      </c>
      <c r="G41" s="607" t="s">
        <v>249</v>
      </c>
      <c r="H41" s="608"/>
      <c r="I41" s="239">
        <f>+I30+I39</f>
        <v>1250</v>
      </c>
      <c r="J41" s="239">
        <f>+J30+J39</f>
        <v>1281.25</v>
      </c>
      <c r="K41" s="239">
        <f>+K30+K39</f>
        <v>1313.2812499999998</v>
      </c>
      <c r="L41" s="83"/>
    </row>
    <row r="42" spans="1:12" ht="12" customHeight="1">
      <c r="A42" s="601"/>
      <c r="B42" s="601"/>
      <c r="C42" s="601"/>
      <c r="D42" s="239"/>
      <c r="E42" s="239"/>
      <c r="F42" s="239"/>
      <c r="G42" s="611"/>
      <c r="H42" s="612"/>
      <c r="I42" s="239"/>
      <c r="J42" s="239"/>
      <c r="K42" s="239"/>
      <c r="L42" s="83"/>
    </row>
    <row r="43" spans="1:12" ht="12.75" customHeight="1">
      <c r="A43" s="610" t="s">
        <v>248</v>
      </c>
      <c r="B43" s="610"/>
      <c r="C43" s="610"/>
      <c r="D43" s="239">
        <f>+D25+D41</f>
        <v>675354.57499999995</v>
      </c>
      <c r="E43" s="239">
        <f>+E25+E41</f>
        <v>692238.43937499984</v>
      </c>
      <c r="F43" s="239">
        <f>+F25+F41</f>
        <v>709544.40035937494</v>
      </c>
      <c r="G43" s="629" t="s">
        <v>247</v>
      </c>
      <c r="H43" s="630"/>
      <c r="I43" s="239">
        <f>+I25+I41</f>
        <v>675354.57499999995</v>
      </c>
      <c r="J43" s="239">
        <f>+J25+J41</f>
        <v>692238.43937499984</v>
      </c>
      <c r="K43" s="239">
        <f>+K25+K41</f>
        <v>709544.40035937482</v>
      </c>
      <c r="L43" s="83"/>
    </row>
    <row r="47" spans="1:12">
      <c r="A47" t="s">
        <v>713</v>
      </c>
    </row>
  </sheetData>
  <mergeCells count="83">
    <mergeCell ref="A43:C43"/>
    <mergeCell ref="G43:H43"/>
    <mergeCell ref="A40:C40"/>
    <mergeCell ref="G40:H40"/>
    <mergeCell ref="A41:C41"/>
    <mergeCell ref="G41:H41"/>
    <mergeCell ref="A42:C42"/>
    <mergeCell ref="G42:H42"/>
    <mergeCell ref="A37:C37"/>
    <mergeCell ref="G37:H37"/>
    <mergeCell ref="A38:C38"/>
    <mergeCell ref="G38:H38"/>
    <mergeCell ref="A39:C39"/>
    <mergeCell ref="G39:H39"/>
    <mergeCell ref="A34:C34"/>
    <mergeCell ref="G34:H34"/>
    <mergeCell ref="A35:C35"/>
    <mergeCell ref="G35:H35"/>
    <mergeCell ref="A36:C36"/>
    <mergeCell ref="G36:H36"/>
    <mergeCell ref="A31:C31"/>
    <mergeCell ref="G31:H31"/>
    <mergeCell ref="A32:C32"/>
    <mergeCell ref="G32:H32"/>
    <mergeCell ref="A33:C33"/>
    <mergeCell ref="G33:H33"/>
    <mergeCell ref="A28:C28"/>
    <mergeCell ref="G28:H28"/>
    <mergeCell ref="A29:C29"/>
    <mergeCell ref="G29:H29"/>
    <mergeCell ref="A30:C30"/>
    <mergeCell ref="G30:H30"/>
    <mergeCell ref="A25:C25"/>
    <mergeCell ref="G25:H25"/>
    <mergeCell ref="A26:C26"/>
    <mergeCell ref="G26:H26"/>
    <mergeCell ref="A27:C27"/>
    <mergeCell ref="G27:H27"/>
    <mergeCell ref="A22:C22"/>
    <mergeCell ref="G22:H22"/>
    <mergeCell ref="A23:C23"/>
    <mergeCell ref="G23:H23"/>
    <mergeCell ref="A24:C24"/>
    <mergeCell ref="G24:H24"/>
    <mergeCell ref="A19:C19"/>
    <mergeCell ref="G19:H19"/>
    <mergeCell ref="A20:C20"/>
    <mergeCell ref="G20:H20"/>
    <mergeCell ref="A21:C21"/>
    <mergeCell ref="G21:H21"/>
    <mergeCell ref="A16:C16"/>
    <mergeCell ref="G16:H16"/>
    <mergeCell ref="A17:C17"/>
    <mergeCell ref="G17:H17"/>
    <mergeCell ref="A18:C18"/>
    <mergeCell ref="G18:H18"/>
    <mergeCell ref="A13:C13"/>
    <mergeCell ref="G13:H13"/>
    <mergeCell ref="A14:C14"/>
    <mergeCell ref="G14:H14"/>
    <mergeCell ref="A15:C15"/>
    <mergeCell ref="G15:H15"/>
    <mergeCell ref="A10:C10"/>
    <mergeCell ref="G10:H10"/>
    <mergeCell ref="A11:C11"/>
    <mergeCell ref="G11:H11"/>
    <mergeCell ref="A12:C12"/>
    <mergeCell ref="G12:H12"/>
    <mergeCell ref="A7:C7"/>
    <mergeCell ref="G7:H7"/>
    <mergeCell ref="A8:C8"/>
    <mergeCell ref="G8:H8"/>
    <mergeCell ref="A9:C9"/>
    <mergeCell ref="G9:H9"/>
    <mergeCell ref="A5:C6"/>
    <mergeCell ref="D5:F5"/>
    <mergeCell ref="G5:H6"/>
    <mergeCell ref="I5:K5"/>
    <mergeCell ref="A2:K2"/>
    <mergeCell ref="A3:C3"/>
    <mergeCell ref="G3:H3"/>
    <mergeCell ref="A4:F4"/>
    <mergeCell ref="G4:K4"/>
  </mergeCells>
  <pageMargins left="0.32" right="0.26" top="0.18" bottom="0.2" header="0.52" footer="0.2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50"/>
  </sheetPr>
  <dimension ref="A1:L47"/>
  <sheetViews>
    <sheetView view="pageLayout" topLeftCell="A16" workbookViewId="0">
      <selection activeCell="D45" sqref="D45"/>
    </sheetView>
  </sheetViews>
  <sheetFormatPr defaultRowHeight="13.2"/>
  <cols>
    <col min="3" max="3" width="20" customWidth="1"/>
    <col min="4" max="6" width="10.6640625" customWidth="1"/>
    <col min="7" max="7" width="6.5546875" customWidth="1"/>
    <col min="8" max="8" width="32.5546875" customWidth="1"/>
    <col min="9" max="11" width="10.6640625" customWidth="1"/>
    <col min="12" max="12" width="15.109375" customWidth="1"/>
    <col min="259" max="259" width="20" customWidth="1"/>
    <col min="260" max="262" width="10.6640625" customWidth="1"/>
    <col min="263" max="263" width="6.5546875" customWidth="1"/>
    <col min="264" max="264" width="32.5546875" customWidth="1"/>
    <col min="265" max="267" width="10.6640625" customWidth="1"/>
    <col min="268" max="268" width="15.109375" customWidth="1"/>
    <col min="515" max="515" width="20" customWidth="1"/>
    <col min="516" max="518" width="10.6640625" customWidth="1"/>
    <col min="519" max="519" width="6.5546875" customWidth="1"/>
    <col min="520" max="520" width="32.5546875" customWidth="1"/>
    <col min="521" max="523" width="10.6640625" customWidth="1"/>
    <col min="524" max="524" width="15.109375" customWidth="1"/>
    <col min="771" max="771" width="20" customWidth="1"/>
    <col min="772" max="774" width="10.6640625" customWidth="1"/>
    <col min="775" max="775" width="6.5546875" customWidth="1"/>
    <col min="776" max="776" width="32.5546875" customWidth="1"/>
    <col min="777" max="779" width="10.6640625" customWidth="1"/>
    <col min="780" max="780" width="15.109375" customWidth="1"/>
    <col min="1027" max="1027" width="20" customWidth="1"/>
    <col min="1028" max="1030" width="10.6640625" customWidth="1"/>
    <col min="1031" max="1031" width="6.5546875" customWidth="1"/>
    <col min="1032" max="1032" width="32.5546875" customWidth="1"/>
    <col min="1033" max="1035" width="10.6640625" customWidth="1"/>
    <col min="1036" max="1036" width="15.109375" customWidth="1"/>
    <col min="1283" max="1283" width="20" customWidth="1"/>
    <col min="1284" max="1286" width="10.6640625" customWidth="1"/>
    <col min="1287" max="1287" width="6.5546875" customWidth="1"/>
    <col min="1288" max="1288" width="32.5546875" customWidth="1"/>
    <col min="1289" max="1291" width="10.6640625" customWidth="1"/>
    <col min="1292" max="1292" width="15.109375" customWidth="1"/>
    <col min="1539" max="1539" width="20" customWidth="1"/>
    <col min="1540" max="1542" width="10.6640625" customWidth="1"/>
    <col min="1543" max="1543" width="6.5546875" customWidth="1"/>
    <col min="1544" max="1544" width="32.5546875" customWidth="1"/>
    <col min="1545" max="1547" width="10.6640625" customWidth="1"/>
    <col min="1548" max="1548" width="15.109375" customWidth="1"/>
    <col min="1795" max="1795" width="20" customWidth="1"/>
    <col min="1796" max="1798" width="10.6640625" customWidth="1"/>
    <col min="1799" max="1799" width="6.5546875" customWidth="1"/>
    <col min="1800" max="1800" width="32.5546875" customWidth="1"/>
    <col min="1801" max="1803" width="10.6640625" customWidth="1"/>
    <col min="1804" max="1804" width="15.109375" customWidth="1"/>
    <col min="2051" max="2051" width="20" customWidth="1"/>
    <col min="2052" max="2054" width="10.6640625" customWidth="1"/>
    <col min="2055" max="2055" width="6.5546875" customWidth="1"/>
    <col min="2056" max="2056" width="32.5546875" customWidth="1"/>
    <col min="2057" max="2059" width="10.6640625" customWidth="1"/>
    <col min="2060" max="2060" width="15.109375" customWidth="1"/>
    <col min="2307" max="2307" width="20" customWidth="1"/>
    <col min="2308" max="2310" width="10.6640625" customWidth="1"/>
    <col min="2311" max="2311" width="6.5546875" customWidth="1"/>
    <col min="2312" max="2312" width="32.5546875" customWidth="1"/>
    <col min="2313" max="2315" width="10.6640625" customWidth="1"/>
    <col min="2316" max="2316" width="15.109375" customWidth="1"/>
    <col min="2563" max="2563" width="20" customWidth="1"/>
    <col min="2564" max="2566" width="10.6640625" customWidth="1"/>
    <col min="2567" max="2567" width="6.5546875" customWidth="1"/>
    <col min="2568" max="2568" width="32.5546875" customWidth="1"/>
    <col min="2569" max="2571" width="10.6640625" customWidth="1"/>
    <col min="2572" max="2572" width="15.109375" customWidth="1"/>
    <col min="2819" max="2819" width="20" customWidth="1"/>
    <col min="2820" max="2822" width="10.6640625" customWidth="1"/>
    <col min="2823" max="2823" width="6.5546875" customWidth="1"/>
    <col min="2824" max="2824" width="32.5546875" customWidth="1"/>
    <col min="2825" max="2827" width="10.6640625" customWidth="1"/>
    <col min="2828" max="2828" width="15.109375" customWidth="1"/>
    <col min="3075" max="3075" width="20" customWidth="1"/>
    <col min="3076" max="3078" width="10.6640625" customWidth="1"/>
    <col min="3079" max="3079" width="6.5546875" customWidth="1"/>
    <col min="3080" max="3080" width="32.5546875" customWidth="1"/>
    <col min="3081" max="3083" width="10.6640625" customWidth="1"/>
    <col min="3084" max="3084" width="15.109375" customWidth="1"/>
    <col min="3331" max="3331" width="20" customWidth="1"/>
    <col min="3332" max="3334" width="10.6640625" customWidth="1"/>
    <col min="3335" max="3335" width="6.5546875" customWidth="1"/>
    <col min="3336" max="3336" width="32.5546875" customWidth="1"/>
    <col min="3337" max="3339" width="10.6640625" customWidth="1"/>
    <col min="3340" max="3340" width="15.109375" customWidth="1"/>
    <col min="3587" max="3587" width="20" customWidth="1"/>
    <col min="3588" max="3590" width="10.6640625" customWidth="1"/>
    <col min="3591" max="3591" width="6.5546875" customWidth="1"/>
    <col min="3592" max="3592" width="32.5546875" customWidth="1"/>
    <col min="3593" max="3595" width="10.6640625" customWidth="1"/>
    <col min="3596" max="3596" width="15.109375" customWidth="1"/>
    <col min="3843" max="3843" width="20" customWidth="1"/>
    <col min="3844" max="3846" width="10.6640625" customWidth="1"/>
    <col min="3847" max="3847" width="6.5546875" customWidth="1"/>
    <col min="3848" max="3848" width="32.5546875" customWidth="1"/>
    <col min="3849" max="3851" width="10.6640625" customWidth="1"/>
    <col min="3852" max="3852" width="15.109375" customWidth="1"/>
    <col min="4099" max="4099" width="20" customWidth="1"/>
    <col min="4100" max="4102" width="10.6640625" customWidth="1"/>
    <col min="4103" max="4103" width="6.5546875" customWidth="1"/>
    <col min="4104" max="4104" width="32.5546875" customWidth="1"/>
    <col min="4105" max="4107" width="10.6640625" customWidth="1"/>
    <col min="4108" max="4108" width="15.109375" customWidth="1"/>
    <col min="4355" max="4355" width="20" customWidth="1"/>
    <col min="4356" max="4358" width="10.6640625" customWidth="1"/>
    <col min="4359" max="4359" width="6.5546875" customWidth="1"/>
    <col min="4360" max="4360" width="32.5546875" customWidth="1"/>
    <col min="4361" max="4363" width="10.6640625" customWidth="1"/>
    <col min="4364" max="4364" width="15.109375" customWidth="1"/>
    <col min="4611" max="4611" width="20" customWidth="1"/>
    <col min="4612" max="4614" width="10.6640625" customWidth="1"/>
    <col min="4615" max="4615" width="6.5546875" customWidth="1"/>
    <col min="4616" max="4616" width="32.5546875" customWidth="1"/>
    <col min="4617" max="4619" width="10.6640625" customWidth="1"/>
    <col min="4620" max="4620" width="15.109375" customWidth="1"/>
    <col min="4867" max="4867" width="20" customWidth="1"/>
    <col min="4868" max="4870" width="10.6640625" customWidth="1"/>
    <col min="4871" max="4871" width="6.5546875" customWidth="1"/>
    <col min="4872" max="4872" width="32.5546875" customWidth="1"/>
    <col min="4873" max="4875" width="10.6640625" customWidth="1"/>
    <col min="4876" max="4876" width="15.109375" customWidth="1"/>
    <col min="5123" max="5123" width="20" customWidth="1"/>
    <col min="5124" max="5126" width="10.6640625" customWidth="1"/>
    <col min="5127" max="5127" width="6.5546875" customWidth="1"/>
    <col min="5128" max="5128" width="32.5546875" customWidth="1"/>
    <col min="5129" max="5131" width="10.6640625" customWidth="1"/>
    <col min="5132" max="5132" width="15.109375" customWidth="1"/>
    <col min="5379" max="5379" width="20" customWidth="1"/>
    <col min="5380" max="5382" width="10.6640625" customWidth="1"/>
    <col min="5383" max="5383" width="6.5546875" customWidth="1"/>
    <col min="5384" max="5384" width="32.5546875" customWidth="1"/>
    <col min="5385" max="5387" width="10.6640625" customWidth="1"/>
    <col min="5388" max="5388" width="15.109375" customWidth="1"/>
    <col min="5635" max="5635" width="20" customWidth="1"/>
    <col min="5636" max="5638" width="10.6640625" customWidth="1"/>
    <col min="5639" max="5639" width="6.5546875" customWidth="1"/>
    <col min="5640" max="5640" width="32.5546875" customWidth="1"/>
    <col min="5641" max="5643" width="10.6640625" customWidth="1"/>
    <col min="5644" max="5644" width="15.109375" customWidth="1"/>
    <col min="5891" max="5891" width="20" customWidth="1"/>
    <col min="5892" max="5894" width="10.6640625" customWidth="1"/>
    <col min="5895" max="5895" width="6.5546875" customWidth="1"/>
    <col min="5896" max="5896" width="32.5546875" customWidth="1"/>
    <col min="5897" max="5899" width="10.6640625" customWidth="1"/>
    <col min="5900" max="5900" width="15.109375" customWidth="1"/>
    <col min="6147" max="6147" width="20" customWidth="1"/>
    <col min="6148" max="6150" width="10.6640625" customWidth="1"/>
    <col min="6151" max="6151" width="6.5546875" customWidth="1"/>
    <col min="6152" max="6152" width="32.5546875" customWidth="1"/>
    <col min="6153" max="6155" width="10.6640625" customWidth="1"/>
    <col min="6156" max="6156" width="15.109375" customWidth="1"/>
    <col min="6403" max="6403" width="20" customWidth="1"/>
    <col min="6404" max="6406" width="10.6640625" customWidth="1"/>
    <col min="6407" max="6407" width="6.5546875" customWidth="1"/>
    <col min="6408" max="6408" width="32.5546875" customWidth="1"/>
    <col min="6409" max="6411" width="10.6640625" customWidth="1"/>
    <col min="6412" max="6412" width="15.109375" customWidth="1"/>
    <col min="6659" max="6659" width="20" customWidth="1"/>
    <col min="6660" max="6662" width="10.6640625" customWidth="1"/>
    <col min="6663" max="6663" width="6.5546875" customWidth="1"/>
    <col min="6664" max="6664" width="32.5546875" customWidth="1"/>
    <col min="6665" max="6667" width="10.6640625" customWidth="1"/>
    <col min="6668" max="6668" width="15.109375" customWidth="1"/>
    <col min="6915" max="6915" width="20" customWidth="1"/>
    <col min="6916" max="6918" width="10.6640625" customWidth="1"/>
    <col min="6919" max="6919" width="6.5546875" customWidth="1"/>
    <col min="6920" max="6920" width="32.5546875" customWidth="1"/>
    <col min="6921" max="6923" width="10.6640625" customWidth="1"/>
    <col min="6924" max="6924" width="15.109375" customWidth="1"/>
    <col min="7171" max="7171" width="20" customWidth="1"/>
    <col min="7172" max="7174" width="10.6640625" customWidth="1"/>
    <col min="7175" max="7175" width="6.5546875" customWidth="1"/>
    <col min="7176" max="7176" width="32.5546875" customWidth="1"/>
    <col min="7177" max="7179" width="10.6640625" customWidth="1"/>
    <col min="7180" max="7180" width="15.109375" customWidth="1"/>
    <col min="7427" max="7427" width="20" customWidth="1"/>
    <col min="7428" max="7430" width="10.6640625" customWidth="1"/>
    <col min="7431" max="7431" width="6.5546875" customWidth="1"/>
    <col min="7432" max="7432" width="32.5546875" customWidth="1"/>
    <col min="7433" max="7435" width="10.6640625" customWidth="1"/>
    <col min="7436" max="7436" width="15.109375" customWidth="1"/>
    <col min="7683" max="7683" width="20" customWidth="1"/>
    <col min="7684" max="7686" width="10.6640625" customWidth="1"/>
    <col min="7687" max="7687" width="6.5546875" customWidth="1"/>
    <col min="7688" max="7688" width="32.5546875" customWidth="1"/>
    <col min="7689" max="7691" width="10.6640625" customWidth="1"/>
    <col min="7692" max="7692" width="15.109375" customWidth="1"/>
    <col min="7939" max="7939" width="20" customWidth="1"/>
    <col min="7940" max="7942" width="10.6640625" customWidth="1"/>
    <col min="7943" max="7943" width="6.5546875" customWidth="1"/>
    <col min="7944" max="7944" width="32.5546875" customWidth="1"/>
    <col min="7945" max="7947" width="10.6640625" customWidth="1"/>
    <col min="7948" max="7948" width="15.109375" customWidth="1"/>
    <col min="8195" max="8195" width="20" customWidth="1"/>
    <col min="8196" max="8198" width="10.6640625" customWidth="1"/>
    <col min="8199" max="8199" width="6.5546875" customWidth="1"/>
    <col min="8200" max="8200" width="32.5546875" customWidth="1"/>
    <col min="8201" max="8203" width="10.6640625" customWidth="1"/>
    <col min="8204" max="8204" width="15.109375" customWidth="1"/>
    <col min="8451" max="8451" width="20" customWidth="1"/>
    <col min="8452" max="8454" width="10.6640625" customWidth="1"/>
    <col min="8455" max="8455" width="6.5546875" customWidth="1"/>
    <col min="8456" max="8456" width="32.5546875" customWidth="1"/>
    <col min="8457" max="8459" width="10.6640625" customWidth="1"/>
    <col min="8460" max="8460" width="15.109375" customWidth="1"/>
    <col min="8707" max="8707" width="20" customWidth="1"/>
    <col min="8708" max="8710" width="10.6640625" customWidth="1"/>
    <col min="8711" max="8711" width="6.5546875" customWidth="1"/>
    <col min="8712" max="8712" width="32.5546875" customWidth="1"/>
    <col min="8713" max="8715" width="10.6640625" customWidth="1"/>
    <col min="8716" max="8716" width="15.109375" customWidth="1"/>
    <col min="8963" max="8963" width="20" customWidth="1"/>
    <col min="8964" max="8966" width="10.6640625" customWidth="1"/>
    <col min="8967" max="8967" width="6.5546875" customWidth="1"/>
    <col min="8968" max="8968" width="32.5546875" customWidth="1"/>
    <col min="8969" max="8971" width="10.6640625" customWidth="1"/>
    <col min="8972" max="8972" width="15.109375" customWidth="1"/>
    <col min="9219" max="9219" width="20" customWidth="1"/>
    <col min="9220" max="9222" width="10.6640625" customWidth="1"/>
    <col min="9223" max="9223" width="6.5546875" customWidth="1"/>
    <col min="9224" max="9224" width="32.5546875" customWidth="1"/>
    <col min="9225" max="9227" width="10.6640625" customWidth="1"/>
    <col min="9228" max="9228" width="15.109375" customWidth="1"/>
    <col min="9475" max="9475" width="20" customWidth="1"/>
    <col min="9476" max="9478" width="10.6640625" customWidth="1"/>
    <col min="9479" max="9479" width="6.5546875" customWidth="1"/>
    <col min="9480" max="9480" width="32.5546875" customWidth="1"/>
    <col min="9481" max="9483" width="10.6640625" customWidth="1"/>
    <col min="9484" max="9484" width="15.109375" customWidth="1"/>
    <col min="9731" max="9731" width="20" customWidth="1"/>
    <col min="9732" max="9734" width="10.6640625" customWidth="1"/>
    <col min="9735" max="9735" width="6.5546875" customWidth="1"/>
    <col min="9736" max="9736" width="32.5546875" customWidth="1"/>
    <col min="9737" max="9739" width="10.6640625" customWidth="1"/>
    <col min="9740" max="9740" width="15.109375" customWidth="1"/>
    <col min="9987" max="9987" width="20" customWidth="1"/>
    <col min="9988" max="9990" width="10.6640625" customWidth="1"/>
    <col min="9991" max="9991" width="6.5546875" customWidth="1"/>
    <col min="9992" max="9992" width="32.5546875" customWidth="1"/>
    <col min="9993" max="9995" width="10.6640625" customWidth="1"/>
    <col min="9996" max="9996" width="15.109375" customWidth="1"/>
    <col min="10243" max="10243" width="20" customWidth="1"/>
    <col min="10244" max="10246" width="10.6640625" customWidth="1"/>
    <col min="10247" max="10247" width="6.5546875" customWidth="1"/>
    <col min="10248" max="10248" width="32.5546875" customWidth="1"/>
    <col min="10249" max="10251" width="10.6640625" customWidth="1"/>
    <col min="10252" max="10252" width="15.109375" customWidth="1"/>
    <col min="10499" max="10499" width="20" customWidth="1"/>
    <col min="10500" max="10502" width="10.6640625" customWidth="1"/>
    <col min="10503" max="10503" width="6.5546875" customWidth="1"/>
    <col min="10504" max="10504" width="32.5546875" customWidth="1"/>
    <col min="10505" max="10507" width="10.6640625" customWidth="1"/>
    <col min="10508" max="10508" width="15.109375" customWidth="1"/>
    <col min="10755" max="10755" width="20" customWidth="1"/>
    <col min="10756" max="10758" width="10.6640625" customWidth="1"/>
    <col min="10759" max="10759" width="6.5546875" customWidth="1"/>
    <col min="10760" max="10760" width="32.5546875" customWidth="1"/>
    <col min="10761" max="10763" width="10.6640625" customWidth="1"/>
    <col min="10764" max="10764" width="15.109375" customWidth="1"/>
    <col min="11011" max="11011" width="20" customWidth="1"/>
    <col min="11012" max="11014" width="10.6640625" customWidth="1"/>
    <col min="11015" max="11015" width="6.5546875" customWidth="1"/>
    <col min="11016" max="11016" width="32.5546875" customWidth="1"/>
    <col min="11017" max="11019" width="10.6640625" customWidth="1"/>
    <col min="11020" max="11020" width="15.109375" customWidth="1"/>
    <col min="11267" max="11267" width="20" customWidth="1"/>
    <col min="11268" max="11270" width="10.6640625" customWidth="1"/>
    <col min="11271" max="11271" width="6.5546875" customWidth="1"/>
    <col min="11272" max="11272" width="32.5546875" customWidth="1"/>
    <col min="11273" max="11275" width="10.6640625" customWidth="1"/>
    <col min="11276" max="11276" width="15.109375" customWidth="1"/>
    <col min="11523" max="11523" width="20" customWidth="1"/>
    <col min="11524" max="11526" width="10.6640625" customWidth="1"/>
    <col min="11527" max="11527" width="6.5546875" customWidth="1"/>
    <col min="11528" max="11528" width="32.5546875" customWidth="1"/>
    <col min="11529" max="11531" width="10.6640625" customWidth="1"/>
    <col min="11532" max="11532" width="15.109375" customWidth="1"/>
    <col min="11779" max="11779" width="20" customWidth="1"/>
    <col min="11780" max="11782" width="10.6640625" customWidth="1"/>
    <col min="11783" max="11783" width="6.5546875" customWidth="1"/>
    <col min="11784" max="11784" width="32.5546875" customWidth="1"/>
    <col min="11785" max="11787" width="10.6640625" customWidth="1"/>
    <col min="11788" max="11788" width="15.109375" customWidth="1"/>
    <col min="12035" max="12035" width="20" customWidth="1"/>
    <col min="12036" max="12038" width="10.6640625" customWidth="1"/>
    <col min="12039" max="12039" width="6.5546875" customWidth="1"/>
    <col min="12040" max="12040" width="32.5546875" customWidth="1"/>
    <col min="12041" max="12043" width="10.6640625" customWidth="1"/>
    <col min="12044" max="12044" width="15.109375" customWidth="1"/>
    <col min="12291" max="12291" width="20" customWidth="1"/>
    <col min="12292" max="12294" width="10.6640625" customWidth="1"/>
    <col min="12295" max="12295" width="6.5546875" customWidth="1"/>
    <col min="12296" max="12296" width="32.5546875" customWidth="1"/>
    <col min="12297" max="12299" width="10.6640625" customWidth="1"/>
    <col min="12300" max="12300" width="15.109375" customWidth="1"/>
    <col min="12547" max="12547" width="20" customWidth="1"/>
    <col min="12548" max="12550" width="10.6640625" customWidth="1"/>
    <col min="12551" max="12551" width="6.5546875" customWidth="1"/>
    <col min="12552" max="12552" width="32.5546875" customWidth="1"/>
    <col min="12553" max="12555" width="10.6640625" customWidth="1"/>
    <col min="12556" max="12556" width="15.109375" customWidth="1"/>
    <col min="12803" max="12803" width="20" customWidth="1"/>
    <col min="12804" max="12806" width="10.6640625" customWidth="1"/>
    <col min="12807" max="12807" width="6.5546875" customWidth="1"/>
    <col min="12808" max="12808" width="32.5546875" customWidth="1"/>
    <col min="12809" max="12811" width="10.6640625" customWidth="1"/>
    <col min="12812" max="12812" width="15.109375" customWidth="1"/>
    <col min="13059" max="13059" width="20" customWidth="1"/>
    <col min="13060" max="13062" width="10.6640625" customWidth="1"/>
    <col min="13063" max="13063" width="6.5546875" customWidth="1"/>
    <col min="13064" max="13064" width="32.5546875" customWidth="1"/>
    <col min="13065" max="13067" width="10.6640625" customWidth="1"/>
    <col min="13068" max="13068" width="15.109375" customWidth="1"/>
    <col min="13315" max="13315" width="20" customWidth="1"/>
    <col min="13316" max="13318" width="10.6640625" customWidth="1"/>
    <col min="13319" max="13319" width="6.5546875" customWidth="1"/>
    <col min="13320" max="13320" width="32.5546875" customWidth="1"/>
    <col min="13321" max="13323" width="10.6640625" customWidth="1"/>
    <col min="13324" max="13324" width="15.109375" customWidth="1"/>
    <col min="13571" max="13571" width="20" customWidth="1"/>
    <col min="13572" max="13574" width="10.6640625" customWidth="1"/>
    <col min="13575" max="13575" width="6.5546875" customWidth="1"/>
    <col min="13576" max="13576" width="32.5546875" customWidth="1"/>
    <col min="13577" max="13579" width="10.6640625" customWidth="1"/>
    <col min="13580" max="13580" width="15.109375" customWidth="1"/>
    <col min="13827" max="13827" width="20" customWidth="1"/>
    <col min="13828" max="13830" width="10.6640625" customWidth="1"/>
    <col min="13831" max="13831" width="6.5546875" customWidth="1"/>
    <col min="13832" max="13832" width="32.5546875" customWidth="1"/>
    <col min="13833" max="13835" width="10.6640625" customWidth="1"/>
    <col min="13836" max="13836" width="15.109375" customWidth="1"/>
    <col min="14083" max="14083" width="20" customWidth="1"/>
    <col min="14084" max="14086" width="10.6640625" customWidth="1"/>
    <col min="14087" max="14087" width="6.5546875" customWidth="1"/>
    <col min="14088" max="14088" width="32.5546875" customWidth="1"/>
    <col min="14089" max="14091" width="10.6640625" customWidth="1"/>
    <col min="14092" max="14092" width="15.109375" customWidth="1"/>
    <col min="14339" max="14339" width="20" customWidth="1"/>
    <col min="14340" max="14342" width="10.6640625" customWidth="1"/>
    <col min="14343" max="14343" width="6.5546875" customWidth="1"/>
    <col min="14344" max="14344" width="32.5546875" customWidth="1"/>
    <col min="14345" max="14347" width="10.6640625" customWidth="1"/>
    <col min="14348" max="14348" width="15.109375" customWidth="1"/>
    <col min="14595" max="14595" width="20" customWidth="1"/>
    <col min="14596" max="14598" width="10.6640625" customWidth="1"/>
    <col min="14599" max="14599" width="6.5546875" customWidth="1"/>
    <col min="14600" max="14600" width="32.5546875" customWidth="1"/>
    <col min="14601" max="14603" width="10.6640625" customWidth="1"/>
    <col min="14604" max="14604" width="15.109375" customWidth="1"/>
    <col min="14851" max="14851" width="20" customWidth="1"/>
    <col min="14852" max="14854" width="10.6640625" customWidth="1"/>
    <col min="14855" max="14855" width="6.5546875" customWidth="1"/>
    <col min="14856" max="14856" width="32.5546875" customWidth="1"/>
    <col min="14857" max="14859" width="10.6640625" customWidth="1"/>
    <col min="14860" max="14860" width="15.109375" customWidth="1"/>
    <col min="15107" max="15107" width="20" customWidth="1"/>
    <col min="15108" max="15110" width="10.6640625" customWidth="1"/>
    <col min="15111" max="15111" width="6.5546875" customWidth="1"/>
    <col min="15112" max="15112" width="32.5546875" customWidth="1"/>
    <col min="15113" max="15115" width="10.6640625" customWidth="1"/>
    <col min="15116" max="15116" width="15.109375" customWidth="1"/>
    <col min="15363" max="15363" width="20" customWidth="1"/>
    <col min="15364" max="15366" width="10.6640625" customWidth="1"/>
    <col min="15367" max="15367" width="6.5546875" customWidth="1"/>
    <col min="15368" max="15368" width="32.5546875" customWidth="1"/>
    <col min="15369" max="15371" width="10.6640625" customWidth="1"/>
    <col min="15372" max="15372" width="15.109375" customWidth="1"/>
    <col min="15619" max="15619" width="20" customWidth="1"/>
    <col min="15620" max="15622" width="10.6640625" customWidth="1"/>
    <col min="15623" max="15623" width="6.5546875" customWidth="1"/>
    <col min="15624" max="15624" width="32.5546875" customWidth="1"/>
    <col min="15625" max="15627" width="10.6640625" customWidth="1"/>
    <col min="15628" max="15628" width="15.109375" customWidth="1"/>
    <col min="15875" max="15875" width="20" customWidth="1"/>
    <col min="15876" max="15878" width="10.6640625" customWidth="1"/>
    <col min="15879" max="15879" width="6.5546875" customWidth="1"/>
    <col min="15880" max="15880" width="32.5546875" customWidth="1"/>
    <col min="15881" max="15883" width="10.6640625" customWidth="1"/>
    <col min="15884" max="15884" width="15.109375" customWidth="1"/>
    <col min="16131" max="16131" width="20" customWidth="1"/>
    <col min="16132" max="16134" width="10.6640625" customWidth="1"/>
    <col min="16135" max="16135" width="6.5546875" customWidth="1"/>
    <col min="16136" max="16136" width="32.5546875" customWidth="1"/>
    <col min="16137" max="16139" width="10.6640625" customWidth="1"/>
    <col min="16140" max="16140" width="15.109375" customWidth="1"/>
  </cols>
  <sheetData>
    <row r="1" spans="1:12" ht="12" customHeight="1">
      <c r="A1" t="s">
        <v>662</v>
      </c>
      <c r="H1" s="145"/>
      <c r="J1" s="195"/>
      <c r="K1" s="195" t="s">
        <v>655</v>
      </c>
      <c r="L1" s="195"/>
    </row>
    <row r="2" spans="1:12" ht="12" customHeight="1">
      <c r="A2" s="619" t="s">
        <v>294</v>
      </c>
      <c r="B2" s="619"/>
      <c r="C2" s="619"/>
      <c r="D2" s="619"/>
      <c r="E2" s="619"/>
      <c r="F2" s="619"/>
      <c r="G2" s="619"/>
      <c r="H2" s="619"/>
      <c r="I2" s="619"/>
      <c r="J2" s="619"/>
      <c r="K2" s="619"/>
      <c r="L2" s="201"/>
    </row>
    <row r="3" spans="1:12" ht="12" customHeight="1">
      <c r="A3" s="623"/>
      <c r="B3" s="623"/>
      <c r="C3" s="623"/>
      <c r="D3" s="202"/>
      <c r="E3" s="202"/>
      <c r="F3" s="38"/>
      <c r="G3" s="624"/>
      <c r="H3" s="624"/>
      <c r="J3" s="197"/>
      <c r="K3" s="197" t="s">
        <v>293</v>
      </c>
      <c r="L3" s="197"/>
    </row>
    <row r="4" spans="1:12" ht="12" customHeight="1">
      <c r="A4" s="581" t="s">
        <v>3</v>
      </c>
      <c r="B4" s="581"/>
      <c r="C4" s="581"/>
      <c r="D4" s="581"/>
      <c r="E4" s="581"/>
      <c r="F4" s="581"/>
      <c r="G4" s="581" t="s">
        <v>4</v>
      </c>
      <c r="H4" s="581"/>
      <c r="I4" s="581"/>
      <c r="J4" s="581"/>
      <c r="K4" s="581"/>
      <c r="L4" s="143"/>
    </row>
    <row r="5" spans="1:12">
      <c r="A5" s="571" t="s">
        <v>51</v>
      </c>
      <c r="B5" s="572"/>
      <c r="C5" s="573"/>
      <c r="D5" s="620" t="s">
        <v>292</v>
      </c>
      <c r="E5" s="621"/>
      <c r="F5" s="622"/>
      <c r="G5" s="571" t="s">
        <v>51</v>
      </c>
      <c r="H5" s="573"/>
      <c r="I5" s="565" t="s">
        <v>292</v>
      </c>
      <c r="J5" s="565"/>
      <c r="K5" s="565"/>
      <c r="L5" s="142"/>
    </row>
    <row r="6" spans="1:12">
      <c r="A6" s="574"/>
      <c r="B6" s="575"/>
      <c r="C6" s="576"/>
      <c r="D6" s="198">
        <v>2015</v>
      </c>
      <c r="E6" s="198">
        <v>2016</v>
      </c>
      <c r="F6" s="198">
        <v>2017</v>
      </c>
      <c r="G6" s="574"/>
      <c r="H6" s="576"/>
      <c r="I6" s="198">
        <v>2015</v>
      </c>
      <c r="J6" s="198">
        <v>2016</v>
      </c>
      <c r="K6" s="198">
        <v>2017</v>
      </c>
      <c r="L6" s="142"/>
    </row>
    <row r="7" spans="1:12" ht="12" customHeight="1">
      <c r="A7" s="602" t="s">
        <v>291</v>
      </c>
      <c r="B7" s="613"/>
      <c r="C7" s="603"/>
      <c r="D7" s="238"/>
      <c r="E7" s="238"/>
      <c r="F7" s="238"/>
      <c r="G7" s="602" t="s">
        <v>290</v>
      </c>
      <c r="H7" s="603"/>
      <c r="I7" s="238">
        <v>72054</v>
      </c>
      <c r="J7" s="238">
        <v>74215</v>
      </c>
      <c r="K7" s="238">
        <v>76442</v>
      </c>
      <c r="L7" s="83"/>
    </row>
    <row r="8" spans="1:12" ht="12" customHeight="1">
      <c r="A8" s="602" t="s">
        <v>289</v>
      </c>
      <c r="B8" s="613"/>
      <c r="C8" s="603"/>
      <c r="D8" s="238"/>
      <c r="E8" s="238"/>
      <c r="F8" s="238"/>
      <c r="G8" s="601" t="s">
        <v>288</v>
      </c>
      <c r="H8" s="601"/>
      <c r="I8" s="238">
        <v>21670</v>
      </c>
      <c r="J8" s="238">
        <v>22320</v>
      </c>
      <c r="K8" s="238">
        <v>22990</v>
      </c>
      <c r="L8" s="83"/>
    </row>
    <row r="9" spans="1:12" ht="12" customHeight="1">
      <c r="A9" s="602" t="s">
        <v>287</v>
      </c>
      <c r="B9" s="613"/>
      <c r="C9" s="603"/>
      <c r="D9" s="238">
        <v>30555</v>
      </c>
      <c r="E9" s="238">
        <v>31472</v>
      </c>
      <c r="F9" s="238">
        <v>32416</v>
      </c>
      <c r="G9" s="601" t="s">
        <v>286</v>
      </c>
      <c r="H9" s="601"/>
      <c r="I9" s="238">
        <v>37357</v>
      </c>
      <c r="J9" s="238">
        <v>38478</v>
      </c>
      <c r="K9" s="238">
        <v>39632</v>
      </c>
      <c r="L9" s="83"/>
    </row>
    <row r="10" spans="1:12" ht="12" customHeight="1">
      <c r="A10" s="602" t="s">
        <v>285</v>
      </c>
      <c r="B10" s="613"/>
      <c r="C10" s="603"/>
      <c r="D10" s="238"/>
      <c r="E10" s="238"/>
      <c r="F10" s="238"/>
      <c r="G10" s="601" t="s">
        <v>284</v>
      </c>
      <c r="H10" s="601"/>
      <c r="I10" s="238"/>
      <c r="J10" s="238"/>
      <c r="K10" s="238"/>
      <c r="L10" s="83"/>
    </row>
    <row r="11" spans="1:12" ht="12" customHeight="1">
      <c r="A11" s="601"/>
      <c r="B11" s="601"/>
      <c r="C11" s="601"/>
      <c r="D11" s="238"/>
      <c r="E11" s="238"/>
      <c r="F11" s="238"/>
      <c r="G11" s="601" t="s">
        <v>283</v>
      </c>
      <c r="H11" s="601"/>
      <c r="I11" s="238"/>
      <c r="J11" s="238"/>
      <c r="K11" s="238"/>
      <c r="L11" s="83"/>
    </row>
    <row r="12" spans="1:12" ht="12" customHeight="1">
      <c r="A12" s="616"/>
      <c r="B12" s="616"/>
      <c r="C12" s="616"/>
      <c r="D12" s="238"/>
      <c r="E12" s="238"/>
      <c r="F12" s="238"/>
      <c r="G12" s="614" t="s">
        <v>282</v>
      </c>
      <c r="H12" s="615"/>
      <c r="I12" s="238"/>
      <c r="J12" s="238"/>
      <c r="K12" s="238"/>
      <c r="L12" s="83"/>
    </row>
    <row r="13" spans="1:12" ht="12" customHeight="1">
      <c r="A13" s="617"/>
      <c r="B13" s="617"/>
      <c r="C13" s="617"/>
      <c r="D13" s="238"/>
      <c r="E13" s="238"/>
      <c r="F13" s="238"/>
      <c r="G13" s="602" t="s">
        <v>281</v>
      </c>
      <c r="H13" s="603"/>
      <c r="I13" s="238"/>
      <c r="J13" s="238"/>
      <c r="K13" s="238"/>
      <c r="L13" s="83"/>
    </row>
    <row r="14" spans="1:12" s="1" customFormat="1" ht="23.25" customHeight="1">
      <c r="A14" s="607" t="s">
        <v>280</v>
      </c>
      <c r="B14" s="618"/>
      <c r="C14" s="608"/>
      <c r="D14" s="239">
        <f>SUM(D7:D10)</f>
        <v>30555</v>
      </c>
      <c r="E14" s="239">
        <f>SUM(E7:E10)</f>
        <v>31472</v>
      </c>
      <c r="F14" s="239">
        <f>SUM(F7:F10)</f>
        <v>32416</v>
      </c>
      <c r="G14" s="607" t="s">
        <v>279</v>
      </c>
      <c r="H14" s="608"/>
      <c r="I14" s="239">
        <f>SUM(I7:I11)</f>
        <v>131081</v>
      </c>
      <c r="J14" s="239">
        <f>SUM(J7:J11)</f>
        <v>135013</v>
      </c>
      <c r="K14" s="239">
        <f>SUM(K7:K11)</f>
        <v>139064</v>
      </c>
      <c r="L14" s="97"/>
    </row>
    <row r="15" spans="1:12" ht="12" customHeight="1">
      <c r="A15" s="602"/>
      <c r="B15" s="613"/>
      <c r="C15" s="603"/>
      <c r="D15" s="238"/>
      <c r="E15" s="238"/>
      <c r="F15" s="238"/>
      <c r="G15" s="602"/>
      <c r="H15" s="603"/>
      <c r="I15" s="238"/>
      <c r="J15" s="238"/>
      <c r="K15" s="238"/>
      <c r="L15" s="83"/>
    </row>
    <row r="16" spans="1:12" ht="12" customHeight="1">
      <c r="A16" s="602" t="s">
        <v>265</v>
      </c>
      <c r="B16" s="613"/>
      <c r="C16" s="603"/>
      <c r="D16" s="238"/>
      <c r="E16" s="238"/>
      <c r="F16" s="238"/>
      <c r="G16" s="602" t="s">
        <v>278</v>
      </c>
      <c r="H16" s="603"/>
      <c r="I16" s="238"/>
      <c r="J16" s="238"/>
      <c r="K16" s="238"/>
    </row>
    <row r="17" spans="1:12" ht="12" customHeight="1">
      <c r="A17" s="600" t="s">
        <v>263</v>
      </c>
      <c r="B17" s="600"/>
      <c r="C17" s="600"/>
      <c r="D17" s="238"/>
      <c r="E17" s="238"/>
      <c r="F17" s="238"/>
      <c r="G17" s="600" t="s">
        <v>262</v>
      </c>
      <c r="H17" s="600"/>
      <c r="I17" s="238"/>
      <c r="J17" s="238"/>
      <c r="K17" s="238"/>
    </row>
    <row r="18" spans="1:12" ht="12" customHeight="1">
      <c r="A18" s="600" t="s">
        <v>261</v>
      </c>
      <c r="B18" s="600"/>
      <c r="C18" s="600"/>
      <c r="D18" s="238"/>
      <c r="E18" s="238"/>
      <c r="F18" s="238"/>
      <c r="G18" s="609" t="s">
        <v>277</v>
      </c>
      <c r="H18" s="609"/>
      <c r="I18" s="238"/>
      <c r="J18" s="238"/>
      <c r="K18" s="238"/>
    </row>
    <row r="19" spans="1:12" ht="12" customHeight="1">
      <c r="A19" s="601" t="s">
        <v>259</v>
      </c>
      <c r="B19" s="601"/>
      <c r="C19" s="601"/>
      <c r="D19" s="238"/>
      <c r="E19" s="238"/>
      <c r="F19" s="238"/>
      <c r="G19" s="600" t="s">
        <v>258</v>
      </c>
      <c r="H19" s="600"/>
      <c r="I19" s="238"/>
      <c r="J19" s="238"/>
      <c r="K19" s="238"/>
    </row>
    <row r="20" spans="1:12" ht="12" customHeight="1">
      <c r="A20" s="601" t="s">
        <v>257</v>
      </c>
      <c r="B20" s="601"/>
      <c r="C20" s="601"/>
      <c r="D20" s="238"/>
      <c r="E20" s="238"/>
      <c r="F20" s="238"/>
      <c r="G20" s="600" t="s">
        <v>256</v>
      </c>
      <c r="H20" s="600"/>
      <c r="I20" s="238"/>
      <c r="J20" s="238"/>
      <c r="K20" s="238"/>
    </row>
    <row r="21" spans="1:12" ht="12" customHeight="1">
      <c r="A21" s="600" t="s">
        <v>255</v>
      </c>
      <c r="B21" s="600"/>
      <c r="C21" s="600"/>
      <c r="D21" s="238">
        <f>+I25-D14</f>
        <v>100526</v>
      </c>
      <c r="E21" s="238">
        <f>+J25-E14</f>
        <v>103541</v>
      </c>
      <c r="F21" s="238">
        <f>+K25-F14</f>
        <v>106648</v>
      </c>
      <c r="G21" s="600" t="s">
        <v>254</v>
      </c>
      <c r="H21" s="600"/>
      <c r="I21" s="238"/>
      <c r="J21" s="238"/>
      <c r="K21" s="238"/>
    </row>
    <row r="22" spans="1:12" ht="12" customHeight="1">
      <c r="A22" s="604"/>
      <c r="B22" s="604"/>
      <c r="C22" s="604"/>
      <c r="D22" s="238"/>
      <c r="E22" s="238"/>
      <c r="F22" s="238"/>
      <c r="G22" s="600" t="s">
        <v>253</v>
      </c>
      <c r="H22" s="600"/>
      <c r="I22" s="238"/>
      <c r="J22" s="238"/>
      <c r="K22" s="238"/>
    </row>
    <row r="23" spans="1:12" ht="12" customHeight="1">
      <c r="A23" s="616" t="s">
        <v>276</v>
      </c>
      <c r="B23" s="616"/>
      <c r="C23" s="616"/>
      <c r="D23" s="239">
        <f>SUM(D16:D21)</f>
        <v>100526</v>
      </c>
      <c r="E23" s="239">
        <f>SUM(E16:E21)</f>
        <v>103541</v>
      </c>
      <c r="F23" s="239">
        <f>SUM(F16:F21)</f>
        <v>106648</v>
      </c>
      <c r="G23" s="607" t="s">
        <v>275</v>
      </c>
      <c r="H23" s="608"/>
      <c r="I23" s="239">
        <f>SUM(I16:I22)</f>
        <v>0</v>
      </c>
      <c r="J23" s="239">
        <f>SUM(J16:J22)</f>
        <v>0</v>
      </c>
      <c r="K23" s="239">
        <f>SUM(K16:K22)</f>
        <v>0</v>
      </c>
      <c r="L23" s="83"/>
    </row>
    <row r="24" spans="1:12" ht="12" customHeight="1">
      <c r="A24" s="617"/>
      <c r="B24" s="617"/>
      <c r="C24" s="617"/>
      <c r="D24" s="239"/>
      <c r="E24" s="239"/>
      <c r="F24" s="239"/>
      <c r="G24" s="605"/>
      <c r="H24" s="606"/>
      <c r="I24" s="239"/>
      <c r="J24" s="239"/>
      <c r="K24" s="239"/>
      <c r="L24" s="83"/>
    </row>
    <row r="25" spans="1:12" ht="12" customHeight="1">
      <c r="A25" s="616" t="s">
        <v>274</v>
      </c>
      <c r="B25" s="616"/>
      <c r="C25" s="616"/>
      <c r="D25" s="239">
        <f>+D14+D23</f>
        <v>131081</v>
      </c>
      <c r="E25" s="239">
        <f>+E14+E23</f>
        <v>135013</v>
      </c>
      <c r="F25" s="239">
        <f>+F14+F23</f>
        <v>139064</v>
      </c>
      <c r="G25" s="607" t="s">
        <v>273</v>
      </c>
      <c r="H25" s="608"/>
      <c r="I25" s="239">
        <f>+I14+I23</f>
        <v>131081</v>
      </c>
      <c r="J25" s="239">
        <f>+J14+J23</f>
        <v>135013</v>
      </c>
      <c r="K25" s="239">
        <f>+K14+K23</f>
        <v>139064</v>
      </c>
      <c r="L25" s="83"/>
    </row>
    <row r="26" spans="1:12" ht="12" customHeight="1">
      <c r="A26" s="601"/>
      <c r="B26" s="601"/>
      <c r="C26" s="601"/>
      <c r="D26" s="238"/>
      <c r="E26" s="238"/>
      <c r="F26" s="238"/>
      <c r="G26" s="602"/>
      <c r="H26" s="603"/>
      <c r="I26" s="238"/>
      <c r="J26" s="238"/>
      <c r="K26" s="238"/>
      <c r="L26" s="83"/>
    </row>
    <row r="27" spans="1:12" ht="12.75" customHeight="1">
      <c r="A27" s="602" t="s">
        <v>272</v>
      </c>
      <c r="B27" s="613"/>
      <c r="C27" s="603"/>
      <c r="D27" s="238"/>
      <c r="E27" s="238"/>
      <c r="F27" s="238"/>
      <c r="G27" s="602" t="s">
        <v>271</v>
      </c>
      <c r="H27" s="603"/>
      <c r="I27" s="238">
        <v>515</v>
      </c>
      <c r="J27" s="238">
        <v>530</v>
      </c>
      <c r="K27" s="238">
        <v>546</v>
      </c>
      <c r="L27" s="83"/>
    </row>
    <row r="28" spans="1:12" ht="12" customHeight="1">
      <c r="A28" s="602" t="s">
        <v>270</v>
      </c>
      <c r="B28" s="613"/>
      <c r="C28" s="603"/>
      <c r="D28" s="238"/>
      <c r="E28" s="238"/>
      <c r="F28" s="238"/>
      <c r="G28" s="602" t="s">
        <v>207</v>
      </c>
      <c r="H28" s="603"/>
      <c r="I28" s="238">
        <v>1177</v>
      </c>
      <c r="J28" s="238">
        <v>1213</v>
      </c>
      <c r="K28" s="238">
        <v>1249</v>
      </c>
      <c r="L28" s="83"/>
    </row>
    <row r="29" spans="1:12" ht="12" customHeight="1">
      <c r="A29" s="601" t="s">
        <v>269</v>
      </c>
      <c r="B29" s="601"/>
      <c r="C29" s="601"/>
      <c r="D29" s="238"/>
      <c r="E29" s="238"/>
      <c r="F29" s="238"/>
      <c r="G29" s="602" t="s">
        <v>268</v>
      </c>
      <c r="H29" s="603"/>
      <c r="I29" s="238"/>
      <c r="J29" s="238"/>
      <c r="K29" s="238"/>
      <c r="L29" s="83"/>
    </row>
    <row r="30" spans="1:12" ht="24" customHeight="1">
      <c r="A30" s="607" t="s">
        <v>267</v>
      </c>
      <c r="B30" s="618"/>
      <c r="C30" s="608"/>
      <c r="D30" s="238">
        <f>SUM(D27:D29)</f>
        <v>0</v>
      </c>
      <c r="E30" s="238">
        <f>SUM(E27:E29)</f>
        <v>0</v>
      </c>
      <c r="F30" s="238">
        <f>SUM(F27:F29)</f>
        <v>0</v>
      </c>
      <c r="G30" s="607" t="s">
        <v>266</v>
      </c>
      <c r="H30" s="608"/>
      <c r="I30" s="238">
        <f>SUM(I27:I29)</f>
        <v>1692</v>
      </c>
      <c r="J30" s="238">
        <f>SUM(J27:J29)</f>
        <v>1743</v>
      </c>
      <c r="K30" s="238">
        <f>SUM(K27:K29)</f>
        <v>1795</v>
      </c>
      <c r="L30" s="83"/>
    </row>
    <row r="31" spans="1:12" ht="12" customHeight="1">
      <c r="A31" s="601"/>
      <c r="B31" s="601"/>
      <c r="C31" s="601"/>
      <c r="D31" s="238"/>
      <c r="E31" s="238"/>
      <c r="F31" s="238"/>
      <c r="G31" s="602"/>
      <c r="H31" s="603"/>
      <c r="I31" s="238"/>
      <c r="J31" s="238"/>
      <c r="K31" s="238"/>
      <c r="L31" s="83"/>
    </row>
    <row r="32" spans="1:12" ht="12" customHeight="1">
      <c r="A32" s="602" t="s">
        <v>265</v>
      </c>
      <c r="B32" s="613"/>
      <c r="C32" s="603"/>
      <c r="D32" s="238"/>
      <c r="E32" s="238"/>
      <c r="F32" s="238"/>
      <c r="G32" s="602" t="s">
        <v>264</v>
      </c>
      <c r="H32" s="603"/>
      <c r="I32" s="238"/>
      <c r="J32" s="238"/>
      <c r="K32" s="238"/>
    </row>
    <row r="33" spans="1:12" ht="12" customHeight="1">
      <c r="A33" s="600" t="s">
        <v>263</v>
      </c>
      <c r="B33" s="600"/>
      <c r="C33" s="600"/>
      <c r="D33" s="238"/>
      <c r="E33" s="238"/>
      <c r="F33" s="238"/>
      <c r="G33" s="600" t="s">
        <v>262</v>
      </c>
      <c r="H33" s="600"/>
      <c r="I33" s="238"/>
      <c r="J33" s="238"/>
      <c r="K33" s="238"/>
    </row>
    <row r="34" spans="1:12" ht="12" customHeight="1">
      <c r="A34" s="600" t="s">
        <v>261</v>
      </c>
      <c r="B34" s="600"/>
      <c r="C34" s="600"/>
      <c r="D34" s="238"/>
      <c r="E34" s="238"/>
      <c r="F34" s="238"/>
      <c r="G34" s="602" t="s">
        <v>260</v>
      </c>
      <c r="H34" s="603"/>
      <c r="I34" s="238"/>
      <c r="J34" s="238"/>
      <c r="K34" s="238"/>
    </row>
    <row r="35" spans="1:12" ht="12" customHeight="1">
      <c r="A35" s="601" t="s">
        <v>259</v>
      </c>
      <c r="B35" s="601"/>
      <c r="C35" s="601"/>
      <c r="D35" s="238"/>
      <c r="E35" s="238"/>
      <c r="F35" s="238"/>
      <c r="G35" s="602" t="s">
        <v>258</v>
      </c>
      <c r="H35" s="603"/>
      <c r="I35" s="238"/>
      <c r="J35" s="238"/>
      <c r="K35" s="238"/>
    </row>
    <row r="36" spans="1:12" ht="12" customHeight="1">
      <c r="A36" s="601" t="s">
        <v>257</v>
      </c>
      <c r="B36" s="601"/>
      <c r="C36" s="601"/>
      <c r="D36" s="238"/>
      <c r="E36" s="238"/>
      <c r="F36" s="238"/>
      <c r="G36" s="600" t="s">
        <v>256</v>
      </c>
      <c r="H36" s="600"/>
      <c r="I36" s="238"/>
      <c r="J36" s="238"/>
      <c r="K36" s="238"/>
    </row>
    <row r="37" spans="1:12" ht="12" customHeight="1">
      <c r="A37" s="600" t="s">
        <v>255</v>
      </c>
      <c r="B37" s="600"/>
      <c r="C37" s="600"/>
      <c r="D37" s="238">
        <f>+I30</f>
        <v>1692</v>
      </c>
      <c r="E37" s="238">
        <f>+J30</f>
        <v>1743</v>
      </c>
      <c r="F37" s="238">
        <f>+K30</f>
        <v>1795</v>
      </c>
      <c r="G37" s="600" t="s">
        <v>254</v>
      </c>
      <c r="H37" s="600"/>
      <c r="I37" s="238"/>
      <c r="J37" s="238"/>
      <c r="K37" s="238"/>
    </row>
    <row r="38" spans="1:12" ht="12" customHeight="1">
      <c r="A38" s="604"/>
      <c r="B38" s="604"/>
      <c r="C38" s="604"/>
      <c r="D38" s="238"/>
      <c r="E38" s="238"/>
      <c r="F38" s="238"/>
      <c r="G38" s="600" t="s">
        <v>253</v>
      </c>
      <c r="H38" s="600"/>
      <c r="I38" s="238"/>
      <c r="J38" s="238"/>
      <c r="K38" s="238"/>
    </row>
    <row r="39" spans="1:12" ht="12" customHeight="1">
      <c r="A39" s="607" t="s">
        <v>252</v>
      </c>
      <c r="B39" s="618"/>
      <c r="C39" s="608"/>
      <c r="D39" s="239">
        <f>SUM(D32:D37)</f>
        <v>1692</v>
      </c>
      <c r="E39" s="239">
        <f>SUM(E32:E37)</f>
        <v>1743</v>
      </c>
      <c r="F39" s="239">
        <f>SUM(F32:F37)</f>
        <v>1795</v>
      </c>
      <c r="G39" s="607" t="s">
        <v>251</v>
      </c>
      <c r="H39" s="608"/>
      <c r="I39" s="239">
        <f>SUM(I32:I38)</f>
        <v>0</v>
      </c>
      <c r="J39" s="239">
        <f>SUM(J32:J38)</f>
        <v>0</v>
      </c>
      <c r="K39" s="239">
        <f>SUM(K32:K38)</f>
        <v>0</v>
      </c>
      <c r="L39" s="83"/>
    </row>
    <row r="40" spans="1:12" ht="12" customHeight="1">
      <c r="A40" s="601"/>
      <c r="B40" s="601"/>
      <c r="C40" s="601"/>
      <c r="D40" s="239"/>
      <c r="E40" s="239"/>
      <c r="F40" s="239"/>
      <c r="G40" s="602"/>
      <c r="H40" s="603"/>
      <c r="I40" s="239"/>
      <c r="J40" s="239"/>
      <c r="K40" s="239"/>
      <c r="L40" s="83"/>
    </row>
    <row r="41" spans="1:12" ht="12.75" customHeight="1">
      <c r="A41" s="616" t="s">
        <v>250</v>
      </c>
      <c r="B41" s="616"/>
      <c r="C41" s="616"/>
      <c r="D41" s="239">
        <f>+D30+D39</f>
        <v>1692</v>
      </c>
      <c r="E41" s="239">
        <f>+E30+E39</f>
        <v>1743</v>
      </c>
      <c r="F41" s="239">
        <f>+F30+F39</f>
        <v>1795</v>
      </c>
      <c r="G41" s="607" t="s">
        <v>249</v>
      </c>
      <c r="H41" s="608"/>
      <c r="I41" s="239">
        <f>+I30+I39</f>
        <v>1692</v>
      </c>
      <c r="J41" s="239">
        <f>+J30+J39</f>
        <v>1743</v>
      </c>
      <c r="K41" s="239">
        <f>+K30+K39</f>
        <v>1795</v>
      </c>
      <c r="L41" s="83"/>
    </row>
    <row r="42" spans="1:12" ht="12" customHeight="1">
      <c r="A42" s="601"/>
      <c r="B42" s="601"/>
      <c r="C42" s="601"/>
      <c r="D42" s="239"/>
      <c r="E42" s="239"/>
      <c r="F42" s="239"/>
      <c r="G42" s="611"/>
      <c r="H42" s="612"/>
      <c r="I42" s="239"/>
      <c r="J42" s="239"/>
      <c r="K42" s="239"/>
      <c r="L42" s="83"/>
    </row>
    <row r="43" spans="1:12" ht="12.75" customHeight="1">
      <c r="A43" s="610" t="s">
        <v>248</v>
      </c>
      <c r="B43" s="610"/>
      <c r="C43" s="610"/>
      <c r="D43" s="239">
        <f>+D25+D41</f>
        <v>132773</v>
      </c>
      <c r="E43" s="239">
        <f>+E25+E41</f>
        <v>136756</v>
      </c>
      <c r="F43" s="239">
        <f>+F25+F41</f>
        <v>140859</v>
      </c>
      <c r="G43" s="610" t="s">
        <v>247</v>
      </c>
      <c r="H43" s="610"/>
      <c r="I43" s="239">
        <f>+I25+I41</f>
        <v>132773</v>
      </c>
      <c r="J43" s="239">
        <f>+J25+J41</f>
        <v>136756</v>
      </c>
      <c r="K43" s="239">
        <f>+K25+K41</f>
        <v>140859</v>
      </c>
      <c r="L43" s="83"/>
    </row>
    <row r="47" spans="1:12">
      <c r="A47" t="s">
        <v>713</v>
      </c>
    </row>
  </sheetData>
  <mergeCells count="83">
    <mergeCell ref="A43:C43"/>
    <mergeCell ref="G43:H43"/>
    <mergeCell ref="A40:C40"/>
    <mergeCell ref="G40:H40"/>
    <mergeCell ref="A41:C41"/>
    <mergeCell ref="G41:H41"/>
    <mergeCell ref="A42:C42"/>
    <mergeCell ref="G42:H42"/>
    <mergeCell ref="A37:C37"/>
    <mergeCell ref="G37:H37"/>
    <mergeCell ref="A38:C38"/>
    <mergeCell ref="G38:H38"/>
    <mergeCell ref="A39:C39"/>
    <mergeCell ref="G39:H39"/>
    <mergeCell ref="A34:C34"/>
    <mergeCell ref="G34:H34"/>
    <mergeCell ref="A35:C35"/>
    <mergeCell ref="G35:H35"/>
    <mergeCell ref="A36:C36"/>
    <mergeCell ref="G36:H36"/>
    <mergeCell ref="A31:C31"/>
    <mergeCell ref="G31:H31"/>
    <mergeCell ref="A32:C32"/>
    <mergeCell ref="G32:H32"/>
    <mergeCell ref="A33:C33"/>
    <mergeCell ref="G33:H33"/>
    <mergeCell ref="A28:C28"/>
    <mergeCell ref="G28:H28"/>
    <mergeCell ref="A29:C29"/>
    <mergeCell ref="G29:H29"/>
    <mergeCell ref="A30:C30"/>
    <mergeCell ref="G30:H30"/>
    <mergeCell ref="A25:C25"/>
    <mergeCell ref="G25:H25"/>
    <mergeCell ref="A26:C26"/>
    <mergeCell ref="G26:H26"/>
    <mergeCell ref="A27:C27"/>
    <mergeCell ref="G27:H27"/>
    <mergeCell ref="A22:C22"/>
    <mergeCell ref="G22:H22"/>
    <mergeCell ref="A23:C23"/>
    <mergeCell ref="G23:H23"/>
    <mergeCell ref="A24:C24"/>
    <mergeCell ref="G24:H24"/>
    <mergeCell ref="A19:C19"/>
    <mergeCell ref="G19:H19"/>
    <mergeCell ref="A20:C20"/>
    <mergeCell ref="G20:H20"/>
    <mergeCell ref="A21:C21"/>
    <mergeCell ref="G21:H21"/>
    <mergeCell ref="A16:C16"/>
    <mergeCell ref="G16:H16"/>
    <mergeCell ref="A17:C17"/>
    <mergeCell ref="G17:H17"/>
    <mergeCell ref="A18:C18"/>
    <mergeCell ref="G18:H18"/>
    <mergeCell ref="A13:C13"/>
    <mergeCell ref="G13:H13"/>
    <mergeCell ref="A14:C14"/>
    <mergeCell ref="G14:H14"/>
    <mergeCell ref="A15:C15"/>
    <mergeCell ref="G15:H15"/>
    <mergeCell ref="A10:C10"/>
    <mergeCell ref="G10:H10"/>
    <mergeCell ref="A11:C11"/>
    <mergeCell ref="G11:H11"/>
    <mergeCell ref="A12:C12"/>
    <mergeCell ref="G12:H12"/>
    <mergeCell ref="A7:C7"/>
    <mergeCell ref="G7:H7"/>
    <mergeCell ref="A8:C8"/>
    <mergeCell ref="G8:H8"/>
    <mergeCell ref="A9:C9"/>
    <mergeCell ref="G9:H9"/>
    <mergeCell ref="A5:C6"/>
    <mergeCell ref="D5:F5"/>
    <mergeCell ref="G5:H6"/>
    <mergeCell ref="I5:K5"/>
    <mergeCell ref="A2:K2"/>
    <mergeCell ref="A3:C3"/>
    <mergeCell ref="G3:H3"/>
    <mergeCell ref="A4:F4"/>
    <mergeCell ref="G4:K4"/>
  </mergeCells>
  <pageMargins left="0.32" right="0.26" top="0.18" bottom="0.2" header="0.52" footer="0.2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50"/>
  </sheetPr>
  <dimension ref="A1:L47"/>
  <sheetViews>
    <sheetView view="pageLayout" topLeftCell="A22" workbookViewId="0">
      <selection activeCell="C45" sqref="C45"/>
    </sheetView>
  </sheetViews>
  <sheetFormatPr defaultRowHeight="13.2"/>
  <cols>
    <col min="3" max="3" width="20" customWidth="1"/>
    <col min="4" max="6" width="10.6640625" customWidth="1"/>
    <col min="7" max="7" width="6.5546875" customWidth="1"/>
    <col min="8" max="8" width="32.5546875" customWidth="1"/>
    <col min="9" max="11" width="10.6640625" customWidth="1"/>
    <col min="12" max="12" width="15.109375" customWidth="1"/>
    <col min="259" max="259" width="20" customWidth="1"/>
    <col min="260" max="262" width="10.6640625" customWidth="1"/>
    <col min="263" max="263" width="6.5546875" customWidth="1"/>
    <col min="264" max="264" width="32.5546875" customWidth="1"/>
    <col min="265" max="267" width="10.6640625" customWidth="1"/>
    <col min="268" max="268" width="15.109375" customWidth="1"/>
    <col min="515" max="515" width="20" customWidth="1"/>
    <col min="516" max="518" width="10.6640625" customWidth="1"/>
    <col min="519" max="519" width="6.5546875" customWidth="1"/>
    <col min="520" max="520" width="32.5546875" customWidth="1"/>
    <col min="521" max="523" width="10.6640625" customWidth="1"/>
    <col min="524" max="524" width="15.109375" customWidth="1"/>
    <col min="771" max="771" width="20" customWidth="1"/>
    <col min="772" max="774" width="10.6640625" customWidth="1"/>
    <col min="775" max="775" width="6.5546875" customWidth="1"/>
    <col min="776" max="776" width="32.5546875" customWidth="1"/>
    <col min="777" max="779" width="10.6640625" customWidth="1"/>
    <col min="780" max="780" width="15.109375" customWidth="1"/>
    <col min="1027" max="1027" width="20" customWidth="1"/>
    <col min="1028" max="1030" width="10.6640625" customWidth="1"/>
    <col min="1031" max="1031" width="6.5546875" customWidth="1"/>
    <col min="1032" max="1032" width="32.5546875" customWidth="1"/>
    <col min="1033" max="1035" width="10.6640625" customWidth="1"/>
    <col min="1036" max="1036" width="15.109375" customWidth="1"/>
    <col min="1283" max="1283" width="20" customWidth="1"/>
    <col min="1284" max="1286" width="10.6640625" customWidth="1"/>
    <col min="1287" max="1287" width="6.5546875" customWidth="1"/>
    <col min="1288" max="1288" width="32.5546875" customWidth="1"/>
    <col min="1289" max="1291" width="10.6640625" customWidth="1"/>
    <col min="1292" max="1292" width="15.109375" customWidth="1"/>
    <col min="1539" max="1539" width="20" customWidth="1"/>
    <col min="1540" max="1542" width="10.6640625" customWidth="1"/>
    <col min="1543" max="1543" width="6.5546875" customWidth="1"/>
    <col min="1544" max="1544" width="32.5546875" customWidth="1"/>
    <col min="1545" max="1547" width="10.6640625" customWidth="1"/>
    <col min="1548" max="1548" width="15.109375" customWidth="1"/>
    <col min="1795" max="1795" width="20" customWidth="1"/>
    <col min="1796" max="1798" width="10.6640625" customWidth="1"/>
    <col min="1799" max="1799" width="6.5546875" customWidth="1"/>
    <col min="1800" max="1800" width="32.5546875" customWidth="1"/>
    <col min="1801" max="1803" width="10.6640625" customWidth="1"/>
    <col min="1804" max="1804" width="15.109375" customWidth="1"/>
    <col min="2051" max="2051" width="20" customWidth="1"/>
    <col min="2052" max="2054" width="10.6640625" customWidth="1"/>
    <col min="2055" max="2055" width="6.5546875" customWidth="1"/>
    <col min="2056" max="2056" width="32.5546875" customWidth="1"/>
    <col min="2057" max="2059" width="10.6640625" customWidth="1"/>
    <col min="2060" max="2060" width="15.109375" customWidth="1"/>
    <col min="2307" max="2307" width="20" customWidth="1"/>
    <col min="2308" max="2310" width="10.6640625" customWidth="1"/>
    <col min="2311" max="2311" width="6.5546875" customWidth="1"/>
    <col min="2312" max="2312" width="32.5546875" customWidth="1"/>
    <col min="2313" max="2315" width="10.6640625" customWidth="1"/>
    <col min="2316" max="2316" width="15.109375" customWidth="1"/>
    <col min="2563" max="2563" width="20" customWidth="1"/>
    <col min="2564" max="2566" width="10.6640625" customWidth="1"/>
    <col min="2567" max="2567" width="6.5546875" customWidth="1"/>
    <col min="2568" max="2568" width="32.5546875" customWidth="1"/>
    <col min="2569" max="2571" width="10.6640625" customWidth="1"/>
    <col min="2572" max="2572" width="15.109375" customWidth="1"/>
    <col min="2819" max="2819" width="20" customWidth="1"/>
    <col min="2820" max="2822" width="10.6640625" customWidth="1"/>
    <col min="2823" max="2823" width="6.5546875" customWidth="1"/>
    <col min="2824" max="2824" width="32.5546875" customWidth="1"/>
    <col min="2825" max="2827" width="10.6640625" customWidth="1"/>
    <col min="2828" max="2828" width="15.109375" customWidth="1"/>
    <col min="3075" max="3075" width="20" customWidth="1"/>
    <col min="3076" max="3078" width="10.6640625" customWidth="1"/>
    <col min="3079" max="3079" width="6.5546875" customWidth="1"/>
    <col min="3080" max="3080" width="32.5546875" customWidth="1"/>
    <col min="3081" max="3083" width="10.6640625" customWidth="1"/>
    <col min="3084" max="3084" width="15.109375" customWidth="1"/>
    <col min="3331" max="3331" width="20" customWidth="1"/>
    <col min="3332" max="3334" width="10.6640625" customWidth="1"/>
    <col min="3335" max="3335" width="6.5546875" customWidth="1"/>
    <col min="3336" max="3336" width="32.5546875" customWidth="1"/>
    <col min="3337" max="3339" width="10.6640625" customWidth="1"/>
    <col min="3340" max="3340" width="15.109375" customWidth="1"/>
    <col min="3587" max="3587" width="20" customWidth="1"/>
    <col min="3588" max="3590" width="10.6640625" customWidth="1"/>
    <col min="3591" max="3591" width="6.5546875" customWidth="1"/>
    <col min="3592" max="3592" width="32.5546875" customWidth="1"/>
    <col min="3593" max="3595" width="10.6640625" customWidth="1"/>
    <col min="3596" max="3596" width="15.109375" customWidth="1"/>
    <col min="3843" max="3843" width="20" customWidth="1"/>
    <col min="3844" max="3846" width="10.6640625" customWidth="1"/>
    <col min="3847" max="3847" width="6.5546875" customWidth="1"/>
    <col min="3848" max="3848" width="32.5546875" customWidth="1"/>
    <col min="3849" max="3851" width="10.6640625" customWidth="1"/>
    <col min="3852" max="3852" width="15.109375" customWidth="1"/>
    <col min="4099" max="4099" width="20" customWidth="1"/>
    <col min="4100" max="4102" width="10.6640625" customWidth="1"/>
    <col min="4103" max="4103" width="6.5546875" customWidth="1"/>
    <col min="4104" max="4104" width="32.5546875" customWidth="1"/>
    <col min="4105" max="4107" width="10.6640625" customWidth="1"/>
    <col min="4108" max="4108" width="15.109375" customWidth="1"/>
    <col min="4355" max="4355" width="20" customWidth="1"/>
    <col min="4356" max="4358" width="10.6640625" customWidth="1"/>
    <col min="4359" max="4359" width="6.5546875" customWidth="1"/>
    <col min="4360" max="4360" width="32.5546875" customWidth="1"/>
    <col min="4361" max="4363" width="10.6640625" customWidth="1"/>
    <col min="4364" max="4364" width="15.109375" customWidth="1"/>
    <col min="4611" max="4611" width="20" customWidth="1"/>
    <col min="4612" max="4614" width="10.6640625" customWidth="1"/>
    <col min="4615" max="4615" width="6.5546875" customWidth="1"/>
    <col min="4616" max="4616" width="32.5546875" customWidth="1"/>
    <col min="4617" max="4619" width="10.6640625" customWidth="1"/>
    <col min="4620" max="4620" width="15.109375" customWidth="1"/>
    <col min="4867" max="4867" width="20" customWidth="1"/>
    <col min="4868" max="4870" width="10.6640625" customWidth="1"/>
    <col min="4871" max="4871" width="6.5546875" customWidth="1"/>
    <col min="4872" max="4872" width="32.5546875" customWidth="1"/>
    <col min="4873" max="4875" width="10.6640625" customWidth="1"/>
    <col min="4876" max="4876" width="15.109375" customWidth="1"/>
    <col min="5123" max="5123" width="20" customWidth="1"/>
    <col min="5124" max="5126" width="10.6640625" customWidth="1"/>
    <col min="5127" max="5127" width="6.5546875" customWidth="1"/>
    <col min="5128" max="5128" width="32.5546875" customWidth="1"/>
    <col min="5129" max="5131" width="10.6640625" customWidth="1"/>
    <col min="5132" max="5132" width="15.109375" customWidth="1"/>
    <col min="5379" max="5379" width="20" customWidth="1"/>
    <col min="5380" max="5382" width="10.6640625" customWidth="1"/>
    <col min="5383" max="5383" width="6.5546875" customWidth="1"/>
    <col min="5384" max="5384" width="32.5546875" customWidth="1"/>
    <col min="5385" max="5387" width="10.6640625" customWidth="1"/>
    <col min="5388" max="5388" width="15.109375" customWidth="1"/>
    <col min="5635" max="5635" width="20" customWidth="1"/>
    <col min="5636" max="5638" width="10.6640625" customWidth="1"/>
    <col min="5639" max="5639" width="6.5546875" customWidth="1"/>
    <col min="5640" max="5640" width="32.5546875" customWidth="1"/>
    <col min="5641" max="5643" width="10.6640625" customWidth="1"/>
    <col min="5644" max="5644" width="15.109375" customWidth="1"/>
    <col min="5891" max="5891" width="20" customWidth="1"/>
    <col min="5892" max="5894" width="10.6640625" customWidth="1"/>
    <col min="5895" max="5895" width="6.5546875" customWidth="1"/>
    <col min="5896" max="5896" width="32.5546875" customWidth="1"/>
    <col min="5897" max="5899" width="10.6640625" customWidth="1"/>
    <col min="5900" max="5900" width="15.109375" customWidth="1"/>
    <col min="6147" max="6147" width="20" customWidth="1"/>
    <col min="6148" max="6150" width="10.6640625" customWidth="1"/>
    <col min="6151" max="6151" width="6.5546875" customWidth="1"/>
    <col min="6152" max="6152" width="32.5546875" customWidth="1"/>
    <col min="6153" max="6155" width="10.6640625" customWidth="1"/>
    <col min="6156" max="6156" width="15.109375" customWidth="1"/>
    <col min="6403" max="6403" width="20" customWidth="1"/>
    <col min="6404" max="6406" width="10.6640625" customWidth="1"/>
    <col min="6407" max="6407" width="6.5546875" customWidth="1"/>
    <col min="6408" max="6408" width="32.5546875" customWidth="1"/>
    <col min="6409" max="6411" width="10.6640625" customWidth="1"/>
    <col min="6412" max="6412" width="15.109375" customWidth="1"/>
    <col min="6659" max="6659" width="20" customWidth="1"/>
    <col min="6660" max="6662" width="10.6640625" customWidth="1"/>
    <col min="6663" max="6663" width="6.5546875" customWidth="1"/>
    <col min="6664" max="6664" width="32.5546875" customWidth="1"/>
    <col min="6665" max="6667" width="10.6640625" customWidth="1"/>
    <col min="6668" max="6668" width="15.109375" customWidth="1"/>
    <col min="6915" max="6915" width="20" customWidth="1"/>
    <col min="6916" max="6918" width="10.6640625" customWidth="1"/>
    <col min="6919" max="6919" width="6.5546875" customWidth="1"/>
    <col min="6920" max="6920" width="32.5546875" customWidth="1"/>
    <col min="6921" max="6923" width="10.6640625" customWidth="1"/>
    <col min="6924" max="6924" width="15.109375" customWidth="1"/>
    <col min="7171" max="7171" width="20" customWidth="1"/>
    <col min="7172" max="7174" width="10.6640625" customWidth="1"/>
    <col min="7175" max="7175" width="6.5546875" customWidth="1"/>
    <col min="7176" max="7176" width="32.5546875" customWidth="1"/>
    <col min="7177" max="7179" width="10.6640625" customWidth="1"/>
    <col min="7180" max="7180" width="15.109375" customWidth="1"/>
    <col min="7427" max="7427" width="20" customWidth="1"/>
    <col min="7428" max="7430" width="10.6640625" customWidth="1"/>
    <col min="7431" max="7431" width="6.5546875" customWidth="1"/>
    <col min="7432" max="7432" width="32.5546875" customWidth="1"/>
    <col min="7433" max="7435" width="10.6640625" customWidth="1"/>
    <col min="7436" max="7436" width="15.109375" customWidth="1"/>
    <col min="7683" max="7683" width="20" customWidth="1"/>
    <col min="7684" max="7686" width="10.6640625" customWidth="1"/>
    <col min="7687" max="7687" width="6.5546875" customWidth="1"/>
    <col min="7688" max="7688" width="32.5546875" customWidth="1"/>
    <col min="7689" max="7691" width="10.6640625" customWidth="1"/>
    <col min="7692" max="7692" width="15.109375" customWidth="1"/>
    <col min="7939" max="7939" width="20" customWidth="1"/>
    <col min="7940" max="7942" width="10.6640625" customWidth="1"/>
    <col min="7943" max="7943" width="6.5546875" customWidth="1"/>
    <col min="7944" max="7944" width="32.5546875" customWidth="1"/>
    <col min="7945" max="7947" width="10.6640625" customWidth="1"/>
    <col min="7948" max="7948" width="15.109375" customWidth="1"/>
    <col min="8195" max="8195" width="20" customWidth="1"/>
    <col min="8196" max="8198" width="10.6640625" customWidth="1"/>
    <col min="8199" max="8199" width="6.5546875" customWidth="1"/>
    <col min="8200" max="8200" width="32.5546875" customWidth="1"/>
    <col min="8201" max="8203" width="10.6640625" customWidth="1"/>
    <col min="8204" max="8204" width="15.109375" customWidth="1"/>
    <col min="8451" max="8451" width="20" customWidth="1"/>
    <col min="8452" max="8454" width="10.6640625" customWidth="1"/>
    <col min="8455" max="8455" width="6.5546875" customWidth="1"/>
    <col min="8456" max="8456" width="32.5546875" customWidth="1"/>
    <col min="8457" max="8459" width="10.6640625" customWidth="1"/>
    <col min="8460" max="8460" width="15.109375" customWidth="1"/>
    <col min="8707" max="8707" width="20" customWidth="1"/>
    <col min="8708" max="8710" width="10.6640625" customWidth="1"/>
    <col min="8711" max="8711" width="6.5546875" customWidth="1"/>
    <col min="8712" max="8712" width="32.5546875" customWidth="1"/>
    <col min="8713" max="8715" width="10.6640625" customWidth="1"/>
    <col min="8716" max="8716" width="15.109375" customWidth="1"/>
    <col min="8963" max="8963" width="20" customWidth="1"/>
    <col min="8964" max="8966" width="10.6640625" customWidth="1"/>
    <col min="8967" max="8967" width="6.5546875" customWidth="1"/>
    <col min="8968" max="8968" width="32.5546875" customWidth="1"/>
    <col min="8969" max="8971" width="10.6640625" customWidth="1"/>
    <col min="8972" max="8972" width="15.109375" customWidth="1"/>
    <col min="9219" max="9219" width="20" customWidth="1"/>
    <col min="9220" max="9222" width="10.6640625" customWidth="1"/>
    <col min="9223" max="9223" width="6.5546875" customWidth="1"/>
    <col min="9224" max="9224" width="32.5546875" customWidth="1"/>
    <col min="9225" max="9227" width="10.6640625" customWidth="1"/>
    <col min="9228" max="9228" width="15.109375" customWidth="1"/>
    <col min="9475" max="9475" width="20" customWidth="1"/>
    <col min="9476" max="9478" width="10.6640625" customWidth="1"/>
    <col min="9479" max="9479" width="6.5546875" customWidth="1"/>
    <col min="9480" max="9480" width="32.5546875" customWidth="1"/>
    <col min="9481" max="9483" width="10.6640625" customWidth="1"/>
    <col min="9484" max="9484" width="15.109375" customWidth="1"/>
    <col min="9731" max="9731" width="20" customWidth="1"/>
    <col min="9732" max="9734" width="10.6640625" customWidth="1"/>
    <col min="9735" max="9735" width="6.5546875" customWidth="1"/>
    <col min="9736" max="9736" width="32.5546875" customWidth="1"/>
    <col min="9737" max="9739" width="10.6640625" customWidth="1"/>
    <col min="9740" max="9740" width="15.109375" customWidth="1"/>
    <col min="9987" max="9987" width="20" customWidth="1"/>
    <col min="9988" max="9990" width="10.6640625" customWidth="1"/>
    <col min="9991" max="9991" width="6.5546875" customWidth="1"/>
    <col min="9992" max="9992" width="32.5546875" customWidth="1"/>
    <col min="9993" max="9995" width="10.6640625" customWidth="1"/>
    <col min="9996" max="9996" width="15.109375" customWidth="1"/>
    <col min="10243" max="10243" width="20" customWidth="1"/>
    <col min="10244" max="10246" width="10.6640625" customWidth="1"/>
    <col min="10247" max="10247" width="6.5546875" customWidth="1"/>
    <col min="10248" max="10248" width="32.5546875" customWidth="1"/>
    <col min="10249" max="10251" width="10.6640625" customWidth="1"/>
    <col min="10252" max="10252" width="15.109375" customWidth="1"/>
    <col min="10499" max="10499" width="20" customWidth="1"/>
    <col min="10500" max="10502" width="10.6640625" customWidth="1"/>
    <col min="10503" max="10503" width="6.5546875" customWidth="1"/>
    <col min="10504" max="10504" width="32.5546875" customWidth="1"/>
    <col min="10505" max="10507" width="10.6640625" customWidth="1"/>
    <col min="10508" max="10508" width="15.109375" customWidth="1"/>
    <col min="10755" max="10755" width="20" customWidth="1"/>
    <col min="10756" max="10758" width="10.6640625" customWidth="1"/>
    <col min="10759" max="10759" width="6.5546875" customWidth="1"/>
    <col min="10760" max="10760" width="32.5546875" customWidth="1"/>
    <col min="10761" max="10763" width="10.6640625" customWidth="1"/>
    <col min="10764" max="10764" width="15.109375" customWidth="1"/>
    <col min="11011" max="11011" width="20" customWidth="1"/>
    <col min="11012" max="11014" width="10.6640625" customWidth="1"/>
    <col min="11015" max="11015" width="6.5546875" customWidth="1"/>
    <col min="11016" max="11016" width="32.5546875" customWidth="1"/>
    <col min="11017" max="11019" width="10.6640625" customWidth="1"/>
    <col min="11020" max="11020" width="15.109375" customWidth="1"/>
    <col min="11267" max="11267" width="20" customWidth="1"/>
    <col min="11268" max="11270" width="10.6640625" customWidth="1"/>
    <col min="11271" max="11271" width="6.5546875" customWidth="1"/>
    <col min="11272" max="11272" width="32.5546875" customWidth="1"/>
    <col min="11273" max="11275" width="10.6640625" customWidth="1"/>
    <col min="11276" max="11276" width="15.109375" customWidth="1"/>
    <col min="11523" max="11523" width="20" customWidth="1"/>
    <col min="11524" max="11526" width="10.6640625" customWidth="1"/>
    <col min="11527" max="11527" width="6.5546875" customWidth="1"/>
    <col min="11528" max="11528" width="32.5546875" customWidth="1"/>
    <col min="11529" max="11531" width="10.6640625" customWidth="1"/>
    <col min="11532" max="11532" width="15.109375" customWidth="1"/>
    <col min="11779" max="11779" width="20" customWidth="1"/>
    <col min="11780" max="11782" width="10.6640625" customWidth="1"/>
    <col min="11783" max="11783" width="6.5546875" customWidth="1"/>
    <col min="11784" max="11784" width="32.5546875" customWidth="1"/>
    <col min="11785" max="11787" width="10.6640625" customWidth="1"/>
    <col min="11788" max="11788" width="15.109375" customWidth="1"/>
    <col min="12035" max="12035" width="20" customWidth="1"/>
    <col min="12036" max="12038" width="10.6640625" customWidth="1"/>
    <col min="12039" max="12039" width="6.5546875" customWidth="1"/>
    <col min="12040" max="12040" width="32.5546875" customWidth="1"/>
    <col min="12041" max="12043" width="10.6640625" customWidth="1"/>
    <col min="12044" max="12044" width="15.109375" customWidth="1"/>
    <col min="12291" max="12291" width="20" customWidth="1"/>
    <col min="12292" max="12294" width="10.6640625" customWidth="1"/>
    <col min="12295" max="12295" width="6.5546875" customWidth="1"/>
    <col min="12296" max="12296" width="32.5546875" customWidth="1"/>
    <col min="12297" max="12299" width="10.6640625" customWidth="1"/>
    <col min="12300" max="12300" width="15.109375" customWidth="1"/>
    <col min="12547" max="12547" width="20" customWidth="1"/>
    <col min="12548" max="12550" width="10.6640625" customWidth="1"/>
    <col min="12551" max="12551" width="6.5546875" customWidth="1"/>
    <col min="12552" max="12552" width="32.5546875" customWidth="1"/>
    <col min="12553" max="12555" width="10.6640625" customWidth="1"/>
    <col min="12556" max="12556" width="15.109375" customWidth="1"/>
    <col min="12803" max="12803" width="20" customWidth="1"/>
    <col min="12804" max="12806" width="10.6640625" customWidth="1"/>
    <col min="12807" max="12807" width="6.5546875" customWidth="1"/>
    <col min="12808" max="12808" width="32.5546875" customWidth="1"/>
    <col min="12809" max="12811" width="10.6640625" customWidth="1"/>
    <col min="12812" max="12812" width="15.109375" customWidth="1"/>
    <col min="13059" max="13059" width="20" customWidth="1"/>
    <col min="13060" max="13062" width="10.6640625" customWidth="1"/>
    <col min="13063" max="13063" width="6.5546875" customWidth="1"/>
    <col min="13064" max="13064" width="32.5546875" customWidth="1"/>
    <col min="13065" max="13067" width="10.6640625" customWidth="1"/>
    <col min="13068" max="13068" width="15.109375" customWidth="1"/>
    <col min="13315" max="13315" width="20" customWidth="1"/>
    <col min="13316" max="13318" width="10.6640625" customWidth="1"/>
    <col min="13319" max="13319" width="6.5546875" customWidth="1"/>
    <col min="13320" max="13320" width="32.5546875" customWidth="1"/>
    <col min="13321" max="13323" width="10.6640625" customWidth="1"/>
    <col min="13324" max="13324" width="15.109375" customWidth="1"/>
    <col min="13571" max="13571" width="20" customWidth="1"/>
    <col min="13572" max="13574" width="10.6640625" customWidth="1"/>
    <col min="13575" max="13575" width="6.5546875" customWidth="1"/>
    <col min="13576" max="13576" width="32.5546875" customWidth="1"/>
    <col min="13577" max="13579" width="10.6640625" customWidth="1"/>
    <col min="13580" max="13580" width="15.109375" customWidth="1"/>
    <col min="13827" max="13827" width="20" customWidth="1"/>
    <col min="13828" max="13830" width="10.6640625" customWidth="1"/>
    <col min="13831" max="13831" width="6.5546875" customWidth="1"/>
    <col min="13832" max="13832" width="32.5546875" customWidth="1"/>
    <col min="13833" max="13835" width="10.6640625" customWidth="1"/>
    <col min="13836" max="13836" width="15.109375" customWidth="1"/>
    <col min="14083" max="14083" width="20" customWidth="1"/>
    <col min="14084" max="14086" width="10.6640625" customWidth="1"/>
    <col min="14087" max="14087" width="6.5546875" customWidth="1"/>
    <col min="14088" max="14088" width="32.5546875" customWidth="1"/>
    <col min="14089" max="14091" width="10.6640625" customWidth="1"/>
    <col min="14092" max="14092" width="15.109375" customWidth="1"/>
    <col min="14339" max="14339" width="20" customWidth="1"/>
    <col min="14340" max="14342" width="10.6640625" customWidth="1"/>
    <col min="14343" max="14343" width="6.5546875" customWidth="1"/>
    <col min="14344" max="14344" width="32.5546875" customWidth="1"/>
    <col min="14345" max="14347" width="10.6640625" customWidth="1"/>
    <col min="14348" max="14348" width="15.109375" customWidth="1"/>
    <col min="14595" max="14595" width="20" customWidth="1"/>
    <col min="14596" max="14598" width="10.6640625" customWidth="1"/>
    <col min="14599" max="14599" width="6.5546875" customWidth="1"/>
    <col min="14600" max="14600" width="32.5546875" customWidth="1"/>
    <col min="14601" max="14603" width="10.6640625" customWidth="1"/>
    <col min="14604" max="14604" width="15.109375" customWidth="1"/>
    <col min="14851" max="14851" width="20" customWidth="1"/>
    <col min="14852" max="14854" width="10.6640625" customWidth="1"/>
    <col min="14855" max="14855" width="6.5546875" customWidth="1"/>
    <col min="14856" max="14856" width="32.5546875" customWidth="1"/>
    <col min="14857" max="14859" width="10.6640625" customWidth="1"/>
    <col min="14860" max="14860" width="15.109375" customWidth="1"/>
    <col min="15107" max="15107" width="20" customWidth="1"/>
    <col min="15108" max="15110" width="10.6640625" customWidth="1"/>
    <col min="15111" max="15111" width="6.5546875" customWidth="1"/>
    <col min="15112" max="15112" width="32.5546875" customWidth="1"/>
    <col min="15113" max="15115" width="10.6640625" customWidth="1"/>
    <col min="15116" max="15116" width="15.109375" customWidth="1"/>
    <col min="15363" max="15363" width="20" customWidth="1"/>
    <col min="15364" max="15366" width="10.6640625" customWidth="1"/>
    <col min="15367" max="15367" width="6.5546875" customWidth="1"/>
    <col min="15368" max="15368" width="32.5546875" customWidth="1"/>
    <col min="15369" max="15371" width="10.6640625" customWidth="1"/>
    <col min="15372" max="15372" width="15.109375" customWidth="1"/>
    <col min="15619" max="15619" width="20" customWidth="1"/>
    <col min="15620" max="15622" width="10.6640625" customWidth="1"/>
    <col min="15623" max="15623" width="6.5546875" customWidth="1"/>
    <col min="15624" max="15624" width="32.5546875" customWidth="1"/>
    <col min="15625" max="15627" width="10.6640625" customWidth="1"/>
    <col min="15628" max="15628" width="15.109375" customWidth="1"/>
    <col min="15875" max="15875" width="20" customWidth="1"/>
    <col min="15876" max="15878" width="10.6640625" customWidth="1"/>
    <col min="15879" max="15879" width="6.5546875" customWidth="1"/>
    <col min="15880" max="15880" width="32.5546875" customWidth="1"/>
    <col min="15881" max="15883" width="10.6640625" customWidth="1"/>
    <col min="15884" max="15884" width="15.109375" customWidth="1"/>
    <col min="16131" max="16131" width="20" customWidth="1"/>
    <col min="16132" max="16134" width="10.6640625" customWidth="1"/>
    <col min="16135" max="16135" width="6.5546875" customWidth="1"/>
    <col min="16136" max="16136" width="32.5546875" customWidth="1"/>
    <col min="16137" max="16139" width="10.6640625" customWidth="1"/>
    <col min="16140" max="16140" width="15.109375" customWidth="1"/>
  </cols>
  <sheetData>
    <row r="1" spans="1:12" ht="12" customHeight="1">
      <c r="A1" t="s">
        <v>663</v>
      </c>
      <c r="H1" s="145"/>
      <c r="J1" s="195"/>
      <c r="K1" s="195" t="s">
        <v>656</v>
      </c>
      <c r="L1" s="195"/>
    </row>
    <row r="2" spans="1:12" ht="12" customHeight="1">
      <c r="A2" s="619" t="s">
        <v>294</v>
      </c>
      <c r="B2" s="619"/>
      <c r="C2" s="619"/>
      <c r="D2" s="619"/>
      <c r="E2" s="619"/>
      <c r="F2" s="619"/>
      <c r="G2" s="619"/>
      <c r="H2" s="619"/>
      <c r="I2" s="619"/>
      <c r="J2" s="619"/>
      <c r="K2" s="619"/>
      <c r="L2" s="201"/>
    </row>
    <row r="3" spans="1:12" ht="12" customHeight="1">
      <c r="A3" s="623"/>
      <c r="B3" s="623"/>
      <c r="C3" s="623"/>
      <c r="D3" s="202"/>
      <c r="E3" s="202"/>
      <c r="F3" s="38"/>
      <c r="G3" s="624"/>
      <c r="H3" s="624"/>
      <c r="J3" s="197"/>
      <c r="K3" s="197" t="s">
        <v>293</v>
      </c>
      <c r="L3" s="197"/>
    </row>
    <row r="4" spans="1:12" ht="12" customHeight="1">
      <c r="A4" s="581" t="s">
        <v>3</v>
      </c>
      <c r="B4" s="581"/>
      <c r="C4" s="581"/>
      <c r="D4" s="581"/>
      <c r="E4" s="581"/>
      <c r="F4" s="581"/>
      <c r="G4" s="581" t="s">
        <v>4</v>
      </c>
      <c r="H4" s="581"/>
      <c r="I4" s="581"/>
      <c r="J4" s="581"/>
      <c r="K4" s="581"/>
      <c r="L4" s="143"/>
    </row>
    <row r="5" spans="1:12">
      <c r="A5" s="571" t="s">
        <v>51</v>
      </c>
      <c r="B5" s="572"/>
      <c r="C5" s="573"/>
      <c r="D5" s="620" t="s">
        <v>292</v>
      </c>
      <c r="E5" s="621"/>
      <c r="F5" s="622"/>
      <c r="G5" s="571" t="s">
        <v>51</v>
      </c>
      <c r="H5" s="573"/>
      <c r="I5" s="565" t="s">
        <v>292</v>
      </c>
      <c r="J5" s="565"/>
      <c r="K5" s="565"/>
      <c r="L5" s="142"/>
    </row>
    <row r="6" spans="1:12">
      <c r="A6" s="574"/>
      <c r="B6" s="575"/>
      <c r="C6" s="576"/>
      <c r="D6" s="198">
        <v>2015</v>
      </c>
      <c r="E6" s="198">
        <v>2016</v>
      </c>
      <c r="F6" s="198">
        <v>2017</v>
      </c>
      <c r="G6" s="574"/>
      <c r="H6" s="576"/>
      <c r="I6" s="198">
        <v>2015</v>
      </c>
      <c r="J6" s="198">
        <v>2016</v>
      </c>
      <c r="K6" s="198">
        <v>2017</v>
      </c>
      <c r="L6" s="142"/>
    </row>
    <row r="7" spans="1:12" ht="12" customHeight="1">
      <c r="A7" s="602" t="s">
        <v>291</v>
      </c>
      <c r="B7" s="613"/>
      <c r="C7" s="603"/>
      <c r="D7" s="238">
        <v>110</v>
      </c>
      <c r="E7" s="238">
        <v>110</v>
      </c>
      <c r="F7" s="238">
        <v>110</v>
      </c>
      <c r="G7" s="602" t="s">
        <v>290</v>
      </c>
      <c r="H7" s="603"/>
      <c r="I7" s="238">
        <v>8373</v>
      </c>
      <c r="J7" s="238">
        <f>+I7*1.028</f>
        <v>8607.4439999999995</v>
      </c>
      <c r="K7" s="238">
        <f>+J7*1.028</f>
        <v>8848.452432</v>
      </c>
      <c r="L7" s="83"/>
    </row>
    <row r="8" spans="1:12" ht="12" customHeight="1">
      <c r="A8" s="602" t="s">
        <v>289</v>
      </c>
      <c r="B8" s="613"/>
      <c r="C8" s="603"/>
      <c r="D8" s="238"/>
      <c r="E8" s="238"/>
      <c r="F8" s="238"/>
      <c r="G8" s="601" t="s">
        <v>288</v>
      </c>
      <c r="H8" s="601"/>
      <c r="I8" s="238">
        <f>+I7*0.27</f>
        <v>2260.71</v>
      </c>
      <c r="J8" s="238">
        <f>+J7*0.27</f>
        <v>2324.0098800000001</v>
      </c>
      <c r="K8" s="238">
        <f>+K7*0.27</f>
        <v>2389.08215664</v>
      </c>
      <c r="L8" s="83"/>
    </row>
    <row r="9" spans="1:12" ht="12" customHeight="1">
      <c r="A9" s="602" t="s">
        <v>287</v>
      </c>
      <c r="B9" s="613"/>
      <c r="C9" s="603"/>
      <c r="D9" s="238">
        <v>935</v>
      </c>
      <c r="E9" s="238">
        <f>+D9*1.025</f>
        <v>958.37499999999989</v>
      </c>
      <c r="F9" s="238">
        <f>+E9*1.025</f>
        <v>982.3343749999998</v>
      </c>
      <c r="G9" s="601" t="s">
        <v>286</v>
      </c>
      <c r="H9" s="601"/>
      <c r="I9" s="238">
        <f>5365*1.028</f>
        <v>5515.22</v>
      </c>
      <c r="J9" s="238">
        <f>+I9*1.028</f>
        <v>5669.6461600000002</v>
      </c>
      <c r="K9" s="238">
        <f>+J9*1.028</f>
        <v>5828.3962524799999</v>
      </c>
      <c r="L9" s="83"/>
    </row>
    <row r="10" spans="1:12" ht="12" customHeight="1">
      <c r="A10" s="602" t="s">
        <v>285</v>
      </c>
      <c r="B10" s="613"/>
      <c r="C10" s="603"/>
      <c r="D10" s="238"/>
      <c r="E10" s="238"/>
      <c r="F10" s="238"/>
      <c r="G10" s="601" t="s">
        <v>284</v>
      </c>
      <c r="H10" s="601"/>
      <c r="I10" s="238"/>
      <c r="J10" s="238"/>
      <c r="K10" s="238"/>
      <c r="L10" s="83"/>
    </row>
    <row r="11" spans="1:12" ht="12" customHeight="1">
      <c r="A11" s="601"/>
      <c r="B11" s="601"/>
      <c r="C11" s="601"/>
      <c r="D11" s="238"/>
      <c r="E11" s="238"/>
      <c r="F11" s="238"/>
      <c r="G11" s="601" t="s">
        <v>283</v>
      </c>
      <c r="H11" s="601"/>
      <c r="I11" s="238"/>
      <c r="J11" s="238"/>
      <c r="K11" s="238"/>
      <c r="L11" s="83"/>
    </row>
    <row r="12" spans="1:12" ht="12" customHeight="1">
      <c r="A12" s="616"/>
      <c r="B12" s="616"/>
      <c r="C12" s="616"/>
      <c r="D12" s="238"/>
      <c r="E12" s="238"/>
      <c r="F12" s="238"/>
      <c r="G12" s="614" t="s">
        <v>282</v>
      </c>
      <c r="H12" s="615"/>
      <c r="I12" s="238"/>
      <c r="J12" s="238"/>
      <c r="K12" s="238"/>
      <c r="L12" s="83"/>
    </row>
    <row r="13" spans="1:12" ht="12" customHeight="1">
      <c r="A13" s="617"/>
      <c r="B13" s="617"/>
      <c r="C13" s="617"/>
      <c r="D13" s="238"/>
      <c r="E13" s="238"/>
      <c r="F13" s="238"/>
      <c r="G13" s="602" t="s">
        <v>281</v>
      </c>
      <c r="H13" s="603"/>
      <c r="I13" s="238"/>
      <c r="J13" s="238"/>
      <c r="K13" s="238"/>
      <c r="L13" s="83"/>
    </row>
    <row r="14" spans="1:12" s="1" customFormat="1" ht="23.25" customHeight="1">
      <c r="A14" s="607" t="s">
        <v>280</v>
      </c>
      <c r="B14" s="618"/>
      <c r="C14" s="608"/>
      <c r="D14" s="239">
        <f>SUM(D7:D10)</f>
        <v>1045</v>
      </c>
      <c r="E14" s="239">
        <f>SUM(E7:E10)</f>
        <v>1068.375</v>
      </c>
      <c r="F14" s="239">
        <f>SUM(F7:F10)</f>
        <v>1092.3343749999999</v>
      </c>
      <c r="G14" s="607" t="s">
        <v>279</v>
      </c>
      <c r="H14" s="608"/>
      <c r="I14" s="239">
        <f>SUM(I7:I11)</f>
        <v>16148.93</v>
      </c>
      <c r="J14" s="239">
        <f>SUM(J7:J11)</f>
        <v>16601.100039999998</v>
      </c>
      <c r="K14" s="239">
        <f>SUM(K7:K11)</f>
        <v>17065.93084112</v>
      </c>
      <c r="L14" s="97"/>
    </row>
    <row r="15" spans="1:12" ht="12" customHeight="1">
      <c r="A15" s="602"/>
      <c r="B15" s="613"/>
      <c r="C15" s="603"/>
      <c r="D15" s="239"/>
      <c r="E15" s="239"/>
      <c r="F15" s="239"/>
      <c r="G15" s="602"/>
      <c r="H15" s="603"/>
      <c r="I15" s="238"/>
      <c r="J15" s="238"/>
      <c r="K15" s="238"/>
      <c r="L15" s="83"/>
    </row>
    <row r="16" spans="1:12" ht="12" customHeight="1">
      <c r="A16" s="602" t="s">
        <v>265</v>
      </c>
      <c r="B16" s="613"/>
      <c r="C16" s="603"/>
      <c r="D16" s="238"/>
      <c r="E16" s="238"/>
      <c r="F16" s="238"/>
      <c r="G16" s="602" t="s">
        <v>278</v>
      </c>
      <c r="H16" s="603"/>
      <c r="I16" s="238"/>
      <c r="J16" s="238"/>
      <c r="K16" s="238"/>
    </row>
    <row r="17" spans="1:12" ht="12" customHeight="1">
      <c r="A17" s="600" t="s">
        <v>263</v>
      </c>
      <c r="B17" s="600"/>
      <c r="C17" s="600"/>
      <c r="D17" s="238"/>
      <c r="E17" s="238"/>
      <c r="F17" s="238"/>
      <c r="G17" s="600" t="s">
        <v>262</v>
      </c>
      <c r="H17" s="600"/>
      <c r="I17" s="238"/>
      <c r="J17" s="238"/>
      <c r="K17" s="238"/>
    </row>
    <row r="18" spans="1:12" ht="12" customHeight="1">
      <c r="A18" s="600" t="s">
        <v>261</v>
      </c>
      <c r="B18" s="600"/>
      <c r="C18" s="600"/>
      <c r="D18" s="238"/>
      <c r="E18" s="238"/>
      <c r="F18" s="238"/>
      <c r="G18" s="609" t="s">
        <v>277</v>
      </c>
      <c r="H18" s="609"/>
      <c r="I18" s="238"/>
      <c r="J18" s="238"/>
      <c r="K18" s="238"/>
    </row>
    <row r="19" spans="1:12" ht="12" customHeight="1">
      <c r="A19" s="601" t="s">
        <v>259</v>
      </c>
      <c r="B19" s="601"/>
      <c r="C19" s="601"/>
      <c r="D19" s="238"/>
      <c r="E19" s="238"/>
      <c r="F19" s="238"/>
      <c r="G19" s="600" t="s">
        <v>258</v>
      </c>
      <c r="H19" s="600"/>
      <c r="I19" s="238"/>
      <c r="J19" s="238"/>
      <c r="K19" s="238"/>
    </row>
    <row r="20" spans="1:12" ht="12" customHeight="1">
      <c r="A20" s="601" t="s">
        <v>257</v>
      </c>
      <c r="B20" s="601"/>
      <c r="C20" s="601"/>
      <c r="D20" s="238"/>
      <c r="E20" s="238"/>
      <c r="F20" s="238"/>
      <c r="G20" s="600" t="s">
        <v>256</v>
      </c>
      <c r="H20" s="600"/>
      <c r="I20" s="238"/>
      <c r="J20" s="238"/>
      <c r="K20" s="238"/>
    </row>
    <row r="21" spans="1:12" ht="12" customHeight="1">
      <c r="A21" s="600" t="s">
        <v>255</v>
      </c>
      <c r="B21" s="600"/>
      <c r="C21" s="600"/>
      <c r="D21" s="238">
        <f>+I25-D14</f>
        <v>15103.93</v>
      </c>
      <c r="E21" s="238">
        <f>+J25-E14</f>
        <v>15532.725039999998</v>
      </c>
      <c r="F21" s="238">
        <f>+K25-F14</f>
        <v>15973.59646612</v>
      </c>
      <c r="G21" s="600" t="s">
        <v>254</v>
      </c>
      <c r="H21" s="600"/>
      <c r="I21" s="238"/>
      <c r="J21" s="238"/>
      <c r="K21" s="238"/>
    </row>
    <row r="22" spans="1:12" ht="12" customHeight="1">
      <c r="A22" s="604"/>
      <c r="B22" s="604"/>
      <c r="C22" s="604"/>
      <c r="D22" s="238"/>
      <c r="E22" s="238"/>
      <c r="F22" s="238"/>
      <c r="G22" s="600" t="s">
        <v>253</v>
      </c>
      <c r="H22" s="600"/>
      <c r="I22" s="238"/>
      <c r="J22" s="238"/>
      <c r="K22" s="238"/>
    </row>
    <row r="23" spans="1:12" ht="12" customHeight="1">
      <c r="A23" s="616" t="s">
        <v>276</v>
      </c>
      <c r="B23" s="616"/>
      <c r="C23" s="616"/>
      <c r="D23" s="239">
        <f>SUM(D16:D21)</f>
        <v>15103.93</v>
      </c>
      <c r="E23" s="239">
        <f>SUM(E16:E21)</f>
        <v>15532.725039999998</v>
      </c>
      <c r="F23" s="239">
        <f>SUM(F16:F21)</f>
        <v>15973.59646612</v>
      </c>
      <c r="G23" s="607" t="s">
        <v>275</v>
      </c>
      <c r="H23" s="608"/>
      <c r="I23" s="239">
        <f>SUM(I16:I22)</f>
        <v>0</v>
      </c>
      <c r="J23" s="239">
        <f>SUM(J16:J22)</f>
        <v>0</v>
      </c>
      <c r="K23" s="239">
        <f>SUM(K16:K22)</f>
        <v>0</v>
      </c>
      <c r="L23" s="83"/>
    </row>
    <row r="24" spans="1:12" ht="12" customHeight="1">
      <c r="A24" s="617"/>
      <c r="B24" s="617"/>
      <c r="C24" s="617"/>
      <c r="D24" s="239"/>
      <c r="E24" s="239"/>
      <c r="F24" s="239"/>
      <c r="G24" s="605"/>
      <c r="H24" s="606"/>
      <c r="I24" s="239"/>
      <c r="J24" s="239"/>
      <c r="K24" s="239"/>
      <c r="L24" s="83"/>
    </row>
    <row r="25" spans="1:12" ht="12" customHeight="1">
      <c r="A25" s="616" t="s">
        <v>274</v>
      </c>
      <c r="B25" s="616"/>
      <c r="C25" s="616"/>
      <c r="D25" s="239">
        <f>+D14+D23</f>
        <v>16148.93</v>
      </c>
      <c r="E25" s="239">
        <f>+E14+E23</f>
        <v>16601.100039999998</v>
      </c>
      <c r="F25" s="239">
        <f>+F14+F23</f>
        <v>17065.93084112</v>
      </c>
      <c r="G25" s="607" t="s">
        <v>273</v>
      </c>
      <c r="H25" s="608"/>
      <c r="I25" s="239">
        <f>+I14+I23</f>
        <v>16148.93</v>
      </c>
      <c r="J25" s="239">
        <f>+J14+J23</f>
        <v>16601.100039999998</v>
      </c>
      <c r="K25" s="239">
        <f>+K14+K23</f>
        <v>17065.93084112</v>
      </c>
      <c r="L25" s="83"/>
    </row>
    <row r="26" spans="1:12" ht="12" customHeight="1">
      <c r="A26" s="601"/>
      <c r="B26" s="601"/>
      <c r="C26" s="601"/>
      <c r="D26" s="239"/>
      <c r="E26" s="239"/>
      <c r="F26" s="239"/>
      <c r="G26" s="602"/>
      <c r="H26" s="603"/>
      <c r="I26" s="238"/>
      <c r="J26" s="238"/>
      <c r="K26" s="238"/>
      <c r="L26" s="83"/>
    </row>
    <row r="27" spans="1:12" ht="12.75" customHeight="1">
      <c r="A27" s="602" t="s">
        <v>272</v>
      </c>
      <c r="B27" s="613"/>
      <c r="C27" s="603"/>
      <c r="D27" s="238"/>
      <c r="E27" s="238"/>
      <c r="F27" s="238"/>
      <c r="G27" s="602" t="s">
        <v>271</v>
      </c>
      <c r="H27" s="603"/>
      <c r="I27" s="238">
        <v>300</v>
      </c>
      <c r="J27" s="238">
        <v>310</v>
      </c>
      <c r="K27" s="238">
        <v>320</v>
      </c>
      <c r="L27" s="83"/>
    </row>
    <row r="28" spans="1:12" ht="12" customHeight="1">
      <c r="A28" s="602" t="s">
        <v>270</v>
      </c>
      <c r="B28" s="613"/>
      <c r="C28" s="603"/>
      <c r="D28" s="238"/>
      <c r="E28" s="238"/>
      <c r="F28" s="238"/>
      <c r="G28" s="602" t="s">
        <v>207</v>
      </c>
      <c r="H28" s="603"/>
      <c r="I28" s="238"/>
      <c r="J28" s="238"/>
      <c r="K28" s="238"/>
      <c r="L28" s="83"/>
    </row>
    <row r="29" spans="1:12" ht="12" customHeight="1">
      <c r="A29" s="601" t="s">
        <v>269</v>
      </c>
      <c r="B29" s="601"/>
      <c r="C29" s="601"/>
      <c r="D29" s="238"/>
      <c r="E29" s="238"/>
      <c r="F29" s="238"/>
      <c r="G29" s="602" t="s">
        <v>268</v>
      </c>
      <c r="H29" s="603"/>
      <c r="I29" s="238"/>
      <c r="J29" s="238"/>
      <c r="K29" s="238"/>
      <c r="L29" s="83"/>
    </row>
    <row r="30" spans="1:12" ht="24" customHeight="1">
      <c r="A30" s="607" t="s">
        <v>267</v>
      </c>
      <c r="B30" s="618"/>
      <c r="C30" s="608"/>
      <c r="D30" s="238">
        <f>SUM(D27:D29)</f>
        <v>0</v>
      </c>
      <c r="E30" s="238">
        <f>SUM(E27:E29)</f>
        <v>0</v>
      </c>
      <c r="F30" s="238">
        <f>SUM(F27:F29)</f>
        <v>0</v>
      </c>
      <c r="G30" s="607" t="s">
        <v>266</v>
      </c>
      <c r="H30" s="608"/>
      <c r="I30" s="239">
        <f>SUM(I27:I29)</f>
        <v>300</v>
      </c>
      <c r="J30" s="239">
        <f>SUM(J27:J29)</f>
        <v>310</v>
      </c>
      <c r="K30" s="238">
        <f>SUM(K27:K29)</f>
        <v>320</v>
      </c>
      <c r="L30" s="83"/>
    </row>
    <row r="31" spans="1:12" ht="12" customHeight="1">
      <c r="A31" s="601"/>
      <c r="B31" s="601"/>
      <c r="C31" s="601"/>
      <c r="D31" s="238"/>
      <c r="E31" s="238"/>
      <c r="F31" s="238"/>
      <c r="G31" s="602"/>
      <c r="H31" s="603"/>
      <c r="I31" s="238"/>
      <c r="J31" s="238"/>
      <c r="K31" s="238"/>
      <c r="L31" s="83"/>
    </row>
    <row r="32" spans="1:12" ht="12" customHeight="1">
      <c r="A32" s="602" t="s">
        <v>265</v>
      </c>
      <c r="B32" s="613"/>
      <c r="C32" s="603"/>
      <c r="D32" s="238"/>
      <c r="E32" s="238"/>
      <c r="F32" s="238"/>
      <c r="G32" s="602" t="s">
        <v>264</v>
      </c>
      <c r="H32" s="603"/>
      <c r="I32" s="238"/>
      <c r="J32" s="238"/>
      <c r="K32" s="238"/>
    </row>
    <row r="33" spans="1:12" ht="12" customHeight="1">
      <c r="A33" s="600" t="s">
        <v>263</v>
      </c>
      <c r="B33" s="600"/>
      <c r="C33" s="600"/>
      <c r="D33" s="238"/>
      <c r="E33" s="238"/>
      <c r="F33" s="238"/>
      <c r="G33" s="600" t="s">
        <v>262</v>
      </c>
      <c r="H33" s="600"/>
      <c r="I33" s="238"/>
      <c r="J33" s="238"/>
      <c r="K33" s="238"/>
    </row>
    <row r="34" spans="1:12" ht="12" customHeight="1">
      <c r="A34" s="600" t="s">
        <v>261</v>
      </c>
      <c r="B34" s="600"/>
      <c r="C34" s="600"/>
      <c r="D34" s="238"/>
      <c r="E34" s="238"/>
      <c r="F34" s="238"/>
      <c r="G34" s="602" t="s">
        <v>260</v>
      </c>
      <c r="H34" s="603"/>
      <c r="I34" s="238"/>
      <c r="J34" s="238"/>
      <c r="K34" s="238"/>
    </row>
    <row r="35" spans="1:12" ht="12" customHeight="1">
      <c r="A35" s="601" t="s">
        <v>259</v>
      </c>
      <c r="B35" s="601"/>
      <c r="C35" s="601"/>
      <c r="D35" s="238"/>
      <c r="E35" s="238"/>
      <c r="F35" s="238"/>
      <c r="G35" s="602" t="s">
        <v>258</v>
      </c>
      <c r="H35" s="603"/>
      <c r="I35" s="238"/>
      <c r="J35" s="238"/>
      <c r="K35" s="238"/>
    </row>
    <row r="36" spans="1:12" ht="12" customHeight="1">
      <c r="A36" s="601" t="s">
        <v>257</v>
      </c>
      <c r="B36" s="601"/>
      <c r="C36" s="601"/>
      <c r="D36" s="238"/>
      <c r="E36" s="238"/>
      <c r="F36" s="238"/>
      <c r="G36" s="600" t="s">
        <v>256</v>
      </c>
      <c r="H36" s="600"/>
      <c r="I36" s="238"/>
      <c r="J36" s="238"/>
      <c r="K36" s="238"/>
    </row>
    <row r="37" spans="1:12" ht="12" customHeight="1">
      <c r="A37" s="600" t="s">
        <v>255</v>
      </c>
      <c r="B37" s="600"/>
      <c r="C37" s="600"/>
      <c r="D37" s="238">
        <f>+I30</f>
        <v>300</v>
      </c>
      <c r="E37" s="238">
        <f>+J30</f>
        <v>310</v>
      </c>
      <c r="F37" s="238">
        <f>+K30</f>
        <v>320</v>
      </c>
      <c r="G37" s="600" t="s">
        <v>254</v>
      </c>
      <c r="H37" s="600"/>
      <c r="I37" s="238"/>
      <c r="J37" s="238"/>
      <c r="K37" s="238"/>
    </row>
    <row r="38" spans="1:12" ht="12" customHeight="1">
      <c r="A38" s="604"/>
      <c r="B38" s="604"/>
      <c r="C38" s="604"/>
      <c r="D38" s="238"/>
      <c r="E38" s="238"/>
      <c r="F38" s="238"/>
      <c r="G38" s="600" t="s">
        <v>253</v>
      </c>
      <c r="H38" s="600"/>
      <c r="I38" s="238"/>
      <c r="J38" s="238"/>
      <c r="K38" s="238"/>
    </row>
    <row r="39" spans="1:12" ht="12" customHeight="1">
      <c r="A39" s="607" t="s">
        <v>252</v>
      </c>
      <c r="B39" s="618"/>
      <c r="C39" s="608"/>
      <c r="D39" s="239">
        <f>SUM(D32:D37)</f>
        <v>300</v>
      </c>
      <c r="E39" s="239">
        <f>SUM(E32:E37)</f>
        <v>310</v>
      </c>
      <c r="F39" s="239">
        <f>SUM(F32:F37)</f>
        <v>320</v>
      </c>
      <c r="G39" s="607" t="s">
        <v>251</v>
      </c>
      <c r="H39" s="608"/>
      <c r="I39" s="239">
        <f>SUM(I32:I38)</f>
        <v>0</v>
      </c>
      <c r="J39" s="239">
        <f>SUM(J32:J38)</f>
        <v>0</v>
      </c>
      <c r="K39" s="239">
        <f>SUM(K32:K38)</f>
        <v>0</v>
      </c>
      <c r="L39" s="83"/>
    </row>
    <row r="40" spans="1:12" ht="12" customHeight="1">
      <c r="A40" s="601"/>
      <c r="B40" s="601"/>
      <c r="C40" s="601"/>
      <c r="D40" s="239"/>
      <c r="E40" s="239"/>
      <c r="F40" s="239"/>
      <c r="G40" s="602"/>
      <c r="H40" s="603"/>
      <c r="I40" s="239"/>
      <c r="J40" s="239"/>
      <c r="K40" s="239"/>
      <c r="L40" s="83"/>
    </row>
    <row r="41" spans="1:12" ht="12.75" customHeight="1">
      <c r="A41" s="616" t="s">
        <v>250</v>
      </c>
      <c r="B41" s="616"/>
      <c r="C41" s="616"/>
      <c r="D41" s="239">
        <f>+D30+D39</f>
        <v>300</v>
      </c>
      <c r="E41" s="239">
        <f>+E30+E39</f>
        <v>310</v>
      </c>
      <c r="F41" s="239">
        <f>+F30+F39</f>
        <v>320</v>
      </c>
      <c r="G41" s="607" t="s">
        <v>249</v>
      </c>
      <c r="H41" s="608"/>
      <c r="I41" s="239">
        <f>+I30+I39</f>
        <v>300</v>
      </c>
      <c r="J41" s="239">
        <f>+J30+J39</f>
        <v>310</v>
      </c>
      <c r="K41" s="239">
        <f>+K30+K39</f>
        <v>320</v>
      </c>
      <c r="L41" s="83"/>
    </row>
    <row r="42" spans="1:12" ht="12" customHeight="1">
      <c r="A42" s="601"/>
      <c r="B42" s="601"/>
      <c r="C42" s="601"/>
      <c r="D42" s="239"/>
      <c r="E42" s="239"/>
      <c r="F42" s="239"/>
      <c r="G42" s="611"/>
      <c r="H42" s="612"/>
      <c r="I42" s="239"/>
      <c r="J42" s="239"/>
      <c r="K42" s="239"/>
      <c r="L42" s="83"/>
    </row>
    <row r="43" spans="1:12" ht="12.75" customHeight="1">
      <c r="A43" s="610" t="s">
        <v>248</v>
      </c>
      <c r="B43" s="610"/>
      <c r="C43" s="610"/>
      <c r="D43" s="239">
        <f>+D25+D41</f>
        <v>16448.93</v>
      </c>
      <c r="E43" s="239">
        <f>+E25+E41</f>
        <v>16911.100039999998</v>
      </c>
      <c r="F43" s="239">
        <f>+F25+F41</f>
        <v>17385.93084112</v>
      </c>
      <c r="G43" s="610" t="s">
        <v>247</v>
      </c>
      <c r="H43" s="610"/>
      <c r="I43" s="239">
        <f>+I25+I41</f>
        <v>16448.93</v>
      </c>
      <c r="J43" s="239">
        <f>+J25+J41</f>
        <v>16911.100039999998</v>
      </c>
      <c r="K43" s="239">
        <f>+K25+K41</f>
        <v>17385.93084112</v>
      </c>
      <c r="L43" s="83"/>
    </row>
    <row r="47" spans="1:12">
      <c r="A47" t="s">
        <v>713</v>
      </c>
    </row>
  </sheetData>
  <mergeCells count="83">
    <mergeCell ref="A43:C43"/>
    <mergeCell ref="G43:H43"/>
    <mergeCell ref="A40:C40"/>
    <mergeCell ref="G40:H40"/>
    <mergeCell ref="A41:C41"/>
    <mergeCell ref="G41:H41"/>
    <mergeCell ref="A42:C42"/>
    <mergeCell ref="G42:H42"/>
    <mergeCell ref="A37:C37"/>
    <mergeCell ref="G37:H37"/>
    <mergeCell ref="A38:C38"/>
    <mergeCell ref="G38:H38"/>
    <mergeCell ref="A39:C39"/>
    <mergeCell ref="G39:H39"/>
    <mergeCell ref="A34:C34"/>
    <mergeCell ref="G34:H34"/>
    <mergeCell ref="A35:C35"/>
    <mergeCell ref="G35:H35"/>
    <mergeCell ref="A36:C36"/>
    <mergeCell ref="G36:H36"/>
    <mergeCell ref="A31:C31"/>
    <mergeCell ref="G31:H31"/>
    <mergeCell ref="A32:C32"/>
    <mergeCell ref="G32:H32"/>
    <mergeCell ref="A33:C33"/>
    <mergeCell ref="G33:H33"/>
    <mergeCell ref="A28:C28"/>
    <mergeCell ref="G28:H28"/>
    <mergeCell ref="A29:C29"/>
    <mergeCell ref="G29:H29"/>
    <mergeCell ref="A30:C30"/>
    <mergeCell ref="G30:H30"/>
    <mergeCell ref="A25:C25"/>
    <mergeCell ref="G25:H25"/>
    <mergeCell ref="A26:C26"/>
    <mergeCell ref="G26:H26"/>
    <mergeCell ref="A27:C27"/>
    <mergeCell ref="G27:H27"/>
    <mergeCell ref="A22:C22"/>
    <mergeCell ref="G22:H22"/>
    <mergeCell ref="A23:C23"/>
    <mergeCell ref="G23:H23"/>
    <mergeCell ref="A24:C24"/>
    <mergeCell ref="G24:H24"/>
    <mergeCell ref="A19:C19"/>
    <mergeCell ref="G19:H19"/>
    <mergeCell ref="A20:C20"/>
    <mergeCell ref="G20:H20"/>
    <mergeCell ref="A21:C21"/>
    <mergeCell ref="G21:H21"/>
    <mergeCell ref="A16:C16"/>
    <mergeCell ref="G16:H16"/>
    <mergeCell ref="A17:C17"/>
    <mergeCell ref="G17:H17"/>
    <mergeCell ref="A18:C18"/>
    <mergeCell ref="G18:H18"/>
    <mergeCell ref="A13:C13"/>
    <mergeCell ref="G13:H13"/>
    <mergeCell ref="A14:C14"/>
    <mergeCell ref="G14:H14"/>
    <mergeCell ref="A15:C15"/>
    <mergeCell ref="G15:H15"/>
    <mergeCell ref="A10:C10"/>
    <mergeCell ref="G10:H10"/>
    <mergeCell ref="A11:C11"/>
    <mergeCell ref="G11:H11"/>
    <mergeCell ref="A12:C12"/>
    <mergeCell ref="G12:H12"/>
    <mergeCell ref="A7:C7"/>
    <mergeCell ref="G7:H7"/>
    <mergeCell ref="A8:C8"/>
    <mergeCell ref="G8:H8"/>
    <mergeCell ref="A9:C9"/>
    <mergeCell ref="G9:H9"/>
    <mergeCell ref="A5:C6"/>
    <mergeCell ref="D5:F5"/>
    <mergeCell ref="G5:H6"/>
    <mergeCell ref="I5:K5"/>
    <mergeCell ref="A2:K2"/>
    <mergeCell ref="A3:C3"/>
    <mergeCell ref="G3:H3"/>
    <mergeCell ref="A4:F4"/>
    <mergeCell ref="G4:K4"/>
  </mergeCells>
  <pageMargins left="0.32" right="0.26" top="0.18" bottom="0.2" header="0.52" footer="0.2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B050"/>
  </sheetPr>
  <dimension ref="A1:L47"/>
  <sheetViews>
    <sheetView view="pageLayout" topLeftCell="A19" workbookViewId="0">
      <selection activeCell="E46" sqref="D46:E46"/>
    </sheetView>
  </sheetViews>
  <sheetFormatPr defaultRowHeight="13.2"/>
  <cols>
    <col min="3" max="3" width="20" customWidth="1"/>
    <col min="4" max="6" width="10.6640625" customWidth="1"/>
    <col min="7" max="7" width="6.5546875" customWidth="1"/>
    <col min="8" max="8" width="32.5546875" customWidth="1"/>
    <col min="9" max="11" width="10.6640625" customWidth="1"/>
    <col min="12" max="12" width="15.109375" customWidth="1"/>
    <col min="259" max="259" width="20" customWidth="1"/>
    <col min="260" max="262" width="10.6640625" customWidth="1"/>
    <col min="263" max="263" width="6.5546875" customWidth="1"/>
    <col min="264" max="264" width="32.5546875" customWidth="1"/>
    <col min="265" max="267" width="10.6640625" customWidth="1"/>
    <col min="268" max="268" width="15.109375" customWidth="1"/>
    <col min="515" max="515" width="20" customWidth="1"/>
    <col min="516" max="518" width="10.6640625" customWidth="1"/>
    <col min="519" max="519" width="6.5546875" customWidth="1"/>
    <col min="520" max="520" width="32.5546875" customWidth="1"/>
    <col min="521" max="523" width="10.6640625" customWidth="1"/>
    <col min="524" max="524" width="15.109375" customWidth="1"/>
    <col min="771" max="771" width="20" customWidth="1"/>
    <col min="772" max="774" width="10.6640625" customWidth="1"/>
    <col min="775" max="775" width="6.5546875" customWidth="1"/>
    <col min="776" max="776" width="32.5546875" customWidth="1"/>
    <col min="777" max="779" width="10.6640625" customWidth="1"/>
    <col min="780" max="780" width="15.109375" customWidth="1"/>
    <col min="1027" max="1027" width="20" customWidth="1"/>
    <col min="1028" max="1030" width="10.6640625" customWidth="1"/>
    <col min="1031" max="1031" width="6.5546875" customWidth="1"/>
    <col min="1032" max="1032" width="32.5546875" customWidth="1"/>
    <col min="1033" max="1035" width="10.6640625" customWidth="1"/>
    <col min="1036" max="1036" width="15.109375" customWidth="1"/>
    <col min="1283" max="1283" width="20" customWidth="1"/>
    <col min="1284" max="1286" width="10.6640625" customWidth="1"/>
    <col min="1287" max="1287" width="6.5546875" customWidth="1"/>
    <col min="1288" max="1288" width="32.5546875" customWidth="1"/>
    <col min="1289" max="1291" width="10.6640625" customWidth="1"/>
    <col min="1292" max="1292" width="15.109375" customWidth="1"/>
    <col min="1539" max="1539" width="20" customWidth="1"/>
    <col min="1540" max="1542" width="10.6640625" customWidth="1"/>
    <col min="1543" max="1543" width="6.5546875" customWidth="1"/>
    <col min="1544" max="1544" width="32.5546875" customWidth="1"/>
    <col min="1545" max="1547" width="10.6640625" customWidth="1"/>
    <col min="1548" max="1548" width="15.109375" customWidth="1"/>
    <col min="1795" max="1795" width="20" customWidth="1"/>
    <col min="1796" max="1798" width="10.6640625" customWidth="1"/>
    <col min="1799" max="1799" width="6.5546875" customWidth="1"/>
    <col min="1800" max="1800" width="32.5546875" customWidth="1"/>
    <col min="1801" max="1803" width="10.6640625" customWidth="1"/>
    <col min="1804" max="1804" width="15.109375" customWidth="1"/>
    <col min="2051" max="2051" width="20" customWidth="1"/>
    <col min="2052" max="2054" width="10.6640625" customWidth="1"/>
    <col min="2055" max="2055" width="6.5546875" customWidth="1"/>
    <col min="2056" max="2056" width="32.5546875" customWidth="1"/>
    <col min="2057" max="2059" width="10.6640625" customWidth="1"/>
    <col min="2060" max="2060" width="15.109375" customWidth="1"/>
    <col min="2307" max="2307" width="20" customWidth="1"/>
    <col min="2308" max="2310" width="10.6640625" customWidth="1"/>
    <col min="2311" max="2311" width="6.5546875" customWidth="1"/>
    <col min="2312" max="2312" width="32.5546875" customWidth="1"/>
    <col min="2313" max="2315" width="10.6640625" customWidth="1"/>
    <col min="2316" max="2316" width="15.109375" customWidth="1"/>
    <col min="2563" max="2563" width="20" customWidth="1"/>
    <col min="2564" max="2566" width="10.6640625" customWidth="1"/>
    <col min="2567" max="2567" width="6.5546875" customWidth="1"/>
    <col min="2568" max="2568" width="32.5546875" customWidth="1"/>
    <col min="2569" max="2571" width="10.6640625" customWidth="1"/>
    <col min="2572" max="2572" width="15.109375" customWidth="1"/>
    <col min="2819" max="2819" width="20" customWidth="1"/>
    <col min="2820" max="2822" width="10.6640625" customWidth="1"/>
    <col min="2823" max="2823" width="6.5546875" customWidth="1"/>
    <col min="2824" max="2824" width="32.5546875" customWidth="1"/>
    <col min="2825" max="2827" width="10.6640625" customWidth="1"/>
    <col min="2828" max="2828" width="15.109375" customWidth="1"/>
    <col min="3075" max="3075" width="20" customWidth="1"/>
    <col min="3076" max="3078" width="10.6640625" customWidth="1"/>
    <col min="3079" max="3079" width="6.5546875" customWidth="1"/>
    <col min="3080" max="3080" width="32.5546875" customWidth="1"/>
    <col min="3081" max="3083" width="10.6640625" customWidth="1"/>
    <col min="3084" max="3084" width="15.109375" customWidth="1"/>
    <col min="3331" max="3331" width="20" customWidth="1"/>
    <col min="3332" max="3334" width="10.6640625" customWidth="1"/>
    <col min="3335" max="3335" width="6.5546875" customWidth="1"/>
    <col min="3336" max="3336" width="32.5546875" customWidth="1"/>
    <col min="3337" max="3339" width="10.6640625" customWidth="1"/>
    <col min="3340" max="3340" width="15.109375" customWidth="1"/>
    <col min="3587" max="3587" width="20" customWidth="1"/>
    <col min="3588" max="3590" width="10.6640625" customWidth="1"/>
    <col min="3591" max="3591" width="6.5546875" customWidth="1"/>
    <col min="3592" max="3592" width="32.5546875" customWidth="1"/>
    <col min="3593" max="3595" width="10.6640625" customWidth="1"/>
    <col min="3596" max="3596" width="15.109375" customWidth="1"/>
    <col min="3843" max="3843" width="20" customWidth="1"/>
    <col min="3844" max="3846" width="10.6640625" customWidth="1"/>
    <col min="3847" max="3847" width="6.5546875" customWidth="1"/>
    <col min="3848" max="3848" width="32.5546875" customWidth="1"/>
    <col min="3849" max="3851" width="10.6640625" customWidth="1"/>
    <col min="3852" max="3852" width="15.109375" customWidth="1"/>
    <col min="4099" max="4099" width="20" customWidth="1"/>
    <col min="4100" max="4102" width="10.6640625" customWidth="1"/>
    <col min="4103" max="4103" width="6.5546875" customWidth="1"/>
    <col min="4104" max="4104" width="32.5546875" customWidth="1"/>
    <col min="4105" max="4107" width="10.6640625" customWidth="1"/>
    <col min="4108" max="4108" width="15.109375" customWidth="1"/>
    <col min="4355" max="4355" width="20" customWidth="1"/>
    <col min="4356" max="4358" width="10.6640625" customWidth="1"/>
    <col min="4359" max="4359" width="6.5546875" customWidth="1"/>
    <col min="4360" max="4360" width="32.5546875" customWidth="1"/>
    <col min="4361" max="4363" width="10.6640625" customWidth="1"/>
    <col min="4364" max="4364" width="15.109375" customWidth="1"/>
    <col min="4611" max="4611" width="20" customWidth="1"/>
    <col min="4612" max="4614" width="10.6640625" customWidth="1"/>
    <col min="4615" max="4615" width="6.5546875" customWidth="1"/>
    <col min="4616" max="4616" width="32.5546875" customWidth="1"/>
    <col min="4617" max="4619" width="10.6640625" customWidth="1"/>
    <col min="4620" max="4620" width="15.109375" customWidth="1"/>
    <col min="4867" max="4867" width="20" customWidth="1"/>
    <col min="4868" max="4870" width="10.6640625" customWidth="1"/>
    <col min="4871" max="4871" width="6.5546875" customWidth="1"/>
    <col min="4872" max="4872" width="32.5546875" customWidth="1"/>
    <col min="4873" max="4875" width="10.6640625" customWidth="1"/>
    <col min="4876" max="4876" width="15.109375" customWidth="1"/>
    <col min="5123" max="5123" width="20" customWidth="1"/>
    <col min="5124" max="5126" width="10.6640625" customWidth="1"/>
    <col min="5127" max="5127" width="6.5546875" customWidth="1"/>
    <col min="5128" max="5128" width="32.5546875" customWidth="1"/>
    <col min="5129" max="5131" width="10.6640625" customWidth="1"/>
    <col min="5132" max="5132" width="15.109375" customWidth="1"/>
    <col min="5379" max="5379" width="20" customWidth="1"/>
    <col min="5380" max="5382" width="10.6640625" customWidth="1"/>
    <col min="5383" max="5383" width="6.5546875" customWidth="1"/>
    <col min="5384" max="5384" width="32.5546875" customWidth="1"/>
    <col min="5385" max="5387" width="10.6640625" customWidth="1"/>
    <col min="5388" max="5388" width="15.109375" customWidth="1"/>
    <col min="5635" max="5635" width="20" customWidth="1"/>
    <col min="5636" max="5638" width="10.6640625" customWidth="1"/>
    <col min="5639" max="5639" width="6.5546875" customWidth="1"/>
    <col min="5640" max="5640" width="32.5546875" customWidth="1"/>
    <col min="5641" max="5643" width="10.6640625" customWidth="1"/>
    <col min="5644" max="5644" width="15.109375" customWidth="1"/>
    <col min="5891" max="5891" width="20" customWidth="1"/>
    <col min="5892" max="5894" width="10.6640625" customWidth="1"/>
    <col min="5895" max="5895" width="6.5546875" customWidth="1"/>
    <col min="5896" max="5896" width="32.5546875" customWidth="1"/>
    <col min="5897" max="5899" width="10.6640625" customWidth="1"/>
    <col min="5900" max="5900" width="15.109375" customWidth="1"/>
    <col min="6147" max="6147" width="20" customWidth="1"/>
    <col min="6148" max="6150" width="10.6640625" customWidth="1"/>
    <col min="6151" max="6151" width="6.5546875" customWidth="1"/>
    <col min="6152" max="6152" width="32.5546875" customWidth="1"/>
    <col min="6153" max="6155" width="10.6640625" customWidth="1"/>
    <col min="6156" max="6156" width="15.109375" customWidth="1"/>
    <col min="6403" max="6403" width="20" customWidth="1"/>
    <col min="6404" max="6406" width="10.6640625" customWidth="1"/>
    <col min="6407" max="6407" width="6.5546875" customWidth="1"/>
    <col min="6408" max="6408" width="32.5546875" customWidth="1"/>
    <col min="6409" max="6411" width="10.6640625" customWidth="1"/>
    <col min="6412" max="6412" width="15.109375" customWidth="1"/>
    <col min="6659" max="6659" width="20" customWidth="1"/>
    <col min="6660" max="6662" width="10.6640625" customWidth="1"/>
    <col min="6663" max="6663" width="6.5546875" customWidth="1"/>
    <col min="6664" max="6664" width="32.5546875" customWidth="1"/>
    <col min="6665" max="6667" width="10.6640625" customWidth="1"/>
    <col min="6668" max="6668" width="15.109375" customWidth="1"/>
    <col min="6915" max="6915" width="20" customWidth="1"/>
    <col min="6916" max="6918" width="10.6640625" customWidth="1"/>
    <col min="6919" max="6919" width="6.5546875" customWidth="1"/>
    <col min="6920" max="6920" width="32.5546875" customWidth="1"/>
    <col min="6921" max="6923" width="10.6640625" customWidth="1"/>
    <col min="6924" max="6924" width="15.109375" customWidth="1"/>
    <col min="7171" max="7171" width="20" customWidth="1"/>
    <col min="7172" max="7174" width="10.6640625" customWidth="1"/>
    <col min="7175" max="7175" width="6.5546875" customWidth="1"/>
    <col min="7176" max="7176" width="32.5546875" customWidth="1"/>
    <col min="7177" max="7179" width="10.6640625" customWidth="1"/>
    <col min="7180" max="7180" width="15.109375" customWidth="1"/>
    <col min="7427" max="7427" width="20" customWidth="1"/>
    <col min="7428" max="7430" width="10.6640625" customWidth="1"/>
    <col min="7431" max="7431" width="6.5546875" customWidth="1"/>
    <col min="7432" max="7432" width="32.5546875" customWidth="1"/>
    <col min="7433" max="7435" width="10.6640625" customWidth="1"/>
    <col min="7436" max="7436" width="15.109375" customWidth="1"/>
    <col min="7683" max="7683" width="20" customWidth="1"/>
    <col min="7684" max="7686" width="10.6640625" customWidth="1"/>
    <col min="7687" max="7687" width="6.5546875" customWidth="1"/>
    <col min="7688" max="7688" width="32.5546875" customWidth="1"/>
    <col min="7689" max="7691" width="10.6640625" customWidth="1"/>
    <col min="7692" max="7692" width="15.109375" customWidth="1"/>
    <col min="7939" max="7939" width="20" customWidth="1"/>
    <col min="7940" max="7942" width="10.6640625" customWidth="1"/>
    <col min="7943" max="7943" width="6.5546875" customWidth="1"/>
    <col min="7944" max="7944" width="32.5546875" customWidth="1"/>
    <col min="7945" max="7947" width="10.6640625" customWidth="1"/>
    <col min="7948" max="7948" width="15.109375" customWidth="1"/>
    <col min="8195" max="8195" width="20" customWidth="1"/>
    <col min="8196" max="8198" width="10.6640625" customWidth="1"/>
    <col min="8199" max="8199" width="6.5546875" customWidth="1"/>
    <col min="8200" max="8200" width="32.5546875" customWidth="1"/>
    <col min="8201" max="8203" width="10.6640625" customWidth="1"/>
    <col min="8204" max="8204" width="15.109375" customWidth="1"/>
    <col min="8451" max="8451" width="20" customWidth="1"/>
    <col min="8452" max="8454" width="10.6640625" customWidth="1"/>
    <col min="8455" max="8455" width="6.5546875" customWidth="1"/>
    <col min="8456" max="8456" width="32.5546875" customWidth="1"/>
    <col min="8457" max="8459" width="10.6640625" customWidth="1"/>
    <col min="8460" max="8460" width="15.109375" customWidth="1"/>
    <col min="8707" max="8707" width="20" customWidth="1"/>
    <col min="8708" max="8710" width="10.6640625" customWidth="1"/>
    <col min="8711" max="8711" width="6.5546875" customWidth="1"/>
    <col min="8712" max="8712" width="32.5546875" customWidth="1"/>
    <col min="8713" max="8715" width="10.6640625" customWidth="1"/>
    <col min="8716" max="8716" width="15.109375" customWidth="1"/>
    <col min="8963" max="8963" width="20" customWidth="1"/>
    <col min="8964" max="8966" width="10.6640625" customWidth="1"/>
    <col min="8967" max="8967" width="6.5546875" customWidth="1"/>
    <col min="8968" max="8968" width="32.5546875" customWidth="1"/>
    <col min="8969" max="8971" width="10.6640625" customWidth="1"/>
    <col min="8972" max="8972" width="15.109375" customWidth="1"/>
    <col min="9219" max="9219" width="20" customWidth="1"/>
    <col min="9220" max="9222" width="10.6640625" customWidth="1"/>
    <col min="9223" max="9223" width="6.5546875" customWidth="1"/>
    <col min="9224" max="9224" width="32.5546875" customWidth="1"/>
    <col min="9225" max="9227" width="10.6640625" customWidth="1"/>
    <col min="9228" max="9228" width="15.109375" customWidth="1"/>
    <col min="9475" max="9475" width="20" customWidth="1"/>
    <col min="9476" max="9478" width="10.6640625" customWidth="1"/>
    <col min="9479" max="9479" width="6.5546875" customWidth="1"/>
    <col min="9480" max="9480" width="32.5546875" customWidth="1"/>
    <col min="9481" max="9483" width="10.6640625" customWidth="1"/>
    <col min="9484" max="9484" width="15.109375" customWidth="1"/>
    <col min="9731" max="9731" width="20" customWidth="1"/>
    <col min="9732" max="9734" width="10.6640625" customWidth="1"/>
    <col min="9735" max="9735" width="6.5546875" customWidth="1"/>
    <col min="9736" max="9736" width="32.5546875" customWidth="1"/>
    <col min="9737" max="9739" width="10.6640625" customWidth="1"/>
    <col min="9740" max="9740" width="15.109375" customWidth="1"/>
    <col min="9987" max="9987" width="20" customWidth="1"/>
    <col min="9988" max="9990" width="10.6640625" customWidth="1"/>
    <col min="9991" max="9991" width="6.5546875" customWidth="1"/>
    <col min="9992" max="9992" width="32.5546875" customWidth="1"/>
    <col min="9993" max="9995" width="10.6640625" customWidth="1"/>
    <col min="9996" max="9996" width="15.109375" customWidth="1"/>
    <col min="10243" max="10243" width="20" customWidth="1"/>
    <col min="10244" max="10246" width="10.6640625" customWidth="1"/>
    <col min="10247" max="10247" width="6.5546875" customWidth="1"/>
    <col min="10248" max="10248" width="32.5546875" customWidth="1"/>
    <col min="10249" max="10251" width="10.6640625" customWidth="1"/>
    <col min="10252" max="10252" width="15.109375" customWidth="1"/>
    <col min="10499" max="10499" width="20" customWidth="1"/>
    <col min="10500" max="10502" width="10.6640625" customWidth="1"/>
    <col min="10503" max="10503" width="6.5546875" customWidth="1"/>
    <col min="10504" max="10504" width="32.5546875" customWidth="1"/>
    <col min="10505" max="10507" width="10.6640625" customWidth="1"/>
    <col min="10508" max="10508" width="15.109375" customWidth="1"/>
    <col min="10755" max="10755" width="20" customWidth="1"/>
    <col min="10756" max="10758" width="10.6640625" customWidth="1"/>
    <col min="10759" max="10759" width="6.5546875" customWidth="1"/>
    <col min="10760" max="10760" width="32.5546875" customWidth="1"/>
    <col min="10761" max="10763" width="10.6640625" customWidth="1"/>
    <col min="10764" max="10764" width="15.109375" customWidth="1"/>
    <col min="11011" max="11011" width="20" customWidth="1"/>
    <col min="11012" max="11014" width="10.6640625" customWidth="1"/>
    <col min="11015" max="11015" width="6.5546875" customWidth="1"/>
    <col min="11016" max="11016" width="32.5546875" customWidth="1"/>
    <col min="11017" max="11019" width="10.6640625" customWidth="1"/>
    <col min="11020" max="11020" width="15.109375" customWidth="1"/>
    <col min="11267" max="11267" width="20" customWidth="1"/>
    <col min="11268" max="11270" width="10.6640625" customWidth="1"/>
    <col min="11271" max="11271" width="6.5546875" customWidth="1"/>
    <col min="11272" max="11272" width="32.5546875" customWidth="1"/>
    <col min="11273" max="11275" width="10.6640625" customWidth="1"/>
    <col min="11276" max="11276" width="15.109375" customWidth="1"/>
    <col min="11523" max="11523" width="20" customWidth="1"/>
    <col min="11524" max="11526" width="10.6640625" customWidth="1"/>
    <col min="11527" max="11527" width="6.5546875" customWidth="1"/>
    <col min="11528" max="11528" width="32.5546875" customWidth="1"/>
    <col min="11529" max="11531" width="10.6640625" customWidth="1"/>
    <col min="11532" max="11532" width="15.109375" customWidth="1"/>
    <col min="11779" max="11779" width="20" customWidth="1"/>
    <col min="11780" max="11782" width="10.6640625" customWidth="1"/>
    <col min="11783" max="11783" width="6.5546875" customWidth="1"/>
    <col min="11784" max="11784" width="32.5546875" customWidth="1"/>
    <col min="11785" max="11787" width="10.6640625" customWidth="1"/>
    <col min="11788" max="11788" width="15.109375" customWidth="1"/>
    <col min="12035" max="12035" width="20" customWidth="1"/>
    <col min="12036" max="12038" width="10.6640625" customWidth="1"/>
    <col min="12039" max="12039" width="6.5546875" customWidth="1"/>
    <col min="12040" max="12040" width="32.5546875" customWidth="1"/>
    <col min="12041" max="12043" width="10.6640625" customWidth="1"/>
    <col min="12044" max="12044" width="15.109375" customWidth="1"/>
    <col min="12291" max="12291" width="20" customWidth="1"/>
    <col min="12292" max="12294" width="10.6640625" customWidth="1"/>
    <col min="12295" max="12295" width="6.5546875" customWidth="1"/>
    <col min="12296" max="12296" width="32.5546875" customWidth="1"/>
    <col min="12297" max="12299" width="10.6640625" customWidth="1"/>
    <col min="12300" max="12300" width="15.109375" customWidth="1"/>
    <col min="12547" max="12547" width="20" customWidth="1"/>
    <col min="12548" max="12550" width="10.6640625" customWidth="1"/>
    <col min="12551" max="12551" width="6.5546875" customWidth="1"/>
    <col min="12552" max="12552" width="32.5546875" customWidth="1"/>
    <col min="12553" max="12555" width="10.6640625" customWidth="1"/>
    <col min="12556" max="12556" width="15.109375" customWidth="1"/>
    <col min="12803" max="12803" width="20" customWidth="1"/>
    <col min="12804" max="12806" width="10.6640625" customWidth="1"/>
    <col min="12807" max="12807" width="6.5546875" customWidth="1"/>
    <col min="12808" max="12808" width="32.5546875" customWidth="1"/>
    <col min="12809" max="12811" width="10.6640625" customWidth="1"/>
    <col min="12812" max="12812" width="15.109375" customWidth="1"/>
    <col min="13059" max="13059" width="20" customWidth="1"/>
    <col min="13060" max="13062" width="10.6640625" customWidth="1"/>
    <col min="13063" max="13063" width="6.5546875" customWidth="1"/>
    <col min="13064" max="13064" width="32.5546875" customWidth="1"/>
    <col min="13065" max="13067" width="10.6640625" customWidth="1"/>
    <col min="13068" max="13068" width="15.109375" customWidth="1"/>
    <col min="13315" max="13315" width="20" customWidth="1"/>
    <col min="13316" max="13318" width="10.6640625" customWidth="1"/>
    <col min="13319" max="13319" width="6.5546875" customWidth="1"/>
    <col min="13320" max="13320" width="32.5546875" customWidth="1"/>
    <col min="13321" max="13323" width="10.6640625" customWidth="1"/>
    <col min="13324" max="13324" width="15.109375" customWidth="1"/>
    <col min="13571" max="13571" width="20" customWidth="1"/>
    <col min="13572" max="13574" width="10.6640625" customWidth="1"/>
    <col min="13575" max="13575" width="6.5546875" customWidth="1"/>
    <col min="13576" max="13576" width="32.5546875" customWidth="1"/>
    <col min="13577" max="13579" width="10.6640625" customWidth="1"/>
    <col min="13580" max="13580" width="15.109375" customWidth="1"/>
    <col min="13827" max="13827" width="20" customWidth="1"/>
    <col min="13828" max="13830" width="10.6640625" customWidth="1"/>
    <col min="13831" max="13831" width="6.5546875" customWidth="1"/>
    <col min="13832" max="13832" width="32.5546875" customWidth="1"/>
    <col min="13833" max="13835" width="10.6640625" customWidth="1"/>
    <col min="13836" max="13836" width="15.109375" customWidth="1"/>
    <col min="14083" max="14083" width="20" customWidth="1"/>
    <col min="14084" max="14086" width="10.6640625" customWidth="1"/>
    <col min="14087" max="14087" width="6.5546875" customWidth="1"/>
    <col min="14088" max="14088" width="32.5546875" customWidth="1"/>
    <col min="14089" max="14091" width="10.6640625" customWidth="1"/>
    <col min="14092" max="14092" width="15.109375" customWidth="1"/>
    <col min="14339" max="14339" width="20" customWidth="1"/>
    <col min="14340" max="14342" width="10.6640625" customWidth="1"/>
    <col min="14343" max="14343" width="6.5546875" customWidth="1"/>
    <col min="14344" max="14344" width="32.5546875" customWidth="1"/>
    <col min="14345" max="14347" width="10.6640625" customWidth="1"/>
    <col min="14348" max="14348" width="15.109375" customWidth="1"/>
    <col min="14595" max="14595" width="20" customWidth="1"/>
    <col min="14596" max="14598" width="10.6640625" customWidth="1"/>
    <col min="14599" max="14599" width="6.5546875" customWidth="1"/>
    <col min="14600" max="14600" width="32.5546875" customWidth="1"/>
    <col min="14601" max="14603" width="10.6640625" customWidth="1"/>
    <col min="14604" max="14604" width="15.109375" customWidth="1"/>
    <col min="14851" max="14851" width="20" customWidth="1"/>
    <col min="14852" max="14854" width="10.6640625" customWidth="1"/>
    <col min="14855" max="14855" width="6.5546875" customWidth="1"/>
    <col min="14856" max="14856" width="32.5546875" customWidth="1"/>
    <col min="14857" max="14859" width="10.6640625" customWidth="1"/>
    <col min="14860" max="14860" width="15.109375" customWidth="1"/>
    <col min="15107" max="15107" width="20" customWidth="1"/>
    <col min="15108" max="15110" width="10.6640625" customWidth="1"/>
    <col min="15111" max="15111" width="6.5546875" customWidth="1"/>
    <col min="15112" max="15112" width="32.5546875" customWidth="1"/>
    <col min="15113" max="15115" width="10.6640625" customWidth="1"/>
    <col min="15116" max="15116" width="15.109375" customWidth="1"/>
    <col min="15363" max="15363" width="20" customWidth="1"/>
    <col min="15364" max="15366" width="10.6640625" customWidth="1"/>
    <col min="15367" max="15367" width="6.5546875" customWidth="1"/>
    <col min="15368" max="15368" width="32.5546875" customWidth="1"/>
    <col min="15369" max="15371" width="10.6640625" customWidth="1"/>
    <col min="15372" max="15372" width="15.109375" customWidth="1"/>
    <col min="15619" max="15619" width="20" customWidth="1"/>
    <col min="15620" max="15622" width="10.6640625" customWidth="1"/>
    <col min="15623" max="15623" width="6.5546875" customWidth="1"/>
    <col min="15624" max="15624" width="32.5546875" customWidth="1"/>
    <col min="15625" max="15627" width="10.6640625" customWidth="1"/>
    <col min="15628" max="15628" width="15.109375" customWidth="1"/>
    <col min="15875" max="15875" width="20" customWidth="1"/>
    <col min="15876" max="15878" width="10.6640625" customWidth="1"/>
    <col min="15879" max="15879" width="6.5546875" customWidth="1"/>
    <col min="15880" max="15880" width="32.5546875" customWidth="1"/>
    <col min="15881" max="15883" width="10.6640625" customWidth="1"/>
    <col min="15884" max="15884" width="15.109375" customWidth="1"/>
    <col min="16131" max="16131" width="20" customWidth="1"/>
    <col min="16132" max="16134" width="10.6640625" customWidth="1"/>
    <col min="16135" max="16135" width="6.5546875" customWidth="1"/>
    <col min="16136" max="16136" width="32.5546875" customWidth="1"/>
    <col min="16137" max="16139" width="10.6640625" customWidth="1"/>
    <col min="16140" max="16140" width="15.109375" customWidth="1"/>
  </cols>
  <sheetData>
    <row r="1" spans="1:12" ht="12" customHeight="1">
      <c r="A1" t="s">
        <v>664</v>
      </c>
      <c r="H1" s="145"/>
      <c r="J1" s="195"/>
      <c r="K1" s="195" t="s">
        <v>657</v>
      </c>
      <c r="L1" s="195"/>
    </row>
    <row r="2" spans="1:12" ht="12" customHeight="1">
      <c r="A2" s="619" t="s">
        <v>294</v>
      </c>
      <c r="B2" s="619"/>
      <c r="C2" s="619"/>
      <c r="D2" s="619"/>
      <c r="E2" s="619"/>
      <c r="F2" s="619"/>
      <c r="G2" s="619"/>
      <c r="H2" s="619"/>
      <c r="I2" s="619"/>
      <c r="J2" s="619"/>
      <c r="K2" s="619"/>
      <c r="L2" s="201"/>
    </row>
    <row r="3" spans="1:12" ht="12" customHeight="1">
      <c r="A3" s="623"/>
      <c r="B3" s="623"/>
      <c r="C3" s="623"/>
      <c r="D3" s="202"/>
      <c r="E3" s="202"/>
      <c r="F3" s="38"/>
      <c r="G3" s="624"/>
      <c r="H3" s="624"/>
      <c r="J3" s="197"/>
      <c r="K3" s="197" t="s">
        <v>293</v>
      </c>
      <c r="L3" s="197"/>
    </row>
    <row r="4" spans="1:12" ht="12" customHeight="1">
      <c r="A4" s="581" t="s">
        <v>3</v>
      </c>
      <c r="B4" s="581"/>
      <c r="C4" s="581"/>
      <c r="D4" s="581"/>
      <c r="E4" s="581"/>
      <c r="F4" s="581"/>
      <c r="G4" s="581" t="s">
        <v>4</v>
      </c>
      <c r="H4" s="581"/>
      <c r="I4" s="581"/>
      <c r="J4" s="581"/>
      <c r="K4" s="581"/>
      <c r="L4" s="143"/>
    </row>
    <row r="5" spans="1:12">
      <c r="A5" s="571" t="s">
        <v>51</v>
      </c>
      <c r="B5" s="572"/>
      <c r="C5" s="573"/>
      <c r="D5" s="620" t="s">
        <v>292</v>
      </c>
      <c r="E5" s="621"/>
      <c r="F5" s="622"/>
      <c r="G5" s="571" t="s">
        <v>51</v>
      </c>
      <c r="H5" s="573"/>
      <c r="I5" s="565" t="s">
        <v>292</v>
      </c>
      <c r="J5" s="565"/>
      <c r="K5" s="565"/>
      <c r="L5" s="142"/>
    </row>
    <row r="6" spans="1:12">
      <c r="A6" s="574"/>
      <c r="B6" s="575"/>
      <c r="C6" s="576"/>
      <c r="D6" s="198">
        <v>2015</v>
      </c>
      <c r="E6" s="198">
        <v>2016</v>
      </c>
      <c r="F6" s="198">
        <v>2017</v>
      </c>
      <c r="G6" s="574"/>
      <c r="H6" s="576"/>
      <c r="I6" s="198">
        <v>2015</v>
      </c>
      <c r="J6" s="198">
        <v>2016</v>
      </c>
      <c r="K6" s="198">
        <v>2017</v>
      </c>
      <c r="L6" s="142"/>
    </row>
    <row r="7" spans="1:12" ht="12" customHeight="1">
      <c r="A7" s="602" t="s">
        <v>291</v>
      </c>
      <c r="B7" s="613"/>
      <c r="C7" s="603"/>
      <c r="D7" s="232"/>
      <c r="E7" s="232"/>
      <c r="F7" s="232"/>
      <c r="G7" s="602" t="s">
        <v>290</v>
      </c>
      <c r="H7" s="603"/>
      <c r="I7" s="238">
        <f>47488*1.025</f>
        <v>48675.199999999997</v>
      </c>
      <c r="J7" s="238">
        <f t="shared" ref="J7:K9" si="0">+I7*1.025</f>
        <v>49892.079999999994</v>
      </c>
      <c r="K7" s="238">
        <f t="shared" si="0"/>
        <v>51139.381999999991</v>
      </c>
      <c r="L7" s="83"/>
    </row>
    <row r="8" spans="1:12" ht="12" customHeight="1">
      <c r="A8" s="602" t="s">
        <v>289</v>
      </c>
      <c r="B8" s="613"/>
      <c r="C8" s="603"/>
      <c r="D8" s="232"/>
      <c r="E8" s="232"/>
      <c r="F8" s="232"/>
      <c r="G8" s="601" t="s">
        <v>288</v>
      </c>
      <c r="H8" s="601"/>
      <c r="I8" s="238">
        <f>10748*1.025</f>
        <v>11016.699999999999</v>
      </c>
      <c r="J8" s="238">
        <f t="shared" si="0"/>
        <v>11292.117499999998</v>
      </c>
      <c r="K8" s="238">
        <f t="shared" si="0"/>
        <v>11574.420437499997</v>
      </c>
      <c r="L8" s="83"/>
    </row>
    <row r="9" spans="1:12" ht="12" customHeight="1">
      <c r="A9" s="602" t="s">
        <v>287</v>
      </c>
      <c r="B9" s="613"/>
      <c r="C9" s="603"/>
      <c r="D9" s="238">
        <f>33733*1.025</f>
        <v>34576.324999999997</v>
      </c>
      <c r="E9" s="238">
        <f>+D9*1.025</f>
        <v>35440.733124999992</v>
      </c>
      <c r="F9" s="238">
        <f>+E9*1.025</f>
        <v>36326.751453124991</v>
      </c>
      <c r="G9" s="601" t="s">
        <v>286</v>
      </c>
      <c r="H9" s="601"/>
      <c r="I9" s="238">
        <f>71008*1.025</f>
        <v>72783.199999999997</v>
      </c>
      <c r="J9" s="238">
        <f t="shared" si="0"/>
        <v>74602.779999999984</v>
      </c>
      <c r="K9" s="238">
        <f t="shared" si="0"/>
        <v>76467.849499999982</v>
      </c>
      <c r="L9" s="83"/>
    </row>
    <row r="10" spans="1:12" ht="12" customHeight="1">
      <c r="A10" s="602" t="s">
        <v>285</v>
      </c>
      <c r="B10" s="613"/>
      <c r="C10" s="603"/>
      <c r="D10" s="238"/>
      <c r="E10" s="238"/>
      <c r="F10" s="238"/>
      <c r="G10" s="601" t="s">
        <v>284</v>
      </c>
      <c r="H10" s="601"/>
      <c r="I10" s="238"/>
      <c r="J10" s="238"/>
      <c r="K10" s="238"/>
      <c r="L10" s="83"/>
    </row>
    <row r="11" spans="1:12" ht="12" customHeight="1">
      <c r="A11" s="601"/>
      <c r="B11" s="601"/>
      <c r="C11" s="601"/>
      <c r="D11" s="238"/>
      <c r="E11" s="238"/>
      <c r="F11" s="238"/>
      <c r="G11" s="601" t="s">
        <v>283</v>
      </c>
      <c r="H11" s="601"/>
      <c r="I11" s="238"/>
      <c r="J11" s="238"/>
      <c r="K11" s="238"/>
      <c r="L11" s="83"/>
    </row>
    <row r="12" spans="1:12" ht="12" customHeight="1">
      <c r="A12" s="616"/>
      <c r="B12" s="616"/>
      <c r="C12" s="616"/>
      <c r="D12" s="238"/>
      <c r="E12" s="238"/>
      <c r="F12" s="238"/>
      <c r="G12" s="614" t="s">
        <v>282</v>
      </c>
      <c r="H12" s="615"/>
      <c r="I12" s="238"/>
      <c r="J12" s="238"/>
      <c r="K12" s="238"/>
      <c r="L12" s="83"/>
    </row>
    <row r="13" spans="1:12" ht="12" customHeight="1">
      <c r="A13" s="617"/>
      <c r="B13" s="617"/>
      <c r="C13" s="617"/>
      <c r="D13" s="238"/>
      <c r="E13" s="238"/>
      <c r="F13" s="238"/>
      <c r="G13" s="602" t="s">
        <v>281</v>
      </c>
      <c r="H13" s="603"/>
      <c r="I13" s="238"/>
      <c r="J13" s="238"/>
      <c r="K13" s="238"/>
      <c r="L13" s="83"/>
    </row>
    <row r="14" spans="1:12" s="1" customFormat="1" ht="23.25" customHeight="1">
      <c r="A14" s="607" t="s">
        <v>280</v>
      </c>
      <c r="B14" s="618"/>
      <c r="C14" s="608"/>
      <c r="D14" s="239">
        <f>SUM(D7:D10)</f>
        <v>34576.324999999997</v>
      </c>
      <c r="E14" s="239">
        <f>SUM(E7:E10)</f>
        <v>35440.733124999992</v>
      </c>
      <c r="F14" s="239">
        <f>SUM(F7:F10)</f>
        <v>36326.751453124991</v>
      </c>
      <c r="G14" s="607" t="s">
        <v>279</v>
      </c>
      <c r="H14" s="608"/>
      <c r="I14" s="239">
        <f>SUM(I7:I11)</f>
        <v>132475.09999999998</v>
      </c>
      <c r="J14" s="239">
        <f>SUM(J7:J11)</f>
        <v>135786.97749999998</v>
      </c>
      <c r="K14" s="239">
        <f>SUM(K7:K11)</f>
        <v>139181.65193749996</v>
      </c>
      <c r="L14" s="97"/>
    </row>
    <row r="15" spans="1:12" ht="12" customHeight="1">
      <c r="A15" s="602"/>
      <c r="B15" s="613"/>
      <c r="C15" s="603"/>
      <c r="D15" s="238"/>
      <c r="E15" s="238"/>
      <c r="F15" s="238"/>
      <c r="G15" s="602"/>
      <c r="H15" s="603"/>
      <c r="I15" s="238"/>
      <c r="J15" s="238"/>
      <c r="K15" s="238"/>
      <c r="L15" s="83"/>
    </row>
    <row r="16" spans="1:12" ht="12" customHeight="1">
      <c r="A16" s="602" t="s">
        <v>265</v>
      </c>
      <c r="B16" s="613"/>
      <c r="C16" s="603"/>
      <c r="D16" s="238"/>
      <c r="E16" s="238"/>
      <c r="F16" s="238"/>
      <c r="G16" s="602" t="s">
        <v>278</v>
      </c>
      <c r="H16" s="603"/>
      <c r="I16" s="238"/>
      <c r="J16" s="238"/>
      <c r="K16" s="238"/>
    </row>
    <row r="17" spans="1:12" ht="12" customHeight="1">
      <c r="A17" s="600" t="s">
        <v>263</v>
      </c>
      <c r="B17" s="600"/>
      <c r="C17" s="600"/>
      <c r="D17" s="238"/>
      <c r="E17" s="238"/>
      <c r="F17" s="238"/>
      <c r="G17" s="600" t="s">
        <v>262</v>
      </c>
      <c r="H17" s="600"/>
      <c r="I17" s="238"/>
      <c r="J17" s="238"/>
      <c r="K17" s="238"/>
    </row>
    <row r="18" spans="1:12" ht="12" customHeight="1">
      <c r="A18" s="600" t="s">
        <v>261</v>
      </c>
      <c r="B18" s="600"/>
      <c r="C18" s="600"/>
      <c r="D18" s="238"/>
      <c r="E18" s="238"/>
      <c r="F18" s="238"/>
      <c r="G18" s="609" t="s">
        <v>277</v>
      </c>
      <c r="H18" s="609"/>
      <c r="I18" s="238"/>
      <c r="J18" s="238"/>
      <c r="K18" s="238"/>
    </row>
    <row r="19" spans="1:12" ht="12" customHeight="1">
      <c r="A19" s="601" t="s">
        <v>259</v>
      </c>
      <c r="B19" s="601"/>
      <c r="C19" s="601"/>
      <c r="D19" s="238"/>
      <c r="E19" s="238"/>
      <c r="F19" s="238"/>
      <c r="G19" s="600" t="s">
        <v>258</v>
      </c>
      <c r="H19" s="600"/>
      <c r="I19" s="238"/>
      <c r="J19" s="238"/>
      <c r="K19" s="238"/>
    </row>
    <row r="20" spans="1:12" ht="12" customHeight="1">
      <c r="A20" s="601" t="s">
        <v>257</v>
      </c>
      <c r="B20" s="601"/>
      <c r="C20" s="601"/>
      <c r="D20" s="238"/>
      <c r="E20" s="238"/>
      <c r="F20" s="238"/>
      <c r="G20" s="600" t="s">
        <v>256</v>
      </c>
      <c r="H20" s="600"/>
      <c r="I20" s="238"/>
      <c r="J20" s="238"/>
      <c r="K20" s="238"/>
    </row>
    <row r="21" spans="1:12" ht="12" customHeight="1">
      <c r="A21" s="600" t="s">
        <v>255</v>
      </c>
      <c r="B21" s="600"/>
      <c r="C21" s="600"/>
      <c r="D21" s="238">
        <f>+I25-D14</f>
        <v>97898.77499999998</v>
      </c>
      <c r="E21" s="238">
        <f>+J25-E14</f>
        <v>100346.24437499998</v>
      </c>
      <c r="F21" s="238">
        <f>+K25-F14</f>
        <v>102854.90048437497</v>
      </c>
      <c r="G21" s="600" t="s">
        <v>254</v>
      </c>
      <c r="H21" s="600"/>
      <c r="I21" s="238"/>
      <c r="J21" s="238"/>
      <c r="K21" s="238"/>
    </row>
    <row r="22" spans="1:12" ht="12" customHeight="1">
      <c r="A22" s="604"/>
      <c r="B22" s="604"/>
      <c r="C22" s="604"/>
      <c r="D22" s="238"/>
      <c r="E22" s="238"/>
      <c r="F22" s="238"/>
      <c r="G22" s="600" t="s">
        <v>253</v>
      </c>
      <c r="H22" s="600"/>
      <c r="I22" s="238"/>
      <c r="J22" s="238"/>
      <c r="K22" s="238"/>
    </row>
    <row r="23" spans="1:12" ht="12" customHeight="1">
      <c r="A23" s="616" t="s">
        <v>276</v>
      </c>
      <c r="B23" s="616"/>
      <c r="C23" s="616"/>
      <c r="D23" s="239">
        <f>SUM(D16:D21)</f>
        <v>97898.77499999998</v>
      </c>
      <c r="E23" s="239">
        <f>SUM(E16:E21)</f>
        <v>100346.24437499998</v>
      </c>
      <c r="F23" s="239">
        <f>SUM(F16:F21)</f>
        <v>102854.90048437497</v>
      </c>
      <c r="G23" s="607" t="s">
        <v>275</v>
      </c>
      <c r="H23" s="608"/>
      <c r="I23" s="239">
        <f>SUM(I16:I22)</f>
        <v>0</v>
      </c>
      <c r="J23" s="239">
        <f>SUM(J16:J22)</f>
        <v>0</v>
      </c>
      <c r="K23" s="239">
        <f>SUM(K16:K22)</f>
        <v>0</v>
      </c>
      <c r="L23" s="83"/>
    </row>
    <row r="24" spans="1:12" ht="12" customHeight="1">
      <c r="A24" s="617"/>
      <c r="B24" s="617"/>
      <c r="C24" s="617"/>
      <c r="D24" s="239"/>
      <c r="E24" s="239"/>
      <c r="F24" s="239"/>
      <c r="G24" s="605"/>
      <c r="H24" s="606"/>
      <c r="I24" s="239"/>
      <c r="J24" s="239"/>
      <c r="K24" s="239"/>
      <c r="L24" s="83"/>
    </row>
    <row r="25" spans="1:12" ht="12" customHeight="1">
      <c r="A25" s="616" t="s">
        <v>274</v>
      </c>
      <c r="B25" s="616"/>
      <c r="C25" s="616"/>
      <c r="D25" s="239">
        <f>+D14+D23</f>
        <v>132475.09999999998</v>
      </c>
      <c r="E25" s="239">
        <f>+E14+E23</f>
        <v>135786.97749999998</v>
      </c>
      <c r="F25" s="239">
        <f>+F14+F23</f>
        <v>139181.65193749996</v>
      </c>
      <c r="G25" s="607" t="s">
        <v>273</v>
      </c>
      <c r="H25" s="608"/>
      <c r="I25" s="239">
        <f>+I14+I23</f>
        <v>132475.09999999998</v>
      </c>
      <c r="J25" s="239">
        <f>+J14+J23</f>
        <v>135786.97749999998</v>
      </c>
      <c r="K25" s="239">
        <f>+K14+K23</f>
        <v>139181.65193749996</v>
      </c>
      <c r="L25" s="83"/>
    </row>
    <row r="26" spans="1:12" ht="12" customHeight="1">
      <c r="A26" s="601"/>
      <c r="B26" s="601"/>
      <c r="C26" s="601"/>
      <c r="D26" s="238"/>
      <c r="E26" s="238"/>
      <c r="F26" s="238"/>
      <c r="G26" s="602"/>
      <c r="H26" s="603"/>
      <c r="I26" s="238"/>
      <c r="J26" s="238"/>
      <c r="K26" s="238"/>
      <c r="L26" s="83"/>
    </row>
    <row r="27" spans="1:12" ht="12.75" customHeight="1">
      <c r="A27" s="602" t="s">
        <v>272</v>
      </c>
      <c r="B27" s="613"/>
      <c r="C27" s="603"/>
      <c r="D27" s="238"/>
      <c r="E27" s="238"/>
      <c r="F27" s="238"/>
      <c r="G27" s="602" t="s">
        <v>271</v>
      </c>
      <c r="H27" s="603"/>
      <c r="I27" s="238">
        <v>1235</v>
      </c>
      <c r="J27" s="238">
        <v>1265</v>
      </c>
      <c r="K27" s="238">
        <v>1300</v>
      </c>
      <c r="L27" s="83"/>
    </row>
    <row r="28" spans="1:12" ht="12" customHeight="1">
      <c r="A28" s="602" t="s">
        <v>270</v>
      </c>
      <c r="B28" s="613"/>
      <c r="C28" s="603"/>
      <c r="D28" s="238"/>
      <c r="E28" s="238"/>
      <c r="F28" s="238"/>
      <c r="G28" s="602" t="s">
        <v>207</v>
      </c>
      <c r="H28" s="603"/>
      <c r="I28" s="238"/>
      <c r="J28" s="238"/>
      <c r="K28" s="238"/>
      <c r="L28" s="83"/>
    </row>
    <row r="29" spans="1:12" ht="12" customHeight="1">
      <c r="A29" s="601" t="s">
        <v>269</v>
      </c>
      <c r="B29" s="601"/>
      <c r="C29" s="601"/>
      <c r="D29" s="238"/>
      <c r="E29" s="238"/>
      <c r="F29" s="238"/>
      <c r="G29" s="602" t="s">
        <v>268</v>
      </c>
      <c r="H29" s="603"/>
      <c r="I29" s="238"/>
      <c r="J29" s="238"/>
      <c r="K29" s="238"/>
      <c r="L29" s="83"/>
    </row>
    <row r="30" spans="1:12" ht="24" customHeight="1">
      <c r="A30" s="607" t="s">
        <v>267</v>
      </c>
      <c r="B30" s="618"/>
      <c r="C30" s="608"/>
      <c r="D30" s="238">
        <f>SUM(D27:D29)</f>
        <v>0</v>
      </c>
      <c r="E30" s="238">
        <f>SUM(E27:E29)</f>
        <v>0</v>
      </c>
      <c r="F30" s="238">
        <f>SUM(F27:F29)</f>
        <v>0</v>
      </c>
      <c r="G30" s="607" t="s">
        <v>266</v>
      </c>
      <c r="H30" s="608"/>
      <c r="I30" s="239">
        <f>SUM(I27:I29)</f>
        <v>1235</v>
      </c>
      <c r="J30" s="239">
        <f>SUM(J27:J29)</f>
        <v>1265</v>
      </c>
      <c r="K30" s="239">
        <f>SUM(K27:K29)</f>
        <v>1300</v>
      </c>
      <c r="L30" s="83"/>
    </row>
    <row r="31" spans="1:12" ht="12" customHeight="1">
      <c r="A31" s="601"/>
      <c r="B31" s="601"/>
      <c r="C31" s="601"/>
      <c r="D31" s="238"/>
      <c r="E31" s="238"/>
      <c r="F31" s="238"/>
      <c r="G31" s="602"/>
      <c r="H31" s="603"/>
      <c r="I31" s="238"/>
      <c r="J31" s="238"/>
      <c r="K31" s="238"/>
      <c r="L31" s="83"/>
    </row>
    <row r="32" spans="1:12" ht="12" customHeight="1">
      <c r="A32" s="602" t="s">
        <v>265</v>
      </c>
      <c r="B32" s="613"/>
      <c r="C32" s="603"/>
      <c r="D32" s="238"/>
      <c r="E32" s="238"/>
      <c r="F32" s="238"/>
      <c r="G32" s="602" t="s">
        <v>264</v>
      </c>
      <c r="H32" s="603"/>
      <c r="I32" s="238"/>
      <c r="J32" s="238"/>
      <c r="K32" s="238"/>
    </row>
    <row r="33" spans="1:12" ht="12" customHeight="1">
      <c r="A33" s="600" t="s">
        <v>263</v>
      </c>
      <c r="B33" s="600"/>
      <c r="C33" s="600"/>
      <c r="D33" s="238"/>
      <c r="E33" s="238"/>
      <c r="F33" s="238"/>
      <c r="G33" s="600" t="s">
        <v>262</v>
      </c>
      <c r="H33" s="600"/>
      <c r="I33" s="238"/>
      <c r="J33" s="238"/>
      <c r="K33" s="238"/>
    </row>
    <row r="34" spans="1:12" ht="12" customHeight="1">
      <c r="A34" s="600" t="s">
        <v>261</v>
      </c>
      <c r="B34" s="600"/>
      <c r="C34" s="600"/>
      <c r="D34" s="238"/>
      <c r="E34" s="238"/>
      <c r="F34" s="238"/>
      <c r="G34" s="602" t="s">
        <v>260</v>
      </c>
      <c r="H34" s="603"/>
      <c r="I34" s="238"/>
      <c r="J34" s="238"/>
      <c r="K34" s="238"/>
    </row>
    <row r="35" spans="1:12" ht="12" customHeight="1">
      <c r="A35" s="601" t="s">
        <v>259</v>
      </c>
      <c r="B35" s="601"/>
      <c r="C35" s="601"/>
      <c r="D35" s="238"/>
      <c r="E35" s="238"/>
      <c r="F35" s="238"/>
      <c r="G35" s="602" t="s">
        <v>258</v>
      </c>
      <c r="H35" s="603"/>
      <c r="I35" s="238"/>
      <c r="J35" s="238"/>
      <c r="K35" s="238"/>
    </row>
    <row r="36" spans="1:12" ht="12" customHeight="1">
      <c r="A36" s="601" t="s">
        <v>257</v>
      </c>
      <c r="B36" s="601"/>
      <c r="C36" s="601"/>
      <c r="D36" s="238"/>
      <c r="E36" s="238"/>
      <c r="F36" s="238"/>
      <c r="G36" s="600" t="s">
        <v>256</v>
      </c>
      <c r="H36" s="600"/>
      <c r="I36" s="238"/>
      <c r="J36" s="238"/>
      <c r="K36" s="238"/>
    </row>
    <row r="37" spans="1:12" ht="12" customHeight="1">
      <c r="A37" s="600" t="s">
        <v>255</v>
      </c>
      <c r="B37" s="600"/>
      <c r="C37" s="600"/>
      <c r="D37" s="238">
        <f>+I30</f>
        <v>1235</v>
      </c>
      <c r="E37" s="238">
        <f>+J30</f>
        <v>1265</v>
      </c>
      <c r="F37" s="238">
        <f>+K30</f>
        <v>1300</v>
      </c>
      <c r="G37" s="600" t="s">
        <v>254</v>
      </c>
      <c r="H37" s="600"/>
      <c r="I37" s="238"/>
      <c r="J37" s="238"/>
      <c r="K37" s="238"/>
    </row>
    <row r="38" spans="1:12" ht="12" customHeight="1">
      <c r="A38" s="604"/>
      <c r="B38" s="604"/>
      <c r="C38" s="604"/>
      <c r="D38" s="238"/>
      <c r="E38" s="238"/>
      <c r="F38" s="238"/>
      <c r="G38" s="600" t="s">
        <v>253</v>
      </c>
      <c r="H38" s="600"/>
      <c r="I38" s="238"/>
      <c r="J38" s="238"/>
      <c r="K38" s="238"/>
    </row>
    <row r="39" spans="1:12" ht="12" customHeight="1">
      <c r="A39" s="607" t="s">
        <v>252</v>
      </c>
      <c r="B39" s="618"/>
      <c r="C39" s="608"/>
      <c r="D39" s="239">
        <f>SUM(D32:D37)</f>
        <v>1235</v>
      </c>
      <c r="E39" s="239">
        <f>SUM(E32:E37)</f>
        <v>1265</v>
      </c>
      <c r="F39" s="239">
        <f>SUM(F32:F37)</f>
        <v>1300</v>
      </c>
      <c r="G39" s="607" t="s">
        <v>251</v>
      </c>
      <c r="H39" s="608"/>
      <c r="I39" s="239">
        <f>SUM(I32:I38)</f>
        <v>0</v>
      </c>
      <c r="J39" s="239">
        <f>SUM(J32:J38)</f>
        <v>0</v>
      </c>
      <c r="K39" s="239">
        <f>SUM(K32:K38)</f>
        <v>0</v>
      </c>
      <c r="L39" s="83"/>
    </row>
    <row r="40" spans="1:12" ht="12" customHeight="1">
      <c r="A40" s="601"/>
      <c r="B40" s="601"/>
      <c r="C40" s="601"/>
      <c r="D40" s="239"/>
      <c r="E40" s="239"/>
      <c r="F40" s="239"/>
      <c r="G40" s="602"/>
      <c r="H40" s="603"/>
      <c r="I40" s="239"/>
      <c r="J40" s="239"/>
      <c r="K40" s="239"/>
      <c r="L40" s="83"/>
    </row>
    <row r="41" spans="1:12" ht="12.75" customHeight="1">
      <c r="A41" s="616" t="s">
        <v>250</v>
      </c>
      <c r="B41" s="616"/>
      <c r="C41" s="616"/>
      <c r="D41" s="239">
        <f>+D30+D39</f>
        <v>1235</v>
      </c>
      <c r="E41" s="239">
        <f>+E30+E39</f>
        <v>1265</v>
      </c>
      <c r="F41" s="239">
        <f>+F30+F39</f>
        <v>1300</v>
      </c>
      <c r="G41" s="607" t="s">
        <v>249</v>
      </c>
      <c r="H41" s="608"/>
      <c r="I41" s="239">
        <f>+I30+I39</f>
        <v>1235</v>
      </c>
      <c r="J41" s="239">
        <f>+J30+J39</f>
        <v>1265</v>
      </c>
      <c r="K41" s="239">
        <f>+K30+K39</f>
        <v>1300</v>
      </c>
      <c r="L41" s="83"/>
    </row>
    <row r="42" spans="1:12" ht="12" customHeight="1">
      <c r="A42" s="601"/>
      <c r="B42" s="601"/>
      <c r="C42" s="601"/>
      <c r="D42" s="239"/>
      <c r="E42" s="239"/>
      <c r="F42" s="239"/>
      <c r="G42" s="611"/>
      <c r="H42" s="612"/>
      <c r="I42" s="239"/>
      <c r="J42" s="239"/>
      <c r="K42" s="239"/>
      <c r="L42" s="83"/>
    </row>
    <row r="43" spans="1:12" ht="12.75" customHeight="1">
      <c r="A43" s="610" t="s">
        <v>248</v>
      </c>
      <c r="B43" s="610"/>
      <c r="C43" s="610"/>
      <c r="D43" s="239">
        <f>+D25+D41</f>
        <v>133710.09999999998</v>
      </c>
      <c r="E43" s="239">
        <f>+E25+E41</f>
        <v>137051.97749999998</v>
      </c>
      <c r="F43" s="239">
        <f>+F25+F41</f>
        <v>140481.65193749996</v>
      </c>
      <c r="G43" s="610" t="s">
        <v>247</v>
      </c>
      <c r="H43" s="610"/>
      <c r="I43" s="239">
        <f>+I25+I41</f>
        <v>133710.09999999998</v>
      </c>
      <c r="J43" s="239">
        <f>+J25+J41</f>
        <v>137051.97749999998</v>
      </c>
      <c r="K43" s="239">
        <f>+K25+K41</f>
        <v>140481.65193749996</v>
      </c>
      <c r="L43" s="83"/>
    </row>
    <row r="47" spans="1:12">
      <c r="A47" t="s">
        <v>713</v>
      </c>
    </row>
  </sheetData>
  <mergeCells count="83">
    <mergeCell ref="A43:C43"/>
    <mergeCell ref="G43:H43"/>
    <mergeCell ref="A40:C40"/>
    <mergeCell ref="G40:H40"/>
    <mergeCell ref="A41:C41"/>
    <mergeCell ref="G41:H41"/>
    <mergeCell ref="A42:C42"/>
    <mergeCell ref="G42:H42"/>
    <mergeCell ref="A37:C37"/>
    <mergeCell ref="G37:H37"/>
    <mergeCell ref="A38:C38"/>
    <mergeCell ref="G38:H38"/>
    <mergeCell ref="A39:C39"/>
    <mergeCell ref="G39:H39"/>
    <mergeCell ref="A34:C34"/>
    <mergeCell ref="G34:H34"/>
    <mergeCell ref="A35:C35"/>
    <mergeCell ref="G35:H35"/>
    <mergeCell ref="A36:C36"/>
    <mergeCell ref="G36:H36"/>
    <mergeCell ref="A31:C31"/>
    <mergeCell ref="G31:H31"/>
    <mergeCell ref="A32:C32"/>
    <mergeCell ref="G32:H32"/>
    <mergeCell ref="A33:C33"/>
    <mergeCell ref="G33:H33"/>
    <mergeCell ref="A28:C28"/>
    <mergeCell ref="G28:H28"/>
    <mergeCell ref="A29:C29"/>
    <mergeCell ref="G29:H29"/>
    <mergeCell ref="A30:C30"/>
    <mergeCell ref="G30:H30"/>
    <mergeCell ref="A25:C25"/>
    <mergeCell ref="G25:H25"/>
    <mergeCell ref="A26:C26"/>
    <mergeCell ref="G26:H26"/>
    <mergeCell ref="A27:C27"/>
    <mergeCell ref="G27:H27"/>
    <mergeCell ref="A22:C22"/>
    <mergeCell ref="G22:H22"/>
    <mergeCell ref="A23:C23"/>
    <mergeCell ref="G23:H23"/>
    <mergeCell ref="A24:C24"/>
    <mergeCell ref="G24:H24"/>
    <mergeCell ref="A19:C19"/>
    <mergeCell ref="G19:H19"/>
    <mergeCell ref="A20:C20"/>
    <mergeCell ref="G20:H20"/>
    <mergeCell ref="A21:C21"/>
    <mergeCell ref="G21:H21"/>
    <mergeCell ref="A16:C16"/>
    <mergeCell ref="G16:H16"/>
    <mergeCell ref="A17:C17"/>
    <mergeCell ref="G17:H17"/>
    <mergeCell ref="A18:C18"/>
    <mergeCell ref="G18:H18"/>
    <mergeCell ref="A13:C13"/>
    <mergeCell ref="G13:H13"/>
    <mergeCell ref="A14:C14"/>
    <mergeCell ref="G14:H14"/>
    <mergeCell ref="A15:C15"/>
    <mergeCell ref="G15:H15"/>
    <mergeCell ref="A10:C10"/>
    <mergeCell ref="G10:H10"/>
    <mergeCell ref="A11:C11"/>
    <mergeCell ref="G11:H11"/>
    <mergeCell ref="A12:C12"/>
    <mergeCell ref="G12:H12"/>
    <mergeCell ref="A7:C7"/>
    <mergeCell ref="G7:H7"/>
    <mergeCell ref="A8:C8"/>
    <mergeCell ref="G8:H8"/>
    <mergeCell ref="A9:C9"/>
    <mergeCell ref="G9:H9"/>
    <mergeCell ref="A5:C6"/>
    <mergeCell ref="D5:F5"/>
    <mergeCell ref="G5:H6"/>
    <mergeCell ref="I5:K5"/>
    <mergeCell ref="A2:K2"/>
    <mergeCell ref="A3:C3"/>
    <mergeCell ref="G3:H3"/>
    <mergeCell ref="A4:F4"/>
    <mergeCell ref="G4:K4"/>
  </mergeCells>
  <pageMargins left="0.32" right="0.26" top="0.18" bottom="0.2" header="0.52" footer="0.2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50"/>
  </sheetPr>
  <dimension ref="A1:L47"/>
  <sheetViews>
    <sheetView showWhiteSpace="0" view="pageLayout" topLeftCell="A19" workbookViewId="0">
      <selection activeCell="C46" sqref="C46"/>
    </sheetView>
  </sheetViews>
  <sheetFormatPr defaultRowHeight="13.2"/>
  <cols>
    <col min="3" max="3" width="20" customWidth="1"/>
    <col min="4" max="6" width="10.6640625" customWidth="1"/>
    <col min="7" max="7" width="6.5546875" customWidth="1"/>
    <col min="8" max="8" width="32.5546875" customWidth="1"/>
    <col min="9" max="10" width="10.6640625" customWidth="1"/>
    <col min="11" max="11" width="11.88671875" bestFit="1" customWidth="1"/>
    <col min="12" max="12" width="15.109375" customWidth="1"/>
  </cols>
  <sheetData>
    <row r="1" spans="1:12" ht="12" customHeight="1">
      <c r="A1" t="s">
        <v>659</v>
      </c>
      <c r="H1" s="145"/>
      <c r="J1" s="195"/>
      <c r="K1" s="195" t="s">
        <v>658</v>
      </c>
      <c r="L1" s="195"/>
    </row>
    <row r="2" spans="1:12" ht="12" customHeight="1">
      <c r="H2" s="145"/>
      <c r="J2" s="195"/>
      <c r="K2" s="195"/>
      <c r="L2" s="195"/>
    </row>
    <row r="3" spans="1:12" ht="12" customHeight="1">
      <c r="A3" s="619" t="s">
        <v>294</v>
      </c>
      <c r="B3" s="619"/>
      <c r="C3" s="619"/>
      <c r="D3" s="619"/>
      <c r="E3" s="619"/>
      <c r="F3" s="619"/>
      <c r="G3" s="619"/>
      <c r="H3" s="619"/>
      <c r="I3" s="619"/>
      <c r="J3" s="619"/>
      <c r="K3" s="619"/>
      <c r="L3" s="201"/>
    </row>
    <row r="4" spans="1:12" ht="12" customHeight="1">
      <c r="A4" s="623"/>
      <c r="B4" s="623"/>
      <c r="C4" s="623"/>
      <c r="D4" s="202"/>
      <c r="E4" s="202"/>
      <c r="F4" s="38"/>
      <c r="G4" s="624"/>
      <c r="H4" s="624"/>
      <c r="J4" s="197"/>
      <c r="K4" s="197" t="s">
        <v>293</v>
      </c>
      <c r="L4" s="197"/>
    </row>
    <row r="5" spans="1:12" ht="12" customHeight="1">
      <c r="A5" s="581" t="s">
        <v>3</v>
      </c>
      <c r="B5" s="581"/>
      <c r="C5" s="581"/>
      <c r="D5" s="581"/>
      <c r="E5" s="581"/>
      <c r="F5" s="581"/>
      <c r="G5" s="581" t="s">
        <v>4</v>
      </c>
      <c r="H5" s="581"/>
      <c r="I5" s="581"/>
      <c r="J5" s="581"/>
      <c r="K5" s="581"/>
      <c r="L5" s="143"/>
    </row>
    <row r="6" spans="1:12">
      <c r="A6" s="571" t="s">
        <v>51</v>
      </c>
      <c r="B6" s="572"/>
      <c r="C6" s="573"/>
      <c r="D6" s="620" t="s">
        <v>292</v>
      </c>
      <c r="E6" s="621"/>
      <c r="F6" s="622"/>
      <c r="G6" s="571" t="s">
        <v>51</v>
      </c>
      <c r="H6" s="573"/>
      <c r="I6" s="565" t="s">
        <v>292</v>
      </c>
      <c r="J6" s="565"/>
      <c r="K6" s="565"/>
      <c r="L6" s="142"/>
    </row>
    <row r="7" spans="1:12">
      <c r="A7" s="574"/>
      <c r="B7" s="575"/>
      <c r="C7" s="576"/>
      <c r="D7" s="198">
        <v>2015</v>
      </c>
      <c r="E7" s="198">
        <v>2016</v>
      </c>
      <c r="F7" s="198">
        <v>2017</v>
      </c>
      <c r="G7" s="574"/>
      <c r="H7" s="576"/>
      <c r="I7" s="198">
        <v>2015</v>
      </c>
      <c r="J7" s="198">
        <v>2016</v>
      </c>
      <c r="K7" s="198">
        <v>2017</v>
      </c>
      <c r="L7" s="142"/>
    </row>
    <row r="8" spans="1:12" ht="12" customHeight="1">
      <c r="A8" s="602" t="s">
        <v>291</v>
      </c>
      <c r="B8" s="613"/>
      <c r="C8" s="603"/>
      <c r="D8" s="134"/>
      <c r="E8" s="134"/>
      <c r="F8" s="132"/>
      <c r="G8" s="602" t="s">
        <v>290</v>
      </c>
      <c r="H8" s="603"/>
      <c r="I8" s="235">
        <v>87972</v>
      </c>
      <c r="J8" s="235">
        <v>90611</v>
      </c>
      <c r="K8" s="235">
        <v>93329</v>
      </c>
      <c r="L8" s="83"/>
    </row>
    <row r="9" spans="1:12" ht="12" customHeight="1">
      <c r="A9" s="602" t="s">
        <v>289</v>
      </c>
      <c r="B9" s="613"/>
      <c r="C9" s="603"/>
      <c r="D9" s="138"/>
      <c r="E9" s="138"/>
      <c r="F9" s="132"/>
      <c r="G9" s="601" t="s">
        <v>288</v>
      </c>
      <c r="H9" s="601"/>
      <c r="I9" s="235">
        <v>26627</v>
      </c>
      <c r="J9" s="235">
        <v>27425</v>
      </c>
      <c r="K9" s="235">
        <v>28248</v>
      </c>
      <c r="L9" s="83"/>
    </row>
    <row r="10" spans="1:12" ht="12" customHeight="1">
      <c r="A10" s="602" t="s">
        <v>287</v>
      </c>
      <c r="B10" s="613"/>
      <c r="C10" s="603"/>
      <c r="D10" s="235">
        <v>113090</v>
      </c>
      <c r="E10" s="235">
        <v>116482</v>
      </c>
      <c r="F10" s="235">
        <v>119976</v>
      </c>
      <c r="G10" s="601" t="s">
        <v>286</v>
      </c>
      <c r="H10" s="601"/>
      <c r="I10" s="235">
        <v>81089</v>
      </c>
      <c r="J10" s="235">
        <v>83526</v>
      </c>
      <c r="K10" s="235">
        <v>86031</v>
      </c>
      <c r="L10" s="83"/>
    </row>
    <row r="11" spans="1:12" ht="12" customHeight="1">
      <c r="A11" s="602" t="s">
        <v>285</v>
      </c>
      <c r="B11" s="613"/>
      <c r="C11" s="603"/>
      <c r="D11" s="140"/>
      <c r="E11" s="235"/>
      <c r="F11" s="235"/>
      <c r="G11" s="601" t="s">
        <v>284</v>
      </c>
      <c r="H11" s="601"/>
      <c r="I11" s="235"/>
      <c r="J11" s="235"/>
      <c r="K11" s="235"/>
      <c r="L11" s="83"/>
    </row>
    <row r="12" spans="1:12" ht="12" customHeight="1">
      <c r="A12" s="601"/>
      <c r="B12" s="601"/>
      <c r="C12" s="601"/>
      <c r="D12" s="134"/>
      <c r="E12" s="134"/>
      <c r="F12" s="132"/>
      <c r="G12" s="601" t="s">
        <v>283</v>
      </c>
      <c r="H12" s="601"/>
      <c r="I12" s="132"/>
      <c r="J12" s="132"/>
      <c r="K12" s="132"/>
      <c r="L12" s="83"/>
    </row>
    <row r="13" spans="1:12" ht="12" customHeight="1">
      <c r="A13" s="616"/>
      <c r="B13" s="616"/>
      <c r="C13" s="616"/>
      <c r="D13" s="141"/>
      <c r="E13" s="141"/>
      <c r="F13" s="132"/>
      <c r="G13" s="614" t="s">
        <v>282</v>
      </c>
      <c r="H13" s="615"/>
      <c r="I13" s="132"/>
      <c r="J13" s="132"/>
      <c r="K13" s="132"/>
      <c r="L13" s="83"/>
    </row>
    <row r="14" spans="1:12" ht="12" customHeight="1">
      <c r="A14" s="617"/>
      <c r="B14" s="617"/>
      <c r="C14" s="617"/>
      <c r="D14" s="139"/>
      <c r="E14" s="139"/>
      <c r="F14" s="132"/>
      <c r="G14" s="602" t="s">
        <v>281</v>
      </c>
      <c r="H14" s="603"/>
      <c r="I14" s="132"/>
      <c r="J14" s="132"/>
      <c r="K14" s="132"/>
      <c r="L14" s="83"/>
    </row>
    <row r="15" spans="1:12" ht="23.25" customHeight="1">
      <c r="A15" s="607" t="s">
        <v>280</v>
      </c>
      <c r="B15" s="618"/>
      <c r="C15" s="608"/>
      <c r="D15" s="236">
        <v>113090</v>
      </c>
      <c r="E15" s="236">
        <v>116482</v>
      </c>
      <c r="F15" s="236">
        <v>119976</v>
      </c>
      <c r="G15" s="607" t="s">
        <v>279</v>
      </c>
      <c r="H15" s="608"/>
      <c r="I15" s="236">
        <f>SUM(I8:I14)</f>
        <v>195688</v>
      </c>
      <c r="J15" s="236">
        <f>SUM(J8:J14)</f>
        <v>201562</v>
      </c>
      <c r="K15" s="236">
        <f>SUM(K8:K14)</f>
        <v>207608</v>
      </c>
      <c r="L15" s="83"/>
    </row>
    <row r="16" spans="1:12" ht="12" customHeight="1">
      <c r="A16" s="602"/>
      <c r="B16" s="613"/>
      <c r="C16" s="603"/>
      <c r="D16" s="140"/>
      <c r="E16" s="236"/>
      <c r="F16" s="236"/>
      <c r="G16" s="602"/>
      <c r="H16" s="603"/>
      <c r="I16" s="132"/>
      <c r="J16" s="132"/>
      <c r="K16" s="132"/>
      <c r="L16" s="83"/>
    </row>
    <row r="17" spans="1:12" ht="12" customHeight="1">
      <c r="A17" s="602" t="s">
        <v>265</v>
      </c>
      <c r="B17" s="613"/>
      <c r="C17" s="603"/>
      <c r="D17" s="199"/>
      <c r="E17" s="90"/>
      <c r="F17" s="90"/>
      <c r="G17" s="602" t="s">
        <v>278</v>
      </c>
      <c r="H17" s="603"/>
      <c r="I17" s="205"/>
      <c r="J17" s="205"/>
      <c r="K17" s="205"/>
    </row>
    <row r="18" spans="1:12" ht="12" customHeight="1">
      <c r="A18" s="600" t="s">
        <v>263</v>
      </c>
      <c r="B18" s="600"/>
      <c r="C18" s="600"/>
      <c r="D18" s="199"/>
      <c r="E18" s="90"/>
      <c r="F18" s="90"/>
      <c r="G18" s="600" t="s">
        <v>262</v>
      </c>
      <c r="H18" s="600"/>
      <c r="I18" s="205"/>
      <c r="J18" s="205"/>
      <c r="K18" s="205"/>
    </row>
    <row r="19" spans="1:12" ht="12" customHeight="1">
      <c r="A19" s="600" t="s">
        <v>261</v>
      </c>
      <c r="B19" s="600"/>
      <c r="C19" s="600"/>
      <c r="D19" s="199"/>
      <c r="E19" s="136"/>
      <c r="F19" s="136"/>
      <c r="G19" s="609" t="s">
        <v>277</v>
      </c>
      <c r="H19" s="609"/>
      <c r="I19" s="205"/>
      <c r="J19" s="205"/>
      <c r="K19" s="205"/>
    </row>
    <row r="20" spans="1:12" ht="12" customHeight="1">
      <c r="A20" s="601" t="s">
        <v>259</v>
      </c>
      <c r="B20" s="601"/>
      <c r="C20" s="601"/>
      <c r="D20" s="199"/>
      <c r="E20" s="90"/>
      <c r="F20" s="90"/>
      <c r="G20" s="600" t="s">
        <v>258</v>
      </c>
      <c r="H20" s="600"/>
      <c r="I20" s="205"/>
      <c r="J20" s="205"/>
      <c r="K20" s="205"/>
    </row>
    <row r="21" spans="1:12" ht="12" customHeight="1">
      <c r="A21" s="601" t="s">
        <v>257</v>
      </c>
      <c r="B21" s="601"/>
      <c r="C21" s="601"/>
      <c r="D21" s="199"/>
      <c r="E21" s="90"/>
      <c r="F21" s="90"/>
      <c r="G21" s="600" t="s">
        <v>256</v>
      </c>
      <c r="H21" s="600"/>
      <c r="I21" s="205"/>
      <c r="J21" s="205"/>
      <c r="K21" s="205"/>
    </row>
    <row r="22" spans="1:12" ht="12" customHeight="1">
      <c r="A22" s="600" t="s">
        <v>255</v>
      </c>
      <c r="B22" s="600"/>
      <c r="C22" s="600"/>
      <c r="D22" s="235">
        <v>82598</v>
      </c>
      <c r="E22" s="235">
        <v>85080</v>
      </c>
      <c r="F22" s="235">
        <v>87632</v>
      </c>
      <c r="G22" s="600" t="s">
        <v>254</v>
      </c>
      <c r="H22" s="600"/>
      <c r="I22" s="205"/>
      <c r="J22" s="205"/>
      <c r="K22" s="205"/>
    </row>
    <row r="23" spans="1:12" ht="12" customHeight="1">
      <c r="A23" s="604"/>
      <c r="B23" s="604"/>
      <c r="C23" s="604"/>
      <c r="D23" s="199"/>
      <c r="E23" s="90"/>
      <c r="F23" s="90"/>
      <c r="G23" s="600" t="s">
        <v>253</v>
      </c>
      <c r="H23" s="600"/>
      <c r="I23" s="205"/>
      <c r="J23" s="205"/>
      <c r="K23" s="205"/>
    </row>
    <row r="24" spans="1:12" ht="12" customHeight="1">
      <c r="A24" s="616" t="s">
        <v>276</v>
      </c>
      <c r="B24" s="616"/>
      <c r="C24" s="616"/>
      <c r="D24" s="236">
        <v>82598</v>
      </c>
      <c r="E24" s="236">
        <v>85080</v>
      </c>
      <c r="F24" s="236">
        <v>87632</v>
      </c>
      <c r="G24" s="607" t="s">
        <v>275</v>
      </c>
      <c r="H24" s="608"/>
      <c r="I24" s="132"/>
      <c r="J24" s="132"/>
      <c r="K24" s="132"/>
      <c r="L24" s="83"/>
    </row>
    <row r="25" spans="1:12" ht="12" customHeight="1">
      <c r="A25" s="617"/>
      <c r="B25" s="617"/>
      <c r="C25" s="617"/>
      <c r="D25" s="236"/>
      <c r="E25" s="236"/>
      <c r="F25" s="236"/>
      <c r="G25" s="605"/>
      <c r="H25" s="606"/>
      <c r="I25" s="132"/>
      <c r="J25" s="132"/>
      <c r="K25" s="132"/>
      <c r="L25" s="83"/>
    </row>
    <row r="26" spans="1:12" ht="12" customHeight="1">
      <c r="A26" s="616" t="s">
        <v>274</v>
      </c>
      <c r="B26" s="616"/>
      <c r="C26" s="616"/>
      <c r="D26" s="236">
        <v>195688</v>
      </c>
      <c r="E26" s="236">
        <v>201562</v>
      </c>
      <c r="F26" s="236">
        <v>207608</v>
      </c>
      <c r="G26" s="607" t="s">
        <v>273</v>
      </c>
      <c r="H26" s="608"/>
      <c r="I26" s="236">
        <v>195688</v>
      </c>
      <c r="J26" s="236">
        <v>201562</v>
      </c>
      <c r="K26" s="236">
        <v>207608</v>
      </c>
      <c r="L26" s="83"/>
    </row>
    <row r="27" spans="1:12" ht="12" customHeight="1">
      <c r="A27" s="601"/>
      <c r="B27" s="601"/>
      <c r="C27" s="601"/>
      <c r="D27" s="133"/>
      <c r="E27" s="133"/>
      <c r="F27" s="132"/>
      <c r="G27" s="602"/>
      <c r="H27" s="603"/>
      <c r="I27" s="132"/>
      <c r="J27" s="132"/>
      <c r="K27" s="132"/>
      <c r="L27" s="83"/>
    </row>
    <row r="28" spans="1:12" ht="12.75" customHeight="1">
      <c r="A28" s="602" t="s">
        <v>272</v>
      </c>
      <c r="B28" s="613"/>
      <c r="C28" s="603"/>
      <c r="D28" s="138"/>
      <c r="E28" s="138"/>
      <c r="F28" s="132"/>
      <c r="G28" s="602" t="s">
        <v>271</v>
      </c>
      <c r="H28" s="603"/>
      <c r="I28" s="235">
        <v>353</v>
      </c>
      <c r="J28" s="235">
        <v>353</v>
      </c>
      <c r="K28" s="235">
        <v>353</v>
      </c>
      <c r="L28" s="83"/>
    </row>
    <row r="29" spans="1:12" ht="12" customHeight="1">
      <c r="A29" s="602" t="s">
        <v>270</v>
      </c>
      <c r="B29" s="613"/>
      <c r="C29" s="603"/>
      <c r="D29" s="138"/>
      <c r="E29" s="138"/>
      <c r="F29" s="132"/>
      <c r="G29" s="602" t="s">
        <v>207</v>
      </c>
      <c r="H29" s="603"/>
      <c r="I29" s="235">
        <v>5647</v>
      </c>
      <c r="J29" s="235">
        <v>6647</v>
      </c>
      <c r="K29" s="235">
        <v>7647</v>
      </c>
      <c r="L29" s="83"/>
    </row>
    <row r="30" spans="1:12" ht="12" customHeight="1">
      <c r="A30" s="601" t="s">
        <v>269</v>
      </c>
      <c r="B30" s="601"/>
      <c r="C30" s="601"/>
      <c r="D30" s="134"/>
      <c r="E30" s="134"/>
      <c r="F30" s="132"/>
      <c r="G30" s="602" t="s">
        <v>268</v>
      </c>
      <c r="H30" s="603"/>
      <c r="I30" s="132"/>
      <c r="J30" s="132"/>
      <c r="K30" s="132"/>
      <c r="L30" s="83"/>
    </row>
    <row r="31" spans="1:12" ht="24" customHeight="1">
      <c r="A31" s="607" t="s">
        <v>267</v>
      </c>
      <c r="B31" s="618"/>
      <c r="C31" s="608"/>
      <c r="D31" s="137"/>
      <c r="E31" s="137"/>
      <c r="F31" s="132"/>
      <c r="G31" s="607" t="s">
        <v>266</v>
      </c>
      <c r="H31" s="608"/>
      <c r="I31" s="236">
        <f>SUM(I28:I30)</f>
        <v>6000</v>
      </c>
      <c r="J31" s="236">
        <v>7000</v>
      </c>
      <c r="K31" s="236">
        <v>8000</v>
      </c>
      <c r="L31" s="83"/>
    </row>
    <row r="32" spans="1:12" ht="12" customHeight="1">
      <c r="A32" s="601"/>
      <c r="B32" s="601"/>
      <c r="C32" s="601"/>
      <c r="D32" s="134"/>
      <c r="E32" s="134"/>
      <c r="F32" s="132"/>
      <c r="G32" s="602"/>
      <c r="H32" s="603"/>
      <c r="I32" s="132"/>
      <c r="J32" s="132"/>
      <c r="K32" s="132"/>
      <c r="L32" s="83"/>
    </row>
    <row r="33" spans="1:12" ht="12" customHeight="1">
      <c r="A33" s="602" t="s">
        <v>265</v>
      </c>
      <c r="B33" s="613"/>
      <c r="C33" s="603"/>
      <c r="D33" s="199"/>
      <c r="E33" s="90"/>
      <c r="F33" s="90"/>
      <c r="G33" s="602" t="s">
        <v>264</v>
      </c>
      <c r="H33" s="603"/>
      <c r="I33" s="205"/>
      <c r="J33" s="205"/>
      <c r="K33" s="205"/>
    </row>
    <row r="34" spans="1:12" ht="12" customHeight="1">
      <c r="A34" s="600" t="s">
        <v>263</v>
      </c>
      <c r="B34" s="600"/>
      <c r="C34" s="600"/>
      <c r="D34" s="199"/>
      <c r="E34" s="90"/>
      <c r="F34" s="90"/>
      <c r="G34" s="600" t="s">
        <v>262</v>
      </c>
      <c r="H34" s="600"/>
      <c r="I34" s="205"/>
      <c r="J34" s="205"/>
      <c r="K34" s="205"/>
    </row>
    <row r="35" spans="1:12" ht="12" customHeight="1">
      <c r="A35" s="600" t="s">
        <v>261</v>
      </c>
      <c r="B35" s="600"/>
      <c r="C35" s="600"/>
      <c r="D35" s="199"/>
      <c r="E35" s="136"/>
      <c r="F35" s="136"/>
      <c r="G35" s="602" t="s">
        <v>260</v>
      </c>
      <c r="H35" s="603"/>
      <c r="I35" s="205"/>
      <c r="J35" s="205"/>
      <c r="K35" s="205"/>
    </row>
    <row r="36" spans="1:12" ht="12" customHeight="1">
      <c r="A36" s="601" t="s">
        <v>259</v>
      </c>
      <c r="B36" s="601"/>
      <c r="C36" s="601"/>
      <c r="D36" s="199"/>
      <c r="E36" s="90"/>
      <c r="F36" s="90"/>
      <c r="G36" s="602" t="s">
        <v>258</v>
      </c>
      <c r="H36" s="603"/>
      <c r="I36" s="205"/>
      <c r="J36" s="205"/>
      <c r="K36" s="205"/>
    </row>
    <row r="37" spans="1:12" ht="12" customHeight="1">
      <c r="A37" s="601" t="s">
        <v>257</v>
      </c>
      <c r="B37" s="601"/>
      <c r="C37" s="601"/>
      <c r="D37" s="199"/>
      <c r="E37" s="90"/>
      <c r="F37" s="90"/>
      <c r="G37" s="600" t="s">
        <v>256</v>
      </c>
      <c r="H37" s="600"/>
      <c r="I37" s="205"/>
      <c r="J37" s="205"/>
      <c r="K37" s="205"/>
    </row>
    <row r="38" spans="1:12" ht="12" customHeight="1">
      <c r="A38" s="600" t="s">
        <v>255</v>
      </c>
      <c r="B38" s="600"/>
      <c r="C38" s="600"/>
      <c r="D38" s="235">
        <v>6000</v>
      </c>
      <c r="E38" s="235">
        <v>7000</v>
      </c>
      <c r="F38" s="235">
        <v>8000</v>
      </c>
      <c r="G38" s="600" t="s">
        <v>254</v>
      </c>
      <c r="H38" s="600"/>
      <c r="I38" s="205"/>
      <c r="J38" s="205"/>
      <c r="K38" s="205"/>
    </row>
    <row r="39" spans="1:12" ht="12" customHeight="1">
      <c r="A39" s="604"/>
      <c r="B39" s="604"/>
      <c r="C39" s="604"/>
      <c r="D39" s="199"/>
      <c r="E39" s="90"/>
      <c r="F39" s="90"/>
      <c r="G39" s="600" t="s">
        <v>253</v>
      </c>
      <c r="H39" s="600"/>
      <c r="I39" s="205"/>
      <c r="J39" s="205"/>
      <c r="K39" s="205"/>
    </row>
    <row r="40" spans="1:12" ht="12" customHeight="1">
      <c r="A40" s="607" t="s">
        <v>252</v>
      </c>
      <c r="B40" s="618"/>
      <c r="C40" s="608"/>
      <c r="D40" s="236">
        <v>6000</v>
      </c>
      <c r="E40" s="236">
        <v>7000</v>
      </c>
      <c r="F40" s="236">
        <v>8000</v>
      </c>
      <c r="G40" s="607" t="s">
        <v>251</v>
      </c>
      <c r="H40" s="608"/>
      <c r="I40" s="132"/>
      <c r="J40" s="132"/>
      <c r="K40" s="132"/>
      <c r="L40" s="83"/>
    </row>
    <row r="41" spans="1:12" ht="12" customHeight="1">
      <c r="A41" s="601"/>
      <c r="B41" s="601"/>
      <c r="C41" s="601"/>
      <c r="D41" s="236"/>
      <c r="E41" s="236"/>
      <c r="F41" s="236"/>
      <c r="G41" s="602"/>
      <c r="H41" s="603"/>
      <c r="I41" s="132"/>
      <c r="J41" s="132"/>
      <c r="K41" s="132"/>
      <c r="L41" s="83"/>
    </row>
    <row r="42" spans="1:12" ht="12.75" customHeight="1">
      <c r="A42" s="616" t="s">
        <v>250</v>
      </c>
      <c r="B42" s="616"/>
      <c r="C42" s="616"/>
      <c r="D42" s="236">
        <v>6000</v>
      </c>
      <c r="E42" s="236">
        <v>7000</v>
      </c>
      <c r="F42" s="236">
        <v>8000</v>
      </c>
      <c r="G42" s="607" t="s">
        <v>249</v>
      </c>
      <c r="H42" s="608"/>
      <c r="I42" s="236">
        <v>6000</v>
      </c>
      <c r="J42" s="236">
        <v>7000</v>
      </c>
      <c r="K42" s="236">
        <v>8000</v>
      </c>
      <c r="L42" s="83"/>
    </row>
    <row r="43" spans="1:12" ht="12" customHeight="1">
      <c r="A43" s="601"/>
      <c r="B43" s="601"/>
      <c r="C43" s="601"/>
      <c r="D43" s="133"/>
      <c r="E43" s="133"/>
      <c r="F43" s="132"/>
      <c r="G43" s="611"/>
      <c r="H43" s="612"/>
      <c r="I43" s="132"/>
      <c r="J43" s="132"/>
      <c r="K43" s="132"/>
      <c r="L43" s="83"/>
    </row>
    <row r="44" spans="1:12" ht="12.75" customHeight="1">
      <c r="A44" s="610" t="s">
        <v>248</v>
      </c>
      <c r="B44" s="610"/>
      <c r="C44" s="610"/>
      <c r="D44" s="236">
        <v>201688</v>
      </c>
      <c r="E44" s="236">
        <v>208562</v>
      </c>
      <c r="F44" s="236">
        <v>215608</v>
      </c>
      <c r="G44" s="610" t="s">
        <v>247</v>
      </c>
      <c r="H44" s="610"/>
      <c r="I44" s="236">
        <v>201688</v>
      </c>
      <c r="J44" s="236">
        <v>208562</v>
      </c>
      <c r="K44" s="236">
        <v>215608</v>
      </c>
      <c r="L44" s="83"/>
    </row>
    <row r="45" spans="1:12">
      <c r="I45" s="237"/>
      <c r="J45" s="237"/>
      <c r="K45" s="237"/>
    </row>
    <row r="47" spans="1:12">
      <c r="A47" t="s">
        <v>713</v>
      </c>
    </row>
  </sheetData>
  <mergeCells count="83">
    <mergeCell ref="A44:C44"/>
    <mergeCell ref="G44:H44"/>
    <mergeCell ref="A41:C41"/>
    <mergeCell ref="G41:H41"/>
    <mergeCell ref="A42:C42"/>
    <mergeCell ref="G42:H42"/>
    <mergeCell ref="A43:C43"/>
    <mergeCell ref="G43:H43"/>
    <mergeCell ref="A38:C38"/>
    <mergeCell ref="G38:H38"/>
    <mergeCell ref="A39:C39"/>
    <mergeCell ref="G39:H39"/>
    <mergeCell ref="A40:C40"/>
    <mergeCell ref="G40:H40"/>
    <mergeCell ref="A35:C35"/>
    <mergeCell ref="G35:H35"/>
    <mergeCell ref="A36:C36"/>
    <mergeCell ref="G36:H36"/>
    <mergeCell ref="A37:C37"/>
    <mergeCell ref="G37:H37"/>
    <mergeCell ref="A32:C32"/>
    <mergeCell ref="G32:H32"/>
    <mergeCell ref="A33:C33"/>
    <mergeCell ref="G33:H33"/>
    <mergeCell ref="A34:C34"/>
    <mergeCell ref="G34:H34"/>
    <mergeCell ref="A29:C29"/>
    <mergeCell ref="G29:H29"/>
    <mergeCell ref="A30:C30"/>
    <mergeCell ref="G30:H30"/>
    <mergeCell ref="A31:C31"/>
    <mergeCell ref="G31:H31"/>
    <mergeCell ref="A26:C26"/>
    <mergeCell ref="G26:H26"/>
    <mergeCell ref="A27:C27"/>
    <mergeCell ref="G27:H27"/>
    <mergeCell ref="A28:C28"/>
    <mergeCell ref="G28:H28"/>
    <mergeCell ref="A23:C23"/>
    <mergeCell ref="G23:H23"/>
    <mergeCell ref="A24:C24"/>
    <mergeCell ref="G24:H24"/>
    <mergeCell ref="A25:C25"/>
    <mergeCell ref="G25:H25"/>
    <mergeCell ref="A20:C20"/>
    <mergeCell ref="G20:H20"/>
    <mergeCell ref="A21:C21"/>
    <mergeCell ref="G21:H21"/>
    <mergeCell ref="A22:C22"/>
    <mergeCell ref="G22:H22"/>
    <mergeCell ref="A17:C17"/>
    <mergeCell ref="G17:H17"/>
    <mergeCell ref="A18:C18"/>
    <mergeCell ref="G18:H18"/>
    <mergeCell ref="A19:C19"/>
    <mergeCell ref="G19:H19"/>
    <mergeCell ref="A14:C14"/>
    <mergeCell ref="G14:H14"/>
    <mergeCell ref="A15:C15"/>
    <mergeCell ref="G15:H15"/>
    <mergeCell ref="A16:C16"/>
    <mergeCell ref="G16:H16"/>
    <mergeCell ref="A11:C11"/>
    <mergeCell ref="G11:H11"/>
    <mergeCell ref="A12:C12"/>
    <mergeCell ref="G12:H12"/>
    <mergeCell ref="A13:C13"/>
    <mergeCell ref="G13:H13"/>
    <mergeCell ref="A8:C8"/>
    <mergeCell ref="G8:H8"/>
    <mergeCell ref="A9:C9"/>
    <mergeCell ref="G9:H9"/>
    <mergeCell ref="A10:C10"/>
    <mergeCell ref="G10:H10"/>
    <mergeCell ref="A6:C7"/>
    <mergeCell ref="D6:F6"/>
    <mergeCell ref="G6:H7"/>
    <mergeCell ref="I6:K6"/>
    <mergeCell ref="A3:K3"/>
    <mergeCell ref="A4:C4"/>
    <mergeCell ref="G4:H4"/>
    <mergeCell ref="A5:F5"/>
    <mergeCell ref="G5:K5"/>
  </mergeCells>
  <pageMargins left="0.32" right="0.26" top="0.18" bottom="0.2" header="0.52" footer="0.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E67"/>
  <sheetViews>
    <sheetView view="pageLayout" workbookViewId="0">
      <selection activeCell="B20" sqref="B20"/>
    </sheetView>
  </sheetViews>
  <sheetFormatPr defaultRowHeight="13.2"/>
  <cols>
    <col min="1" max="1" width="51.33203125" customWidth="1"/>
    <col min="2" max="2" width="14.5546875" customWidth="1"/>
    <col min="3" max="3" width="12.6640625" customWidth="1"/>
    <col min="4" max="4" width="11.33203125" customWidth="1"/>
    <col min="5" max="5" width="12.5546875" customWidth="1"/>
  </cols>
  <sheetData>
    <row r="1" spans="1:3">
      <c r="A1" s="85"/>
      <c r="C1" s="84" t="s">
        <v>737</v>
      </c>
    </row>
    <row r="2" spans="1:3">
      <c r="A2" s="500" t="s">
        <v>186</v>
      </c>
      <c r="B2" s="500"/>
    </row>
    <row r="3" spans="1:3">
      <c r="A3" s="498" t="s">
        <v>48</v>
      </c>
      <c r="B3" s="498"/>
      <c r="C3" s="345" t="s">
        <v>23</v>
      </c>
    </row>
    <row r="4" spans="1:3" ht="21">
      <c r="A4" s="95" t="s">
        <v>161</v>
      </c>
      <c r="B4" s="81" t="s">
        <v>156</v>
      </c>
      <c r="C4" s="384" t="s">
        <v>324</v>
      </c>
    </row>
    <row r="5" spans="1:3">
      <c r="A5" s="94" t="s">
        <v>185</v>
      </c>
      <c r="B5" s="81"/>
      <c r="C5" s="81"/>
    </row>
    <row r="6" spans="1:3">
      <c r="A6" s="91" t="s">
        <v>184</v>
      </c>
      <c r="B6" s="81"/>
      <c r="C6" s="81"/>
    </row>
    <row r="7" spans="1:3">
      <c r="A7" s="91" t="s">
        <v>183</v>
      </c>
      <c r="B7" s="81"/>
      <c r="C7" s="81"/>
    </row>
    <row r="8" spans="1:3">
      <c r="A8" s="91"/>
      <c r="B8" s="81"/>
      <c r="C8" s="81"/>
    </row>
    <row r="9" spans="1:3">
      <c r="A9" s="90" t="s">
        <v>305</v>
      </c>
      <c r="B9" s="90"/>
      <c r="C9" s="90"/>
    </row>
    <row r="10" spans="1:3">
      <c r="A10" s="91" t="s">
        <v>1</v>
      </c>
      <c r="B10" s="90"/>
      <c r="C10" s="90"/>
    </row>
    <row r="11" spans="1:3">
      <c r="A11" s="89" t="s">
        <v>182</v>
      </c>
      <c r="B11" s="150">
        <v>171700</v>
      </c>
      <c r="C11" s="150"/>
    </row>
    <row r="12" spans="1:3">
      <c r="A12" s="91" t="s">
        <v>181</v>
      </c>
      <c r="B12" s="150"/>
      <c r="C12" s="150"/>
    </row>
    <row r="13" spans="1:3">
      <c r="A13" s="92" t="s">
        <v>180</v>
      </c>
      <c r="B13" s="150">
        <v>183000</v>
      </c>
      <c r="C13" s="150"/>
    </row>
    <row r="14" spans="1:3">
      <c r="A14" s="92" t="s">
        <v>179</v>
      </c>
      <c r="B14" s="150">
        <v>196000</v>
      </c>
      <c r="C14" s="150"/>
    </row>
    <row r="15" spans="1:3">
      <c r="A15" s="92"/>
      <c r="B15" s="92"/>
      <c r="C15" s="92"/>
    </row>
    <row r="16" spans="1:3">
      <c r="A16" s="93" t="s">
        <v>178</v>
      </c>
      <c r="B16" s="92"/>
      <c r="C16" s="92"/>
    </row>
    <row r="17" spans="1:3">
      <c r="A17" s="92" t="s">
        <v>1</v>
      </c>
      <c r="B17" s="92"/>
      <c r="C17" s="92"/>
    </row>
    <row r="18" spans="1:3">
      <c r="A18" s="92" t="s">
        <v>177</v>
      </c>
      <c r="B18" s="150">
        <v>3177000</v>
      </c>
      <c r="C18" s="150"/>
    </row>
    <row r="19" spans="1:3">
      <c r="A19" s="92"/>
      <c r="B19" s="92"/>
      <c r="C19" s="92"/>
    </row>
    <row r="20" spans="1:3">
      <c r="A20" s="93" t="s">
        <v>176</v>
      </c>
      <c r="B20" s="150">
        <v>53900</v>
      </c>
      <c r="C20" s="150"/>
    </row>
    <row r="21" spans="1:3">
      <c r="A21" s="93" t="s">
        <v>175</v>
      </c>
      <c r="B21" s="93"/>
      <c r="C21" s="93"/>
    </row>
    <row r="22" spans="1:3">
      <c r="A22" s="92" t="s">
        <v>1</v>
      </c>
      <c r="B22" s="92"/>
      <c r="C22" s="92"/>
    </row>
    <row r="23" spans="1:3">
      <c r="A23" s="91" t="s">
        <v>174</v>
      </c>
      <c r="B23" s="150">
        <v>1600</v>
      </c>
      <c r="C23" s="150"/>
    </row>
    <row r="24" spans="1:3">
      <c r="A24" s="91" t="s">
        <v>173</v>
      </c>
      <c r="B24" s="150">
        <v>40000</v>
      </c>
      <c r="C24" s="150"/>
    </row>
    <row r="25" spans="1:3">
      <c r="A25" s="89" t="s">
        <v>172</v>
      </c>
      <c r="B25" s="91"/>
      <c r="C25" s="91"/>
    </row>
    <row r="26" spans="1:3">
      <c r="A26" s="89"/>
      <c r="B26" s="91"/>
      <c r="C26" s="91"/>
    </row>
    <row r="27" spans="1:3">
      <c r="A27" s="90" t="s">
        <v>318</v>
      </c>
      <c r="B27" s="90"/>
      <c r="C27" s="90"/>
    </row>
    <row r="28" spans="1:3">
      <c r="A28" s="88" t="s">
        <v>1</v>
      </c>
      <c r="B28" s="88"/>
      <c r="C28" s="88"/>
    </row>
    <row r="29" spans="1:3">
      <c r="A29" s="88" t="s">
        <v>171</v>
      </c>
      <c r="B29" s="88"/>
      <c r="C29" s="88"/>
    </row>
    <row r="30" spans="1:3">
      <c r="A30" s="88" t="s">
        <v>170</v>
      </c>
      <c r="B30" s="150">
        <v>2500</v>
      </c>
      <c r="C30" s="150"/>
    </row>
    <row r="31" spans="1:3">
      <c r="A31" s="88" t="s">
        <v>169</v>
      </c>
      <c r="B31" s="88"/>
      <c r="C31" s="88"/>
    </row>
    <row r="32" spans="1:3">
      <c r="A32" s="88" t="s">
        <v>168</v>
      </c>
      <c r="B32" s="88"/>
      <c r="C32" s="88"/>
    </row>
    <row r="33" spans="1:5">
      <c r="A33" s="88" t="s">
        <v>167</v>
      </c>
      <c r="B33" s="88"/>
      <c r="C33" s="88"/>
    </row>
    <row r="34" spans="1:5">
      <c r="A34" s="88" t="s">
        <v>166</v>
      </c>
      <c r="B34" s="88"/>
      <c r="C34" s="88"/>
    </row>
    <row r="35" spans="1:5">
      <c r="A35" s="89" t="s">
        <v>165</v>
      </c>
      <c r="B35" s="150"/>
      <c r="C35" s="150">
        <v>3500</v>
      </c>
    </row>
    <row r="36" spans="1:5">
      <c r="A36" s="89" t="s">
        <v>712</v>
      </c>
      <c r="B36" s="150">
        <v>15000</v>
      </c>
      <c r="C36" s="150"/>
    </row>
    <row r="37" spans="1:5">
      <c r="A37" s="42" t="s">
        <v>17</v>
      </c>
      <c r="B37" s="151">
        <f>SUM(B5:B36)</f>
        <v>3840700</v>
      </c>
      <c r="C37" s="151">
        <f>SUM(C5:C36)</f>
        <v>3500</v>
      </c>
    </row>
    <row r="38" spans="1:5">
      <c r="A38" s="87"/>
      <c r="B38" s="87"/>
    </row>
    <row r="39" spans="1:5">
      <c r="A39" s="87"/>
      <c r="B39" s="87"/>
    </row>
    <row r="40" spans="1:5">
      <c r="A40" s="86"/>
      <c r="B40" s="86"/>
    </row>
    <row r="41" spans="1:5">
      <c r="A41" s="511" t="s">
        <v>738</v>
      </c>
      <c r="B41" s="511"/>
      <c r="C41" s="511"/>
      <c r="D41" s="511"/>
      <c r="E41" s="511"/>
    </row>
    <row r="42" spans="1:5">
      <c r="A42" s="499" t="s">
        <v>164</v>
      </c>
      <c r="B42" s="499"/>
      <c r="C42" s="499"/>
      <c r="D42" s="499"/>
      <c r="E42" s="499"/>
    </row>
    <row r="43" spans="1:5">
      <c r="A43" s="66"/>
      <c r="B43" s="66"/>
      <c r="C43" s="66"/>
      <c r="D43" s="66"/>
      <c r="E43" s="66" t="s">
        <v>0</v>
      </c>
    </row>
    <row r="44" spans="1:5" ht="12.75" customHeight="1">
      <c r="A44" s="512" t="s">
        <v>161</v>
      </c>
      <c r="B44" s="504" t="s">
        <v>156</v>
      </c>
      <c r="C44" s="506" t="s">
        <v>298</v>
      </c>
      <c r="D44" s="506" t="s">
        <v>155</v>
      </c>
      <c r="E44" s="508" t="s">
        <v>154</v>
      </c>
    </row>
    <row r="45" spans="1:5">
      <c r="A45" s="513"/>
      <c r="B45" s="505"/>
      <c r="C45" s="507"/>
      <c r="D45" s="507"/>
      <c r="E45" s="509"/>
    </row>
    <row r="46" spans="1:5" ht="20.399999999999999" customHeight="1">
      <c r="A46" s="153" t="s">
        <v>306</v>
      </c>
      <c r="B46" s="152">
        <v>9500</v>
      </c>
      <c r="C46" s="80"/>
      <c r="D46" s="80"/>
      <c r="E46" s="154">
        <f>SUM(B46:D46)</f>
        <v>9500</v>
      </c>
    </row>
    <row r="47" spans="1:5">
      <c r="A47" s="153" t="s">
        <v>307</v>
      </c>
      <c r="B47" s="152">
        <v>9368</v>
      </c>
      <c r="C47" s="80"/>
      <c r="D47" s="80"/>
      <c r="E47" s="154">
        <f t="shared" ref="E47:E54" si="0">SUM(B47:D47)</f>
        <v>9368</v>
      </c>
    </row>
    <row r="48" spans="1:5" ht="21">
      <c r="A48" s="153" t="s">
        <v>308</v>
      </c>
      <c r="B48" s="152">
        <v>198</v>
      </c>
      <c r="C48" s="80"/>
      <c r="D48" s="80"/>
      <c r="E48" s="154">
        <f t="shared" si="0"/>
        <v>198</v>
      </c>
    </row>
    <row r="49" spans="1:5">
      <c r="A49" s="153" t="s">
        <v>309</v>
      </c>
      <c r="B49" s="152">
        <v>8692</v>
      </c>
      <c r="C49" s="80"/>
      <c r="D49" s="80"/>
      <c r="E49" s="154">
        <f t="shared" si="0"/>
        <v>8692</v>
      </c>
    </row>
    <row r="50" spans="1:5">
      <c r="A50" s="153" t="s">
        <v>310</v>
      </c>
      <c r="B50" s="152">
        <v>15906</v>
      </c>
      <c r="C50" s="80"/>
      <c r="D50" s="80"/>
      <c r="E50" s="154">
        <f t="shared" si="0"/>
        <v>15906</v>
      </c>
    </row>
    <row r="51" spans="1:5">
      <c r="A51" s="153" t="s">
        <v>311</v>
      </c>
      <c r="B51" s="152">
        <v>19177</v>
      </c>
      <c r="C51" s="80"/>
      <c r="D51" s="80"/>
      <c r="E51" s="154">
        <f t="shared" si="0"/>
        <v>19177</v>
      </c>
    </row>
    <row r="52" spans="1:5">
      <c r="A52" s="153" t="s">
        <v>312</v>
      </c>
      <c r="B52" s="152">
        <v>72000</v>
      </c>
      <c r="C52" s="80"/>
      <c r="D52" s="80"/>
      <c r="E52" s="154">
        <f t="shared" si="0"/>
        <v>72000</v>
      </c>
    </row>
    <row r="53" spans="1:5">
      <c r="A53" s="153" t="s">
        <v>313</v>
      </c>
      <c r="B53" s="152">
        <v>15000</v>
      </c>
      <c r="C53" s="80"/>
      <c r="D53" s="80"/>
      <c r="E53" s="154">
        <f t="shared" si="0"/>
        <v>15000</v>
      </c>
    </row>
    <row r="54" spans="1:5">
      <c r="A54" s="80"/>
      <c r="B54" s="80"/>
      <c r="C54" s="80"/>
      <c r="D54" s="80"/>
      <c r="E54" s="154">
        <f t="shared" si="0"/>
        <v>0</v>
      </c>
    </row>
    <row r="55" spans="1:5">
      <c r="A55" s="73" t="s">
        <v>43</v>
      </c>
      <c r="B55" s="154">
        <f>SUM(B46:B54)</f>
        <v>149841</v>
      </c>
      <c r="C55" s="154">
        <f t="shared" ref="C55:E55" si="1">SUM(C46:C54)</f>
        <v>0</v>
      </c>
      <c r="D55" s="154">
        <f t="shared" si="1"/>
        <v>0</v>
      </c>
      <c r="E55" s="154">
        <f t="shared" si="1"/>
        <v>149841</v>
      </c>
    </row>
    <row r="57" spans="1:5">
      <c r="A57" s="511" t="s">
        <v>739</v>
      </c>
      <c r="B57" s="511"/>
      <c r="C57" s="511"/>
      <c r="D57" s="511"/>
      <c r="E57" s="511"/>
    </row>
    <row r="58" spans="1:5">
      <c r="A58" s="499" t="s">
        <v>163</v>
      </c>
      <c r="B58" s="499"/>
      <c r="C58" s="499"/>
      <c r="D58" s="499"/>
      <c r="E58" s="499"/>
    </row>
    <row r="59" spans="1:5">
      <c r="A59" s="66"/>
      <c r="B59" s="66"/>
      <c r="C59" s="66"/>
      <c r="D59" s="66"/>
      <c r="E59" s="66" t="s">
        <v>0</v>
      </c>
    </row>
    <row r="60" spans="1:5" ht="12.75" customHeight="1">
      <c r="A60" s="512" t="s">
        <v>161</v>
      </c>
      <c r="B60" s="504" t="s">
        <v>156</v>
      </c>
      <c r="C60" s="506" t="s">
        <v>298</v>
      </c>
      <c r="D60" s="506" t="s">
        <v>155</v>
      </c>
      <c r="E60" s="508" t="s">
        <v>154</v>
      </c>
    </row>
    <row r="61" spans="1:5">
      <c r="A61" s="513"/>
      <c r="B61" s="505"/>
      <c r="C61" s="507"/>
      <c r="D61" s="507"/>
      <c r="E61" s="509"/>
    </row>
    <row r="62" spans="1:5" ht="21">
      <c r="A62" s="153" t="s">
        <v>314</v>
      </c>
      <c r="B62" s="80">
        <v>100</v>
      </c>
      <c r="C62" s="80"/>
      <c r="D62" s="80"/>
      <c r="E62" s="154">
        <f>SUM(B62:D62)</f>
        <v>100</v>
      </c>
    </row>
    <row r="63" spans="1:5" ht="21">
      <c r="A63" s="153" t="s">
        <v>315</v>
      </c>
      <c r="B63" s="152">
        <v>4225</v>
      </c>
      <c r="C63" s="80"/>
      <c r="D63" s="80"/>
      <c r="E63" s="154">
        <f t="shared" ref="E63:E66" si="2">SUM(B63:D63)</f>
        <v>4225</v>
      </c>
    </row>
    <row r="64" spans="1:5">
      <c r="A64" s="153" t="s">
        <v>317</v>
      </c>
      <c r="B64" s="152">
        <v>500</v>
      </c>
      <c r="C64" s="80"/>
      <c r="D64" s="80"/>
      <c r="E64" s="154">
        <f t="shared" si="2"/>
        <v>500</v>
      </c>
    </row>
    <row r="65" spans="1:5" ht="21">
      <c r="A65" s="153" t="s">
        <v>316</v>
      </c>
      <c r="B65" s="152">
        <v>30098</v>
      </c>
      <c r="C65" s="80"/>
      <c r="D65" s="80"/>
      <c r="E65" s="154">
        <f t="shared" si="2"/>
        <v>30098</v>
      </c>
    </row>
    <row r="66" spans="1:5">
      <c r="A66" s="153"/>
      <c r="B66" s="152"/>
      <c r="C66" s="80"/>
      <c r="D66" s="80"/>
      <c r="E66" s="154">
        <f t="shared" si="2"/>
        <v>0</v>
      </c>
    </row>
    <row r="67" spans="1:5">
      <c r="A67" s="73" t="s">
        <v>43</v>
      </c>
      <c r="B67" s="154">
        <f>SUM(B62:B66)</f>
        <v>34923</v>
      </c>
      <c r="C67" s="154">
        <f>SUM(C62:C66)</f>
        <v>0</v>
      </c>
      <c r="D67" s="154">
        <f>SUM(D62:D66)</f>
        <v>0</v>
      </c>
      <c r="E67" s="154">
        <f>SUM(E62:E66)</f>
        <v>34923</v>
      </c>
    </row>
  </sheetData>
  <mergeCells count="16">
    <mergeCell ref="A57:E57"/>
    <mergeCell ref="A58:E58"/>
    <mergeCell ref="A60:A61"/>
    <mergeCell ref="B60:B61"/>
    <mergeCell ref="C60:C61"/>
    <mergeCell ref="D60:D61"/>
    <mergeCell ref="E60:E61"/>
    <mergeCell ref="C44:C45"/>
    <mergeCell ref="D44:D45"/>
    <mergeCell ref="A41:E41"/>
    <mergeCell ref="A2:B2"/>
    <mergeCell ref="A3:B3"/>
    <mergeCell ref="A42:E42"/>
    <mergeCell ref="E44:E45"/>
    <mergeCell ref="A44:A45"/>
    <mergeCell ref="B44:B45"/>
  </mergeCells>
  <pageMargins left="0.43307086614173229" right="0.15748031496062992" top="0.35433070866141736" bottom="0.31496062992125984" header="0.27559055118110237" footer="0.19685039370078741"/>
  <pageSetup paperSize="9" scale="85" orientation="portrait" r:id="rId1"/>
  <headerFooter alignWithMargins="0">
    <oddHeader>&amp;LVeresegyház Város Önkormányzat</oddHeader>
    <oddFooter>&amp;LVeresegyház, 2014. Február 18.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B050"/>
  </sheetPr>
  <dimension ref="A1:H26"/>
  <sheetViews>
    <sheetView view="pageLayout" workbookViewId="0">
      <selection activeCell="F39" sqref="F39"/>
    </sheetView>
  </sheetViews>
  <sheetFormatPr defaultRowHeight="13.2"/>
  <cols>
    <col min="1" max="1" width="36.33203125" customWidth="1"/>
    <col min="2" max="2" width="12.109375" customWidth="1"/>
    <col min="3" max="3" width="13.5546875" customWidth="1"/>
    <col min="4" max="5" width="14.44140625" customWidth="1"/>
    <col min="6" max="6" width="12.5546875" customWidth="1"/>
    <col min="7" max="7" width="13.44140625" customWidth="1"/>
    <col min="8" max="8" width="16.44140625" customWidth="1"/>
  </cols>
  <sheetData>
    <row r="1" spans="1:8">
      <c r="H1" s="66" t="s">
        <v>149</v>
      </c>
    </row>
    <row r="2" spans="1:8" ht="15">
      <c r="G2" s="7"/>
    </row>
    <row r="4" spans="1:8" ht="12.75" customHeight="1">
      <c r="A4" s="619" t="s">
        <v>46</v>
      </c>
      <c r="B4" s="619"/>
      <c r="C4" s="619"/>
      <c r="D4" s="619"/>
      <c r="E4" s="619"/>
      <c r="F4" s="619"/>
      <c r="G4" s="619"/>
      <c r="H4" s="619"/>
    </row>
    <row r="5" spans="1:8" ht="12.75" customHeight="1">
      <c r="A5" s="619" t="s">
        <v>47</v>
      </c>
      <c r="B5" s="619"/>
      <c r="C5" s="619"/>
      <c r="D5" s="619"/>
      <c r="E5" s="619"/>
      <c r="F5" s="619"/>
      <c r="G5" s="619"/>
      <c r="H5" s="619"/>
    </row>
    <row r="6" spans="1:8">
      <c r="C6" t="s">
        <v>48</v>
      </c>
    </row>
    <row r="8" spans="1:8">
      <c r="H8" s="37" t="s">
        <v>49</v>
      </c>
    </row>
    <row r="9" spans="1:8">
      <c r="A9" s="8" t="s">
        <v>51</v>
      </c>
      <c r="B9" s="9" t="s">
        <v>106</v>
      </c>
      <c r="C9" s="9" t="s">
        <v>107</v>
      </c>
      <c r="D9" s="9" t="s">
        <v>52</v>
      </c>
      <c r="E9" s="13" t="s">
        <v>53</v>
      </c>
      <c r="F9" s="13" t="s">
        <v>110</v>
      </c>
      <c r="G9" s="9" t="s">
        <v>143</v>
      </c>
      <c r="H9" s="9" t="s">
        <v>17</v>
      </c>
    </row>
    <row r="10" spans="1:8">
      <c r="A10" s="10" t="s">
        <v>50</v>
      </c>
      <c r="B10" s="11"/>
      <c r="C10" s="11"/>
      <c r="D10" s="11"/>
      <c r="E10" s="11"/>
      <c r="F10" s="11"/>
      <c r="G10" s="11"/>
      <c r="H10" s="11"/>
    </row>
    <row r="11" spans="1:8">
      <c r="A11" s="315" t="s">
        <v>695</v>
      </c>
      <c r="B11" s="386">
        <v>103875</v>
      </c>
      <c r="C11" s="339"/>
      <c r="D11" s="339"/>
      <c r="E11" s="339"/>
      <c r="F11" s="339"/>
      <c r="G11" s="339"/>
      <c r="H11" s="339">
        <f>SUM(B11:G11)</f>
        <v>103875</v>
      </c>
    </row>
    <row r="12" spans="1:8">
      <c r="A12" s="321" t="s">
        <v>695</v>
      </c>
      <c r="B12" s="386">
        <f>180000+6864</f>
        <v>186864</v>
      </c>
      <c r="C12" s="339"/>
      <c r="D12" s="339"/>
      <c r="E12" s="339"/>
      <c r="F12" s="339"/>
      <c r="G12" s="339"/>
      <c r="H12" s="339">
        <f t="shared" ref="H12:H13" si="0">SUM(B12:G12)</f>
        <v>186864</v>
      </c>
    </row>
    <row r="13" spans="1:8">
      <c r="A13" s="321" t="s">
        <v>702</v>
      </c>
      <c r="B13" s="386">
        <f>150000+1553</f>
        <v>151553</v>
      </c>
      <c r="C13" s="339"/>
      <c r="D13" s="339"/>
      <c r="E13" s="339"/>
      <c r="F13" s="339"/>
      <c r="G13" s="339"/>
      <c r="H13" s="339">
        <f t="shared" si="0"/>
        <v>151553</v>
      </c>
    </row>
    <row r="14" spans="1:8">
      <c r="A14" s="315" t="s">
        <v>696</v>
      </c>
      <c r="B14" s="386">
        <v>185000</v>
      </c>
      <c r="C14" s="339"/>
      <c r="D14" s="339"/>
      <c r="E14" s="339"/>
      <c r="F14" s="339"/>
      <c r="G14" s="339"/>
      <c r="H14" s="339">
        <f t="shared" ref="H14:H21" si="1">SUM(B14:G14)</f>
        <v>185000</v>
      </c>
    </row>
    <row r="15" spans="1:8">
      <c r="A15" s="315" t="s">
        <v>697</v>
      </c>
      <c r="B15" s="386">
        <v>5148</v>
      </c>
      <c r="C15" s="339"/>
      <c r="D15" s="339"/>
      <c r="E15" s="339"/>
      <c r="F15" s="339"/>
      <c r="G15" s="339"/>
      <c r="H15" s="339">
        <f t="shared" si="1"/>
        <v>5148</v>
      </c>
    </row>
    <row r="16" spans="1:8">
      <c r="A16" s="315" t="s">
        <v>698</v>
      </c>
      <c r="B16" s="386">
        <v>329063</v>
      </c>
      <c r="C16" s="339"/>
      <c r="D16" s="339"/>
      <c r="E16" s="339"/>
      <c r="F16" s="339"/>
      <c r="G16" s="339"/>
      <c r="H16" s="339">
        <f t="shared" si="1"/>
        <v>329063</v>
      </c>
    </row>
    <row r="17" spans="1:8">
      <c r="A17" s="315" t="s">
        <v>699</v>
      </c>
      <c r="B17" s="386">
        <v>3177</v>
      </c>
      <c r="C17" s="339"/>
      <c r="D17" s="339"/>
      <c r="E17" s="339"/>
      <c r="F17" s="339"/>
      <c r="G17" s="339"/>
      <c r="H17" s="339">
        <f t="shared" si="1"/>
        <v>3177</v>
      </c>
    </row>
    <row r="18" spans="1:8">
      <c r="A18" s="315" t="s">
        <v>700</v>
      </c>
      <c r="B18" s="386">
        <v>44897</v>
      </c>
      <c r="C18" s="339"/>
      <c r="D18" s="339"/>
      <c r="E18" s="339"/>
      <c r="F18" s="339"/>
      <c r="G18" s="339"/>
      <c r="H18" s="339">
        <f t="shared" si="1"/>
        <v>44897</v>
      </c>
    </row>
    <row r="19" spans="1:8">
      <c r="A19" s="399" t="s">
        <v>752</v>
      </c>
      <c r="B19" s="339">
        <v>35901</v>
      </c>
      <c r="C19" s="339">
        <v>184800</v>
      </c>
      <c r="D19" s="339">
        <v>177758</v>
      </c>
      <c r="E19" s="339">
        <v>170400</v>
      </c>
      <c r="F19" s="339">
        <v>163200</v>
      </c>
      <c r="G19" s="339">
        <v>828079</v>
      </c>
      <c r="H19" s="339">
        <f t="shared" si="1"/>
        <v>1560138</v>
      </c>
    </row>
    <row r="20" spans="1:8">
      <c r="A20" s="315"/>
      <c r="B20" s="387"/>
      <c r="C20" s="387"/>
      <c r="D20" s="387"/>
      <c r="E20" s="387"/>
      <c r="F20" s="387"/>
      <c r="G20" s="387"/>
      <c r="H20" s="387">
        <f t="shared" si="1"/>
        <v>0</v>
      </c>
    </row>
    <row r="21" spans="1:8">
      <c r="A21" s="315" t="s">
        <v>54</v>
      </c>
      <c r="B21" s="339"/>
      <c r="C21" s="339"/>
      <c r="D21" s="339"/>
      <c r="E21" s="339"/>
      <c r="F21" s="339"/>
      <c r="G21" s="339"/>
      <c r="H21" s="339">
        <f t="shared" si="1"/>
        <v>0</v>
      </c>
    </row>
    <row r="22" spans="1:8">
      <c r="A22" s="315" t="s">
        <v>55</v>
      </c>
      <c r="B22" s="339"/>
      <c r="C22" s="339"/>
      <c r="D22" s="339"/>
      <c r="E22" s="339"/>
      <c r="F22" s="339"/>
      <c r="G22" s="339"/>
      <c r="H22" s="11"/>
    </row>
    <row r="23" spans="1:8">
      <c r="A23" s="315" t="s">
        <v>55</v>
      </c>
      <c r="B23" s="339"/>
      <c r="C23" s="339"/>
      <c r="D23" s="339"/>
      <c r="E23" s="339"/>
      <c r="F23" s="339"/>
      <c r="G23" s="339"/>
      <c r="H23" s="11"/>
    </row>
    <row r="24" spans="1:8">
      <c r="A24" s="11"/>
      <c r="B24" s="11"/>
      <c r="C24" s="11"/>
      <c r="D24" s="11"/>
      <c r="E24" s="11"/>
      <c r="F24" s="11"/>
      <c r="G24" s="11"/>
      <c r="H24" s="11"/>
    </row>
    <row r="25" spans="1:8">
      <c r="A25" s="11"/>
      <c r="B25" s="11"/>
      <c r="C25" s="11"/>
      <c r="D25" s="11"/>
      <c r="E25" s="11"/>
      <c r="F25" s="11"/>
      <c r="G25" s="11"/>
      <c r="H25" s="11"/>
    </row>
    <row r="26" spans="1:8">
      <c r="A26" s="12" t="s">
        <v>43</v>
      </c>
      <c r="B26" s="340">
        <f>SUM(B11:B25)</f>
        <v>1045478</v>
      </c>
      <c r="C26" s="340">
        <f t="shared" ref="C26:H26" si="2">SUM(C11:C25)</f>
        <v>184800</v>
      </c>
      <c r="D26" s="340">
        <f t="shared" si="2"/>
        <v>177758</v>
      </c>
      <c r="E26" s="340">
        <f t="shared" si="2"/>
        <v>170400</v>
      </c>
      <c r="F26" s="340">
        <f t="shared" si="2"/>
        <v>163200</v>
      </c>
      <c r="G26" s="340">
        <f t="shared" si="2"/>
        <v>828079</v>
      </c>
      <c r="H26" s="340">
        <f t="shared" si="2"/>
        <v>2569715</v>
      </c>
    </row>
  </sheetData>
  <mergeCells count="2">
    <mergeCell ref="A4:H4"/>
    <mergeCell ref="A5:H5"/>
  </mergeCells>
  <phoneticPr fontId="0" type="noConversion"/>
  <printOptions horizontalCentered="1"/>
  <pageMargins left="0.43307086614173229" right="0.15748031496062992" top="0.55118110236220474" bottom="0.31496062992125984" header="0.27559055118110237" footer="0.19685039370078741"/>
  <pageSetup paperSize="9" scale="85" orientation="landscape" r:id="rId1"/>
  <headerFooter alignWithMargins="0">
    <oddHeader>&amp;LVeresegyház Város Önkormányzat</oddHeader>
    <oddFooter>&amp;LVeresegyház, 2014. Február 18.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B050"/>
  </sheetPr>
  <dimension ref="A1:B26"/>
  <sheetViews>
    <sheetView view="pageLayout" workbookViewId="0">
      <selection activeCell="C28" sqref="C28"/>
    </sheetView>
  </sheetViews>
  <sheetFormatPr defaultRowHeight="13.2"/>
  <cols>
    <col min="1" max="1" width="60.109375" customWidth="1"/>
    <col min="2" max="2" width="19.5546875" customWidth="1"/>
  </cols>
  <sheetData>
    <row r="1" spans="1:2">
      <c r="A1" s="38"/>
      <c r="B1" s="37" t="s">
        <v>145</v>
      </c>
    </row>
    <row r="2" spans="1:2">
      <c r="A2" s="38"/>
      <c r="B2" s="38"/>
    </row>
    <row r="3" spans="1:2">
      <c r="A3" s="499" t="s">
        <v>67</v>
      </c>
      <c r="B3" s="499"/>
    </row>
    <row r="4" spans="1:2" ht="51" customHeight="1">
      <c r="A4" s="631" t="s">
        <v>850</v>
      </c>
      <c r="B4" s="631"/>
    </row>
    <row r="5" spans="1:2" ht="12" customHeight="1">
      <c r="A5" s="39"/>
      <c r="B5" s="39"/>
    </row>
    <row r="6" spans="1:2">
      <c r="A6" s="38"/>
      <c r="B6" s="37" t="s">
        <v>73</v>
      </c>
    </row>
    <row r="7" spans="1:2">
      <c r="A7" s="40" t="s">
        <v>72</v>
      </c>
      <c r="B7" s="40" t="s">
        <v>105</v>
      </c>
    </row>
    <row r="8" spans="1:2" ht="26.25" customHeight="1">
      <c r="A8" s="41" t="s">
        <v>104</v>
      </c>
      <c r="B8" s="10"/>
    </row>
    <row r="9" spans="1:2">
      <c r="A9" s="315" t="s">
        <v>694</v>
      </c>
      <c r="B9" s="49">
        <v>537134</v>
      </c>
    </row>
    <row r="10" spans="1:2">
      <c r="A10" s="399" t="s">
        <v>846</v>
      </c>
      <c r="B10" s="49">
        <v>547425</v>
      </c>
    </row>
    <row r="11" spans="1:2">
      <c r="A11" s="399" t="s">
        <v>847</v>
      </c>
      <c r="B11" s="49">
        <v>174679</v>
      </c>
    </row>
    <row r="12" spans="1:2">
      <c r="A12" s="399" t="s">
        <v>848</v>
      </c>
      <c r="B12" s="49">
        <v>163810</v>
      </c>
    </row>
    <row r="13" spans="1:2">
      <c r="A13" s="399" t="s">
        <v>849</v>
      </c>
      <c r="B13" s="49">
        <v>120000</v>
      </c>
    </row>
    <row r="14" spans="1:2">
      <c r="A14" s="399" t="s">
        <v>851</v>
      </c>
      <c r="B14" s="49">
        <f>SUM(B9:B13)</f>
        <v>1543048</v>
      </c>
    </row>
    <row r="15" spans="1:2">
      <c r="A15" s="10"/>
      <c r="B15" s="10"/>
    </row>
    <row r="16" spans="1:2">
      <c r="A16" s="10"/>
      <c r="B16" s="10"/>
    </row>
    <row r="17" spans="1:2">
      <c r="A17" s="399" t="s">
        <v>852</v>
      </c>
      <c r="B17" s="49">
        <v>1200000</v>
      </c>
    </row>
    <row r="18" spans="1:2">
      <c r="A18" s="10" t="s">
        <v>69</v>
      </c>
      <c r="B18" s="10"/>
    </row>
    <row r="19" spans="1:2">
      <c r="A19" s="10" t="s">
        <v>70</v>
      </c>
      <c r="B19" s="10"/>
    </row>
    <row r="20" spans="1:2">
      <c r="A20" s="10" t="s">
        <v>71</v>
      </c>
      <c r="B20" s="10"/>
    </row>
    <row r="21" spans="1:2">
      <c r="A21" s="10"/>
      <c r="B21" s="10"/>
    </row>
    <row r="22" spans="1:2">
      <c r="A22" s="10"/>
      <c r="B22" s="10"/>
    </row>
    <row r="23" spans="1:2">
      <c r="A23" s="10"/>
      <c r="B23" s="10"/>
    </row>
    <row r="24" spans="1:2">
      <c r="A24" s="10"/>
      <c r="B24" s="10"/>
    </row>
    <row r="25" spans="1:2">
      <c r="A25" s="42"/>
      <c r="B25" s="51"/>
    </row>
    <row r="26" spans="1:2">
      <c r="A26" s="38"/>
      <c r="B26" s="38"/>
    </row>
  </sheetData>
  <mergeCells count="2">
    <mergeCell ref="A4:B4"/>
    <mergeCell ref="A3:B3"/>
  </mergeCells>
  <phoneticPr fontId="10" type="noConversion"/>
  <printOptions horizontalCentered="1"/>
  <pageMargins left="0.43307086614173229" right="0.15748031496062992" top="0.6" bottom="0.31496062992125984" header="0.27559055118110237" footer="0.19685039370078741"/>
  <pageSetup paperSize="9" scale="90" orientation="portrait" r:id="rId1"/>
  <headerFooter alignWithMargins="0">
    <oddHeader>&amp;LVeresegyház Város Önkormányzat</oddHeader>
    <oddFooter>&amp;LVeresegyház, 2014. Február 18.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00B050"/>
  </sheetPr>
  <dimension ref="A1:D49"/>
  <sheetViews>
    <sheetView workbookViewId="0">
      <selection activeCell="G42" sqref="G42"/>
    </sheetView>
  </sheetViews>
  <sheetFormatPr defaultRowHeight="13.2"/>
  <cols>
    <col min="1" max="1" width="67.109375" customWidth="1"/>
    <col min="2" max="2" width="15.6640625" customWidth="1"/>
    <col min="3" max="3" width="15.5546875" customWidth="1"/>
  </cols>
  <sheetData>
    <row r="1" spans="1:4">
      <c r="C1" s="65" t="s">
        <v>150</v>
      </c>
      <c r="D1" s="57"/>
    </row>
    <row r="2" spans="1:4">
      <c r="A2" s="633" t="s">
        <v>22</v>
      </c>
      <c r="B2" s="633"/>
      <c r="C2" s="633"/>
    </row>
    <row r="3" spans="1:4">
      <c r="A3" s="633" t="s">
        <v>99</v>
      </c>
      <c r="B3" s="633"/>
      <c r="C3" s="633"/>
    </row>
    <row r="4" spans="1:4">
      <c r="A4" s="27"/>
      <c r="C4" s="36" t="s">
        <v>73</v>
      </c>
    </row>
    <row r="5" spans="1:4" ht="51">
      <c r="A5" s="60" t="s">
        <v>84</v>
      </c>
      <c r="B5" s="58" t="s">
        <v>147</v>
      </c>
      <c r="C5" s="59" t="s">
        <v>148</v>
      </c>
    </row>
    <row r="6" spans="1:4">
      <c r="A6" s="61" t="s">
        <v>74</v>
      </c>
      <c r="B6" s="63">
        <v>39800000</v>
      </c>
      <c r="C6" s="49">
        <f>3838200-15000-53900</f>
        <v>3769300</v>
      </c>
    </row>
    <row r="7" spans="1:4" ht="21.75" customHeight="1">
      <c r="A7" s="62" t="s">
        <v>75</v>
      </c>
      <c r="B7" s="63">
        <v>738000</v>
      </c>
      <c r="C7" s="49">
        <v>70319</v>
      </c>
    </row>
    <row r="8" spans="1:4">
      <c r="A8" s="61" t="s">
        <v>76</v>
      </c>
      <c r="B8" s="63"/>
      <c r="C8" s="10"/>
    </row>
    <row r="9" spans="1:4">
      <c r="A9" s="61" t="s">
        <v>77</v>
      </c>
      <c r="B9" s="63">
        <v>696765</v>
      </c>
      <c r="C9" s="49">
        <v>350000</v>
      </c>
    </row>
    <row r="10" spans="1:4">
      <c r="A10" s="61" t="s">
        <v>78</v>
      </c>
      <c r="B10" s="63"/>
      <c r="C10" s="10"/>
    </row>
    <row r="11" spans="1:4">
      <c r="A11" s="61" t="s">
        <v>79</v>
      </c>
      <c r="B11" s="63"/>
      <c r="C11" s="10"/>
    </row>
    <row r="12" spans="1:4">
      <c r="A12" s="61" t="s">
        <v>80</v>
      </c>
      <c r="B12" s="63"/>
      <c r="C12" s="10"/>
    </row>
    <row r="13" spans="1:4">
      <c r="A13" s="61" t="s">
        <v>81</v>
      </c>
      <c r="B13" s="63"/>
      <c r="C13" s="10"/>
    </row>
    <row r="14" spans="1:4">
      <c r="A14" s="61" t="s">
        <v>82</v>
      </c>
      <c r="B14" s="63">
        <v>150000</v>
      </c>
      <c r="C14" s="49">
        <v>15000</v>
      </c>
    </row>
    <row r="15" spans="1:4">
      <c r="A15" s="61" t="s">
        <v>83</v>
      </c>
      <c r="B15" s="63"/>
      <c r="C15" s="10"/>
    </row>
    <row r="16" spans="1:4">
      <c r="A16" s="29" t="s">
        <v>85</v>
      </c>
      <c r="B16" s="30">
        <f>B6+B7+B8+B9+B10+B11+B12+B13+B14+B15</f>
        <v>41384765</v>
      </c>
      <c r="C16" s="30">
        <f>C6+C7+C8+C9+C10+C11+C12+C13+C14+C15</f>
        <v>4204619</v>
      </c>
    </row>
    <row r="17" spans="1:3">
      <c r="A17" s="31"/>
      <c r="B17" s="31"/>
    </row>
    <row r="18" spans="1:3" ht="15.75" customHeight="1">
      <c r="A18" s="632" t="s">
        <v>98</v>
      </c>
      <c r="B18" s="632"/>
      <c r="C18" s="632"/>
    </row>
    <row r="19" spans="1:3" ht="15.75" customHeight="1">
      <c r="A19" s="64"/>
      <c r="B19" s="64"/>
      <c r="C19" s="64"/>
    </row>
    <row r="20" spans="1:3">
      <c r="A20" s="635"/>
      <c r="B20" s="635"/>
    </row>
    <row r="21" spans="1:3">
      <c r="A21" s="55"/>
      <c r="B21" s="55"/>
      <c r="C21" s="65" t="s">
        <v>151</v>
      </c>
    </row>
    <row r="22" spans="1:3">
      <c r="A22" s="633" t="s">
        <v>22</v>
      </c>
      <c r="B22" s="633"/>
      <c r="C22" s="633"/>
    </row>
    <row r="23" spans="1:3" ht="14.25" customHeight="1">
      <c r="A23" s="636" t="s">
        <v>100</v>
      </c>
      <c r="B23" s="636"/>
      <c r="C23" s="636"/>
    </row>
    <row r="24" spans="1:3">
      <c r="A24" s="27"/>
      <c r="C24" s="36" t="s">
        <v>73</v>
      </c>
    </row>
    <row r="25" spans="1:3" ht="40.799999999999997">
      <c r="A25" s="28" t="s">
        <v>95</v>
      </c>
      <c r="B25" s="58" t="s">
        <v>146</v>
      </c>
      <c r="C25" s="59" t="s">
        <v>144</v>
      </c>
    </row>
    <row r="26" spans="1:3">
      <c r="A26" s="338" t="s">
        <v>692</v>
      </c>
      <c r="B26" s="32">
        <v>1200000</v>
      </c>
      <c r="C26" s="32">
        <v>646567</v>
      </c>
    </row>
    <row r="27" spans="1:3">
      <c r="A27" s="338" t="s">
        <v>693</v>
      </c>
      <c r="B27" s="32"/>
      <c r="C27" s="32">
        <v>300000</v>
      </c>
    </row>
    <row r="28" spans="1:3">
      <c r="A28" s="61" t="s">
        <v>86</v>
      </c>
      <c r="B28" s="32"/>
      <c r="C28" s="19"/>
    </row>
    <row r="29" spans="1:3">
      <c r="A29" s="61" t="s">
        <v>87</v>
      </c>
      <c r="B29" s="32"/>
      <c r="C29" s="19"/>
    </row>
    <row r="30" spans="1:3" ht="21.75" customHeight="1">
      <c r="A30" s="62" t="s">
        <v>88</v>
      </c>
      <c r="B30" s="32"/>
      <c r="C30" s="19"/>
    </row>
    <row r="31" spans="1:3">
      <c r="A31" s="61" t="s">
        <v>89</v>
      </c>
      <c r="B31" s="32"/>
      <c r="C31" s="19"/>
    </row>
    <row r="32" spans="1:3" ht="25.5" customHeight="1">
      <c r="A32" s="62" t="s">
        <v>90</v>
      </c>
      <c r="B32" s="32"/>
      <c r="C32" s="19"/>
    </row>
    <row r="33" spans="1:3" ht="21.75" customHeight="1">
      <c r="A33" s="62" t="s">
        <v>91</v>
      </c>
      <c r="B33" s="32"/>
      <c r="C33" s="19"/>
    </row>
    <row r="34" spans="1:3" ht="36" customHeight="1">
      <c r="A34" s="62" t="s">
        <v>92</v>
      </c>
      <c r="B34" s="32"/>
      <c r="C34" s="19"/>
    </row>
    <row r="35" spans="1:3" ht="21.75" customHeight="1">
      <c r="A35" s="62" t="s">
        <v>93</v>
      </c>
      <c r="B35" s="32"/>
      <c r="C35" s="19"/>
    </row>
    <row r="36" spans="1:3" ht="22.5" customHeight="1">
      <c r="A36" s="62" t="s">
        <v>94</v>
      </c>
      <c r="B36" s="32"/>
      <c r="C36" s="19"/>
    </row>
    <row r="37" spans="1:3" ht="18" customHeight="1">
      <c r="A37" s="33" t="s">
        <v>97</v>
      </c>
      <c r="B37" s="34">
        <f>B26+B27+B28+B29+B30+B31+B32+B33+B34+B35+B36</f>
        <v>1200000</v>
      </c>
      <c r="C37" s="34">
        <f>C26+C27+C28+C29+C30+C31+C32+C33+C34+C35+C36</f>
        <v>946567</v>
      </c>
    </row>
    <row r="38" spans="1:3" ht="10.5" customHeight="1">
      <c r="A38" s="35"/>
      <c r="B38" s="27"/>
    </row>
    <row r="39" spans="1:3">
      <c r="A39" s="632" t="s">
        <v>96</v>
      </c>
      <c r="B39" s="632"/>
    </row>
    <row r="40" spans="1:3">
      <c r="A40" s="54"/>
      <c r="B40" s="54"/>
    </row>
    <row r="41" spans="1:3">
      <c r="C41" s="37" t="s">
        <v>152</v>
      </c>
    </row>
    <row r="42" spans="1:3">
      <c r="A42" s="619" t="s">
        <v>67</v>
      </c>
      <c r="B42" s="619"/>
      <c r="C42" s="619"/>
    </row>
    <row r="43" spans="1:3" ht="14.25" customHeight="1">
      <c r="A43" s="634" t="s">
        <v>101</v>
      </c>
      <c r="B43" s="634"/>
      <c r="C43" s="634"/>
    </row>
    <row r="44" spans="1:3">
      <c r="B44" s="2" t="s">
        <v>102</v>
      </c>
    </row>
    <row r="45" spans="1:3">
      <c r="A45" s="9" t="s">
        <v>103</v>
      </c>
      <c r="B45" s="58" t="s">
        <v>68</v>
      </c>
    </row>
    <row r="46" spans="1:3">
      <c r="A46" s="337" t="s">
        <v>690</v>
      </c>
      <c r="B46" s="32">
        <v>100</v>
      </c>
    </row>
    <row r="47" spans="1:3">
      <c r="A47" s="337" t="s">
        <v>691</v>
      </c>
      <c r="B47" s="32">
        <v>150</v>
      </c>
    </row>
    <row r="48" spans="1:3">
      <c r="A48" s="19"/>
      <c r="B48" s="19"/>
    </row>
    <row r="49" spans="1:2">
      <c r="A49" s="19" t="s">
        <v>43</v>
      </c>
      <c r="B49" s="34">
        <f>SUM(B46:B48)</f>
        <v>250</v>
      </c>
    </row>
  </sheetData>
  <mergeCells count="9">
    <mergeCell ref="A18:C18"/>
    <mergeCell ref="A3:C3"/>
    <mergeCell ref="A2:C2"/>
    <mergeCell ref="A43:C43"/>
    <mergeCell ref="A39:B39"/>
    <mergeCell ref="A20:B20"/>
    <mergeCell ref="A22:C22"/>
    <mergeCell ref="A23:C23"/>
    <mergeCell ref="A42:C42"/>
  </mergeCells>
  <phoneticPr fontId="10" type="noConversion"/>
  <printOptions horizontalCentered="1"/>
  <pageMargins left="0.43307086614173229" right="0.15748031496062992" top="0.59055118110236227" bottom="0.31496062992125984" header="0.27559055118110237" footer="0.19685039370078741"/>
  <pageSetup paperSize="9" scale="85" orientation="portrait" r:id="rId1"/>
  <headerFooter alignWithMargins="0">
    <oddHeader>&amp;LVeresegyház Város Önkormányzat</oddHeader>
    <oddFooter>&amp;LVeresegyház, 2014. Február 18.</oddFooter>
  </headerFooter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00B050"/>
  </sheetPr>
  <dimension ref="A1:R36"/>
  <sheetViews>
    <sheetView view="pageLayout" topLeftCell="A19" workbookViewId="0">
      <selection activeCell="B14" sqref="B14"/>
    </sheetView>
  </sheetViews>
  <sheetFormatPr defaultRowHeight="13.2" outlineLevelCol="1"/>
  <cols>
    <col min="1" max="1" width="19.6640625" customWidth="1"/>
    <col min="2" max="12" width="11.33203125" customWidth="1"/>
    <col min="13" max="16" width="11.33203125" hidden="1" customWidth="1" outlineLevel="1"/>
    <col min="17" max="17" width="11.33203125" customWidth="1" collapsed="1"/>
    <col min="18" max="18" width="10.109375" bestFit="1" customWidth="1"/>
  </cols>
  <sheetData>
    <row r="1" spans="1:18">
      <c r="O1" s="514" t="s">
        <v>153</v>
      </c>
      <c r="P1" s="514"/>
      <c r="Q1" s="514"/>
    </row>
    <row r="3" spans="1:18">
      <c r="A3" s="619" t="s">
        <v>132</v>
      </c>
      <c r="B3" s="619"/>
      <c r="C3" s="619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</row>
    <row r="4" spans="1:18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8">
      <c r="O5" s="514" t="s">
        <v>73</v>
      </c>
      <c r="P5" s="514"/>
      <c r="Q5" s="514"/>
    </row>
    <row r="6" spans="1:18">
      <c r="A6" s="47" t="s">
        <v>118</v>
      </c>
      <c r="B6" s="48" t="s">
        <v>106</v>
      </c>
      <c r="C6" s="48" t="s">
        <v>107</v>
      </c>
      <c r="D6" s="48" t="s">
        <v>108</v>
      </c>
      <c r="E6" s="48" t="s">
        <v>53</v>
      </c>
      <c r="F6" s="48" t="s">
        <v>110</v>
      </c>
      <c r="G6" s="48" t="s">
        <v>111</v>
      </c>
      <c r="H6" s="48" t="s">
        <v>112</v>
      </c>
      <c r="I6" s="48" t="s">
        <v>113</v>
      </c>
      <c r="J6" s="48" t="s">
        <v>114</v>
      </c>
      <c r="K6" s="48" t="s">
        <v>115</v>
      </c>
      <c r="L6" s="10" t="s">
        <v>109</v>
      </c>
      <c r="M6" s="48" t="s">
        <v>116</v>
      </c>
      <c r="N6" s="48" t="s">
        <v>117</v>
      </c>
      <c r="O6" s="56" t="s">
        <v>137</v>
      </c>
      <c r="P6" s="56" t="s">
        <v>140</v>
      </c>
      <c r="Q6" s="48" t="s">
        <v>17</v>
      </c>
    </row>
    <row r="7" spans="1:18">
      <c r="A7" s="10" t="s">
        <v>119</v>
      </c>
      <c r="B7" s="49">
        <v>3769300</v>
      </c>
      <c r="C7" s="49">
        <v>3800000</v>
      </c>
      <c r="D7" s="49">
        <v>4000000</v>
      </c>
      <c r="E7" s="49">
        <v>4000000</v>
      </c>
      <c r="F7" s="49">
        <v>4000000</v>
      </c>
      <c r="G7" s="49">
        <v>4000000</v>
      </c>
      <c r="H7" s="49">
        <v>4000000</v>
      </c>
      <c r="I7" s="49">
        <v>4000000</v>
      </c>
      <c r="J7" s="49">
        <v>4000000</v>
      </c>
      <c r="K7" s="49">
        <v>4000000</v>
      </c>
      <c r="L7" s="49">
        <v>4000000</v>
      </c>
      <c r="M7" s="19"/>
      <c r="N7" s="19"/>
      <c r="O7" s="19"/>
      <c r="P7" s="19"/>
      <c r="Q7" s="49">
        <f>SUM(B7:P7)</f>
        <v>43569300</v>
      </c>
      <c r="R7" s="192"/>
    </row>
    <row r="8" spans="1:18" ht="20.399999999999999">
      <c r="A8" s="41" t="s">
        <v>120</v>
      </c>
      <c r="B8" s="49">
        <v>70319</v>
      </c>
      <c r="C8" s="49">
        <v>72000</v>
      </c>
      <c r="D8" s="49">
        <v>74000</v>
      </c>
      <c r="E8" s="49">
        <v>74000</v>
      </c>
      <c r="F8" s="49">
        <v>74000</v>
      </c>
      <c r="G8" s="49">
        <v>74000</v>
      </c>
      <c r="H8" s="49">
        <v>74000</v>
      </c>
      <c r="I8" s="49">
        <v>74000</v>
      </c>
      <c r="J8" s="49">
        <v>74000</v>
      </c>
      <c r="K8" s="49">
        <v>74000</v>
      </c>
      <c r="L8" s="49">
        <v>74000</v>
      </c>
      <c r="M8" s="49"/>
      <c r="N8" s="19"/>
      <c r="O8" s="19"/>
      <c r="P8" s="19"/>
      <c r="Q8" s="49">
        <f t="shared" ref="Q8:Q13" si="0">SUM(B8:P8)</f>
        <v>808319</v>
      </c>
      <c r="R8" s="192"/>
    </row>
    <row r="9" spans="1:18" ht="20.399999999999999">
      <c r="A9" s="41" t="s">
        <v>121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19"/>
      <c r="M9" s="19"/>
      <c r="N9" s="19"/>
      <c r="O9" s="19"/>
      <c r="P9" s="19"/>
      <c r="Q9" s="49">
        <f t="shared" si="0"/>
        <v>0</v>
      </c>
      <c r="R9" s="192"/>
    </row>
    <row r="10" spans="1:18" ht="40.799999999999997">
      <c r="A10" s="41" t="s">
        <v>131</v>
      </c>
      <c r="B10" s="49">
        <v>350000</v>
      </c>
      <c r="C10" s="49">
        <v>186378</v>
      </c>
      <c r="D10" s="49">
        <v>237085</v>
      </c>
      <c r="E10" s="49">
        <v>273302</v>
      </c>
      <c r="F10" s="49"/>
      <c r="G10" s="49"/>
      <c r="H10" s="49"/>
      <c r="I10" s="49"/>
      <c r="J10" s="49"/>
      <c r="K10" s="49"/>
      <c r="L10" s="19"/>
      <c r="M10" s="19"/>
      <c r="N10" s="19"/>
      <c r="O10" s="19"/>
      <c r="P10" s="19"/>
      <c r="Q10" s="49">
        <f t="shared" si="0"/>
        <v>1046765</v>
      </c>
      <c r="R10" s="192"/>
    </row>
    <row r="11" spans="1:18">
      <c r="A11" s="41" t="s">
        <v>82</v>
      </c>
      <c r="B11" s="49">
        <v>15000</v>
      </c>
      <c r="C11" s="49">
        <v>15000</v>
      </c>
      <c r="D11" s="49">
        <v>15000</v>
      </c>
      <c r="E11" s="49">
        <v>15000</v>
      </c>
      <c r="F11" s="49">
        <v>15000</v>
      </c>
      <c r="G11" s="49">
        <v>15000</v>
      </c>
      <c r="H11" s="49">
        <v>15000</v>
      </c>
      <c r="I11" s="49">
        <v>15000</v>
      </c>
      <c r="J11" s="49">
        <v>15000</v>
      </c>
      <c r="K11" s="49">
        <v>15000</v>
      </c>
      <c r="L11" s="49">
        <v>15000</v>
      </c>
      <c r="M11" s="19"/>
      <c r="N11" s="19"/>
      <c r="O11" s="19"/>
      <c r="P11" s="19"/>
      <c r="Q11" s="49">
        <f t="shared" si="0"/>
        <v>165000</v>
      </c>
      <c r="R11" s="192"/>
    </row>
    <row r="12" spans="1:18" ht="20.399999999999999">
      <c r="A12" s="41" t="s">
        <v>122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19"/>
      <c r="M12" s="19"/>
      <c r="N12" s="19"/>
      <c r="O12" s="19"/>
      <c r="P12" s="19"/>
      <c r="Q12" s="49">
        <f t="shared" si="0"/>
        <v>0</v>
      </c>
      <c r="R12" s="192"/>
    </row>
    <row r="13" spans="1:18">
      <c r="A13" s="50" t="s">
        <v>123</v>
      </c>
      <c r="B13" s="51">
        <f>SUM(B7:B12)</f>
        <v>4204619</v>
      </c>
      <c r="C13" s="51">
        <f t="shared" ref="C13:P13" si="1">SUM(C7:C12)</f>
        <v>4073378</v>
      </c>
      <c r="D13" s="51">
        <f t="shared" si="1"/>
        <v>4326085</v>
      </c>
      <c r="E13" s="51">
        <f t="shared" si="1"/>
        <v>4362302</v>
      </c>
      <c r="F13" s="51">
        <f t="shared" si="1"/>
        <v>4089000</v>
      </c>
      <c r="G13" s="51">
        <f t="shared" si="1"/>
        <v>4089000</v>
      </c>
      <c r="H13" s="51">
        <f t="shared" si="1"/>
        <v>4089000</v>
      </c>
      <c r="I13" s="51">
        <f t="shared" si="1"/>
        <v>4089000</v>
      </c>
      <c r="J13" s="51">
        <f t="shared" si="1"/>
        <v>4089000</v>
      </c>
      <c r="K13" s="51">
        <f t="shared" si="1"/>
        <v>4089000</v>
      </c>
      <c r="L13" s="51">
        <f t="shared" si="1"/>
        <v>4089000</v>
      </c>
      <c r="M13" s="51">
        <f t="shared" si="1"/>
        <v>0</v>
      </c>
      <c r="N13" s="51">
        <f t="shared" si="1"/>
        <v>0</v>
      </c>
      <c r="O13" s="51">
        <f t="shared" si="1"/>
        <v>0</v>
      </c>
      <c r="P13" s="51">
        <f t="shared" si="1"/>
        <v>0</v>
      </c>
      <c r="Q13" s="51">
        <f t="shared" si="0"/>
        <v>45589384</v>
      </c>
      <c r="R13" s="192"/>
    </row>
    <row r="14" spans="1:18" ht="30.6">
      <c r="A14" s="41" t="s">
        <v>124</v>
      </c>
      <c r="B14" s="49">
        <v>402113</v>
      </c>
      <c r="C14" s="49">
        <v>120000</v>
      </c>
      <c r="D14" s="49">
        <v>120000</v>
      </c>
      <c r="E14" s="49">
        <v>120000</v>
      </c>
      <c r="F14" s="49">
        <v>120000</v>
      </c>
      <c r="G14" s="49">
        <v>120000</v>
      </c>
      <c r="H14" s="49">
        <v>120000</v>
      </c>
      <c r="I14" s="49">
        <v>120000</v>
      </c>
      <c r="J14" s="49">
        <v>120000</v>
      </c>
      <c r="K14" s="49">
        <v>120000</v>
      </c>
      <c r="L14" s="49">
        <v>120000</v>
      </c>
      <c r="M14" s="19"/>
      <c r="N14" s="19"/>
      <c r="O14" s="19"/>
      <c r="P14" s="19"/>
      <c r="Q14" s="49">
        <f>SUM(B14:P14)</f>
        <v>1602113</v>
      </c>
      <c r="R14" s="192"/>
    </row>
    <row r="15" spans="1:18" ht="20.399999999999999">
      <c r="A15" s="41" t="s">
        <v>125</v>
      </c>
      <c r="B15" s="49">
        <v>34454</v>
      </c>
      <c r="C15" s="49"/>
      <c r="D15" s="49"/>
      <c r="E15" s="49"/>
      <c r="F15" s="49"/>
      <c r="G15" s="49"/>
      <c r="H15" s="49"/>
      <c r="I15" s="49"/>
      <c r="J15" s="49"/>
      <c r="K15" s="49"/>
      <c r="L15" s="19"/>
      <c r="M15" s="19"/>
      <c r="N15" s="19"/>
      <c r="O15" s="19"/>
      <c r="P15" s="19"/>
      <c r="Q15" s="49">
        <f>SUM(B15:P15)</f>
        <v>34454</v>
      </c>
      <c r="R15" s="192"/>
    </row>
    <row r="16" spans="1:18">
      <c r="A16" s="41" t="s">
        <v>126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19"/>
      <c r="M16" s="19"/>
      <c r="N16" s="19"/>
      <c r="O16" s="19"/>
      <c r="P16" s="19"/>
      <c r="Q16" s="19"/>
      <c r="R16" s="192"/>
    </row>
    <row r="17" spans="1:18" ht="20.399999999999999">
      <c r="A17" s="41" t="s">
        <v>127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19"/>
      <c r="M17" s="19"/>
      <c r="N17" s="19"/>
      <c r="O17" s="19"/>
      <c r="P17" s="19"/>
      <c r="Q17" s="19"/>
      <c r="R17" s="192"/>
    </row>
    <row r="18" spans="1:18" ht="40.799999999999997">
      <c r="A18" s="41" t="s">
        <v>134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19"/>
      <c r="M18" s="19"/>
      <c r="N18" s="19"/>
      <c r="O18" s="19"/>
      <c r="P18" s="19"/>
      <c r="Q18" s="19"/>
    </row>
    <row r="19" spans="1:18" ht="40.799999999999997">
      <c r="A19" s="41" t="s">
        <v>128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19"/>
      <c r="M19" s="19"/>
      <c r="N19" s="19"/>
      <c r="O19" s="19"/>
      <c r="P19" s="19"/>
      <c r="Q19" s="19"/>
    </row>
    <row r="20" spans="1:18" ht="24.75" customHeight="1">
      <c r="A20" s="41" t="s">
        <v>130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19"/>
      <c r="M20" s="19"/>
      <c r="N20" s="19"/>
      <c r="O20" s="19"/>
      <c r="P20" s="19"/>
      <c r="Q20" s="19"/>
    </row>
    <row r="21" spans="1:18" ht="22.5" customHeight="1">
      <c r="A21" s="50" t="s">
        <v>129</v>
      </c>
      <c r="B21" s="51">
        <f>SUM(B14:B20)</f>
        <v>436567</v>
      </c>
      <c r="C21" s="51">
        <f t="shared" ref="C21:P21" si="2">SUM(C14:C20)</f>
        <v>120000</v>
      </c>
      <c r="D21" s="51">
        <f t="shared" si="2"/>
        <v>120000</v>
      </c>
      <c r="E21" s="51">
        <f t="shared" si="2"/>
        <v>120000</v>
      </c>
      <c r="F21" s="51">
        <f t="shared" si="2"/>
        <v>120000</v>
      </c>
      <c r="G21" s="51">
        <f t="shared" si="2"/>
        <v>120000</v>
      </c>
      <c r="H21" s="51">
        <f t="shared" si="2"/>
        <v>120000</v>
      </c>
      <c r="I21" s="51">
        <f t="shared" si="2"/>
        <v>120000</v>
      </c>
      <c r="J21" s="51">
        <f t="shared" si="2"/>
        <v>120000</v>
      </c>
      <c r="K21" s="51">
        <f t="shared" si="2"/>
        <v>120000</v>
      </c>
      <c r="L21" s="51">
        <f t="shared" si="2"/>
        <v>120000</v>
      </c>
      <c r="M21" s="51">
        <f t="shared" si="2"/>
        <v>0</v>
      </c>
      <c r="N21" s="51">
        <f t="shared" si="2"/>
        <v>0</v>
      </c>
      <c r="O21" s="51">
        <f t="shared" si="2"/>
        <v>0</v>
      </c>
      <c r="P21" s="51">
        <f t="shared" si="2"/>
        <v>0</v>
      </c>
      <c r="Q21" s="51">
        <f>SUM(Q14:Q20)</f>
        <v>1636567</v>
      </c>
    </row>
    <row r="22" spans="1:18" ht="22.5" customHeight="1">
      <c r="A22" s="50" t="s">
        <v>715</v>
      </c>
      <c r="B22" s="51">
        <f>+B13*0.5</f>
        <v>2102309.5</v>
      </c>
      <c r="C22" s="51">
        <f t="shared" ref="C22:Q22" si="3">+C13*0.5</f>
        <v>2036689</v>
      </c>
      <c r="D22" s="51">
        <f t="shared" si="3"/>
        <v>2163042.5</v>
      </c>
      <c r="E22" s="51">
        <f t="shared" si="3"/>
        <v>2181151</v>
      </c>
      <c r="F22" s="51">
        <f t="shared" si="3"/>
        <v>2044500</v>
      </c>
      <c r="G22" s="51">
        <f t="shared" si="3"/>
        <v>2044500</v>
      </c>
      <c r="H22" s="51">
        <f t="shared" si="3"/>
        <v>2044500</v>
      </c>
      <c r="I22" s="51">
        <f t="shared" si="3"/>
        <v>2044500</v>
      </c>
      <c r="J22" s="51">
        <f t="shared" si="3"/>
        <v>2044500</v>
      </c>
      <c r="K22" s="51">
        <f t="shared" si="3"/>
        <v>2044500</v>
      </c>
      <c r="L22" s="51">
        <f t="shared" si="3"/>
        <v>2044500</v>
      </c>
      <c r="M22" s="51">
        <f t="shared" si="3"/>
        <v>0</v>
      </c>
      <c r="N22" s="51">
        <f t="shared" si="3"/>
        <v>0</v>
      </c>
      <c r="O22" s="51">
        <f t="shared" si="3"/>
        <v>0</v>
      </c>
      <c r="P22" s="51">
        <f t="shared" si="3"/>
        <v>0</v>
      </c>
      <c r="Q22" s="51">
        <f t="shared" si="3"/>
        <v>22794692</v>
      </c>
    </row>
    <row r="23" spans="1:18" ht="22.5" customHeight="1">
      <c r="A23" s="637" t="s">
        <v>133</v>
      </c>
      <c r="B23" s="637"/>
      <c r="C23" s="637"/>
      <c r="D23" s="637"/>
      <c r="E23" s="637"/>
      <c r="F23" s="637"/>
      <c r="G23" s="637"/>
      <c r="H23" s="637"/>
      <c r="I23" s="637"/>
      <c r="J23" s="637"/>
      <c r="K23" s="637"/>
      <c r="L23" s="637"/>
      <c r="M23" s="637"/>
      <c r="N23" s="637"/>
      <c r="O23" s="637"/>
      <c r="P23" s="637"/>
      <c r="Q23" s="637"/>
    </row>
    <row r="24" spans="1:18">
      <c r="A24" s="46"/>
      <c r="B24" s="43">
        <f>+B21-B22</f>
        <v>-1665742.5</v>
      </c>
      <c r="C24" s="43">
        <f t="shared" ref="C24:Q24" si="4">+C21-C22</f>
        <v>-1916689</v>
      </c>
      <c r="D24" s="43">
        <f t="shared" si="4"/>
        <v>-2043042.5</v>
      </c>
      <c r="E24" s="43">
        <f t="shared" si="4"/>
        <v>-2061151</v>
      </c>
      <c r="F24" s="43">
        <f t="shared" si="4"/>
        <v>-1924500</v>
      </c>
      <c r="G24" s="43">
        <f t="shared" si="4"/>
        <v>-1924500</v>
      </c>
      <c r="H24" s="43">
        <f t="shared" si="4"/>
        <v>-1924500</v>
      </c>
      <c r="I24" s="43">
        <f t="shared" si="4"/>
        <v>-1924500</v>
      </c>
      <c r="J24" s="43">
        <f t="shared" si="4"/>
        <v>-1924500</v>
      </c>
      <c r="K24" s="43">
        <f t="shared" si="4"/>
        <v>-1924500</v>
      </c>
      <c r="L24" s="43">
        <f t="shared" si="4"/>
        <v>-1924500</v>
      </c>
      <c r="M24" s="43">
        <f t="shared" si="4"/>
        <v>0</v>
      </c>
      <c r="N24" s="43">
        <f t="shared" si="4"/>
        <v>0</v>
      </c>
      <c r="O24" s="43">
        <f t="shared" si="4"/>
        <v>0</v>
      </c>
      <c r="P24" s="43">
        <f t="shared" si="4"/>
        <v>0</v>
      </c>
      <c r="Q24" s="43">
        <f t="shared" si="4"/>
        <v>-21158125</v>
      </c>
    </row>
    <row r="25" spans="1:18" ht="14.25" customHeight="1"/>
    <row r="26" spans="1:18">
      <c r="A26" s="46"/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1:18">
      <c r="A27" s="46"/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 spans="1:18">
      <c r="A28" s="46"/>
      <c r="B28" s="43"/>
      <c r="C28" s="43"/>
      <c r="D28" s="43"/>
      <c r="E28" s="43"/>
      <c r="F28" s="43"/>
      <c r="G28" s="43"/>
      <c r="H28" s="43"/>
      <c r="I28" s="43"/>
      <c r="J28" s="43"/>
      <c r="K28" s="43"/>
    </row>
    <row r="29" spans="1:18">
      <c r="A29" s="46"/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 spans="1:18">
      <c r="A30" s="46"/>
      <c r="B30" s="43"/>
      <c r="C30" s="43"/>
      <c r="D30" s="52"/>
      <c r="E30" s="43"/>
      <c r="F30" s="43"/>
      <c r="G30" s="43"/>
      <c r="H30" s="43"/>
      <c r="I30" s="43"/>
      <c r="J30" s="43"/>
      <c r="K30" s="43"/>
    </row>
    <row r="31" spans="1:18">
      <c r="A31" s="46"/>
      <c r="B31" s="43"/>
      <c r="C31" s="43"/>
      <c r="D31" s="43"/>
      <c r="E31" s="43"/>
      <c r="F31" s="43"/>
      <c r="G31" s="43"/>
      <c r="H31" s="43"/>
      <c r="I31" s="43"/>
      <c r="J31" s="43"/>
      <c r="K31" s="43"/>
    </row>
    <row r="32" spans="1:18">
      <c r="A32" s="38"/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1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1"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 spans="2:11">
      <c r="B35" s="43"/>
      <c r="C35" s="43"/>
      <c r="D35" s="43"/>
      <c r="E35" s="43"/>
      <c r="F35" s="43"/>
      <c r="G35" s="43"/>
      <c r="H35" s="43"/>
      <c r="I35" s="43"/>
      <c r="J35" s="43"/>
      <c r="K35" s="43"/>
    </row>
    <row r="36" spans="2:11">
      <c r="B36" s="43"/>
      <c r="C36" s="43"/>
      <c r="D36" s="43"/>
      <c r="E36" s="43"/>
      <c r="F36" s="43"/>
      <c r="G36" s="43"/>
      <c r="H36" s="43"/>
      <c r="I36" s="43"/>
      <c r="J36" s="43"/>
      <c r="K36" s="43"/>
    </row>
  </sheetData>
  <mergeCells count="4">
    <mergeCell ref="A3:Q3"/>
    <mergeCell ref="O5:Q5"/>
    <mergeCell ref="O1:Q1"/>
    <mergeCell ref="A23:Q23"/>
  </mergeCells>
  <phoneticPr fontId="0" type="noConversion"/>
  <printOptions horizontalCentered="1"/>
  <pageMargins left="0.43307086614173229" right="0.15748031496062992" top="0.51181102362204722" bottom="0.31496062992125984" header="0.27559055118110237" footer="0.19685039370078741"/>
  <pageSetup paperSize="9" scale="85" orientation="landscape" r:id="rId1"/>
  <headerFooter alignWithMargins="0">
    <oddHeader>&amp;LVeresegyház Város Önkormányzat</oddHeader>
    <oddFooter>&amp;LVeresegyház, 2014. Február 18.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00B050"/>
  </sheetPr>
  <dimension ref="A1:K129"/>
  <sheetViews>
    <sheetView view="pageLayout" zoomScaleNormal="75" workbookViewId="0">
      <selection activeCell="J107" sqref="J107"/>
    </sheetView>
  </sheetViews>
  <sheetFormatPr defaultRowHeight="13.2"/>
  <cols>
    <col min="1" max="1" width="10.44140625" customWidth="1"/>
    <col min="2" max="2" width="15.88671875" customWidth="1"/>
    <col min="3" max="3" width="16.33203125" customWidth="1"/>
    <col min="4" max="4" width="15.44140625" customWidth="1"/>
    <col min="5" max="5" width="16.109375" customWidth="1"/>
    <col min="6" max="6" width="15.6640625" customWidth="1"/>
    <col min="7" max="7" width="17.33203125" customWidth="1"/>
    <col min="8" max="8" width="16" customWidth="1"/>
    <col min="9" max="9" width="14.6640625" customWidth="1"/>
    <col min="10" max="11" width="12.5546875" customWidth="1"/>
  </cols>
  <sheetData>
    <row r="1" spans="1:11" ht="20.25" customHeight="1">
      <c r="K1" s="396" t="s">
        <v>838</v>
      </c>
    </row>
    <row r="4" spans="1:11" ht="15.75" customHeight="1">
      <c r="A4" s="619" t="s">
        <v>138</v>
      </c>
      <c r="B4" s="619"/>
      <c r="C4" s="619"/>
      <c r="D4" s="619"/>
      <c r="E4" s="619"/>
      <c r="F4" s="619"/>
      <c r="G4" s="619"/>
      <c r="H4" s="619"/>
      <c r="I4" s="619"/>
    </row>
    <row r="5" spans="1:11">
      <c r="C5" s="1"/>
    </row>
    <row r="6" spans="1:11">
      <c r="A6" s="38" t="s">
        <v>385</v>
      </c>
      <c r="B6" s="38"/>
      <c r="C6" s="38"/>
      <c r="D6" s="38"/>
      <c r="E6" s="38"/>
      <c r="F6" s="38"/>
      <c r="G6" s="38"/>
      <c r="H6" s="38"/>
      <c r="I6" s="38"/>
    </row>
    <row r="7" spans="1:11" ht="12.6" customHeight="1">
      <c r="A7" s="38"/>
      <c r="B7" s="38"/>
      <c r="C7" s="38"/>
      <c r="D7" s="38"/>
      <c r="E7" s="38"/>
      <c r="F7" s="38"/>
      <c r="G7" s="38"/>
      <c r="H7" s="38"/>
      <c r="K7" s="167" t="s">
        <v>0</v>
      </c>
    </row>
    <row r="8" spans="1:11" ht="12.6" customHeight="1">
      <c r="A8" s="617" t="s">
        <v>2</v>
      </c>
      <c r="B8" s="641" t="s">
        <v>18</v>
      </c>
      <c r="C8" s="641"/>
      <c r="D8" s="641" t="s">
        <v>135</v>
      </c>
      <c r="E8" s="641"/>
      <c r="F8" s="642" t="s">
        <v>142</v>
      </c>
      <c r="G8" s="641"/>
      <c r="H8" s="641" t="s">
        <v>716</v>
      </c>
      <c r="I8" s="641"/>
      <c r="J8" s="641" t="s">
        <v>17</v>
      </c>
      <c r="K8" s="641"/>
    </row>
    <row r="9" spans="1:11" ht="12.6" customHeight="1">
      <c r="A9" s="617"/>
      <c r="B9" s="48" t="s">
        <v>3</v>
      </c>
      <c r="C9" s="48" t="s">
        <v>4</v>
      </c>
      <c r="D9" s="48" t="s">
        <v>20</v>
      </c>
      <c r="E9" s="48" t="s">
        <v>21</v>
      </c>
      <c r="F9" s="56" t="s">
        <v>20</v>
      </c>
      <c r="G9" s="56" t="s">
        <v>21</v>
      </c>
      <c r="H9" s="388" t="s">
        <v>717</v>
      </c>
      <c r="I9" s="388" t="s">
        <v>718</v>
      </c>
      <c r="J9" s="346" t="s">
        <v>609</v>
      </c>
      <c r="K9" s="346" t="s">
        <v>4</v>
      </c>
    </row>
    <row r="10" spans="1:11" ht="12.6" customHeight="1">
      <c r="A10" s="168" t="s">
        <v>5</v>
      </c>
      <c r="B10" s="49">
        <f>+B31+B62+B85+E85+H85+B117+E117+H117</f>
        <v>278364</v>
      </c>
      <c r="C10" s="49">
        <f>+C31+D62+D85+G85+J85+D117+G117+J117-C62-C85-F85-I85-C117-F117-I117</f>
        <v>677932</v>
      </c>
      <c r="D10" s="49">
        <f>+D31</f>
        <v>180000</v>
      </c>
      <c r="E10" s="49">
        <f t="shared" ref="E10:I10" si="0">+E31</f>
        <v>0</v>
      </c>
      <c r="F10" s="49">
        <f t="shared" si="0"/>
        <v>150000</v>
      </c>
      <c r="G10" s="49">
        <f t="shared" si="0"/>
        <v>11555</v>
      </c>
      <c r="H10" s="49">
        <f t="shared" si="0"/>
        <v>0</v>
      </c>
      <c r="I10" s="49">
        <f t="shared" si="0"/>
        <v>44897</v>
      </c>
      <c r="J10" s="49">
        <f>+B10+D10+F10+H10</f>
        <v>608364</v>
      </c>
      <c r="K10" s="49">
        <f>+C10+E10+G10+I10</f>
        <v>734384</v>
      </c>
    </row>
    <row r="11" spans="1:11" ht="12.6" customHeight="1">
      <c r="A11" s="168" t="s">
        <v>6</v>
      </c>
      <c r="B11" s="49">
        <f t="shared" ref="B11:B21" si="1">+B32+B63+B86+E86+H86+B118+E118+H118</f>
        <v>268831</v>
      </c>
      <c r="C11" s="49">
        <f t="shared" ref="C11:C21" si="2">+C32+D63+D86+G86+J86+D118+G118+J118-C63-C86-F86-I86-C118-F118-I118</f>
        <v>500284</v>
      </c>
      <c r="D11" s="49">
        <f t="shared" ref="D11:I21" si="3">+D32</f>
        <v>0</v>
      </c>
      <c r="E11" s="49">
        <f t="shared" si="3"/>
        <v>0</v>
      </c>
      <c r="F11" s="49">
        <f t="shared" si="3"/>
        <v>0</v>
      </c>
      <c r="G11" s="49">
        <f t="shared" si="3"/>
        <v>3229</v>
      </c>
      <c r="H11" s="49">
        <f t="shared" si="3"/>
        <v>0</v>
      </c>
      <c r="I11" s="49">
        <f t="shared" si="3"/>
        <v>0</v>
      </c>
      <c r="J11" s="49">
        <f t="shared" ref="J11:J21" si="4">+B11+D11+F11+H11</f>
        <v>268831</v>
      </c>
      <c r="K11" s="49">
        <f t="shared" ref="K11:K21" si="5">+C11+E11+G11+I11</f>
        <v>503513</v>
      </c>
    </row>
    <row r="12" spans="1:11" ht="12.6" customHeight="1">
      <c r="A12" s="168" t="s">
        <v>7</v>
      </c>
      <c r="B12" s="49">
        <f t="shared" si="1"/>
        <v>2189105</v>
      </c>
      <c r="C12" s="49">
        <f t="shared" si="2"/>
        <v>556874</v>
      </c>
      <c r="D12" s="49">
        <f t="shared" si="3"/>
        <v>0</v>
      </c>
      <c r="E12" s="49">
        <f t="shared" si="3"/>
        <v>0</v>
      </c>
      <c r="F12" s="49">
        <f t="shared" si="3"/>
        <v>180000</v>
      </c>
      <c r="G12" s="49">
        <f t="shared" si="3"/>
        <v>456772</v>
      </c>
      <c r="H12" s="49">
        <f t="shared" si="3"/>
        <v>0</v>
      </c>
      <c r="I12" s="49">
        <f t="shared" si="3"/>
        <v>0</v>
      </c>
      <c r="J12" s="49">
        <f t="shared" si="4"/>
        <v>2369105</v>
      </c>
      <c r="K12" s="49">
        <f t="shared" si="5"/>
        <v>1013646</v>
      </c>
    </row>
    <row r="13" spans="1:11" ht="12.6" customHeight="1">
      <c r="A13" s="168" t="s">
        <v>8</v>
      </c>
      <c r="B13" s="49">
        <f t="shared" si="1"/>
        <v>268759</v>
      </c>
      <c r="C13" s="49">
        <f t="shared" si="2"/>
        <v>556878</v>
      </c>
      <c r="D13" s="49">
        <f t="shared" si="3"/>
        <v>0</v>
      </c>
      <c r="E13" s="49">
        <f t="shared" si="3"/>
        <v>0</v>
      </c>
      <c r="F13" s="49">
        <f t="shared" si="3"/>
        <v>0</v>
      </c>
      <c r="G13" s="49">
        <f t="shared" si="3"/>
        <v>3229</v>
      </c>
      <c r="H13" s="49">
        <f t="shared" si="3"/>
        <v>0</v>
      </c>
      <c r="I13" s="49">
        <f t="shared" si="3"/>
        <v>0</v>
      </c>
      <c r="J13" s="49">
        <f t="shared" si="4"/>
        <v>268759</v>
      </c>
      <c r="K13" s="49">
        <f t="shared" si="5"/>
        <v>560107</v>
      </c>
    </row>
    <row r="14" spans="1:11" ht="12.6" customHeight="1">
      <c r="A14" s="168" t="s">
        <v>9</v>
      </c>
      <c r="B14" s="49">
        <f t="shared" si="1"/>
        <v>268767</v>
      </c>
      <c r="C14" s="49">
        <f t="shared" si="2"/>
        <v>659604</v>
      </c>
      <c r="D14" s="49">
        <f t="shared" si="3"/>
        <v>0</v>
      </c>
      <c r="E14" s="49">
        <f t="shared" si="3"/>
        <v>0</v>
      </c>
      <c r="F14" s="49">
        <f t="shared" si="3"/>
        <v>0</v>
      </c>
      <c r="G14" s="49">
        <f t="shared" si="3"/>
        <v>3229</v>
      </c>
      <c r="H14" s="49">
        <f t="shared" si="3"/>
        <v>0</v>
      </c>
      <c r="I14" s="49">
        <f t="shared" si="3"/>
        <v>0</v>
      </c>
      <c r="J14" s="49">
        <f t="shared" si="4"/>
        <v>268767</v>
      </c>
      <c r="K14" s="49">
        <f t="shared" si="5"/>
        <v>662833</v>
      </c>
    </row>
    <row r="15" spans="1:11" ht="12.6" customHeight="1">
      <c r="A15" s="168" t="s">
        <v>10</v>
      </c>
      <c r="B15" s="49">
        <f t="shared" si="1"/>
        <v>268756</v>
      </c>
      <c r="C15" s="49">
        <f t="shared" si="2"/>
        <v>887094</v>
      </c>
      <c r="D15" s="49">
        <f t="shared" si="3"/>
        <v>0</v>
      </c>
      <c r="E15" s="49">
        <f t="shared" si="3"/>
        <v>0</v>
      </c>
      <c r="F15" s="49">
        <f t="shared" si="3"/>
        <v>500000</v>
      </c>
      <c r="G15" s="49">
        <f t="shared" si="3"/>
        <v>7725</v>
      </c>
      <c r="H15" s="49">
        <f t="shared" si="3"/>
        <v>0</v>
      </c>
      <c r="I15" s="49">
        <f t="shared" si="3"/>
        <v>0</v>
      </c>
      <c r="J15" s="49">
        <f t="shared" si="4"/>
        <v>768756</v>
      </c>
      <c r="K15" s="49">
        <f t="shared" si="5"/>
        <v>894819</v>
      </c>
    </row>
    <row r="16" spans="1:11" ht="12.6" customHeight="1">
      <c r="A16" s="168" t="s">
        <v>11</v>
      </c>
      <c r="B16" s="49">
        <f t="shared" si="1"/>
        <v>255126</v>
      </c>
      <c r="C16" s="49">
        <f t="shared" si="2"/>
        <v>845095</v>
      </c>
      <c r="D16" s="49">
        <f t="shared" si="3"/>
        <v>0</v>
      </c>
      <c r="E16" s="49">
        <f t="shared" si="3"/>
        <v>0</v>
      </c>
      <c r="F16" s="49">
        <f t="shared" si="3"/>
        <v>700000</v>
      </c>
      <c r="G16" s="49">
        <f t="shared" si="3"/>
        <v>10729</v>
      </c>
      <c r="H16" s="49">
        <f t="shared" si="3"/>
        <v>0</v>
      </c>
      <c r="I16" s="49">
        <f t="shared" si="3"/>
        <v>0</v>
      </c>
      <c r="J16" s="49">
        <f t="shared" si="4"/>
        <v>955126</v>
      </c>
      <c r="K16" s="49">
        <f t="shared" si="5"/>
        <v>855824</v>
      </c>
    </row>
    <row r="17" spans="1:11" ht="12.6" customHeight="1">
      <c r="A17" s="168" t="s">
        <v>12</v>
      </c>
      <c r="B17" s="49">
        <f t="shared" si="1"/>
        <v>262292</v>
      </c>
      <c r="C17" s="49">
        <f t="shared" si="2"/>
        <v>824761</v>
      </c>
      <c r="D17" s="49">
        <f t="shared" si="3"/>
        <v>0</v>
      </c>
      <c r="E17" s="49">
        <f t="shared" si="3"/>
        <v>0</v>
      </c>
      <c r="F17" s="49">
        <f t="shared" si="3"/>
        <v>0</v>
      </c>
      <c r="G17" s="49">
        <f t="shared" si="3"/>
        <v>3229</v>
      </c>
      <c r="H17" s="49">
        <f t="shared" si="3"/>
        <v>0</v>
      </c>
      <c r="I17" s="49">
        <f t="shared" si="3"/>
        <v>0</v>
      </c>
      <c r="J17" s="49">
        <f t="shared" si="4"/>
        <v>262292</v>
      </c>
      <c r="K17" s="49">
        <f t="shared" si="5"/>
        <v>827990</v>
      </c>
    </row>
    <row r="18" spans="1:11" ht="12.6" customHeight="1">
      <c r="A18" s="168" t="s">
        <v>13</v>
      </c>
      <c r="B18" s="49">
        <f t="shared" si="1"/>
        <v>2185424</v>
      </c>
      <c r="C18" s="49">
        <f t="shared" si="2"/>
        <v>520528</v>
      </c>
      <c r="D18" s="49">
        <f t="shared" si="3"/>
        <v>0</v>
      </c>
      <c r="E18" s="49">
        <f t="shared" si="3"/>
        <v>0</v>
      </c>
      <c r="F18" s="49">
        <f t="shared" si="3"/>
        <v>0</v>
      </c>
      <c r="G18" s="49">
        <f t="shared" si="3"/>
        <v>27229</v>
      </c>
      <c r="H18" s="49">
        <f t="shared" si="3"/>
        <v>0</v>
      </c>
      <c r="I18" s="49">
        <f t="shared" si="3"/>
        <v>0</v>
      </c>
      <c r="J18" s="49">
        <f t="shared" si="4"/>
        <v>2185424</v>
      </c>
      <c r="K18" s="49">
        <f t="shared" si="5"/>
        <v>547757</v>
      </c>
    </row>
    <row r="19" spans="1:11" ht="12.6" customHeight="1">
      <c r="A19" s="168" t="s">
        <v>14</v>
      </c>
      <c r="B19" s="49">
        <f t="shared" si="1"/>
        <v>265144</v>
      </c>
      <c r="C19" s="49">
        <f t="shared" si="2"/>
        <v>496598</v>
      </c>
      <c r="D19" s="49">
        <f t="shared" si="3"/>
        <v>0</v>
      </c>
      <c r="E19" s="49">
        <f t="shared" si="3"/>
        <v>0</v>
      </c>
      <c r="F19" s="49">
        <f t="shared" si="3"/>
        <v>0</v>
      </c>
      <c r="G19" s="49">
        <f t="shared" si="3"/>
        <v>0</v>
      </c>
      <c r="H19" s="49">
        <f t="shared" si="3"/>
        <v>0</v>
      </c>
      <c r="I19" s="49">
        <f t="shared" si="3"/>
        <v>0</v>
      </c>
      <c r="J19" s="49">
        <f t="shared" si="4"/>
        <v>265144</v>
      </c>
      <c r="K19" s="49">
        <f t="shared" si="5"/>
        <v>496598</v>
      </c>
    </row>
    <row r="20" spans="1:11" ht="12.6" customHeight="1">
      <c r="A20" s="168" t="s">
        <v>15</v>
      </c>
      <c r="B20" s="49">
        <f t="shared" si="1"/>
        <v>265027</v>
      </c>
      <c r="C20" s="49">
        <f t="shared" si="2"/>
        <v>646481</v>
      </c>
      <c r="D20" s="49">
        <f t="shared" si="3"/>
        <v>0</v>
      </c>
      <c r="E20" s="49">
        <f t="shared" si="3"/>
        <v>0</v>
      </c>
      <c r="F20" s="49">
        <f t="shared" si="3"/>
        <v>0</v>
      </c>
      <c r="G20" s="49">
        <f t="shared" si="3"/>
        <v>0</v>
      </c>
      <c r="H20" s="49">
        <f t="shared" si="3"/>
        <v>0</v>
      </c>
      <c r="I20" s="49">
        <f t="shared" si="3"/>
        <v>0</v>
      </c>
      <c r="J20" s="49">
        <f t="shared" si="4"/>
        <v>265027</v>
      </c>
      <c r="K20" s="49">
        <f t="shared" si="5"/>
        <v>646481</v>
      </c>
    </row>
    <row r="21" spans="1:11" ht="12.6" customHeight="1">
      <c r="A21" s="168" t="s">
        <v>16</v>
      </c>
      <c r="B21" s="49">
        <f t="shared" si="1"/>
        <v>265116</v>
      </c>
      <c r="C21" s="49">
        <f t="shared" si="2"/>
        <v>646759</v>
      </c>
      <c r="D21" s="49">
        <f t="shared" si="3"/>
        <v>0</v>
      </c>
      <c r="E21" s="49">
        <f t="shared" si="3"/>
        <v>180000</v>
      </c>
      <c r="F21" s="49">
        <f t="shared" si="3"/>
        <v>0</v>
      </c>
      <c r="G21" s="49">
        <f t="shared" si="3"/>
        <v>180000</v>
      </c>
      <c r="H21" s="49">
        <f t="shared" si="3"/>
        <v>0</v>
      </c>
      <c r="I21" s="49">
        <f t="shared" si="3"/>
        <v>0</v>
      </c>
      <c r="J21" s="49">
        <f t="shared" si="4"/>
        <v>265116</v>
      </c>
      <c r="K21" s="49">
        <f t="shared" si="5"/>
        <v>1006759</v>
      </c>
    </row>
    <row r="22" spans="1:11" ht="12.6" customHeight="1">
      <c r="A22" s="42" t="s">
        <v>17</v>
      </c>
      <c r="B22" s="49">
        <f>SUM(B10:B21)</f>
        <v>7040711</v>
      </c>
      <c r="C22" s="49">
        <f t="shared" ref="C22:I22" si="6">SUM(C10:C21)</f>
        <v>7818888</v>
      </c>
      <c r="D22" s="49">
        <f t="shared" si="6"/>
        <v>180000</v>
      </c>
      <c r="E22" s="49">
        <f t="shared" si="6"/>
        <v>180000</v>
      </c>
      <c r="F22" s="49">
        <f t="shared" si="6"/>
        <v>1530000</v>
      </c>
      <c r="G22" s="49">
        <f t="shared" si="6"/>
        <v>706926</v>
      </c>
      <c r="H22" s="49">
        <f t="shared" si="6"/>
        <v>0</v>
      </c>
      <c r="I22" s="49">
        <f t="shared" si="6"/>
        <v>44897</v>
      </c>
      <c r="J22" s="51">
        <f t="shared" ref="J22:K22" si="7">SUM(J10:J21)</f>
        <v>8750711</v>
      </c>
      <c r="K22" s="51">
        <f t="shared" si="7"/>
        <v>8750711</v>
      </c>
    </row>
    <row r="23" spans="1:11">
      <c r="A23" s="38"/>
      <c r="B23" s="38"/>
      <c r="C23" s="38"/>
      <c r="D23" s="38"/>
      <c r="E23" s="38"/>
      <c r="F23" s="38"/>
      <c r="G23" s="38"/>
      <c r="H23" s="38"/>
      <c r="I23" s="38"/>
    </row>
    <row r="24" spans="1:11">
      <c r="A24" s="38"/>
      <c r="B24" s="38"/>
      <c r="C24" s="38"/>
      <c r="D24" s="38"/>
      <c r="E24" s="38"/>
      <c r="F24" s="38"/>
      <c r="G24" s="38"/>
      <c r="H24" s="38"/>
      <c r="K24" s="396" t="s">
        <v>839</v>
      </c>
    </row>
    <row r="25" spans="1:11">
      <c r="A25" s="619" t="s">
        <v>138</v>
      </c>
      <c r="B25" s="619"/>
      <c r="C25" s="619"/>
      <c r="D25" s="619"/>
      <c r="E25" s="619"/>
      <c r="F25" s="619"/>
      <c r="G25" s="619"/>
      <c r="H25" s="619"/>
      <c r="I25" s="619"/>
    </row>
    <row r="26" spans="1:11">
      <c r="A26" s="38"/>
      <c r="B26" s="38"/>
      <c r="C26" s="38"/>
      <c r="D26" s="38"/>
      <c r="E26" s="38"/>
      <c r="F26" s="38"/>
      <c r="G26" s="38"/>
      <c r="H26" s="38"/>
      <c r="I26" s="38"/>
    </row>
    <row r="27" spans="1:11">
      <c r="A27" s="38" t="s">
        <v>386</v>
      </c>
      <c r="B27" s="38"/>
      <c r="C27" s="38"/>
      <c r="D27" s="38"/>
      <c r="E27" s="38"/>
      <c r="F27" s="38"/>
      <c r="G27" s="38"/>
      <c r="H27" s="38"/>
      <c r="I27" s="38"/>
    </row>
    <row r="28" spans="1:11">
      <c r="A28" s="38"/>
      <c r="B28" s="38"/>
      <c r="C28" s="38"/>
      <c r="D28" s="38"/>
      <c r="E28" s="38"/>
      <c r="F28" s="38"/>
      <c r="G28" s="38"/>
      <c r="H28" s="38"/>
      <c r="K28" s="167" t="s">
        <v>0</v>
      </c>
    </row>
    <row r="29" spans="1:11">
      <c r="A29" s="617" t="s">
        <v>2</v>
      </c>
      <c r="B29" s="641" t="s">
        <v>18</v>
      </c>
      <c r="C29" s="641"/>
      <c r="D29" s="641" t="s">
        <v>135</v>
      </c>
      <c r="E29" s="641"/>
      <c r="F29" s="642" t="s">
        <v>142</v>
      </c>
      <c r="G29" s="641"/>
      <c r="H29" s="641" t="s">
        <v>716</v>
      </c>
      <c r="I29" s="641"/>
      <c r="J29" s="641" t="s">
        <v>17</v>
      </c>
      <c r="K29" s="641"/>
    </row>
    <row r="30" spans="1:11">
      <c r="A30" s="617"/>
      <c r="B30" s="48" t="s">
        <v>3</v>
      </c>
      <c r="C30" s="48" t="s">
        <v>4</v>
      </c>
      <c r="D30" s="48" t="s">
        <v>20</v>
      </c>
      <c r="E30" s="48" t="s">
        <v>21</v>
      </c>
      <c r="F30" s="56" t="s">
        <v>20</v>
      </c>
      <c r="G30" s="56" t="s">
        <v>21</v>
      </c>
      <c r="H30" s="388" t="s">
        <v>717</v>
      </c>
      <c r="I30" s="388" t="s">
        <v>718</v>
      </c>
      <c r="J30" s="188" t="s">
        <v>609</v>
      </c>
      <c r="K30" s="188" t="s">
        <v>4</v>
      </c>
    </row>
    <row r="31" spans="1:11">
      <c r="A31" s="168" t="s">
        <v>5</v>
      </c>
      <c r="B31" s="49">
        <v>189329</v>
      </c>
      <c r="C31" s="49">
        <f>84896+50018+33200+384326+37092</f>
        <v>589532</v>
      </c>
      <c r="D31" s="49">
        <v>180000</v>
      </c>
      <c r="E31" s="49"/>
      <c r="F31" s="49">
        <v>150000</v>
      </c>
      <c r="G31" s="49">
        <f>2113+5148+3230+1064</f>
        <v>11555</v>
      </c>
      <c r="H31" s="49"/>
      <c r="I31" s="49">
        <f>34454+10443</f>
        <v>44897</v>
      </c>
      <c r="J31" s="49">
        <f>+B31+D31+F31+H31</f>
        <v>519329</v>
      </c>
      <c r="K31" s="49">
        <f>+C31+E31+G31+I31</f>
        <v>645984</v>
      </c>
    </row>
    <row r="32" spans="1:11">
      <c r="A32" s="168" t="s">
        <v>6</v>
      </c>
      <c r="B32" s="49">
        <v>189329</v>
      </c>
      <c r="C32" s="49">
        <f>384326+37092</f>
        <v>421418</v>
      </c>
      <c r="D32" s="49"/>
      <c r="E32" s="49"/>
      <c r="F32" s="49"/>
      <c r="G32" s="49">
        <v>3229</v>
      </c>
      <c r="H32" s="49"/>
      <c r="I32" s="49"/>
      <c r="J32" s="49">
        <f t="shared" ref="J32:J42" si="8">+B32+D32+F32+H32</f>
        <v>189329</v>
      </c>
      <c r="K32" s="49">
        <f t="shared" ref="K32:K42" si="9">+C32+E32+G32+I32</f>
        <v>424647</v>
      </c>
    </row>
    <row r="33" spans="1:11">
      <c r="A33" s="168" t="s">
        <v>7</v>
      </c>
      <c r="B33" s="43">
        <f>3840700/2+189329</f>
        <v>2109679</v>
      </c>
      <c r="C33" s="49">
        <f>26666+30000+384326+37092</f>
        <v>478084</v>
      </c>
      <c r="D33" s="49"/>
      <c r="E33" s="49"/>
      <c r="F33" s="49">
        <v>180000</v>
      </c>
      <c r="G33" s="49">
        <f>150000+300000+3230+1292+1250+1000</f>
        <v>456772</v>
      </c>
      <c r="H33" s="49"/>
      <c r="I33" s="49"/>
      <c r="J33" s="49">
        <f t="shared" si="8"/>
        <v>2289679</v>
      </c>
      <c r="K33" s="49">
        <f t="shared" si="9"/>
        <v>934856</v>
      </c>
    </row>
    <row r="34" spans="1:11">
      <c r="A34" s="168" t="s">
        <v>8</v>
      </c>
      <c r="B34" s="49">
        <v>189329</v>
      </c>
      <c r="C34" s="49">
        <f>26666+30000+384326+37092</f>
        <v>478084</v>
      </c>
      <c r="D34" s="49"/>
      <c r="E34" s="49"/>
      <c r="F34" s="49"/>
      <c r="G34" s="49">
        <v>3229</v>
      </c>
      <c r="H34" s="49"/>
      <c r="I34" s="49"/>
      <c r="J34" s="49">
        <f t="shared" si="8"/>
        <v>189329</v>
      </c>
      <c r="K34" s="49">
        <f t="shared" si="9"/>
        <v>481313</v>
      </c>
    </row>
    <row r="35" spans="1:11">
      <c r="A35" s="168" t="s">
        <v>9</v>
      </c>
      <c r="B35" s="49">
        <v>189329</v>
      </c>
      <c r="C35" s="49">
        <f>24000+75000+26666+30000+384326+37092</f>
        <v>577084</v>
      </c>
      <c r="D35" s="49"/>
      <c r="E35" s="49"/>
      <c r="F35" s="49"/>
      <c r="G35" s="49">
        <v>3229</v>
      </c>
      <c r="H35" s="49"/>
      <c r="I35" s="49"/>
      <c r="J35" s="49">
        <f t="shared" si="8"/>
        <v>189329</v>
      </c>
      <c r="K35" s="49">
        <f t="shared" si="9"/>
        <v>580313</v>
      </c>
    </row>
    <row r="36" spans="1:11">
      <c r="A36" s="168" t="s">
        <v>10</v>
      </c>
      <c r="B36" s="49">
        <v>189329</v>
      </c>
      <c r="C36" s="49">
        <f>15000+12500+24000+75000+26666+30000+384326+200000+37092</f>
        <v>804584</v>
      </c>
      <c r="D36" s="49"/>
      <c r="E36" s="49"/>
      <c r="F36" s="49">
        <v>500000</v>
      </c>
      <c r="G36" s="49">
        <f>3229+1292+1250+1954</f>
        <v>7725</v>
      </c>
      <c r="H36" s="49"/>
      <c r="I36" s="49"/>
      <c r="J36" s="49">
        <f t="shared" si="8"/>
        <v>689329</v>
      </c>
      <c r="K36" s="49">
        <f t="shared" si="9"/>
        <v>812309</v>
      </c>
    </row>
    <row r="37" spans="1:11">
      <c r="A37" s="168" t="s">
        <v>11</v>
      </c>
      <c r="B37" s="49">
        <v>189329</v>
      </c>
      <c r="C37" s="49">
        <f>15000+12500+20000+24000+26666+260350+384326+37092</f>
        <v>779934</v>
      </c>
      <c r="D37" s="49"/>
      <c r="E37" s="49"/>
      <c r="F37" s="49">
        <v>700000</v>
      </c>
      <c r="G37" s="49">
        <f>3229+7500</f>
        <v>10729</v>
      </c>
      <c r="H37" s="49"/>
      <c r="I37" s="49"/>
      <c r="J37" s="49">
        <f t="shared" si="8"/>
        <v>889329</v>
      </c>
      <c r="K37" s="49">
        <f t="shared" si="9"/>
        <v>790663</v>
      </c>
    </row>
    <row r="38" spans="1:11">
      <c r="A38" s="168" t="s">
        <v>12</v>
      </c>
      <c r="B38" s="49">
        <v>189329</v>
      </c>
      <c r="C38" s="49">
        <f>20000+24000+26666+260350+384326+37092</f>
        <v>752434</v>
      </c>
      <c r="D38" s="49"/>
      <c r="E38" s="49"/>
      <c r="F38" s="49"/>
      <c r="G38" s="49">
        <v>3229</v>
      </c>
      <c r="H38" s="49"/>
      <c r="I38" s="49"/>
      <c r="J38" s="49">
        <f t="shared" si="8"/>
        <v>189329</v>
      </c>
      <c r="K38" s="49">
        <f t="shared" si="9"/>
        <v>755663</v>
      </c>
    </row>
    <row r="39" spans="1:11">
      <c r="A39" s="168" t="s">
        <v>13</v>
      </c>
      <c r="B39" s="43">
        <f>3840700/2+189329</f>
        <v>2109679</v>
      </c>
      <c r="C39" s="49">
        <f>24000+384326+37092</f>
        <v>445418</v>
      </c>
      <c r="D39" s="49"/>
      <c r="E39" s="49"/>
      <c r="F39" s="49"/>
      <c r="G39" s="49">
        <f>3229+1291+1250+1553+1955+17951</f>
        <v>27229</v>
      </c>
      <c r="H39" s="49"/>
      <c r="I39" s="49"/>
      <c r="J39" s="49">
        <f t="shared" si="8"/>
        <v>2109679</v>
      </c>
      <c r="K39" s="49">
        <f t="shared" si="9"/>
        <v>472647</v>
      </c>
    </row>
    <row r="40" spans="1:11">
      <c r="A40" s="168" t="s">
        <v>14</v>
      </c>
      <c r="B40" s="49">
        <v>189329</v>
      </c>
      <c r="C40" s="49">
        <f>384326+37092</f>
        <v>421418</v>
      </c>
      <c r="D40" s="49"/>
      <c r="E40" s="49"/>
      <c r="F40" s="49"/>
      <c r="G40" s="193"/>
      <c r="H40" s="49"/>
      <c r="I40" s="49"/>
      <c r="J40" s="49">
        <f t="shared" si="8"/>
        <v>189329</v>
      </c>
      <c r="K40" s="49">
        <f t="shared" si="9"/>
        <v>421418</v>
      </c>
    </row>
    <row r="41" spans="1:11">
      <c r="A41" s="168" t="s">
        <v>15</v>
      </c>
      <c r="B41" s="49">
        <v>189329</v>
      </c>
      <c r="C41" s="49">
        <f>150000+384326+37092</f>
        <v>571418</v>
      </c>
      <c r="D41" s="49"/>
      <c r="E41" s="49"/>
      <c r="F41" s="49"/>
      <c r="G41" s="49"/>
      <c r="H41" s="49"/>
      <c r="I41" s="49"/>
      <c r="J41" s="49">
        <f t="shared" si="8"/>
        <v>189329</v>
      </c>
      <c r="K41" s="49">
        <f t="shared" si="9"/>
        <v>571418</v>
      </c>
    </row>
    <row r="42" spans="1:11">
      <c r="A42" s="168" t="s">
        <v>16</v>
      </c>
      <c r="B42" s="49">
        <v>189328</v>
      </c>
      <c r="C42" s="49">
        <f>150000+384322+37094</f>
        <v>571416</v>
      </c>
      <c r="D42" s="49"/>
      <c r="E42" s="49">
        <v>180000</v>
      </c>
      <c r="F42" s="49"/>
      <c r="G42" s="49">
        <v>180000</v>
      </c>
      <c r="H42" s="49"/>
      <c r="I42" s="49"/>
      <c r="J42" s="49">
        <f t="shared" si="8"/>
        <v>189328</v>
      </c>
      <c r="K42" s="49">
        <f t="shared" si="9"/>
        <v>931416</v>
      </c>
    </row>
    <row r="43" spans="1:11">
      <c r="A43" s="42" t="s">
        <v>17</v>
      </c>
      <c r="B43" s="51">
        <f>SUM(B31:B42)</f>
        <v>6112647</v>
      </c>
      <c r="C43" s="51">
        <f t="shared" ref="C43:I43" si="10">SUM(C31:C42)</f>
        <v>6890824</v>
      </c>
      <c r="D43" s="51">
        <f t="shared" si="10"/>
        <v>180000</v>
      </c>
      <c r="E43" s="51">
        <f t="shared" si="10"/>
        <v>180000</v>
      </c>
      <c r="F43" s="51">
        <f t="shared" si="10"/>
        <v>1530000</v>
      </c>
      <c r="G43" s="51">
        <f t="shared" si="10"/>
        <v>706926</v>
      </c>
      <c r="H43" s="51">
        <f t="shared" si="10"/>
        <v>0</v>
      </c>
      <c r="I43" s="51">
        <f t="shared" si="10"/>
        <v>44897</v>
      </c>
      <c r="J43" s="51">
        <f t="shared" ref="J43" si="11">SUM(J31:J42)</f>
        <v>7822647</v>
      </c>
      <c r="K43" s="51">
        <f t="shared" ref="K43" si="12">SUM(K31:K42)</f>
        <v>7822647</v>
      </c>
    </row>
    <row r="46" spans="1:11">
      <c r="J46" s="192"/>
      <c r="K46" s="192"/>
    </row>
    <row r="47" spans="1:11">
      <c r="J47" s="192"/>
      <c r="K47" s="192"/>
    </row>
    <row r="53" spans="1:9">
      <c r="F53" s="397" t="s">
        <v>844</v>
      </c>
      <c r="I53" s="171"/>
    </row>
    <row r="55" spans="1:9">
      <c r="A55" s="619" t="s">
        <v>138</v>
      </c>
      <c r="B55" s="619"/>
      <c r="C55" s="619"/>
      <c r="D55" s="619"/>
      <c r="E55" s="619"/>
      <c r="F55" s="619"/>
      <c r="G55" s="176"/>
      <c r="H55" s="176"/>
      <c r="I55" s="176"/>
    </row>
    <row r="57" spans="1:9">
      <c r="A57" s="38" t="s">
        <v>350</v>
      </c>
      <c r="B57" s="38"/>
      <c r="C57" s="38"/>
      <c r="D57" s="38"/>
      <c r="E57" s="38"/>
      <c r="F57" s="38"/>
      <c r="G57" s="38"/>
      <c r="H57" s="38"/>
      <c r="I57" s="38"/>
    </row>
    <row r="58" spans="1:9">
      <c r="A58" s="38"/>
      <c r="B58" s="38"/>
      <c r="C58" s="38"/>
      <c r="D58" s="38"/>
      <c r="E58" s="38"/>
      <c r="F58" s="167" t="s">
        <v>0</v>
      </c>
      <c r="G58" s="38"/>
      <c r="H58" s="38"/>
    </row>
    <row r="59" spans="1:9">
      <c r="A59" s="617" t="s">
        <v>2</v>
      </c>
      <c r="B59" s="568" t="s">
        <v>18</v>
      </c>
      <c r="C59" s="569"/>
      <c r="D59" s="570"/>
      <c r="E59" s="641" t="s">
        <v>423</v>
      </c>
      <c r="F59" s="641"/>
    </row>
    <row r="60" spans="1:9">
      <c r="A60" s="617"/>
      <c r="B60" s="568" t="s">
        <v>3</v>
      </c>
      <c r="C60" s="639"/>
      <c r="D60" s="48" t="s">
        <v>4</v>
      </c>
      <c r="E60" s="179" t="s">
        <v>424</v>
      </c>
      <c r="F60" s="179" t="s">
        <v>425</v>
      </c>
    </row>
    <row r="61" spans="1:9">
      <c r="A61" s="177"/>
      <c r="B61" s="179" t="s">
        <v>421</v>
      </c>
      <c r="C61" s="179" t="s">
        <v>422</v>
      </c>
      <c r="D61" s="179"/>
      <c r="E61" s="179"/>
      <c r="F61" s="179"/>
    </row>
    <row r="62" spans="1:9">
      <c r="A62" s="168" t="s">
        <v>5</v>
      </c>
      <c r="B62" s="194">
        <v>579</v>
      </c>
      <c r="C62" s="194">
        <f>37373+814</f>
        <v>38187</v>
      </c>
      <c r="D62" s="194">
        <f>37952+814</f>
        <v>38766</v>
      </c>
      <c r="E62" s="194">
        <f>+B62+C62</f>
        <v>38766</v>
      </c>
      <c r="F62" s="194">
        <f>+D62</f>
        <v>38766</v>
      </c>
    </row>
    <row r="63" spans="1:9">
      <c r="A63" s="168" t="s">
        <v>6</v>
      </c>
      <c r="B63" s="194">
        <v>579</v>
      </c>
      <c r="C63" s="194">
        <v>37373</v>
      </c>
      <c r="D63" s="194">
        <v>37952</v>
      </c>
      <c r="E63" s="194">
        <f t="shared" ref="E63:E73" si="13">+B63+C63</f>
        <v>37952</v>
      </c>
      <c r="F63" s="194">
        <f t="shared" ref="F63:F73" si="14">+D63</f>
        <v>37952</v>
      </c>
    </row>
    <row r="64" spans="1:9">
      <c r="A64" s="168" t="s">
        <v>7</v>
      </c>
      <c r="B64" s="194">
        <v>579</v>
      </c>
      <c r="C64" s="194">
        <v>37373</v>
      </c>
      <c r="D64" s="194">
        <v>37952</v>
      </c>
      <c r="E64" s="194">
        <f t="shared" si="13"/>
        <v>37952</v>
      </c>
      <c r="F64" s="194">
        <f t="shared" si="14"/>
        <v>37952</v>
      </c>
    </row>
    <row r="65" spans="1:10">
      <c r="A65" s="168" t="s">
        <v>8</v>
      </c>
      <c r="B65" s="194">
        <v>579</v>
      </c>
      <c r="C65" s="194">
        <v>37373</v>
      </c>
      <c r="D65" s="194">
        <v>37952</v>
      </c>
      <c r="E65" s="194">
        <f t="shared" si="13"/>
        <v>37952</v>
      </c>
      <c r="F65" s="194">
        <f t="shared" si="14"/>
        <v>37952</v>
      </c>
    </row>
    <row r="66" spans="1:10">
      <c r="A66" s="168" t="s">
        <v>9</v>
      </c>
      <c r="B66" s="194">
        <v>578</v>
      </c>
      <c r="C66" s="194">
        <v>37373</v>
      </c>
      <c r="D66" s="194">
        <v>37951</v>
      </c>
      <c r="E66" s="194">
        <f t="shared" si="13"/>
        <v>37951</v>
      </c>
      <c r="F66" s="194">
        <f t="shared" si="14"/>
        <v>37951</v>
      </c>
    </row>
    <row r="67" spans="1:10">
      <c r="A67" s="168" t="s">
        <v>10</v>
      </c>
      <c r="B67" s="194">
        <v>578</v>
      </c>
      <c r="C67" s="194">
        <v>37373</v>
      </c>
      <c r="D67" s="194">
        <v>37951</v>
      </c>
      <c r="E67" s="194">
        <f t="shared" si="13"/>
        <v>37951</v>
      </c>
      <c r="F67" s="194">
        <f t="shared" si="14"/>
        <v>37951</v>
      </c>
    </row>
    <row r="68" spans="1:10">
      <c r="A68" s="168" t="s">
        <v>11</v>
      </c>
      <c r="B68" s="194">
        <v>579</v>
      </c>
      <c r="C68" s="194">
        <v>37372</v>
      </c>
      <c r="D68" s="194">
        <v>37951</v>
      </c>
      <c r="E68" s="194">
        <f t="shared" si="13"/>
        <v>37951</v>
      </c>
      <c r="F68" s="194">
        <f t="shared" si="14"/>
        <v>37951</v>
      </c>
    </row>
    <row r="69" spans="1:10">
      <c r="A69" s="168" t="s">
        <v>12</v>
      </c>
      <c r="B69" s="194">
        <v>579</v>
      </c>
      <c r="C69" s="194">
        <v>37372</v>
      </c>
      <c r="D69" s="194">
        <v>37951</v>
      </c>
      <c r="E69" s="194">
        <f t="shared" si="13"/>
        <v>37951</v>
      </c>
      <c r="F69" s="194">
        <f t="shared" si="14"/>
        <v>37951</v>
      </c>
    </row>
    <row r="70" spans="1:10">
      <c r="A70" s="168" t="s">
        <v>13</v>
      </c>
      <c r="B70" s="194">
        <v>579</v>
      </c>
      <c r="C70" s="194">
        <v>37372</v>
      </c>
      <c r="D70" s="194">
        <v>37951</v>
      </c>
      <c r="E70" s="194">
        <f t="shared" si="13"/>
        <v>37951</v>
      </c>
      <c r="F70" s="194">
        <f t="shared" si="14"/>
        <v>37951</v>
      </c>
    </row>
    <row r="71" spans="1:10">
      <c r="A71" s="168" t="s">
        <v>14</v>
      </c>
      <c r="B71" s="194">
        <v>579</v>
      </c>
      <c r="C71" s="194">
        <v>37372</v>
      </c>
      <c r="D71" s="194">
        <v>37951</v>
      </c>
      <c r="E71" s="194">
        <f t="shared" si="13"/>
        <v>37951</v>
      </c>
      <c r="F71" s="194">
        <f t="shared" si="14"/>
        <v>37951</v>
      </c>
    </row>
    <row r="72" spans="1:10">
      <c r="A72" s="168" t="s">
        <v>15</v>
      </c>
      <c r="B72" s="194">
        <v>579</v>
      </c>
      <c r="C72" s="194">
        <v>37372</v>
      </c>
      <c r="D72" s="194">
        <v>37951</v>
      </c>
      <c r="E72" s="194">
        <f t="shared" si="13"/>
        <v>37951</v>
      </c>
      <c r="F72" s="194">
        <f t="shared" si="14"/>
        <v>37951</v>
      </c>
    </row>
    <row r="73" spans="1:10">
      <c r="A73" s="168" t="s">
        <v>16</v>
      </c>
      <c r="B73" s="194">
        <v>579</v>
      </c>
      <c r="C73" s="194">
        <v>37372</v>
      </c>
      <c r="D73" s="194">
        <v>37951</v>
      </c>
      <c r="E73" s="194">
        <f t="shared" si="13"/>
        <v>37951</v>
      </c>
      <c r="F73" s="194">
        <f t="shared" si="14"/>
        <v>37951</v>
      </c>
    </row>
    <row r="74" spans="1:10">
      <c r="A74" s="42" t="s">
        <v>17</v>
      </c>
      <c r="B74" s="194">
        <f>SUM(B62:B73)</f>
        <v>6946</v>
      </c>
      <c r="C74" s="194">
        <f t="shared" ref="C74:F74" si="15">SUM(C62:C73)</f>
        <v>449284</v>
      </c>
      <c r="D74" s="194">
        <f t="shared" si="15"/>
        <v>456230</v>
      </c>
      <c r="E74" s="194">
        <f t="shared" si="15"/>
        <v>456230</v>
      </c>
      <c r="F74" s="194">
        <f t="shared" si="15"/>
        <v>456230</v>
      </c>
    </row>
    <row r="76" spans="1:10">
      <c r="D76" s="192"/>
      <c r="J76" s="397" t="s">
        <v>845</v>
      </c>
    </row>
    <row r="78" spans="1:10">
      <c r="A78" s="619" t="s">
        <v>138</v>
      </c>
      <c r="B78" s="619"/>
      <c r="C78" s="619"/>
      <c r="D78" s="619"/>
      <c r="E78" s="619"/>
      <c r="F78" s="619"/>
      <c r="G78" s="619"/>
      <c r="H78" s="619"/>
      <c r="I78" s="619"/>
    </row>
    <row r="80" spans="1:10">
      <c r="A80" t="s">
        <v>387</v>
      </c>
    </row>
    <row r="81" spans="1:10">
      <c r="J81" s="345" t="s">
        <v>0</v>
      </c>
    </row>
    <row r="82" spans="1:10">
      <c r="A82" s="617" t="s">
        <v>2</v>
      </c>
      <c r="B82" s="568" t="s">
        <v>443</v>
      </c>
      <c r="C82" s="569"/>
      <c r="D82" s="638"/>
      <c r="E82" s="640" t="s">
        <v>661</v>
      </c>
      <c r="F82" s="569"/>
      <c r="G82" s="638"/>
      <c r="H82" s="640" t="s">
        <v>662</v>
      </c>
      <c r="I82" s="569"/>
      <c r="J82" s="638"/>
    </row>
    <row r="83" spans="1:10">
      <c r="A83" s="617"/>
      <c r="B83" s="568" t="s">
        <v>3</v>
      </c>
      <c r="C83" s="639"/>
      <c r="D83" s="244" t="s">
        <v>4</v>
      </c>
      <c r="E83" s="640" t="s">
        <v>3</v>
      </c>
      <c r="F83" s="639"/>
      <c r="G83" s="244" t="s">
        <v>4</v>
      </c>
      <c r="H83" s="640" t="s">
        <v>3</v>
      </c>
      <c r="I83" s="639"/>
      <c r="J83" s="244" t="s">
        <v>4</v>
      </c>
    </row>
    <row r="84" spans="1:10">
      <c r="A84" s="203"/>
      <c r="B84" s="204" t="s">
        <v>421</v>
      </c>
      <c r="C84" s="204" t="s">
        <v>422</v>
      </c>
      <c r="D84" s="244"/>
      <c r="E84" s="246" t="s">
        <v>421</v>
      </c>
      <c r="F84" s="204" t="s">
        <v>422</v>
      </c>
      <c r="G84" s="244"/>
      <c r="H84" s="246" t="s">
        <v>421</v>
      </c>
      <c r="I84" s="204" t="s">
        <v>422</v>
      </c>
      <c r="J84" s="244"/>
    </row>
    <row r="85" spans="1:10">
      <c r="A85" s="199" t="s">
        <v>5</v>
      </c>
      <c r="B85" s="194">
        <f>49800+5831</f>
        <v>55631</v>
      </c>
      <c r="C85" s="194">
        <f>+D85-B85</f>
        <v>35899</v>
      </c>
      <c r="D85" s="245">
        <v>91530</v>
      </c>
      <c r="E85" s="247">
        <f>9868+3293</f>
        <v>13161</v>
      </c>
      <c r="F85" s="194">
        <f>+G85-E85</f>
        <v>46440</v>
      </c>
      <c r="G85" s="245">
        <v>59601</v>
      </c>
      <c r="H85" s="247">
        <f>2695+1961</f>
        <v>4656</v>
      </c>
      <c r="I85" s="194">
        <f>+J85-H85</f>
        <v>5949</v>
      </c>
      <c r="J85" s="245">
        <v>10605</v>
      </c>
    </row>
    <row r="86" spans="1:10">
      <c r="A86" s="199" t="s">
        <v>6</v>
      </c>
      <c r="B86" s="194">
        <v>53525</v>
      </c>
      <c r="C86" s="194">
        <f t="shared" ref="C86:C96" si="16">+D86-B86</f>
        <v>45505</v>
      </c>
      <c r="D86" s="245">
        <v>99030</v>
      </c>
      <c r="E86" s="247">
        <v>9875</v>
      </c>
      <c r="F86" s="194">
        <f t="shared" ref="F86:F96" si="17">+G86-E86</f>
        <v>43366</v>
      </c>
      <c r="G86" s="245">
        <v>53241</v>
      </c>
      <c r="H86" s="247">
        <v>2695</v>
      </c>
      <c r="I86" s="194">
        <f t="shared" ref="I86:I96" si="18">+J86-H86</f>
        <v>8413</v>
      </c>
      <c r="J86" s="245">
        <v>11108</v>
      </c>
    </row>
    <row r="87" spans="1:10">
      <c r="A87" s="199" t="s">
        <v>7</v>
      </c>
      <c r="B87" s="194">
        <v>53525</v>
      </c>
      <c r="C87" s="194">
        <f t="shared" si="16"/>
        <v>58005</v>
      </c>
      <c r="D87" s="245">
        <v>111530</v>
      </c>
      <c r="E87" s="247">
        <v>9869</v>
      </c>
      <c r="F87" s="194">
        <f t="shared" si="17"/>
        <v>43779</v>
      </c>
      <c r="G87" s="245">
        <v>53648</v>
      </c>
      <c r="H87" s="247">
        <v>2695</v>
      </c>
      <c r="I87" s="194">
        <f t="shared" si="18"/>
        <v>7910</v>
      </c>
      <c r="J87" s="245">
        <v>10605</v>
      </c>
    </row>
    <row r="88" spans="1:10">
      <c r="A88" s="199" t="s">
        <v>8</v>
      </c>
      <c r="B88" s="194">
        <v>53525</v>
      </c>
      <c r="C88" s="194">
        <f t="shared" si="16"/>
        <v>50438</v>
      </c>
      <c r="D88" s="245">
        <f>97773+6190</f>
        <v>103963</v>
      </c>
      <c r="E88" s="247">
        <v>9868</v>
      </c>
      <c r="F88" s="194">
        <f t="shared" si="17"/>
        <v>43623</v>
      </c>
      <c r="G88" s="245">
        <v>53491</v>
      </c>
      <c r="H88" s="247">
        <v>2695</v>
      </c>
      <c r="I88" s="194">
        <f t="shared" si="18"/>
        <v>7910</v>
      </c>
      <c r="J88" s="245">
        <v>10605</v>
      </c>
    </row>
    <row r="89" spans="1:10">
      <c r="A89" s="199" t="s">
        <v>9</v>
      </c>
      <c r="B89" s="194">
        <v>53525</v>
      </c>
      <c r="C89" s="194">
        <f t="shared" si="16"/>
        <v>38005</v>
      </c>
      <c r="D89" s="245">
        <v>91530</v>
      </c>
      <c r="E89" s="247">
        <v>9868</v>
      </c>
      <c r="F89" s="194">
        <f t="shared" si="17"/>
        <v>43623</v>
      </c>
      <c r="G89" s="245">
        <v>53491</v>
      </c>
      <c r="H89" s="247">
        <v>2695</v>
      </c>
      <c r="I89" s="194">
        <f t="shared" si="18"/>
        <v>7910</v>
      </c>
      <c r="J89" s="245">
        <v>10605</v>
      </c>
    </row>
    <row r="90" spans="1:10">
      <c r="A90" s="199" t="s">
        <v>10</v>
      </c>
      <c r="B90" s="194">
        <v>53525</v>
      </c>
      <c r="C90" s="194">
        <f t="shared" si="16"/>
        <v>34005</v>
      </c>
      <c r="D90" s="245">
        <v>87530</v>
      </c>
      <c r="E90" s="247">
        <v>9867</v>
      </c>
      <c r="F90" s="194">
        <f t="shared" si="17"/>
        <v>43374</v>
      </c>
      <c r="G90" s="245">
        <v>53241</v>
      </c>
      <c r="H90" s="247">
        <v>2695</v>
      </c>
      <c r="I90" s="194">
        <f t="shared" si="18"/>
        <v>7910</v>
      </c>
      <c r="J90" s="245">
        <v>10605</v>
      </c>
    </row>
    <row r="91" spans="1:10">
      <c r="A91" s="199" t="s">
        <v>11</v>
      </c>
      <c r="B91" s="194">
        <v>49800</v>
      </c>
      <c r="C91" s="194">
        <f t="shared" si="16"/>
        <v>37730</v>
      </c>
      <c r="D91" s="245">
        <v>87530</v>
      </c>
      <c r="E91" s="247">
        <v>0</v>
      </c>
      <c r="F91" s="194">
        <f t="shared" si="17"/>
        <v>56024</v>
      </c>
      <c r="G91" s="245">
        <v>56024</v>
      </c>
      <c r="H91" s="247">
        <v>2695</v>
      </c>
      <c r="I91" s="194">
        <f t="shared" si="18"/>
        <v>7910</v>
      </c>
      <c r="J91" s="245">
        <v>10605</v>
      </c>
    </row>
    <row r="92" spans="1:10">
      <c r="A92" s="199" t="s">
        <v>12</v>
      </c>
      <c r="B92" s="194">
        <v>49800</v>
      </c>
      <c r="C92" s="194">
        <f t="shared" si="16"/>
        <v>37730</v>
      </c>
      <c r="D92" s="245">
        <v>87530</v>
      </c>
      <c r="E92" s="247">
        <v>9862</v>
      </c>
      <c r="F92" s="194">
        <f t="shared" si="17"/>
        <v>45814</v>
      </c>
      <c r="G92" s="245">
        <v>55676</v>
      </c>
      <c r="H92" s="247"/>
      <c r="I92" s="194">
        <f t="shared" si="18"/>
        <v>10605</v>
      </c>
      <c r="J92" s="245">
        <v>10605</v>
      </c>
    </row>
    <row r="93" spans="1:10">
      <c r="A93" s="199" t="s">
        <v>13</v>
      </c>
      <c r="B93" s="194">
        <v>49800</v>
      </c>
      <c r="C93" s="194">
        <f t="shared" si="16"/>
        <v>37730</v>
      </c>
      <c r="D93" s="245">
        <v>87530</v>
      </c>
      <c r="E93" s="247">
        <v>9869</v>
      </c>
      <c r="F93" s="194">
        <f t="shared" si="17"/>
        <v>44718</v>
      </c>
      <c r="G93" s="245">
        <v>54587</v>
      </c>
      <c r="H93" s="247">
        <v>2715</v>
      </c>
      <c r="I93" s="194">
        <f t="shared" si="18"/>
        <v>9033</v>
      </c>
      <c r="J93" s="245">
        <v>11748</v>
      </c>
    </row>
    <row r="94" spans="1:10">
      <c r="A94" s="199" t="s">
        <v>14</v>
      </c>
      <c r="B94" s="194">
        <v>49800</v>
      </c>
      <c r="C94" s="194">
        <f t="shared" si="16"/>
        <v>37730</v>
      </c>
      <c r="D94" s="245">
        <v>87530</v>
      </c>
      <c r="E94" s="247">
        <v>9869</v>
      </c>
      <c r="F94" s="194">
        <f t="shared" si="17"/>
        <v>45874</v>
      </c>
      <c r="G94" s="245">
        <v>55743</v>
      </c>
      <c r="H94" s="247">
        <v>2695</v>
      </c>
      <c r="I94" s="194">
        <f t="shared" si="18"/>
        <v>7910</v>
      </c>
      <c r="J94" s="245">
        <v>10605</v>
      </c>
    </row>
    <row r="95" spans="1:10">
      <c r="A95" s="199" t="s">
        <v>15</v>
      </c>
      <c r="B95" s="194">
        <v>49800</v>
      </c>
      <c r="C95" s="194">
        <f t="shared" si="16"/>
        <v>37730</v>
      </c>
      <c r="D95" s="245">
        <v>87530</v>
      </c>
      <c r="E95" s="247">
        <v>9870</v>
      </c>
      <c r="F95" s="194">
        <f t="shared" si="17"/>
        <v>45359</v>
      </c>
      <c r="G95" s="245">
        <v>55229</v>
      </c>
      <c r="H95" s="247">
        <v>2695</v>
      </c>
      <c r="I95" s="194">
        <f t="shared" si="18"/>
        <v>7910</v>
      </c>
      <c r="J95" s="245">
        <v>10605</v>
      </c>
    </row>
    <row r="96" spans="1:10">
      <c r="A96" s="199" t="s">
        <v>16</v>
      </c>
      <c r="B96" s="194">
        <v>49894</v>
      </c>
      <c r="C96" s="194">
        <f t="shared" si="16"/>
        <v>37636</v>
      </c>
      <c r="D96" s="245">
        <v>87530</v>
      </c>
      <c r="E96" s="247">
        <v>9870</v>
      </c>
      <c r="F96" s="194">
        <f t="shared" si="17"/>
        <v>44821</v>
      </c>
      <c r="G96" s="245">
        <v>54691</v>
      </c>
      <c r="H96" s="247">
        <v>2695</v>
      </c>
      <c r="I96" s="194">
        <f t="shared" si="18"/>
        <v>7910</v>
      </c>
      <c r="J96" s="245">
        <v>10605</v>
      </c>
    </row>
    <row r="97" spans="1:10">
      <c r="A97" s="42" t="s">
        <v>17</v>
      </c>
      <c r="B97" s="194">
        <f>SUM(B85:B96)</f>
        <v>622150</v>
      </c>
      <c r="C97" s="194">
        <f t="shared" ref="C97:D97" si="19">SUM(C85:C96)</f>
        <v>488143</v>
      </c>
      <c r="D97" s="245">
        <f t="shared" si="19"/>
        <v>1110293</v>
      </c>
      <c r="E97" s="247">
        <f>SUM(E85:E96)</f>
        <v>111848</v>
      </c>
      <c r="F97" s="194">
        <f t="shared" ref="F97:G97" si="20">SUM(F85:F96)</f>
        <v>546815</v>
      </c>
      <c r="G97" s="245">
        <f t="shared" si="20"/>
        <v>658663</v>
      </c>
      <c r="H97" s="247">
        <f>SUM(H85:H96)</f>
        <v>31626</v>
      </c>
      <c r="I97" s="194">
        <f t="shared" ref="I97:J97" si="21">SUM(I85:I96)</f>
        <v>97280</v>
      </c>
      <c r="J97" s="245">
        <f t="shared" si="21"/>
        <v>128906</v>
      </c>
    </row>
    <row r="99" spans="1:10">
      <c r="D99" s="192"/>
    </row>
    <row r="107" spans="1:10">
      <c r="I107" s="171"/>
      <c r="J107" s="397" t="s">
        <v>845</v>
      </c>
    </row>
    <row r="109" spans="1:10">
      <c r="A109" s="619" t="s">
        <v>138</v>
      </c>
      <c r="B109" s="619"/>
      <c r="C109" s="619"/>
      <c r="D109" s="619"/>
      <c r="E109" s="619"/>
      <c r="F109" s="619"/>
      <c r="G109" s="619"/>
      <c r="H109" s="619"/>
      <c r="I109" s="619"/>
    </row>
    <row r="110" spans="1:10">
      <c r="A110" s="201"/>
      <c r="B110" s="201"/>
      <c r="C110" s="201"/>
      <c r="D110" s="201"/>
      <c r="E110" s="201"/>
      <c r="F110" s="201"/>
      <c r="G110" s="201"/>
      <c r="H110" s="201"/>
      <c r="I110" s="201"/>
    </row>
    <row r="112" spans="1:10">
      <c r="A112" t="s">
        <v>387</v>
      </c>
    </row>
    <row r="113" spans="1:10">
      <c r="J113" s="345" t="s">
        <v>0</v>
      </c>
    </row>
    <row r="114" spans="1:10">
      <c r="A114" s="617" t="s">
        <v>2</v>
      </c>
      <c r="B114" s="568" t="s">
        <v>663</v>
      </c>
      <c r="C114" s="569"/>
      <c r="D114" s="638"/>
      <c r="E114" s="640" t="s">
        <v>664</v>
      </c>
      <c r="F114" s="569"/>
      <c r="G114" s="638"/>
      <c r="H114" s="640" t="s">
        <v>659</v>
      </c>
      <c r="I114" s="569"/>
      <c r="J114" s="638"/>
    </row>
    <row r="115" spans="1:10">
      <c r="A115" s="617"/>
      <c r="B115" s="568" t="s">
        <v>3</v>
      </c>
      <c r="C115" s="639"/>
      <c r="D115" s="244" t="s">
        <v>4</v>
      </c>
      <c r="E115" s="640" t="s">
        <v>3</v>
      </c>
      <c r="F115" s="639"/>
      <c r="G115" s="244" t="s">
        <v>4</v>
      </c>
      <c r="H115" s="640" t="s">
        <v>3</v>
      </c>
      <c r="I115" s="639"/>
      <c r="J115" s="244" t="s">
        <v>4</v>
      </c>
    </row>
    <row r="116" spans="1:10">
      <c r="A116" s="203"/>
      <c r="B116" s="204" t="s">
        <v>421</v>
      </c>
      <c r="C116" s="204" t="s">
        <v>422</v>
      </c>
      <c r="D116" s="244"/>
      <c r="E116" s="246" t="s">
        <v>421</v>
      </c>
      <c r="F116" s="204" t="s">
        <v>422</v>
      </c>
      <c r="G116" s="244"/>
      <c r="H116" s="246" t="s">
        <v>421</v>
      </c>
      <c r="I116" s="204" t="s">
        <v>422</v>
      </c>
      <c r="J116" s="244"/>
    </row>
    <row r="117" spans="1:10">
      <c r="A117" s="199" t="s">
        <v>5</v>
      </c>
      <c r="B117" s="194">
        <f>27+245</f>
        <v>272</v>
      </c>
      <c r="C117" s="194">
        <f>+D117-B117</f>
        <v>1028</v>
      </c>
      <c r="D117" s="245">
        <v>1300</v>
      </c>
      <c r="E117" s="247">
        <f>2928+1947</f>
        <v>4875</v>
      </c>
      <c r="F117" s="194">
        <f>+G117-E117</f>
        <v>6357</v>
      </c>
      <c r="G117" s="245">
        <v>11232</v>
      </c>
      <c r="H117" s="248">
        <v>9861</v>
      </c>
      <c r="I117" s="194">
        <v>6682</v>
      </c>
      <c r="J117" s="245">
        <v>15908</v>
      </c>
    </row>
    <row r="118" spans="1:10">
      <c r="A118" s="199" t="s">
        <v>6</v>
      </c>
      <c r="B118" s="194">
        <v>68</v>
      </c>
      <c r="C118" s="194">
        <f t="shared" ref="C118:C128" si="22">+D118-B118</f>
        <v>1242</v>
      </c>
      <c r="D118" s="245">
        <v>1310</v>
      </c>
      <c r="E118" s="247">
        <v>2899</v>
      </c>
      <c r="F118" s="194">
        <f t="shared" ref="F118:F128" si="23">+G118-E118</f>
        <v>7948</v>
      </c>
      <c r="G118" s="245">
        <v>10847</v>
      </c>
      <c r="H118" s="248">
        <v>9861</v>
      </c>
      <c r="I118" s="194">
        <v>6683</v>
      </c>
      <c r="J118" s="245">
        <v>15908</v>
      </c>
    </row>
    <row r="119" spans="1:10">
      <c r="A119" s="199" t="s">
        <v>7</v>
      </c>
      <c r="B119" s="194">
        <v>85</v>
      </c>
      <c r="C119" s="194">
        <f t="shared" si="22"/>
        <v>1215</v>
      </c>
      <c r="D119" s="245">
        <v>1300</v>
      </c>
      <c r="E119" s="247">
        <v>2811</v>
      </c>
      <c r="F119" s="194">
        <f t="shared" si="23"/>
        <v>7938</v>
      </c>
      <c r="G119" s="245">
        <v>10749</v>
      </c>
      <c r="H119" s="248">
        <v>9862</v>
      </c>
      <c r="I119" s="194">
        <v>6682</v>
      </c>
      <c r="J119" s="245">
        <v>15908</v>
      </c>
    </row>
    <row r="120" spans="1:10">
      <c r="A120" s="199" t="s">
        <v>8</v>
      </c>
      <c r="B120" s="194">
        <v>90</v>
      </c>
      <c r="C120" s="194">
        <f t="shared" si="22"/>
        <v>1250</v>
      </c>
      <c r="D120" s="245">
        <v>1340</v>
      </c>
      <c r="E120" s="247">
        <v>2811</v>
      </c>
      <c r="F120" s="194">
        <f t="shared" si="23"/>
        <v>7915</v>
      </c>
      <c r="G120" s="245">
        <v>10726</v>
      </c>
      <c r="H120" s="248">
        <v>9862</v>
      </c>
      <c r="I120" s="194">
        <v>6682</v>
      </c>
      <c r="J120" s="245">
        <v>15908</v>
      </c>
    </row>
    <row r="121" spans="1:10">
      <c r="A121" s="199" t="s">
        <v>9</v>
      </c>
      <c r="B121" s="194">
        <v>100</v>
      </c>
      <c r="C121" s="194">
        <f t="shared" si="22"/>
        <v>1200</v>
      </c>
      <c r="D121" s="245">
        <v>1300</v>
      </c>
      <c r="E121" s="247">
        <v>2811</v>
      </c>
      <c r="F121" s="194">
        <f t="shared" si="23"/>
        <v>8239</v>
      </c>
      <c r="G121" s="245">
        <v>11050</v>
      </c>
      <c r="H121" s="248">
        <v>9861</v>
      </c>
      <c r="I121" s="194">
        <v>6683</v>
      </c>
      <c r="J121" s="245">
        <v>19626</v>
      </c>
    </row>
    <row r="122" spans="1:10">
      <c r="A122" s="199" t="s">
        <v>10</v>
      </c>
      <c r="B122" s="194">
        <v>90</v>
      </c>
      <c r="C122" s="194">
        <f t="shared" si="22"/>
        <v>1470</v>
      </c>
      <c r="D122" s="245">
        <v>1560</v>
      </c>
      <c r="E122" s="247">
        <v>2811</v>
      </c>
      <c r="F122" s="194">
        <f t="shared" si="23"/>
        <v>7938</v>
      </c>
      <c r="G122" s="245">
        <v>10749</v>
      </c>
      <c r="H122" s="248">
        <v>9861</v>
      </c>
      <c r="I122" s="194">
        <v>6682</v>
      </c>
      <c r="J122" s="245">
        <v>19626</v>
      </c>
    </row>
    <row r="123" spans="1:10">
      <c r="A123" s="199" t="s">
        <v>11</v>
      </c>
      <c r="B123" s="194">
        <v>50</v>
      </c>
      <c r="C123" s="194">
        <f t="shared" si="22"/>
        <v>1200</v>
      </c>
      <c r="D123" s="245">
        <v>1250</v>
      </c>
      <c r="E123" s="247">
        <v>2811</v>
      </c>
      <c r="F123" s="194">
        <f t="shared" si="23"/>
        <v>7938</v>
      </c>
      <c r="G123" s="245">
        <v>10749</v>
      </c>
      <c r="H123" s="248">
        <v>9862</v>
      </c>
      <c r="I123" s="194">
        <v>6682</v>
      </c>
      <c r="J123" s="245">
        <v>15908</v>
      </c>
    </row>
    <row r="124" spans="1:10">
      <c r="A124" s="199" t="s">
        <v>12</v>
      </c>
      <c r="B124" s="194">
        <v>50</v>
      </c>
      <c r="C124" s="194">
        <f t="shared" si="22"/>
        <v>1249</v>
      </c>
      <c r="D124" s="245">
        <v>1299</v>
      </c>
      <c r="E124" s="247">
        <v>2811</v>
      </c>
      <c r="F124" s="194">
        <f t="shared" si="23"/>
        <v>8239</v>
      </c>
      <c r="G124" s="245">
        <v>11050</v>
      </c>
      <c r="H124" s="248">
        <v>9861</v>
      </c>
      <c r="I124" s="194">
        <v>6683</v>
      </c>
      <c r="J124" s="245">
        <v>15908</v>
      </c>
    </row>
    <row r="125" spans="1:10">
      <c r="A125" s="199" t="s">
        <v>13</v>
      </c>
      <c r="B125" s="194">
        <v>110</v>
      </c>
      <c r="C125" s="194">
        <f t="shared" si="22"/>
        <v>1220</v>
      </c>
      <c r="D125" s="245">
        <v>1330</v>
      </c>
      <c r="E125" s="247">
        <v>2811</v>
      </c>
      <c r="F125" s="194">
        <f t="shared" si="23"/>
        <v>7938</v>
      </c>
      <c r="G125" s="245">
        <v>10749</v>
      </c>
      <c r="H125" s="248">
        <v>9861</v>
      </c>
      <c r="I125" s="194">
        <v>6682</v>
      </c>
      <c r="J125" s="245">
        <v>15908</v>
      </c>
    </row>
    <row r="126" spans="1:10">
      <c r="A126" s="199" t="s">
        <v>14</v>
      </c>
      <c r="B126" s="194">
        <v>200</v>
      </c>
      <c r="C126" s="194">
        <f t="shared" si="22"/>
        <v>1170</v>
      </c>
      <c r="D126" s="245">
        <v>1370</v>
      </c>
      <c r="E126" s="247">
        <v>2811</v>
      </c>
      <c r="F126" s="194">
        <f t="shared" si="23"/>
        <v>8242</v>
      </c>
      <c r="G126" s="245">
        <v>11053</v>
      </c>
      <c r="H126" s="248">
        <v>9861</v>
      </c>
      <c r="I126" s="194">
        <v>6682</v>
      </c>
      <c r="J126" s="245">
        <v>15908</v>
      </c>
    </row>
    <row r="127" spans="1:10">
      <c r="A127" s="199" t="s">
        <v>15</v>
      </c>
      <c r="B127" s="194">
        <v>82</v>
      </c>
      <c r="C127" s="194">
        <f t="shared" si="22"/>
        <v>1308</v>
      </c>
      <c r="D127" s="245">
        <v>1390</v>
      </c>
      <c r="E127" s="247">
        <v>2811</v>
      </c>
      <c r="F127" s="194">
        <f t="shared" si="23"/>
        <v>7938</v>
      </c>
      <c r="G127" s="245">
        <v>10749</v>
      </c>
      <c r="H127" s="248">
        <v>9861</v>
      </c>
      <c r="I127" s="194">
        <v>6682</v>
      </c>
      <c r="J127" s="245">
        <v>15908</v>
      </c>
    </row>
    <row r="128" spans="1:10">
      <c r="A128" s="199" t="s">
        <v>16</v>
      </c>
      <c r="B128" s="194">
        <v>70</v>
      </c>
      <c r="C128" s="194">
        <f t="shared" si="22"/>
        <v>1180</v>
      </c>
      <c r="D128" s="245">
        <v>1250</v>
      </c>
      <c r="E128" s="247">
        <v>2812</v>
      </c>
      <c r="F128" s="194">
        <f t="shared" si="23"/>
        <v>7936</v>
      </c>
      <c r="G128" s="245">
        <v>10748</v>
      </c>
      <c r="H128" s="248">
        <v>9868</v>
      </c>
      <c r="I128" s="194">
        <v>6687</v>
      </c>
      <c r="J128" s="245">
        <v>16110</v>
      </c>
    </row>
    <row r="129" spans="1:10">
      <c r="A129" s="42" t="s">
        <v>17</v>
      </c>
      <c r="B129" s="194">
        <f>SUM(B117:B128)</f>
        <v>1267</v>
      </c>
      <c r="C129" s="194">
        <f t="shared" ref="C129:D129" si="24">SUM(C117:C128)</f>
        <v>14732</v>
      </c>
      <c r="D129" s="245">
        <f t="shared" si="24"/>
        <v>15999</v>
      </c>
      <c r="E129" s="247">
        <f>SUM(E117:E128)</f>
        <v>35885</v>
      </c>
      <c r="F129" s="194">
        <f t="shared" ref="F129:G129" si="25">SUM(F117:F128)</f>
        <v>94566</v>
      </c>
      <c r="G129" s="245">
        <f t="shared" si="25"/>
        <v>130451</v>
      </c>
      <c r="H129" s="247">
        <f>SUM(H117:H128)</f>
        <v>118342</v>
      </c>
      <c r="I129" s="194">
        <f t="shared" ref="I129:J129" si="26">SUM(I117:I128)</f>
        <v>80192</v>
      </c>
      <c r="J129" s="245">
        <f t="shared" si="26"/>
        <v>198534</v>
      </c>
    </row>
  </sheetData>
  <mergeCells count="35">
    <mergeCell ref="J8:K8"/>
    <mergeCell ref="A109:I109"/>
    <mergeCell ref="A114:A115"/>
    <mergeCell ref="B114:D114"/>
    <mergeCell ref="E114:G114"/>
    <mergeCell ref="H114:J114"/>
    <mergeCell ref="B115:C115"/>
    <mergeCell ref="E115:F115"/>
    <mergeCell ref="H115:I115"/>
    <mergeCell ref="A25:I25"/>
    <mergeCell ref="A29:A30"/>
    <mergeCell ref="B29:C29"/>
    <mergeCell ref="D29:E29"/>
    <mergeCell ref="F29:G29"/>
    <mergeCell ref="H29:I29"/>
    <mergeCell ref="J29:K29"/>
    <mergeCell ref="A4:I4"/>
    <mergeCell ref="A8:A9"/>
    <mergeCell ref="B8:C8"/>
    <mergeCell ref="D8:E8"/>
    <mergeCell ref="F8:G8"/>
    <mergeCell ref="H8:I8"/>
    <mergeCell ref="A55:F55"/>
    <mergeCell ref="B82:D82"/>
    <mergeCell ref="B83:C83"/>
    <mergeCell ref="E82:G82"/>
    <mergeCell ref="E83:F83"/>
    <mergeCell ref="A82:A83"/>
    <mergeCell ref="A78:I78"/>
    <mergeCell ref="A59:A60"/>
    <mergeCell ref="E59:F59"/>
    <mergeCell ref="B60:C60"/>
    <mergeCell ref="B59:D59"/>
    <mergeCell ref="H82:J82"/>
    <mergeCell ref="H83:I83"/>
  </mergeCells>
  <phoneticPr fontId="0" type="noConversion"/>
  <pageMargins left="0.43307086614173229" right="0.15748031496062992" top="0.35433070866141736" bottom="0.31496062992125984" header="0.27559055118110237" footer="0.19685039370078741"/>
  <pageSetup paperSize="9" scale="85" orientation="landscape" r:id="rId1"/>
  <headerFooter alignWithMargins="0">
    <oddHeader>&amp;LVeresegyház Város Önkormányzat</oddHeader>
    <oddFooter>&amp;LVeresegyház, 2014. Február 18.</oddFooter>
  </headerFooter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0B050"/>
  </sheetPr>
  <dimension ref="A1:C55"/>
  <sheetViews>
    <sheetView view="pageLayout" topLeftCell="A10" workbookViewId="0">
      <selection activeCell="C2" sqref="C2"/>
    </sheetView>
  </sheetViews>
  <sheetFormatPr defaultRowHeight="13.2"/>
  <cols>
    <col min="1" max="1" width="6.44140625" customWidth="1"/>
    <col min="2" max="2" width="69.6640625" customWidth="1"/>
    <col min="3" max="3" width="20.109375" customWidth="1"/>
  </cols>
  <sheetData>
    <row r="1" spans="1:3">
      <c r="B1" s="5"/>
      <c r="C1" s="397" t="s">
        <v>843</v>
      </c>
    </row>
    <row r="3" spans="1:3">
      <c r="B3" s="643" t="s">
        <v>22</v>
      </c>
      <c r="C3" s="643"/>
    </row>
    <row r="4" spans="1:3">
      <c r="B4" s="619" t="s">
        <v>139</v>
      </c>
      <c r="C4" s="644"/>
    </row>
    <row r="5" spans="1:3">
      <c r="B5" s="4"/>
      <c r="C5" s="3"/>
    </row>
    <row r="6" spans="1:3">
      <c r="C6" s="2" t="s">
        <v>23</v>
      </c>
    </row>
    <row r="7" spans="1:3" ht="24.75" customHeight="1">
      <c r="B7" s="14" t="s">
        <v>24</v>
      </c>
      <c r="C7" s="15" t="s">
        <v>25</v>
      </c>
    </row>
    <row r="8" spans="1:3" ht="13.5" customHeight="1">
      <c r="A8" s="2" t="s">
        <v>69</v>
      </c>
      <c r="B8" s="645" t="s">
        <v>44</v>
      </c>
      <c r="C8" s="648">
        <f>500+500+500+350</f>
        <v>1850</v>
      </c>
    </row>
    <row r="9" spans="1:3" ht="13.5" customHeight="1">
      <c r="B9" s="646"/>
      <c r="C9" s="649"/>
    </row>
    <row r="10" spans="1:3" ht="13.5" customHeight="1">
      <c r="A10" s="2" t="s">
        <v>70</v>
      </c>
      <c r="B10" s="645" t="s">
        <v>45</v>
      </c>
      <c r="C10" s="604"/>
    </row>
    <row r="11" spans="1:3" ht="13.5" customHeight="1">
      <c r="B11" s="647"/>
      <c r="C11" s="604"/>
    </row>
    <row r="12" spans="1:3" ht="13.5" customHeight="1">
      <c r="A12" s="2" t="s">
        <v>71</v>
      </c>
      <c r="B12" s="19" t="s">
        <v>26</v>
      </c>
      <c r="C12" s="169"/>
    </row>
    <row r="13" spans="1:3" ht="13.5" customHeight="1">
      <c r="A13" s="2" t="s">
        <v>665</v>
      </c>
      <c r="B13" s="20" t="s">
        <v>1</v>
      </c>
      <c r="C13" s="19"/>
    </row>
    <row r="14" spans="1:3" ht="13.5" customHeight="1">
      <c r="A14" s="2" t="s">
        <v>666</v>
      </c>
      <c r="B14" s="20" t="s">
        <v>27</v>
      </c>
      <c r="C14" s="19"/>
    </row>
    <row r="15" spans="1:3" ht="13.5" customHeight="1">
      <c r="A15" s="2" t="s">
        <v>667</v>
      </c>
      <c r="B15" s="20" t="s">
        <v>28</v>
      </c>
      <c r="C15" s="19"/>
    </row>
    <row r="16" spans="1:3" ht="13.5" customHeight="1">
      <c r="A16" s="2" t="s">
        <v>668</v>
      </c>
      <c r="B16" s="20" t="s">
        <v>29</v>
      </c>
      <c r="C16" s="19"/>
    </row>
    <row r="17" spans="1:3" ht="13.5" customHeight="1">
      <c r="A17" s="2" t="s">
        <v>669</v>
      </c>
      <c r="B17" s="20" t="s">
        <v>30</v>
      </c>
      <c r="C17" s="19"/>
    </row>
    <row r="18" spans="1:3" ht="13.5" customHeight="1">
      <c r="A18" s="2" t="s">
        <v>670</v>
      </c>
      <c r="B18" s="20" t="s">
        <v>31</v>
      </c>
      <c r="C18" s="19"/>
    </row>
    <row r="19" spans="1:3" ht="13.5" customHeight="1">
      <c r="A19" s="2" t="s">
        <v>671</v>
      </c>
      <c r="B19" s="20" t="s">
        <v>32</v>
      </c>
      <c r="C19" s="19"/>
    </row>
    <row r="20" spans="1:3" ht="13.5" customHeight="1">
      <c r="A20" s="2" t="s">
        <v>672</v>
      </c>
      <c r="B20" s="21" t="s">
        <v>33</v>
      </c>
      <c r="C20" s="19"/>
    </row>
    <row r="21" spans="1:3" ht="13.5" customHeight="1">
      <c r="A21" s="2" t="s">
        <v>673</v>
      </c>
      <c r="B21" s="21" t="s">
        <v>39</v>
      </c>
      <c r="C21" s="19"/>
    </row>
    <row r="22" spans="1:3" ht="13.5" customHeight="1">
      <c r="A22" s="2" t="s">
        <v>674</v>
      </c>
      <c r="B22" s="18" t="s">
        <v>38</v>
      </c>
      <c r="C22" s="169">
        <v>7988</v>
      </c>
    </row>
    <row r="23" spans="1:3" ht="13.5" customHeight="1">
      <c r="A23" s="2" t="s">
        <v>675</v>
      </c>
      <c r="B23" s="19" t="s">
        <v>34</v>
      </c>
      <c r="C23" s="169"/>
    </row>
    <row r="24" spans="1:3" ht="13.5" customHeight="1">
      <c r="A24" s="2" t="s">
        <v>676</v>
      </c>
      <c r="B24" s="20" t="s">
        <v>1</v>
      </c>
      <c r="C24" s="19"/>
    </row>
    <row r="25" spans="1:3" ht="13.5" customHeight="1">
      <c r="A25" s="2" t="s">
        <v>677</v>
      </c>
      <c r="B25" s="20" t="s">
        <v>27</v>
      </c>
      <c r="C25" s="19"/>
    </row>
    <row r="26" spans="1:3" ht="13.5" customHeight="1">
      <c r="A26" s="2" t="s">
        <v>678</v>
      </c>
      <c r="B26" s="20" t="s">
        <v>28</v>
      </c>
      <c r="C26" s="19"/>
    </row>
    <row r="27" spans="1:3" ht="13.5" customHeight="1">
      <c r="A27" s="2" t="s">
        <v>679</v>
      </c>
      <c r="B27" s="20" t="s">
        <v>29</v>
      </c>
      <c r="C27" s="19"/>
    </row>
    <row r="28" spans="1:3" ht="13.5" customHeight="1">
      <c r="A28" s="2" t="s">
        <v>680</v>
      </c>
      <c r="B28" s="20" t="s">
        <v>30</v>
      </c>
      <c r="C28" s="19"/>
    </row>
    <row r="29" spans="1:3" ht="13.5" customHeight="1">
      <c r="A29" s="2" t="s">
        <v>681</v>
      </c>
      <c r="B29" s="20" t="s">
        <v>31</v>
      </c>
      <c r="C29" s="19"/>
    </row>
    <row r="30" spans="1:3" ht="13.5" customHeight="1">
      <c r="A30" s="2" t="s">
        <v>682</v>
      </c>
      <c r="B30" s="20" t="s">
        <v>32</v>
      </c>
      <c r="C30" s="19"/>
    </row>
    <row r="31" spans="1:3" ht="13.5" customHeight="1">
      <c r="A31" s="2" t="s">
        <v>683</v>
      </c>
      <c r="B31" s="21" t="s">
        <v>33</v>
      </c>
      <c r="C31" s="19"/>
    </row>
    <row r="32" spans="1:3" ht="13.5" customHeight="1">
      <c r="A32" s="2" t="s">
        <v>684</v>
      </c>
      <c r="B32" s="21" t="s">
        <v>39</v>
      </c>
      <c r="C32" s="19"/>
    </row>
    <row r="33" spans="1:3" ht="13.5" customHeight="1">
      <c r="A33" s="2" t="s">
        <v>685</v>
      </c>
      <c r="B33" s="18" t="s">
        <v>36</v>
      </c>
      <c r="C33" s="169">
        <v>2890</v>
      </c>
    </row>
    <row r="34" spans="1:3" ht="13.5" customHeight="1">
      <c r="A34" s="2" t="s">
        <v>686</v>
      </c>
      <c r="B34" s="16" t="s">
        <v>40</v>
      </c>
      <c r="C34" s="169">
        <f>29829514/1000</f>
        <v>29829.513999999999</v>
      </c>
    </row>
    <row r="35" spans="1:3" ht="13.5" customHeight="1">
      <c r="A35" s="2" t="s">
        <v>687</v>
      </c>
      <c r="B35" s="16" t="s">
        <v>41</v>
      </c>
      <c r="C35" s="169">
        <v>137228.22</v>
      </c>
    </row>
    <row r="36" spans="1:3" ht="13.5" customHeight="1">
      <c r="A36" s="2" t="s">
        <v>688</v>
      </c>
      <c r="B36" s="16" t="s">
        <v>35</v>
      </c>
      <c r="C36" s="19"/>
    </row>
    <row r="37" spans="1:3" ht="15" customHeight="1">
      <c r="B37" s="8" t="s">
        <v>37</v>
      </c>
      <c r="C37" s="170">
        <f>+C8+C10+C12+C22+C33+C23+C34+C35+C36</f>
        <v>179785.734</v>
      </c>
    </row>
    <row r="39" spans="1:3">
      <c r="B39" s="6" t="s">
        <v>42</v>
      </c>
    </row>
    <row r="41" spans="1:3">
      <c r="B41" s="6" t="s">
        <v>42</v>
      </c>
    </row>
    <row r="43" spans="1:3">
      <c r="A43" s="2">
        <v>1</v>
      </c>
      <c r="B43" s="6" t="s">
        <v>689</v>
      </c>
    </row>
    <row r="45" spans="1:3">
      <c r="A45" s="2">
        <v>13</v>
      </c>
      <c r="B45" s="164" t="s">
        <v>373</v>
      </c>
    </row>
    <row r="46" spans="1:3">
      <c r="A46" s="2"/>
      <c r="B46" s="164"/>
    </row>
    <row r="47" spans="1:3">
      <c r="A47" s="2">
        <v>24</v>
      </c>
      <c r="B47" s="164" t="s">
        <v>374</v>
      </c>
    </row>
    <row r="48" spans="1:3">
      <c r="A48" s="2"/>
      <c r="B48" s="164" t="s">
        <v>375</v>
      </c>
    </row>
    <row r="49" spans="1:2">
      <c r="A49" s="2"/>
      <c r="B49" s="164" t="s">
        <v>376</v>
      </c>
    </row>
    <row r="50" spans="1:2">
      <c r="A50" s="2"/>
      <c r="B50" s="164" t="s">
        <v>377</v>
      </c>
    </row>
    <row r="51" spans="1:2">
      <c r="A51" s="2"/>
      <c r="B51" s="164" t="s">
        <v>378</v>
      </c>
    </row>
    <row r="52" spans="1:2">
      <c r="A52" s="2"/>
      <c r="B52" s="164"/>
    </row>
    <row r="53" spans="1:2">
      <c r="A53" s="2">
        <v>25</v>
      </c>
      <c r="B53" t="s">
        <v>379</v>
      </c>
    </row>
    <row r="54" spans="1:2">
      <c r="A54" s="2"/>
    </row>
    <row r="55" spans="1:2">
      <c r="A55" s="2">
        <v>26</v>
      </c>
      <c r="B55" t="s">
        <v>380</v>
      </c>
    </row>
  </sheetData>
  <mergeCells count="6">
    <mergeCell ref="B3:C3"/>
    <mergeCell ref="B4:C4"/>
    <mergeCell ref="B8:B9"/>
    <mergeCell ref="B10:B11"/>
    <mergeCell ref="C10:C11"/>
    <mergeCell ref="C8:C9"/>
  </mergeCells>
  <phoneticPr fontId="0" type="noConversion"/>
  <printOptions horizontalCentered="1"/>
  <pageMargins left="0.43307086614173229" right="0.15748031496062992" top="0.35433070866141736" bottom="0.31496062992125984" header="0.27559055118110237" footer="0.19685039370078741"/>
  <pageSetup paperSize="9" scale="85" orientation="portrait" r:id="rId1"/>
  <headerFooter alignWithMargins="0">
    <oddHeader>&amp;LVeresegyház Város Önkormányzat</oddHeader>
    <oddFooter>&amp;LVeresegyház, 2014. Február 18.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00B050"/>
  </sheetPr>
  <dimension ref="A1:L93"/>
  <sheetViews>
    <sheetView view="pageLayout" topLeftCell="A13" workbookViewId="0">
      <selection activeCell="K71" sqref="K71"/>
    </sheetView>
  </sheetViews>
  <sheetFormatPr defaultRowHeight="13.2"/>
  <cols>
    <col min="4" max="4" width="12" customWidth="1"/>
    <col min="5" max="5" width="11.88671875" customWidth="1"/>
    <col min="6" max="6" width="11.6640625" customWidth="1"/>
    <col min="7" max="7" width="11.5546875" customWidth="1"/>
    <col min="8" max="9" width="9.88671875" customWidth="1"/>
    <col min="10" max="10" width="12.44140625" customWidth="1"/>
    <col min="11" max="11" width="13.33203125" customWidth="1"/>
  </cols>
  <sheetData>
    <row r="1" spans="1:12">
      <c r="J1" s="660" t="s">
        <v>840</v>
      </c>
      <c r="K1" s="660"/>
      <c r="L1" s="67"/>
    </row>
    <row r="3" spans="1:12">
      <c r="A3" s="662" t="s">
        <v>66</v>
      </c>
      <c r="B3" s="662"/>
      <c r="C3" s="662"/>
      <c r="D3" s="662"/>
      <c r="E3" s="662"/>
      <c r="F3" s="662"/>
      <c r="G3" s="662"/>
      <c r="H3" s="662"/>
      <c r="I3" s="662"/>
      <c r="J3" s="662"/>
      <c r="K3" s="662"/>
      <c r="L3" s="662"/>
    </row>
    <row r="4" spans="1:12">
      <c r="A4" s="662"/>
      <c r="B4" s="662"/>
      <c r="C4" s="662"/>
      <c r="D4" s="662"/>
      <c r="E4" s="662"/>
      <c r="F4" s="662"/>
      <c r="G4" s="662"/>
      <c r="H4" s="662"/>
      <c r="I4" s="662"/>
      <c r="J4" s="662"/>
      <c r="K4" s="662"/>
      <c r="L4" s="662"/>
    </row>
    <row r="5" spans="1:12">
      <c r="A5" s="662"/>
      <c r="B5" s="662"/>
      <c r="C5" s="662"/>
      <c r="D5" s="662"/>
      <c r="E5" s="662"/>
      <c r="F5" s="662"/>
      <c r="G5" s="662"/>
      <c r="H5" s="662"/>
      <c r="I5" s="662"/>
      <c r="J5" s="662"/>
      <c r="K5" s="662"/>
      <c r="L5" s="662"/>
    </row>
    <row r="6" spans="1:1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>
      <c r="A7" s="22"/>
      <c r="B7" s="53" t="s">
        <v>56</v>
      </c>
      <c r="C7" s="53"/>
      <c r="D7" s="661" t="s">
        <v>381</v>
      </c>
      <c r="E7" s="661"/>
      <c r="F7" s="661"/>
      <c r="G7" s="661"/>
      <c r="H7" s="661"/>
      <c r="I7" s="661"/>
      <c r="J7" s="661"/>
      <c r="K7" s="661"/>
      <c r="L7" s="45"/>
    </row>
    <row r="8" spans="1:12">
      <c r="A8" s="22"/>
      <c r="B8" s="661" t="s">
        <v>57</v>
      </c>
      <c r="C8" s="661"/>
      <c r="D8" s="661" t="s">
        <v>382</v>
      </c>
      <c r="E8" s="661"/>
      <c r="F8" s="661"/>
      <c r="G8" s="661"/>
      <c r="H8" s="661"/>
      <c r="I8" s="661"/>
      <c r="J8" s="661"/>
      <c r="K8" s="661"/>
      <c r="L8" s="45"/>
    </row>
    <row r="9" spans="1:12" ht="16.5" customHeight="1">
      <c r="A9" s="22"/>
      <c r="B9" s="22"/>
      <c r="C9" s="22"/>
      <c r="D9" s="22"/>
      <c r="E9" s="22"/>
      <c r="F9" s="22"/>
      <c r="G9" s="22"/>
      <c r="H9" s="22"/>
      <c r="I9" s="22"/>
      <c r="K9" s="44" t="s">
        <v>136</v>
      </c>
      <c r="L9" s="22"/>
    </row>
    <row r="10" spans="1:12">
      <c r="A10" s="22"/>
      <c r="B10" s="652" t="s">
        <v>58</v>
      </c>
      <c r="C10" s="653"/>
      <c r="D10" s="654"/>
      <c r="E10" s="24">
        <v>2014</v>
      </c>
      <c r="F10" s="24">
        <v>2015</v>
      </c>
      <c r="G10" s="24">
        <v>2016</v>
      </c>
      <c r="H10" s="24">
        <v>2017</v>
      </c>
      <c r="I10" s="24">
        <v>2018</v>
      </c>
      <c r="J10" s="17">
        <v>2019</v>
      </c>
      <c r="K10" s="24" t="s">
        <v>43</v>
      </c>
      <c r="L10" s="22"/>
    </row>
    <row r="11" spans="1:12">
      <c r="A11" s="22"/>
      <c r="B11" s="651" t="s">
        <v>59</v>
      </c>
      <c r="C11" s="651"/>
      <c r="D11" s="651"/>
      <c r="E11" s="23"/>
      <c r="F11" s="23"/>
      <c r="G11" s="23"/>
      <c r="H11" s="23"/>
      <c r="I11" s="23"/>
      <c r="J11" s="23"/>
      <c r="K11" s="23"/>
      <c r="L11" s="22"/>
    </row>
    <row r="12" spans="1:12">
      <c r="A12" s="22"/>
      <c r="B12" s="659" t="s">
        <v>60</v>
      </c>
      <c r="C12" s="651"/>
      <c r="D12" s="651"/>
      <c r="E12" s="23"/>
      <c r="F12" s="23"/>
      <c r="G12" s="23"/>
      <c r="H12" s="24"/>
      <c r="I12" s="23"/>
      <c r="J12" s="23"/>
      <c r="K12" s="23"/>
      <c r="L12" s="22"/>
    </row>
    <row r="13" spans="1:12">
      <c r="A13" s="22"/>
      <c r="B13" s="651" t="s">
        <v>384</v>
      </c>
      <c r="C13" s="651"/>
      <c r="D13" s="651"/>
      <c r="E13" s="165">
        <v>38387</v>
      </c>
      <c r="F13" s="23"/>
      <c r="G13" s="23"/>
      <c r="H13" s="23"/>
      <c r="I13" s="23"/>
      <c r="J13" s="23"/>
      <c r="K13" s="165">
        <f>SUM(E13:J13)</f>
        <v>38387</v>
      </c>
      <c r="L13" s="22"/>
    </row>
    <row r="14" spans="1:12">
      <c r="A14" s="22"/>
      <c r="B14" s="650" t="s">
        <v>61</v>
      </c>
      <c r="C14" s="650"/>
      <c r="D14" s="650"/>
      <c r="E14" s="23"/>
      <c r="F14" s="23"/>
      <c r="G14" s="23"/>
      <c r="H14" s="23"/>
      <c r="I14" s="23"/>
      <c r="J14" s="23"/>
      <c r="K14" s="165"/>
      <c r="L14" s="22"/>
    </row>
    <row r="15" spans="1:12">
      <c r="A15" s="22"/>
      <c r="B15" s="650" t="s">
        <v>19</v>
      </c>
      <c r="C15" s="650"/>
      <c r="D15" s="650"/>
      <c r="E15" s="23"/>
      <c r="F15" s="23"/>
      <c r="G15" s="23"/>
      <c r="H15" s="24"/>
      <c r="I15" s="23"/>
      <c r="J15" s="23"/>
      <c r="K15" s="165"/>
      <c r="L15" s="22"/>
    </row>
    <row r="16" spans="1:12">
      <c r="A16" s="22"/>
      <c r="B16" s="650" t="s">
        <v>62</v>
      </c>
      <c r="C16" s="650"/>
      <c r="D16" s="650"/>
      <c r="E16" s="23"/>
      <c r="F16" s="23"/>
      <c r="G16" s="23"/>
      <c r="H16" s="23"/>
      <c r="I16" s="23"/>
      <c r="J16" s="23"/>
      <c r="K16" s="165"/>
      <c r="L16" s="22"/>
    </row>
    <row r="17" spans="1:12">
      <c r="A17" s="22"/>
      <c r="B17" s="651"/>
      <c r="C17" s="651"/>
      <c r="D17" s="651"/>
      <c r="E17" s="165"/>
      <c r="F17" s="23"/>
      <c r="G17" s="23"/>
      <c r="H17" s="23"/>
      <c r="I17" s="23"/>
      <c r="J17" s="23"/>
      <c r="K17" s="165"/>
      <c r="L17" s="22"/>
    </row>
    <row r="18" spans="1:12">
      <c r="A18" s="22"/>
      <c r="B18" s="25" t="s">
        <v>63</v>
      </c>
      <c r="C18" s="23"/>
      <c r="D18" s="23"/>
      <c r="E18" s="166">
        <f>SUM(E11:E17)</f>
        <v>38387</v>
      </c>
      <c r="F18" s="25"/>
      <c r="G18" s="25"/>
      <c r="H18" s="25"/>
      <c r="I18" s="25"/>
      <c r="J18" s="25"/>
      <c r="K18" s="166">
        <f t="shared" ref="K18" si="0">SUM(E18:J18)</f>
        <v>38387</v>
      </c>
      <c r="L18" s="22"/>
    </row>
    <row r="19" spans="1:1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</row>
    <row r="20" spans="1:1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>
      <c r="A21" s="22"/>
      <c r="B21" s="652" t="s">
        <v>64</v>
      </c>
      <c r="C21" s="653"/>
      <c r="D21" s="654"/>
      <c r="E21" s="24">
        <v>2014</v>
      </c>
      <c r="F21" s="24">
        <v>2015</v>
      </c>
      <c r="G21" s="24">
        <v>2016</v>
      </c>
      <c r="H21" s="24">
        <v>2017</v>
      </c>
      <c r="I21" s="24">
        <v>2018</v>
      </c>
      <c r="J21" s="24">
        <v>2019</v>
      </c>
      <c r="K21" s="24" t="s">
        <v>43</v>
      </c>
      <c r="L21" s="22"/>
    </row>
    <row r="22" spans="1:12" ht="23.4" customHeight="1">
      <c r="A22" s="22"/>
      <c r="B22" s="656" t="s">
        <v>383</v>
      </c>
      <c r="C22" s="657"/>
      <c r="D22" s="658"/>
      <c r="E22" s="165">
        <v>1473</v>
      </c>
      <c r="F22" s="23"/>
      <c r="G22" s="23"/>
      <c r="H22" s="23"/>
      <c r="I22" s="23"/>
      <c r="J22" s="23"/>
      <c r="K22" s="165">
        <f>SUM(E22:J22)</f>
        <v>1473</v>
      </c>
      <c r="L22" s="22"/>
    </row>
    <row r="23" spans="1:12">
      <c r="A23" s="22"/>
      <c r="B23" s="652"/>
      <c r="C23" s="653"/>
      <c r="D23" s="654"/>
      <c r="E23" s="23"/>
      <c r="F23" s="23"/>
      <c r="G23" s="23"/>
      <c r="H23" s="23"/>
      <c r="I23" s="23"/>
      <c r="J23" s="23"/>
      <c r="K23" s="165"/>
      <c r="L23" s="22"/>
    </row>
    <row r="24" spans="1:12">
      <c r="A24" s="22"/>
      <c r="B24" s="651"/>
      <c r="C24" s="651"/>
      <c r="D24" s="651"/>
      <c r="E24" s="23"/>
      <c r="F24" s="23"/>
      <c r="G24" s="23"/>
      <c r="H24" s="23"/>
      <c r="I24" s="23"/>
      <c r="J24" s="23"/>
      <c r="K24" s="165"/>
      <c r="L24" s="22"/>
    </row>
    <row r="25" spans="1:12">
      <c r="A25" s="22"/>
      <c r="B25" s="650"/>
      <c r="C25" s="650"/>
      <c r="D25" s="650"/>
      <c r="E25" s="23"/>
      <c r="F25" s="23"/>
      <c r="G25" s="23"/>
      <c r="H25" s="23"/>
      <c r="I25" s="23"/>
      <c r="J25" s="23"/>
      <c r="K25" s="165"/>
      <c r="L25" s="22"/>
    </row>
    <row r="26" spans="1:12">
      <c r="A26" s="22"/>
      <c r="B26" s="651"/>
      <c r="C26" s="651"/>
      <c r="D26" s="651"/>
      <c r="E26" s="23"/>
      <c r="F26" s="23"/>
      <c r="G26" s="23"/>
      <c r="H26" s="23"/>
      <c r="I26" s="23"/>
      <c r="J26" s="23"/>
      <c r="K26" s="165"/>
      <c r="L26" s="22"/>
    </row>
    <row r="27" spans="1:12">
      <c r="A27" s="22"/>
      <c r="B27" s="655" t="s">
        <v>65</v>
      </c>
      <c r="C27" s="651"/>
      <c r="D27" s="651"/>
      <c r="E27" s="166">
        <f>SUM(E22:E26)</f>
        <v>1473</v>
      </c>
      <c r="F27" s="25"/>
      <c r="G27" s="25"/>
      <c r="H27" s="25"/>
      <c r="I27" s="25"/>
      <c r="J27" s="26"/>
      <c r="K27" s="166">
        <f t="shared" ref="K27" si="1">SUM(E27:J27)</f>
        <v>1473</v>
      </c>
      <c r="L27" s="22"/>
    </row>
    <row r="30" spans="1:12">
      <c r="K30" s="660" t="s">
        <v>841</v>
      </c>
      <c r="L30" s="660"/>
    </row>
    <row r="32" spans="1:12">
      <c r="B32" s="183" t="s">
        <v>56</v>
      </c>
      <c r="C32" s="183"/>
      <c r="D32" s="661" t="s">
        <v>405</v>
      </c>
      <c r="E32" s="661"/>
      <c r="F32" s="661"/>
      <c r="G32" s="661"/>
      <c r="H32" s="661"/>
      <c r="I32" s="661"/>
      <c r="J32" s="661"/>
      <c r="K32" s="661"/>
    </row>
    <row r="33" spans="2:11">
      <c r="B33" s="661" t="s">
        <v>57</v>
      </c>
      <c r="C33" s="661"/>
      <c r="D33" s="661" t="s">
        <v>406</v>
      </c>
      <c r="E33" s="661"/>
      <c r="F33" s="661"/>
      <c r="G33" s="661"/>
      <c r="H33" s="661"/>
      <c r="I33" s="661"/>
      <c r="J33" s="661"/>
      <c r="K33" s="661"/>
    </row>
    <row r="34" spans="2:11">
      <c r="B34" s="22"/>
      <c r="C34" s="22"/>
      <c r="D34" s="22"/>
      <c r="E34" s="22"/>
      <c r="F34" s="22"/>
      <c r="G34" s="22"/>
      <c r="H34" s="22"/>
      <c r="I34" s="22"/>
      <c r="K34" s="181" t="s">
        <v>136</v>
      </c>
    </row>
    <row r="35" spans="2:11">
      <c r="B35" s="652" t="s">
        <v>58</v>
      </c>
      <c r="C35" s="653"/>
      <c r="D35" s="654"/>
      <c r="E35" s="182">
        <v>2014</v>
      </c>
      <c r="F35" s="182">
        <v>2015</v>
      </c>
      <c r="G35" s="182">
        <v>2016</v>
      </c>
      <c r="H35" s="182">
        <v>2017</v>
      </c>
      <c r="I35" s="182">
        <v>2018</v>
      </c>
      <c r="J35" s="178">
        <v>2019</v>
      </c>
      <c r="K35" s="182" t="s">
        <v>43</v>
      </c>
    </row>
    <row r="36" spans="2:11">
      <c r="B36" s="651" t="s">
        <v>59</v>
      </c>
      <c r="C36" s="651"/>
      <c r="D36" s="651"/>
      <c r="E36" s="23"/>
      <c r="F36" s="23"/>
      <c r="G36" s="23"/>
      <c r="H36" s="23"/>
      <c r="I36" s="23"/>
      <c r="J36" s="23"/>
      <c r="K36" s="23"/>
    </row>
    <row r="37" spans="2:11">
      <c r="B37" s="659" t="s">
        <v>60</v>
      </c>
      <c r="C37" s="651"/>
      <c r="D37" s="651"/>
      <c r="E37" s="23"/>
      <c r="F37" s="23"/>
      <c r="G37" s="23"/>
      <c r="H37" s="182"/>
      <c r="I37" s="23"/>
      <c r="J37" s="23"/>
      <c r="K37" s="23"/>
    </row>
    <row r="38" spans="2:11">
      <c r="B38" s="651" t="s">
        <v>407</v>
      </c>
      <c r="C38" s="651"/>
      <c r="D38" s="651"/>
      <c r="E38" s="165">
        <v>20149</v>
      </c>
      <c r="F38" s="23"/>
      <c r="G38" s="23"/>
      <c r="H38" s="23"/>
      <c r="I38" s="23"/>
      <c r="J38" s="23"/>
      <c r="K38" s="165">
        <f>SUM(E38:J38)</f>
        <v>20149</v>
      </c>
    </row>
    <row r="39" spans="2:11">
      <c r="B39" s="650" t="s">
        <v>61</v>
      </c>
      <c r="C39" s="650"/>
      <c r="D39" s="650"/>
      <c r="E39" s="23"/>
      <c r="F39" s="23"/>
      <c r="G39" s="23"/>
      <c r="H39" s="23"/>
      <c r="I39" s="23"/>
      <c r="J39" s="23"/>
      <c r="K39" s="165"/>
    </row>
    <row r="40" spans="2:11">
      <c r="B40" s="650" t="s">
        <v>19</v>
      </c>
      <c r="C40" s="650"/>
      <c r="D40" s="650"/>
      <c r="E40" s="23"/>
      <c r="F40" s="23"/>
      <c r="G40" s="23"/>
      <c r="H40" s="182"/>
      <c r="I40" s="23"/>
      <c r="J40" s="23"/>
      <c r="K40" s="165"/>
    </row>
    <row r="41" spans="2:11">
      <c r="B41" s="650" t="s">
        <v>62</v>
      </c>
      <c r="C41" s="650"/>
      <c r="D41" s="650"/>
      <c r="E41" s="23"/>
      <c r="F41" s="23"/>
      <c r="G41" s="23"/>
      <c r="H41" s="23"/>
      <c r="I41" s="23"/>
      <c r="J41" s="23"/>
      <c r="K41" s="165"/>
    </row>
    <row r="42" spans="2:11">
      <c r="B42" s="651"/>
      <c r="C42" s="651"/>
      <c r="D42" s="651"/>
      <c r="E42" s="165"/>
      <c r="F42" s="23"/>
      <c r="G42" s="23"/>
      <c r="H42" s="23"/>
      <c r="I42" s="23"/>
      <c r="J42" s="23"/>
      <c r="K42" s="165"/>
    </row>
    <row r="43" spans="2:11">
      <c r="B43" s="25" t="s">
        <v>63</v>
      </c>
      <c r="C43" s="23"/>
      <c r="D43" s="23"/>
      <c r="E43" s="166">
        <f>SUM(E36:E42)</f>
        <v>20149</v>
      </c>
      <c r="F43" s="25"/>
      <c r="G43" s="25"/>
      <c r="H43" s="25"/>
      <c r="I43" s="25"/>
      <c r="J43" s="25"/>
      <c r="K43" s="166">
        <f t="shared" ref="K43" si="2">SUM(E43:J43)</f>
        <v>20149</v>
      </c>
    </row>
    <row r="44" spans="2:11">
      <c r="B44" s="22"/>
      <c r="C44" s="22"/>
      <c r="D44" s="22"/>
      <c r="E44" s="22"/>
      <c r="F44" s="22"/>
      <c r="G44" s="22"/>
      <c r="H44" s="22"/>
      <c r="I44" s="22"/>
      <c r="J44" s="22"/>
      <c r="K44" s="22"/>
    </row>
    <row r="45" spans="2:11">
      <c r="B45" s="22"/>
      <c r="C45" s="22"/>
      <c r="D45" s="22"/>
      <c r="E45" s="22"/>
      <c r="F45" s="22"/>
      <c r="G45" s="22"/>
      <c r="H45" s="22"/>
      <c r="I45" s="22"/>
      <c r="J45" s="22"/>
      <c r="K45" s="22"/>
    </row>
    <row r="46" spans="2:11">
      <c r="B46" s="652" t="s">
        <v>64</v>
      </c>
      <c r="C46" s="653"/>
      <c r="D46" s="654"/>
      <c r="E46" s="182">
        <v>2014</v>
      </c>
      <c r="F46" s="182">
        <v>2015</v>
      </c>
      <c r="G46" s="182">
        <v>2016</v>
      </c>
      <c r="H46" s="182">
        <v>2017</v>
      </c>
      <c r="I46" s="182">
        <v>2018</v>
      </c>
      <c r="J46" s="182">
        <v>2019</v>
      </c>
      <c r="K46" s="182" t="s">
        <v>43</v>
      </c>
    </row>
    <row r="47" spans="2:11">
      <c r="B47" s="656" t="s">
        <v>408</v>
      </c>
      <c r="C47" s="657"/>
      <c r="D47" s="658"/>
      <c r="E47" s="165">
        <v>1007</v>
      </c>
      <c r="F47" s="23"/>
      <c r="G47" s="23"/>
      <c r="H47" s="23"/>
      <c r="I47" s="23"/>
      <c r="J47" s="23"/>
      <c r="K47" s="165">
        <f>SUM(E47:J47)</f>
        <v>1007</v>
      </c>
    </row>
    <row r="48" spans="2:11">
      <c r="B48" s="656" t="s">
        <v>409</v>
      </c>
      <c r="C48" s="657"/>
      <c r="D48" s="658"/>
      <c r="E48" s="165">
        <v>1969</v>
      </c>
      <c r="F48" s="23"/>
      <c r="G48" s="23"/>
      <c r="H48" s="23"/>
      <c r="I48" s="23"/>
      <c r="J48" s="23"/>
      <c r="K48" s="165">
        <f t="shared" ref="K48:K53" si="3">SUM(E48:J48)</f>
        <v>1969</v>
      </c>
    </row>
    <row r="49" spans="2:11">
      <c r="B49" s="656" t="s">
        <v>410</v>
      </c>
      <c r="C49" s="657"/>
      <c r="D49" s="658"/>
      <c r="E49" s="165">
        <v>7696</v>
      </c>
      <c r="F49" s="23"/>
      <c r="G49" s="23"/>
      <c r="H49" s="23"/>
      <c r="I49" s="23"/>
      <c r="J49" s="23"/>
      <c r="K49" s="165">
        <f t="shared" si="3"/>
        <v>7696</v>
      </c>
    </row>
    <row r="50" spans="2:11">
      <c r="B50" s="656" t="s">
        <v>411</v>
      </c>
      <c r="C50" s="657"/>
      <c r="D50" s="658"/>
      <c r="E50" s="165">
        <v>3353</v>
      </c>
      <c r="F50" s="23"/>
      <c r="G50" s="23"/>
      <c r="H50" s="23"/>
      <c r="I50" s="23"/>
      <c r="J50" s="23"/>
      <c r="K50" s="165">
        <f t="shared" si="3"/>
        <v>3353</v>
      </c>
    </row>
    <row r="51" spans="2:11" ht="25.2" customHeight="1">
      <c r="B51" s="656" t="s">
        <v>412</v>
      </c>
      <c r="C51" s="657"/>
      <c r="D51" s="658"/>
      <c r="E51" s="165">
        <v>5249</v>
      </c>
      <c r="F51" s="23"/>
      <c r="G51" s="23"/>
      <c r="H51" s="23"/>
      <c r="I51" s="23"/>
      <c r="J51" s="23"/>
      <c r="K51" s="165">
        <f t="shared" si="3"/>
        <v>5249</v>
      </c>
    </row>
    <row r="52" spans="2:11">
      <c r="B52" s="656" t="s">
        <v>413</v>
      </c>
      <c r="C52" s="657"/>
      <c r="D52" s="658"/>
      <c r="E52" s="165">
        <v>481</v>
      </c>
      <c r="F52" s="23"/>
      <c r="G52" s="23"/>
      <c r="H52" s="23"/>
      <c r="I52" s="23"/>
      <c r="J52" s="23"/>
      <c r="K52" s="165">
        <f t="shared" si="3"/>
        <v>481</v>
      </c>
    </row>
    <row r="53" spans="2:11">
      <c r="B53" s="656" t="s">
        <v>414</v>
      </c>
      <c r="C53" s="657"/>
      <c r="D53" s="658"/>
      <c r="E53" s="23">
        <v>394</v>
      </c>
      <c r="F53" s="23"/>
      <c r="G53" s="23"/>
      <c r="H53" s="23"/>
      <c r="I53" s="23"/>
      <c r="J53" s="23"/>
      <c r="K53" s="165">
        <f t="shared" si="3"/>
        <v>394</v>
      </c>
    </row>
    <row r="54" spans="2:11">
      <c r="B54" s="655" t="s">
        <v>65</v>
      </c>
      <c r="C54" s="651"/>
      <c r="D54" s="651"/>
      <c r="E54" s="166">
        <f>SUM(E47:E53)</f>
        <v>20149</v>
      </c>
      <c r="F54" s="25"/>
      <c r="G54" s="25"/>
      <c r="H54" s="25"/>
      <c r="I54" s="25"/>
      <c r="J54" s="26"/>
      <c r="K54" s="166">
        <f t="shared" ref="K54" si="4">SUM(E54:J54)</f>
        <v>20149</v>
      </c>
    </row>
    <row r="67" spans="1:12">
      <c r="A67" s="662" t="s">
        <v>66</v>
      </c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</row>
    <row r="70" spans="1:12">
      <c r="K70" s="660" t="s">
        <v>842</v>
      </c>
      <c r="L70" s="660"/>
    </row>
    <row r="72" spans="1:12">
      <c r="B72" s="183" t="s">
        <v>56</v>
      </c>
      <c r="C72" s="183"/>
      <c r="D72" s="661" t="s">
        <v>415</v>
      </c>
      <c r="E72" s="661"/>
      <c r="F72" s="661"/>
      <c r="G72" s="661"/>
      <c r="H72" s="661"/>
      <c r="I72" s="661"/>
      <c r="J72" s="661"/>
      <c r="K72" s="661"/>
    </row>
    <row r="73" spans="1:12">
      <c r="B73" s="661" t="s">
        <v>57</v>
      </c>
      <c r="C73" s="661"/>
      <c r="D73" s="661" t="s">
        <v>416</v>
      </c>
      <c r="E73" s="661"/>
      <c r="F73" s="661"/>
      <c r="G73" s="661"/>
      <c r="H73" s="661"/>
      <c r="I73" s="661"/>
      <c r="J73" s="661"/>
      <c r="K73" s="661"/>
    </row>
    <row r="74" spans="1:12">
      <c r="B74" s="22"/>
      <c r="C74" s="22"/>
      <c r="D74" s="22"/>
      <c r="E74" s="22"/>
      <c r="F74" s="22"/>
      <c r="G74" s="22"/>
      <c r="H74" s="22"/>
      <c r="I74" s="22"/>
      <c r="K74" s="181" t="s">
        <v>136</v>
      </c>
    </row>
    <row r="75" spans="1:12">
      <c r="B75" s="652" t="s">
        <v>58</v>
      </c>
      <c r="C75" s="653"/>
      <c r="D75" s="654"/>
      <c r="E75" s="182">
        <v>2014</v>
      </c>
      <c r="F75" s="182">
        <v>2015</v>
      </c>
      <c r="G75" s="182">
        <v>2016</v>
      </c>
      <c r="H75" s="182">
        <v>2017</v>
      </c>
      <c r="I75" s="182">
        <v>2018</v>
      </c>
      <c r="J75" s="178">
        <v>2019</v>
      </c>
      <c r="K75" s="182" t="s">
        <v>43</v>
      </c>
    </row>
    <row r="76" spans="1:12">
      <c r="B76" s="651" t="s">
        <v>59</v>
      </c>
      <c r="C76" s="651"/>
      <c r="D76" s="651"/>
      <c r="E76" s="23"/>
      <c r="F76" s="23"/>
      <c r="G76" s="23"/>
      <c r="H76" s="23"/>
      <c r="I76" s="23"/>
      <c r="J76" s="23"/>
      <c r="K76" s="23"/>
    </row>
    <row r="77" spans="1:12">
      <c r="B77" s="659" t="s">
        <v>60</v>
      </c>
      <c r="C77" s="651"/>
      <c r="D77" s="651"/>
      <c r="E77" s="23"/>
      <c r="F77" s="23"/>
      <c r="G77" s="23"/>
      <c r="H77" s="182"/>
      <c r="I77" s="23"/>
      <c r="J77" s="23"/>
      <c r="K77" s="23"/>
    </row>
    <row r="78" spans="1:12">
      <c r="B78" s="651" t="s">
        <v>407</v>
      </c>
      <c r="C78" s="651"/>
      <c r="D78" s="651"/>
      <c r="E78" s="165">
        <v>9949</v>
      </c>
      <c r="F78" s="23"/>
      <c r="G78" s="23"/>
      <c r="H78" s="23"/>
      <c r="I78" s="23"/>
      <c r="J78" s="23"/>
      <c r="K78" s="165">
        <f>SUM(E78:J78)</f>
        <v>9949</v>
      </c>
    </row>
    <row r="79" spans="1:12">
      <c r="B79" s="650" t="s">
        <v>61</v>
      </c>
      <c r="C79" s="650"/>
      <c r="D79" s="650"/>
      <c r="E79" s="23"/>
      <c r="F79" s="23"/>
      <c r="G79" s="23"/>
      <c r="H79" s="23"/>
      <c r="I79" s="23"/>
      <c r="J79" s="23"/>
      <c r="K79" s="165"/>
    </row>
    <row r="80" spans="1:12">
      <c r="B80" s="650" t="s">
        <v>19</v>
      </c>
      <c r="C80" s="650"/>
      <c r="D80" s="650"/>
      <c r="E80" s="23"/>
      <c r="F80" s="23"/>
      <c r="G80" s="23"/>
      <c r="H80" s="182"/>
      <c r="I80" s="23"/>
      <c r="J80" s="23"/>
      <c r="K80" s="165"/>
    </row>
    <row r="81" spans="2:11">
      <c r="B81" s="650" t="s">
        <v>62</v>
      </c>
      <c r="C81" s="650"/>
      <c r="D81" s="650"/>
      <c r="E81" s="23"/>
      <c r="F81" s="23"/>
      <c r="G81" s="23"/>
      <c r="H81" s="23"/>
      <c r="I81" s="23"/>
      <c r="J81" s="23"/>
      <c r="K81" s="165"/>
    </row>
    <row r="82" spans="2:11">
      <c r="B82" s="651"/>
      <c r="C82" s="651"/>
      <c r="D82" s="651"/>
      <c r="E82" s="165"/>
      <c r="F82" s="23"/>
      <c r="G82" s="23"/>
      <c r="H82" s="23"/>
      <c r="I82" s="23"/>
      <c r="J82" s="23"/>
      <c r="K82" s="165"/>
    </row>
    <row r="83" spans="2:11">
      <c r="B83" s="25" t="s">
        <v>63</v>
      </c>
      <c r="C83" s="23"/>
      <c r="D83" s="23"/>
      <c r="E83" s="166">
        <f>SUM(E76:E82)</f>
        <v>9949</v>
      </c>
      <c r="F83" s="25"/>
      <c r="G83" s="25"/>
      <c r="H83" s="25"/>
      <c r="I83" s="25"/>
      <c r="J83" s="25"/>
      <c r="K83" s="166">
        <f t="shared" ref="K83" si="5">SUM(E83:J83)</f>
        <v>9949</v>
      </c>
    </row>
    <row r="84" spans="2:11">
      <c r="B84" s="22"/>
      <c r="C84" s="22"/>
      <c r="D84" s="22"/>
      <c r="E84" s="22"/>
      <c r="F84" s="22"/>
      <c r="G84" s="22"/>
      <c r="H84" s="22"/>
      <c r="I84" s="22"/>
      <c r="J84" s="22"/>
      <c r="K84" s="22"/>
    </row>
    <row r="85" spans="2:11">
      <c r="B85" s="22"/>
      <c r="C85" s="22"/>
      <c r="D85" s="22"/>
      <c r="E85" s="22"/>
      <c r="F85" s="22"/>
      <c r="G85" s="22"/>
      <c r="H85" s="22"/>
      <c r="I85" s="22"/>
      <c r="J85" s="22"/>
      <c r="K85" s="22"/>
    </row>
    <row r="86" spans="2:11">
      <c r="B86" s="652" t="s">
        <v>64</v>
      </c>
      <c r="C86" s="653"/>
      <c r="D86" s="654"/>
      <c r="E86" s="182">
        <v>2014</v>
      </c>
      <c r="F86" s="182">
        <v>2015</v>
      </c>
      <c r="G86" s="182">
        <v>2016</v>
      </c>
      <c r="H86" s="182">
        <v>2017</v>
      </c>
      <c r="I86" s="182">
        <v>2018</v>
      </c>
      <c r="J86" s="182">
        <v>2019</v>
      </c>
      <c r="K86" s="182" t="s">
        <v>43</v>
      </c>
    </row>
    <row r="87" spans="2:11">
      <c r="B87" s="656" t="s">
        <v>417</v>
      </c>
      <c r="C87" s="657"/>
      <c r="D87" s="658"/>
      <c r="E87" s="165">
        <v>826</v>
      </c>
      <c r="F87" s="23"/>
      <c r="G87" s="23"/>
      <c r="H87" s="23"/>
      <c r="I87" s="23"/>
      <c r="J87" s="23"/>
      <c r="K87" s="165">
        <f>SUM(E87:J87)</f>
        <v>826</v>
      </c>
    </row>
    <row r="88" spans="2:11">
      <c r="B88" s="656" t="s">
        <v>418</v>
      </c>
      <c r="C88" s="657"/>
      <c r="D88" s="658"/>
      <c r="E88" s="165">
        <v>5466</v>
      </c>
      <c r="F88" s="23"/>
      <c r="G88" s="23"/>
      <c r="H88" s="23"/>
      <c r="I88" s="23"/>
      <c r="J88" s="23"/>
      <c r="K88" s="165">
        <f t="shared" ref="K88:K93" si="6">SUM(E88:J88)</f>
        <v>5466</v>
      </c>
    </row>
    <row r="89" spans="2:11">
      <c r="B89" s="656" t="s">
        <v>419</v>
      </c>
      <c r="C89" s="657"/>
      <c r="D89" s="658"/>
      <c r="E89" s="165">
        <v>44</v>
      </c>
      <c r="F89" s="23"/>
      <c r="G89" s="23"/>
      <c r="H89" s="23"/>
      <c r="I89" s="23"/>
      <c r="J89" s="23"/>
      <c r="K89" s="165">
        <f t="shared" si="6"/>
        <v>44</v>
      </c>
    </row>
    <row r="90" spans="2:11" ht="30" customHeight="1">
      <c r="B90" s="656" t="s">
        <v>420</v>
      </c>
      <c r="C90" s="657"/>
      <c r="D90" s="658"/>
      <c r="E90" s="165">
        <v>3613</v>
      </c>
      <c r="F90" s="23"/>
      <c r="G90" s="23"/>
      <c r="H90" s="23"/>
      <c r="I90" s="23"/>
      <c r="J90" s="23"/>
      <c r="K90" s="165">
        <f t="shared" si="6"/>
        <v>3613</v>
      </c>
    </row>
    <row r="91" spans="2:11">
      <c r="B91" s="656"/>
      <c r="C91" s="657"/>
      <c r="D91" s="658"/>
      <c r="E91" s="165"/>
      <c r="F91" s="23"/>
      <c r="G91" s="23"/>
      <c r="H91" s="23"/>
      <c r="I91" s="23"/>
      <c r="J91" s="23"/>
      <c r="K91" s="165">
        <f t="shared" si="6"/>
        <v>0</v>
      </c>
    </row>
    <row r="92" spans="2:11">
      <c r="B92" s="656"/>
      <c r="C92" s="657"/>
      <c r="D92" s="658"/>
      <c r="E92" s="23"/>
      <c r="F92" s="23"/>
      <c r="G92" s="23"/>
      <c r="H92" s="23"/>
      <c r="I92" s="23"/>
      <c r="J92" s="23"/>
      <c r="K92" s="165">
        <f t="shared" si="6"/>
        <v>0</v>
      </c>
    </row>
    <row r="93" spans="2:11">
      <c r="B93" s="655" t="s">
        <v>65</v>
      </c>
      <c r="C93" s="651"/>
      <c r="D93" s="651"/>
      <c r="E93" s="166">
        <f>SUM(E87:E92)</f>
        <v>9949</v>
      </c>
      <c r="F93" s="25"/>
      <c r="G93" s="25"/>
      <c r="H93" s="25"/>
      <c r="I93" s="25"/>
      <c r="J93" s="26"/>
      <c r="K93" s="166">
        <f t="shared" si="6"/>
        <v>9949</v>
      </c>
    </row>
  </sheetData>
  <mergeCells count="64">
    <mergeCell ref="B93:D93"/>
    <mergeCell ref="A67:L67"/>
    <mergeCell ref="B89:D89"/>
    <mergeCell ref="B90:D90"/>
    <mergeCell ref="B91:D91"/>
    <mergeCell ref="B92:D92"/>
    <mergeCell ref="B81:D81"/>
    <mergeCell ref="B82:D82"/>
    <mergeCell ref="B86:D86"/>
    <mergeCell ref="B87:D87"/>
    <mergeCell ref="B88:D88"/>
    <mergeCell ref="B76:D76"/>
    <mergeCell ref="B77:D77"/>
    <mergeCell ref="B78:D78"/>
    <mergeCell ref="B79:D79"/>
    <mergeCell ref="B80:D80"/>
    <mergeCell ref="K70:L70"/>
    <mergeCell ref="D72:K72"/>
    <mergeCell ref="B73:C73"/>
    <mergeCell ref="D73:K73"/>
    <mergeCell ref="B75:D75"/>
    <mergeCell ref="B50:D50"/>
    <mergeCell ref="B53:D53"/>
    <mergeCell ref="B54:D54"/>
    <mergeCell ref="K30:L30"/>
    <mergeCell ref="B51:D51"/>
    <mergeCell ref="B52:D52"/>
    <mergeCell ref="B42:D42"/>
    <mergeCell ref="B46:D46"/>
    <mergeCell ref="B47:D47"/>
    <mergeCell ref="B48:D48"/>
    <mergeCell ref="B49:D49"/>
    <mergeCell ref="B37:D37"/>
    <mergeCell ref="B38:D38"/>
    <mergeCell ref="B39:D39"/>
    <mergeCell ref="B40:D40"/>
    <mergeCell ref="B41:D41"/>
    <mergeCell ref="D32:K32"/>
    <mergeCell ref="B33:C33"/>
    <mergeCell ref="D33:K33"/>
    <mergeCell ref="B35:D35"/>
    <mergeCell ref="B36:D36"/>
    <mergeCell ref="J1:K1"/>
    <mergeCell ref="D7:K7"/>
    <mergeCell ref="B8:C8"/>
    <mergeCell ref="D8:K8"/>
    <mergeCell ref="A3:L3"/>
    <mergeCell ref="A4:L4"/>
    <mergeCell ref="A5:L5"/>
    <mergeCell ref="B12:D12"/>
    <mergeCell ref="B13:D13"/>
    <mergeCell ref="B14:D14"/>
    <mergeCell ref="B15:D15"/>
    <mergeCell ref="B10:D10"/>
    <mergeCell ref="B11:D11"/>
    <mergeCell ref="B16:D16"/>
    <mergeCell ref="B17:D17"/>
    <mergeCell ref="B21:D21"/>
    <mergeCell ref="B27:D27"/>
    <mergeCell ref="B22:D22"/>
    <mergeCell ref="B24:D24"/>
    <mergeCell ref="B25:D25"/>
    <mergeCell ref="B26:D26"/>
    <mergeCell ref="B23:D23"/>
  </mergeCells>
  <phoneticPr fontId="0" type="noConversion"/>
  <printOptions horizontalCentered="1"/>
  <pageMargins left="0.43307086614173229" right="0.15748031496062992" top="0.35433070866141736" bottom="0.31496062992125984" header="0.27559055118110237" footer="0.19685039370078741"/>
  <pageSetup paperSize="9" scale="70" orientation="landscape" r:id="rId1"/>
  <headerFooter alignWithMargins="0">
    <oddHeader>&amp;LVeresegyház Város Önkormányzat</oddHeader>
    <oddFooter>&amp;LVeresegyház, 2014. Február 18.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00B050"/>
  </sheetPr>
  <dimension ref="A1:M56"/>
  <sheetViews>
    <sheetView workbookViewId="0">
      <selection activeCell="O15" sqref="O15"/>
    </sheetView>
  </sheetViews>
  <sheetFormatPr defaultColWidth="9.109375" defaultRowHeight="14.4"/>
  <cols>
    <col min="1" max="1" width="8.5546875" style="491" customWidth="1"/>
    <col min="2" max="2" width="13.109375" style="408" customWidth="1"/>
    <col min="3" max="3" width="12.88671875" style="408" customWidth="1"/>
    <col min="4" max="4" width="11.33203125" style="408" customWidth="1"/>
    <col min="5" max="5" width="9.88671875" style="492" customWidth="1"/>
    <col min="6" max="7" width="9.109375" style="408"/>
    <col min="8" max="8" width="10.109375" style="496" bestFit="1" customWidth="1"/>
    <col min="9" max="9" width="9.109375" style="408"/>
    <col min="10" max="10" width="11.6640625" style="408" bestFit="1" customWidth="1"/>
    <col min="11" max="11" width="12.88671875" style="408" customWidth="1"/>
    <col min="12" max="12" width="9.109375" style="408"/>
    <col min="13" max="13" width="9.88671875" style="408" customWidth="1"/>
    <col min="14" max="16384" width="9.109375" style="408"/>
  </cols>
  <sheetData>
    <row r="1" spans="1:13" ht="30.6">
      <c r="A1" s="400" t="s">
        <v>753</v>
      </c>
      <c r="B1" s="401" t="s">
        <v>754</v>
      </c>
      <c r="C1" s="402" t="s">
        <v>755</v>
      </c>
      <c r="D1" s="663" t="s">
        <v>756</v>
      </c>
      <c r="E1" s="664"/>
      <c r="F1" s="403" t="s">
        <v>577</v>
      </c>
      <c r="G1" s="404"/>
      <c r="H1" s="405" t="s">
        <v>578</v>
      </c>
      <c r="I1" s="405" t="s">
        <v>579</v>
      </c>
      <c r="J1" s="402" t="s">
        <v>757</v>
      </c>
      <c r="K1" s="402" t="s">
        <v>758</v>
      </c>
      <c r="L1" s="406" t="s">
        <v>759</v>
      </c>
      <c r="M1" s="407"/>
    </row>
    <row r="2" spans="1:13" ht="18.75" customHeight="1">
      <c r="A2" s="409" t="s">
        <v>760</v>
      </c>
      <c r="B2" s="410" t="s">
        <v>761</v>
      </c>
      <c r="C2" s="411">
        <v>113797075</v>
      </c>
      <c r="D2" s="412" t="s">
        <v>762</v>
      </c>
      <c r="E2" s="413"/>
      <c r="F2" s="414" t="s">
        <v>763</v>
      </c>
      <c r="G2" s="415"/>
      <c r="H2" s="416">
        <v>40908</v>
      </c>
      <c r="I2" s="417"/>
      <c r="J2" s="411"/>
      <c r="K2" s="418">
        <f>SUM(C2-J2)</f>
        <v>113797075</v>
      </c>
      <c r="L2" s="419">
        <v>273131</v>
      </c>
      <c r="M2" s="420" t="s">
        <v>764</v>
      </c>
    </row>
    <row r="3" spans="1:13" ht="18.75" customHeight="1">
      <c r="A3" s="421" t="s">
        <v>765</v>
      </c>
      <c r="B3" s="422" t="s">
        <v>766</v>
      </c>
      <c r="C3" s="423">
        <v>193894</v>
      </c>
      <c r="D3" s="424" t="s">
        <v>767</v>
      </c>
      <c r="E3" s="425" t="s">
        <v>768</v>
      </c>
      <c r="F3" s="426"/>
      <c r="G3" s="427"/>
      <c r="H3" s="428"/>
      <c r="I3" s="427">
        <v>41472</v>
      </c>
      <c r="J3" s="423">
        <v>40000</v>
      </c>
      <c r="K3" s="418">
        <f t="shared" ref="K3:K22" si="0">SUM(C3-J3)</f>
        <v>153894</v>
      </c>
      <c r="L3" s="429">
        <v>27314</v>
      </c>
      <c r="M3" s="420" t="s">
        <v>769</v>
      </c>
    </row>
    <row r="4" spans="1:13" ht="18.75" customHeight="1">
      <c r="A4" s="421">
        <v>39597</v>
      </c>
      <c r="B4" s="430" t="s">
        <v>770</v>
      </c>
      <c r="C4" s="423">
        <v>72895</v>
      </c>
      <c r="D4" s="424" t="s">
        <v>767</v>
      </c>
      <c r="E4" s="431" t="s">
        <v>768</v>
      </c>
      <c r="F4" s="432"/>
      <c r="G4" s="433"/>
      <c r="H4" s="428"/>
      <c r="I4" s="428">
        <v>41569</v>
      </c>
      <c r="J4" s="423">
        <v>3000</v>
      </c>
      <c r="K4" s="418">
        <f t="shared" si="0"/>
        <v>69895</v>
      </c>
      <c r="L4" s="429">
        <v>27314</v>
      </c>
      <c r="M4" s="420" t="s">
        <v>769</v>
      </c>
    </row>
    <row r="5" spans="1:13" ht="18.75" customHeight="1">
      <c r="A5" s="421">
        <v>39100</v>
      </c>
      <c r="B5" s="430" t="s">
        <v>771</v>
      </c>
      <c r="C5" s="423">
        <v>151317</v>
      </c>
      <c r="D5" s="424" t="s">
        <v>772</v>
      </c>
      <c r="E5" s="434"/>
      <c r="F5" s="426"/>
      <c r="G5" s="417" t="s">
        <v>773</v>
      </c>
      <c r="H5" s="435"/>
      <c r="I5" s="428"/>
      <c r="J5" s="423"/>
      <c r="K5" s="418">
        <f t="shared" si="0"/>
        <v>151317</v>
      </c>
      <c r="L5" s="429">
        <v>27314</v>
      </c>
      <c r="M5" s="420" t="s">
        <v>769</v>
      </c>
    </row>
    <row r="6" spans="1:13" ht="30" customHeight="1">
      <c r="A6" s="421" t="s">
        <v>774</v>
      </c>
      <c r="B6" s="430" t="s">
        <v>775</v>
      </c>
      <c r="C6" s="423">
        <v>11000000</v>
      </c>
      <c r="D6" s="424" t="s">
        <v>772</v>
      </c>
      <c r="E6" s="436"/>
      <c r="F6" s="426" t="s">
        <v>763</v>
      </c>
      <c r="G6" s="427"/>
      <c r="H6" s="428"/>
      <c r="I6" s="437" t="s">
        <v>776</v>
      </c>
      <c r="J6" s="423">
        <v>1500000</v>
      </c>
      <c r="K6" s="418">
        <f t="shared" si="0"/>
        <v>9500000</v>
      </c>
      <c r="L6" s="429">
        <v>27315</v>
      </c>
      <c r="M6" s="420" t="s">
        <v>777</v>
      </c>
    </row>
    <row r="7" spans="1:13" ht="18.75" customHeight="1">
      <c r="A7" s="421">
        <v>37232</v>
      </c>
      <c r="B7" s="430" t="s">
        <v>778</v>
      </c>
      <c r="C7" s="423">
        <v>8692183</v>
      </c>
      <c r="D7" s="424" t="s">
        <v>772</v>
      </c>
      <c r="E7" s="434"/>
      <c r="F7" s="426"/>
      <c r="G7" s="427"/>
      <c r="H7" s="428"/>
      <c r="I7" s="417"/>
      <c r="J7" s="423"/>
      <c r="K7" s="418">
        <f t="shared" si="0"/>
        <v>8692183</v>
      </c>
      <c r="L7" s="429">
        <v>278222</v>
      </c>
      <c r="M7" s="420" t="s">
        <v>779</v>
      </c>
    </row>
    <row r="8" spans="1:13" s="443" customFormat="1" ht="18.75" customHeight="1">
      <c r="A8" s="421">
        <v>40268</v>
      </c>
      <c r="B8" s="438" t="s">
        <v>780</v>
      </c>
      <c r="C8" s="423">
        <v>38240</v>
      </c>
      <c r="D8" s="439" t="s">
        <v>767</v>
      </c>
      <c r="E8" s="434" t="s">
        <v>781</v>
      </c>
      <c r="F8" s="440"/>
      <c r="G8" s="441"/>
      <c r="H8" s="442"/>
      <c r="I8" s="442"/>
      <c r="J8" s="423"/>
      <c r="K8" s="418">
        <f t="shared" si="0"/>
        <v>38240</v>
      </c>
      <c r="L8" s="429">
        <v>27314</v>
      </c>
      <c r="M8" s="420" t="s">
        <v>769</v>
      </c>
    </row>
    <row r="9" spans="1:13" ht="18.75" customHeight="1">
      <c r="A9" s="421">
        <v>40359</v>
      </c>
      <c r="B9" s="430" t="s">
        <v>782</v>
      </c>
      <c r="C9" s="423">
        <v>437000</v>
      </c>
      <c r="D9" s="424" t="s">
        <v>783</v>
      </c>
      <c r="E9" s="434"/>
      <c r="F9" s="426"/>
      <c r="G9" s="427"/>
      <c r="H9" s="428"/>
      <c r="I9" s="437" t="s">
        <v>784</v>
      </c>
      <c r="J9" s="423">
        <v>280000</v>
      </c>
      <c r="K9" s="418">
        <f t="shared" si="0"/>
        <v>157000</v>
      </c>
      <c r="L9" s="429">
        <v>27314</v>
      </c>
      <c r="M9" s="420" t="s">
        <v>769</v>
      </c>
    </row>
    <row r="10" spans="1:13" ht="18.75" customHeight="1">
      <c r="A10" s="421">
        <v>40366</v>
      </c>
      <c r="B10" s="430" t="s">
        <v>785</v>
      </c>
      <c r="C10" s="423">
        <v>35906849</v>
      </c>
      <c r="D10" s="424" t="s">
        <v>772</v>
      </c>
      <c r="E10" s="434" t="s">
        <v>786</v>
      </c>
      <c r="F10" s="426">
        <v>0.22</v>
      </c>
      <c r="G10" s="417" t="s">
        <v>787</v>
      </c>
      <c r="H10" s="444">
        <v>40694</v>
      </c>
      <c r="I10" s="417"/>
      <c r="J10" s="423">
        <v>20000000</v>
      </c>
      <c r="K10" s="418">
        <f t="shared" si="0"/>
        <v>15906849</v>
      </c>
      <c r="L10" s="429">
        <v>273132</v>
      </c>
      <c r="M10" s="420" t="s">
        <v>779</v>
      </c>
    </row>
    <row r="11" spans="1:13" ht="18.75" customHeight="1">
      <c r="A11" s="421">
        <v>40402</v>
      </c>
      <c r="B11" s="430" t="s">
        <v>788</v>
      </c>
      <c r="C11" s="423">
        <v>3300000</v>
      </c>
      <c r="D11" s="445" t="s">
        <v>789</v>
      </c>
      <c r="E11" s="434" t="s">
        <v>790</v>
      </c>
      <c r="F11" s="426" t="s">
        <v>763</v>
      </c>
      <c r="G11" s="427"/>
      <c r="H11" s="417" t="s">
        <v>791</v>
      </c>
      <c r="I11" s="428">
        <v>41387</v>
      </c>
      <c r="J11" s="423">
        <v>1025300</v>
      </c>
      <c r="K11" s="418">
        <f t="shared" si="0"/>
        <v>2274700</v>
      </c>
      <c r="L11" s="446">
        <v>194434</v>
      </c>
      <c r="M11" s="420" t="s">
        <v>792</v>
      </c>
    </row>
    <row r="12" spans="1:13" ht="18.75" customHeight="1">
      <c r="A12" s="421">
        <v>40450</v>
      </c>
      <c r="B12" s="430" t="s">
        <v>793</v>
      </c>
      <c r="C12" s="423">
        <v>1810000</v>
      </c>
      <c r="D12" s="424" t="s">
        <v>783</v>
      </c>
      <c r="E12" s="434"/>
      <c r="F12" s="426" t="s">
        <v>763</v>
      </c>
      <c r="G12" s="427"/>
      <c r="H12" s="428">
        <v>42343</v>
      </c>
      <c r="I12" s="447"/>
      <c r="J12" s="423">
        <v>960000</v>
      </c>
      <c r="K12" s="418">
        <f t="shared" si="0"/>
        <v>850000</v>
      </c>
      <c r="L12" s="429">
        <v>27314</v>
      </c>
      <c r="M12" s="420" t="s">
        <v>769</v>
      </c>
    </row>
    <row r="13" spans="1:13" ht="18.75" customHeight="1">
      <c r="A13" s="421">
        <v>40500</v>
      </c>
      <c r="B13" s="448" t="s">
        <v>794</v>
      </c>
      <c r="C13" s="423">
        <v>100000</v>
      </c>
      <c r="D13" s="424" t="s">
        <v>772</v>
      </c>
      <c r="E13" s="434"/>
      <c r="F13" s="426" t="s">
        <v>763</v>
      </c>
      <c r="G13" s="427"/>
      <c r="H13" s="428">
        <v>40633</v>
      </c>
      <c r="I13" s="428">
        <v>41290</v>
      </c>
      <c r="J13" s="423">
        <v>100000</v>
      </c>
      <c r="K13" s="418">
        <f t="shared" si="0"/>
        <v>0</v>
      </c>
      <c r="L13" s="429">
        <v>27315</v>
      </c>
      <c r="M13" s="420" t="s">
        <v>777</v>
      </c>
    </row>
    <row r="14" spans="1:13" ht="18.75" customHeight="1">
      <c r="A14" s="421" t="s">
        <v>795</v>
      </c>
      <c r="B14" s="448" t="s">
        <v>796</v>
      </c>
      <c r="C14" s="423">
        <v>82772</v>
      </c>
      <c r="D14" s="424" t="s">
        <v>772</v>
      </c>
      <c r="E14" s="434"/>
      <c r="F14" s="426" t="s">
        <v>763</v>
      </c>
      <c r="G14" s="427"/>
      <c r="H14" s="428" t="s">
        <v>797</v>
      </c>
      <c r="I14" s="417">
        <v>41453</v>
      </c>
      <c r="J14" s="423">
        <v>82772</v>
      </c>
      <c r="K14" s="418">
        <f t="shared" si="0"/>
        <v>0</v>
      </c>
      <c r="L14" s="429"/>
      <c r="M14" s="420" t="s">
        <v>798</v>
      </c>
    </row>
    <row r="15" spans="1:13" ht="18.75" customHeight="1">
      <c r="A15" s="421" t="s">
        <v>799</v>
      </c>
      <c r="B15" s="449" t="s">
        <v>800</v>
      </c>
      <c r="C15" s="418">
        <v>54212</v>
      </c>
      <c r="D15" s="450" t="s">
        <v>767</v>
      </c>
      <c r="E15" s="451"/>
      <c r="F15" s="426" t="s">
        <v>763</v>
      </c>
      <c r="G15" s="452"/>
      <c r="H15" s="453">
        <v>41131</v>
      </c>
      <c r="I15" s="437" t="s">
        <v>801</v>
      </c>
      <c r="J15" s="418">
        <v>17000</v>
      </c>
      <c r="K15" s="418">
        <f t="shared" si="0"/>
        <v>37212</v>
      </c>
      <c r="L15" s="429">
        <v>27314</v>
      </c>
      <c r="M15" s="420" t="s">
        <v>769</v>
      </c>
    </row>
    <row r="16" spans="1:13" ht="18.75" customHeight="1">
      <c r="A16" s="421">
        <v>41058</v>
      </c>
      <c r="B16" s="449" t="s">
        <v>802</v>
      </c>
      <c r="C16" s="418">
        <v>6000000</v>
      </c>
      <c r="D16" s="450" t="s">
        <v>772</v>
      </c>
      <c r="E16" s="451"/>
      <c r="F16" s="454" t="s">
        <v>763</v>
      </c>
      <c r="G16" s="452"/>
      <c r="H16" s="453">
        <v>41172</v>
      </c>
      <c r="I16" s="453"/>
      <c r="J16" s="418"/>
      <c r="K16" s="418">
        <f t="shared" si="0"/>
        <v>6000000</v>
      </c>
      <c r="L16" s="455"/>
      <c r="M16" s="456" t="s">
        <v>798</v>
      </c>
    </row>
    <row r="17" spans="1:13" ht="18.75" customHeight="1">
      <c r="A17" s="421">
        <v>41101</v>
      </c>
      <c r="B17" s="449" t="s">
        <v>803</v>
      </c>
      <c r="C17" s="418">
        <v>5880000</v>
      </c>
      <c r="D17" s="450" t="s">
        <v>783</v>
      </c>
      <c r="E17" s="451"/>
      <c r="F17" s="454" t="s">
        <v>763</v>
      </c>
      <c r="G17" s="452"/>
      <c r="H17" s="453">
        <v>41983</v>
      </c>
      <c r="I17" s="437" t="s">
        <v>804</v>
      </c>
      <c r="J17" s="418">
        <v>370000</v>
      </c>
      <c r="K17" s="418">
        <f t="shared" si="0"/>
        <v>5510000</v>
      </c>
      <c r="L17" s="429">
        <v>27314</v>
      </c>
      <c r="M17" s="456" t="s">
        <v>769</v>
      </c>
    </row>
    <row r="18" spans="1:13" ht="18.75" customHeight="1">
      <c r="A18" s="421">
        <v>41152</v>
      </c>
      <c r="B18" s="457" t="s">
        <v>805</v>
      </c>
      <c r="C18" s="418">
        <v>2400699</v>
      </c>
      <c r="D18" s="450" t="s">
        <v>806</v>
      </c>
      <c r="E18" s="451"/>
      <c r="F18" s="454" t="s">
        <v>763</v>
      </c>
      <c r="G18" s="452"/>
      <c r="H18" s="453"/>
      <c r="I18" s="453"/>
      <c r="J18" s="418"/>
      <c r="K18" s="418">
        <f t="shared" si="0"/>
        <v>2400699</v>
      </c>
      <c r="L18" s="429">
        <v>27314</v>
      </c>
      <c r="M18" s="456" t="s">
        <v>769</v>
      </c>
    </row>
    <row r="19" spans="1:13" ht="18.75" customHeight="1">
      <c r="A19" s="421">
        <v>41228</v>
      </c>
      <c r="B19" s="457" t="s">
        <v>805</v>
      </c>
      <c r="C19" s="418">
        <v>273000</v>
      </c>
      <c r="D19" s="450" t="s">
        <v>807</v>
      </c>
      <c r="E19" s="451"/>
      <c r="F19" s="454" t="s">
        <v>763</v>
      </c>
      <c r="G19" s="452" t="s">
        <v>808</v>
      </c>
      <c r="H19" s="453">
        <v>41567</v>
      </c>
      <c r="I19" s="453">
        <v>41297</v>
      </c>
      <c r="J19" s="418">
        <v>200000</v>
      </c>
      <c r="K19" s="418">
        <f t="shared" si="0"/>
        <v>73000</v>
      </c>
      <c r="L19" s="455"/>
      <c r="M19" s="456" t="s">
        <v>777</v>
      </c>
    </row>
    <row r="20" spans="1:13" ht="18.75" customHeight="1">
      <c r="A20" s="421">
        <v>41262</v>
      </c>
      <c r="B20" s="449" t="s">
        <v>809</v>
      </c>
      <c r="C20" s="418">
        <v>200000</v>
      </c>
      <c r="D20" s="450" t="s">
        <v>783</v>
      </c>
      <c r="E20" s="451"/>
      <c r="F20" s="454" t="s">
        <v>763</v>
      </c>
      <c r="G20" s="452"/>
      <c r="H20" s="453">
        <v>41320</v>
      </c>
      <c r="I20" s="453">
        <v>41299</v>
      </c>
      <c r="J20" s="418">
        <v>200000</v>
      </c>
      <c r="K20" s="418">
        <f t="shared" si="0"/>
        <v>0</v>
      </c>
      <c r="L20" s="455"/>
      <c r="M20" s="456" t="s">
        <v>769</v>
      </c>
    </row>
    <row r="21" spans="1:13" ht="18.75" customHeight="1">
      <c r="A21" s="421">
        <v>41262</v>
      </c>
      <c r="B21" s="449" t="s">
        <v>810</v>
      </c>
      <c r="C21" s="418">
        <v>200000</v>
      </c>
      <c r="D21" s="450" t="s">
        <v>783</v>
      </c>
      <c r="E21" s="451"/>
      <c r="F21" s="454" t="s">
        <v>763</v>
      </c>
      <c r="G21" s="452"/>
      <c r="H21" s="453">
        <v>41320</v>
      </c>
      <c r="I21" s="453">
        <v>41299</v>
      </c>
      <c r="J21" s="418">
        <v>200000</v>
      </c>
      <c r="K21" s="418">
        <f t="shared" si="0"/>
        <v>0</v>
      </c>
      <c r="L21" s="455"/>
      <c r="M21" s="456" t="s">
        <v>769</v>
      </c>
    </row>
    <row r="22" spans="1:13" ht="18.75" customHeight="1">
      <c r="A22" s="421">
        <v>41251</v>
      </c>
      <c r="B22" s="449" t="s">
        <v>811</v>
      </c>
      <c r="C22" s="418">
        <v>19177000</v>
      </c>
      <c r="D22" s="450" t="s">
        <v>812</v>
      </c>
      <c r="E22" s="451"/>
      <c r="F22" s="454" t="s">
        <v>763</v>
      </c>
      <c r="G22" s="452"/>
      <c r="H22" s="453"/>
      <c r="I22" s="453"/>
      <c r="J22" s="458"/>
      <c r="K22" s="418">
        <f t="shared" si="0"/>
        <v>19177000</v>
      </c>
      <c r="L22" s="459"/>
      <c r="M22" s="420" t="s">
        <v>779</v>
      </c>
    </row>
    <row r="23" spans="1:13" ht="18.75" customHeight="1">
      <c r="A23" s="460"/>
      <c r="B23" s="461" t="s">
        <v>813</v>
      </c>
      <c r="C23" s="462">
        <f>SUM(C2:C22)</f>
        <v>209767136</v>
      </c>
      <c r="D23" s="463"/>
      <c r="E23" s="464"/>
      <c r="F23" s="465"/>
      <c r="G23" s="466"/>
      <c r="H23" s="467"/>
      <c r="I23" s="467"/>
      <c r="J23" s="468"/>
      <c r="K23" s="462"/>
      <c r="L23" s="469"/>
      <c r="M23" s="470"/>
    </row>
    <row r="24" spans="1:13" ht="18.75" customHeight="1">
      <c r="A24" s="421">
        <v>41361</v>
      </c>
      <c r="B24" s="449" t="s">
        <v>814</v>
      </c>
      <c r="C24" s="418">
        <v>30000000</v>
      </c>
      <c r="D24" s="450" t="s">
        <v>815</v>
      </c>
      <c r="E24" s="451"/>
      <c r="F24" s="454" t="s">
        <v>763</v>
      </c>
      <c r="G24" s="452"/>
      <c r="H24" s="453">
        <v>41425</v>
      </c>
      <c r="I24" s="453">
        <v>41418</v>
      </c>
      <c r="J24" s="458">
        <v>30000000</v>
      </c>
      <c r="K24" s="418">
        <f t="shared" ref="K24:K37" si="1">SUM(C24-J24)</f>
        <v>0</v>
      </c>
      <c r="L24" s="459"/>
      <c r="M24" s="420" t="s">
        <v>779</v>
      </c>
    </row>
    <row r="25" spans="1:13" ht="18.75" customHeight="1">
      <c r="A25" s="421">
        <v>41422</v>
      </c>
      <c r="B25" s="449" t="s">
        <v>802</v>
      </c>
      <c r="C25" s="418">
        <v>15000000</v>
      </c>
      <c r="D25" s="450" t="s">
        <v>816</v>
      </c>
      <c r="E25" s="451"/>
      <c r="F25" s="454" t="s">
        <v>763</v>
      </c>
      <c r="G25" s="452"/>
      <c r="H25" s="453">
        <v>41547</v>
      </c>
      <c r="I25" s="453"/>
      <c r="J25" s="458"/>
      <c r="K25" s="418">
        <f t="shared" si="1"/>
        <v>15000000</v>
      </c>
      <c r="L25" s="459"/>
      <c r="M25" s="420" t="s">
        <v>798</v>
      </c>
    </row>
    <row r="26" spans="1:13" ht="18.75" customHeight="1">
      <c r="A26" s="421">
        <v>41487</v>
      </c>
      <c r="B26" s="449" t="s">
        <v>817</v>
      </c>
      <c r="C26" s="418">
        <v>25000000</v>
      </c>
      <c r="D26" s="450" t="s">
        <v>818</v>
      </c>
      <c r="E26" s="451"/>
      <c r="F26" s="454" t="s">
        <v>763</v>
      </c>
      <c r="G26" s="452"/>
      <c r="H26" s="453">
        <v>41638</v>
      </c>
      <c r="I26" s="453">
        <v>41604</v>
      </c>
      <c r="J26" s="458">
        <v>20100000</v>
      </c>
      <c r="K26" s="418">
        <f t="shared" si="1"/>
        <v>4900000</v>
      </c>
      <c r="L26" s="459"/>
      <c r="M26" s="420" t="s">
        <v>779</v>
      </c>
    </row>
    <row r="27" spans="1:13" ht="18.75" customHeight="1">
      <c r="A27" s="471">
        <v>41500</v>
      </c>
      <c r="B27" s="449" t="s">
        <v>817</v>
      </c>
      <c r="C27" s="418">
        <v>67100000</v>
      </c>
      <c r="D27" s="450" t="s">
        <v>818</v>
      </c>
      <c r="E27" s="451"/>
      <c r="F27" s="454" t="s">
        <v>763</v>
      </c>
      <c r="G27" s="452"/>
      <c r="H27" s="453">
        <v>41638</v>
      </c>
      <c r="I27" s="453"/>
      <c r="J27" s="458"/>
      <c r="K27" s="418">
        <f t="shared" si="1"/>
        <v>67100000</v>
      </c>
      <c r="L27" s="459"/>
      <c r="M27" s="420" t="s">
        <v>779</v>
      </c>
    </row>
    <row r="28" spans="1:13" ht="18.75" customHeight="1">
      <c r="A28" s="471">
        <v>41526</v>
      </c>
      <c r="B28" s="449" t="s">
        <v>814</v>
      </c>
      <c r="C28" s="418">
        <v>14000000</v>
      </c>
      <c r="D28" s="472" t="s">
        <v>772</v>
      </c>
      <c r="E28" s="473"/>
      <c r="F28" s="454" t="s">
        <v>763</v>
      </c>
      <c r="G28" s="474"/>
      <c r="H28" s="475">
        <v>41530</v>
      </c>
      <c r="I28" s="453">
        <v>41530</v>
      </c>
      <c r="J28" s="458">
        <v>14000000</v>
      </c>
      <c r="K28" s="418">
        <f t="shared" si="1"/>
        <v>0</v>
      </c>
      <c r="L28" s="459"/>
      <c r="M28" s="420" t="s">
        <v>779</v>
      </c>
    </row>
    <row r="29" spans="1:13" ht="47.25" customHeight="1">
      <c r="A29" s="471">
        <v>41533</v>
      </c>
      <c r="B29" s="457" t="s">
        <v>819</v>
      </c>
      <c r="C29" s="418">
        <v>150000000</v>
      </c>
      <c r="D29" s="665" t="s">
        <v>820</v>
      </c>
      <c r="E29" s="666"/>
      <c r="F29" s="454" t="s">
        <v>763</v>
      </c>
      <c r="G29" s="667" t="s">
        <v>821</v>
      </c>
      <c r="H29" s="668"/>
      <c r="I29" s="437" t="s">
        <v>822</v>
      </c>
      <c r="J29" s="458">
        <v>150000000</v>
      </c>
      <c r="K29" s="418">
        <f>SUM(C29-J29)</f>
        <v>0</v>
      </c>
      <c r="L29" s="459"/>
      <c r="M29" s="420" t="s">
        <v>798</v>
      </c>
    </row>
    <row r="30" spans="1:13" ht="18.75" customHeight="1">
      <c r="A30" s="471">
        <v>41543</v>
      </c>
      <c r="B30" s="457" t="s">
        <v>823</v>
      </c>
      <c r="C30" s="418">
        <v>80000000</v>
      </c>
      <c r="D30" s="472" t="s">
        <v>824</v>
      </c>
      <c r="E30" s="476"/>
      <c r="F30" s="454" t="s">
        <v>763</v>
      </c>
      <c r="G30" s="474" t="s">
        <v>825</v>
      </c>
      <c r="H30" s="453">
        <v>41623</v>
      </c>
      <c r="I30" s="453">
        <v>41631</v>
      </c>
      <c r="J30" s="458">
        <v>80000000</v>
      </c>
      <c r="K30" s="418">
        <f t="shared" si="1"/>
        <v>0</v>
      </c>
      <c r="L30" s="459"/>
      <c r="M30" s="420" t="s">
        <v>798</v>
      </c>
    </row>
    <row r="31" spans="1:13" ht="18.75" customHeight="1">
      <c r="A31" s="471">
        <v>41555</v>
      </c>
      <c r="B31" s="457" t="s">
        <v>814</v>
      </c>
      <c r="C31" s="418">
        <v>20000000</v>
      </c>
      <c r="D31" s="472" t="s">
        <v>815</v>
      </c>
      <c r="E31" s="476"/>
      <c r="F31" s="454" t="s">
        <v>763</v>
      </c>
      <c r="G31" s="474"/>
      <c r="H31" s="453">
        <v>41593</v>
      </c>
      <c r="I31" s="437" t="s">
        <v>826</v>
      </c>
      <c r="J31" s="458">
        <v>20000000</v>
      </c>
      <c r="K31" s="418">
        <f t="shared" si="1"/>
        <v>0</v>
      </c>
      <c r="L31" s="459"/>
      <c r="M31" s="420" t="s">
        <v>779</v>
      </c>
    </row>
    <row r="32" spans="1:13" ht="18.75" customHeight="1">
      <c r="A32" s="471">
        <v>41578</v>
      </c>
      <c r="B32" s="457" t="s">
        <v>817</v>
      </c>
      <c r="C32" s="418">
        <v>4000000</v>
      </c>
      <c r="D32" s="472" t="s">
        <v>818</v>
      </c>
      <c r="E32" s="476"/>
      <c r="F32" s="454" t="s">
        <v>763</v>
      </c>
      <c r="G32" s="474"/>
      <c r="H32" s="453">
        <v>41603</v>
      </c>
      <c r="I32" s="442">
        <v>41604</v>
      </c>
      <c r="J32" s="418">
        <v>12000000</v>
      </c>
      <c r="K32" s="418">
        <f>SUM(C32+C33+C34-J32)</f>
        <v>0</v>
      </c>
      <c r="L32" s="459"/>
      <c r="M32" s="420" t="s">
        <v>779</v>
      </c>
    </row>
    <row r="33" spans="1:13" ht="18.75" customHeight="1">
      <c r="A33" s="471">
        <v>41585</v>
      </c>
      <c r="B33" s="457" t="s">
        <v>817</v>
      </c>
      <c r="C33" s="418">
        <v>4000000</v>
      </c>
      <c r="D33" s="472" t="s">
        <v>818</v>
      </c>
      <c r="E33" s="476"/>
      <c r="F33" s="454" t="s">
        <v>763</v>
      </c>
      <c r="G33" s="474"/>
      <c r="H33" s="453">
        <v>41603</v>
      </c>
      <c r="I33" s="477"/>
      <c r="J33" s="418"/>
      <c r="K33" s="418">
        <v>0</v>
      </c>
      <c r="L33" s="459"/>
      <c r="M33" s="420" t="s">
        <v>779</v>
      </c>
    </row>
    <row r="34" spans="1:13" ht="18.75" customHeight="1">
      <c r="A34" s="471">
        <v>41590</v>
      </c>
      <c r="B34" s="457" t="s">
        <v>817</v>
      </c>
      <c r="C34" s="418">
        <v>4000000</v>
      </c>
      <c r="D34" s="472" t="s">
        <v>818</v>
      </c>
      <c r="E34" s="476"/>
      <c r="F34" s="454" t="s">
        <v>763</v>
      </c>
      <c r="G34" s="474"/>
      <c r="H34" s="453">
        <v>41603</v>
      </c>
      <c r="I34" s="478"/>
      <c r="J34" s="418"/>
      <c r="K34" s="418">
        <v>0</v>
      </c>
      <c r="L34" s="459"/>
      <c r="M34" s="420" t="s">
        <v>779</v>
      </c>
    </row>
    <row r="35" spans="1:13" ht="18.75" customHeight="1">
      <c r="A35" s="471">
        <v>41626</v>
      </c>
      <c r="B35" s="457" t="s">
        <v>827</v>
      </c>
      <c r="C35" s="418">
        <v>15000000</v>
      </c>
      <c r="D35" s="472" t="s">
        <v>828</v>
      </c>
      <c r="E35" s="476"/>
      <c r="F35" s="454" t="s">
        <v>763</v>
      </c>
      <c r="G35" s="474"/>
      <c r="H35" s="453">
        <v>41654</v>
      </c>
      <c r="I35" s="453"/>
      <c r="J35" s="458"/>
      <c r="K35" s="418">
        <f t="shared" si="1"/>
        <v>15000000</v>
      </c>
      <c r="L35" s="459"/>
      <c r="M35" s="420" t="s">
        <v>779</v>
      </c>
    </row>
    <row r="36" spans="1:13" ht="18.75" customHeight="1">
      <c r="A36" s="471"/>
      <c r="B36" s="457"/>
      <c r="C36" s="418"/>
      <c r="D36" s="472"/>
      <c r="E36" s="476"/>
      <c r="F36" s="454"/>
      <c r="G36" s="474"/>
      <c r="H36" s="453"/>
      <c r="I36" s="453"/>
      <c r="J36" s="458"/>
      <c r="K36" s="418">
        <f t="shared" si="1"/>
        <v>0</v>
      </c>
      <c r="L36" s="459"/>
      <c r="M36" s="420"/>
    </row>
    <row r="37" spans="1:13" ht="18.75" customHeight="1">
      <c r="A37" s="471"/>
      <c r="B37" s="457"/>
      <c r="C37" s="418"/>
      <c r="D37" s="472"/>
      <c r="E37" s="476"/>
      <c r="F37" s="454"/>
      <c r="G37" s="474"/>
      <c r="H37" s="453"/>
      <c r="I37" s="453"/>
      <c r="J37" s="458"/>
      <c r="K37" s="418">
        <f t="shared" si="1"/>
        <v>0</v>
      </c>
      <c r="L37" s="459"/>
      <c r="M37" s="420"/>
    </row>
    <row r="38" spans="1:13" s="443" customFormat="1" ht="18.75" customHeight="1">
      <c r="A38" s="479"/>
      <c r="B38" s="480"/>
      <c r="C38" s="481"/>
      <c r="D38" s="482"/>
      <c r="E38" s="483"/>
      <c r="F38" s="484"/>
      <c r="G38" s="485"/>
      <c r="H38" s="453"/>
      <c r="I38" s="486"/>
      <c r="J38" s="487"/>
      <c r="K38" s="481">
        <f>SUM(K2:K37)</f>
        <v>286789064</v>
      </c>
      <c r="L38" s="488"/>
      <c r="M38" s="489"/>
    </row>
    <row r="39" spans="1:13" s="443" customFormat="1" ht="18.75" customHeight="1">
      <c r="A39" s="669" t="s">
        <v>829</v>
      </c>
      <c r="B39" s="670"/>
      <c r="C39" s="481">
        <f>SUM(C24:C38)</f>
        <v>428100000</v>
      </c>
      <c r="D39" s="482"/>
      <c r="E39" s="483"/>
      <c r="F39" s="484"/>
      <c r="G39" s="485"/>
      <c r="H39" s="453"/>
      <c r="I39" s="486"/>
      <c r="J39" s="487">
        <f>SUM(J2:J38)</f>
        <v>351078072</v>
      </c>
      <c r="K39" s="481">
        <f>SUM(C23+C39-J39)</f>
        <v>286789064</v>
      </c>
      <c r="L39" s="488"/>
      <c r="M39" s="490"/>
    </row>
    <row r="40" spans="1:13">
      <c r="H40" s="493" t="s">
        <v>830</v>
      </c>
      <c r="I40" s="493"/>
      <c r="J40" s="494"/>
      <c r="K40" s="494">
        <v>9573000</v>
      </c>
      <c r="L40" s="494"/>
      <c r="M40" s="495"/>
    </row>
    <row r="41" spans="1:13">
      <c r="B41" s="496"/>
      <c r="H41" s="493" t="s">
        <v>831</v>
      </c>
      <c r="I41" s="493"/>
      <c r="J41" s="494"/>
      <c r="K41" s="494">
        <v>21000000</v>
      </c>
      <c r="L41" s="494"/>
      <c r="M41" s="495"/>
    </row>
    <row r="42" spans="1:13">
      <c r="H42" s="493" t="s">
        <v>832</v>
      </c>
      <c r="I42" s="493"/>
      <c r="J42" s="494"/>
      <c r="K42" s="494">
        <v>130776032</v>
      </c>
      <c r="L42" s="494"/>
      <c r="M42" s="495"/>
    </row>
    <row r="43" spans="1:13">
      <c r="H43" s="493" t="s">
        <v>833</v>
      </c>
      <c r="I43" s="493"/>
      <c r="J43" s="494"/>
      <c r="K43" s="494">
        <v>113797075</v>
      </c>
      <c r="L43" s="494" t="s">
        <v>834</v>
      </c>
      <c r="M43" s="495"/>
    </row>
    <row r="44" spans="1:13">
      <c r="H44" s="493" t="s">
        <v>835</v>
      </c>
      <c r="I44" s="493"/>
      <c r="J44" s="494"/>
      <c r="K44" s="494">
        <v>9368257</v>
      </c>
      <c r="L44" s="494"/>
      <c r="M44" s="495"/>
    </row>
    <row r="45" spans="1:13">
      <c r="H45" s="493" t="s">
        <v>836</v>
      </c>
      <c r="I45" s="493"/>
      <c r="J45" s="494"/>
      <c r="K45" s="497">
        <f>SUM(K40:K44)</f>
        <v>284514364</v>
      </c>
      <c r="L45" s="494"/>
      <c r="M45" s="495"/>
    </row>
    <row r="46" spans="1:13">
      <c r="H46" s="493"/>
      <c r="I46" s="493"/>
      <c r="J46" s="494"/>
      <c r="K46" s="494"/>
      <c r="L46" s="494"/>
      <c r="M46" s="495"/>
    </row>
    <row r="47" spans="1:13">
      <c r="H47" s="493" t="s">
        <v>837</v>
      </c>
      <c r="I47" s="493"/>
      <c r="J47" s="494"/>
      <c r="K47" s="494">
        <v>2274700</v>
      </c>
      <c r="L47" s="494"/>
      <c r="M47" s="495"/>
    </row>
    <row r="48" spans="1:13">
      <c r="H48" s="493"/>
      <c r="I48" s="493"/>
      <c r="J48" s="494"/>
      <c r="K48" s="494"/>
      <c r="L48" s="494"/>
      <c r="M48" s="495"/>
    </row>
    <row r="49" spans="8:13">
      <c r="H49" s="493"/>
      <c r="I49" s="493"/>
      <c r="J49" s="494"/>
      <c r="K49" s="494"/>
      <c r="L49" s="494"/>
      <c r="M49" s="495"/>
    </row>
    <row r="50" spans="8:13">
      <c r="H50" s="493"/>
      <c r="I50" s="493"/>
      <c r="J50" s="494"/>
      <c r="K50" s="494">
        <f>SUM(K45:K47)</f>
        <v>286789064</v>
      </c>
      <c r="L50" s="494"/>
      <c r="M50" s="495"/>
    </row>
    <row r="51" spans="8:13">
      <c r="H51" s="493"/>
      <c r="I51" s="493"/>
      <c r="J51" s="494"/>
      <c r="K51" s="494"/>
      <c r="L51" s="494"/>
      <c r="M51" s="495"/>
    </row>
    <row r="52" spans="8:13">
      <c r="H52" s="493"/>
      <c r="I52" s="493"/>
      <c r="J52" s="494"/>
      <c r="K52" s="494"/>
      <c r="L52" s="494"/>
      <c r="M52" s="495"/>
    </row>
    <row r="53" spans="8:13">
      <c r="H53" s="493"/>
      <c r="I53" s="493"/>
      <c r="J53" s="493"/>
      <c r="K53" s="493"/>
      <c r="L53" s="493"/>
    </row>
    <row r="54" spans="8:13">
      <c r="H54" s="493"/>
      <c r="I54" s="493"/>
      <c r="J54" s="493"/>
      <c r="K54" s="493"/>
      <c r="L54" s="493"/>
    </row>
    <row r="55" spans="8:13">
      <c r="H55" s="493"/>
      <c r="I55" s="493"/>
      <c r="J55" s="493"/>
      <c r="K55" s="493"/>
      <c r="L55" s="493"/>
    </row>
    <row r="56" spans="8:13">
      <c r="H56" s="493"/>
      <c r="I56" s="493"/>
      <c r="J56" s="493"/>
      <c r="K56" s="493"/>
      <c r="L56" s="493"/>
    </row>
  </sheetData>
  <mergeCells count="4">
    <mergeCell ref="D1:E1"/>
    <mergeCell ref="D29:E29"/>
    <mergeCell ref="G29:H29"/>
    <mergeCell ref="A39:B39"/>
  </mergeCells>
  <printOptions horizontalCentered="1"/>
  <pageMargins left="0" right="0" top="0.74803149606299213" bottom="0.74803149606299213" header="0.31496062992125984" footer="0.31496062992125984"/>
  <pageSetup paperSize="9" scale="85" orientation="landscape" r:id="rId1"/>
  <headerFooter>
    <oddHeader>&amp;LVeresegyház Város Önkormányzat&amp;C&amp;"-,Félkövér"ADOTT KÖLCSÖNÖK
&amp;"-,Normál"&amp;9 2013.12.31.&amp;R&amp;8 30.melléklet
adatok Forintban</oddHeader>
    <oddFooter>&amp;L&amp;8Veresegyház, 2014. Február 18.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00B050"/>
  </sheetPr>
  <dimension ref="A1:M21"/>
  <sheetViews>
    <sheetView workbookViewId="0">
      <selection activeCell="L21" sqref="L21"/>
    </sheetView>
  </sheetViews>
  <sheetFormatPr defaultColWidth="9.109375" defaultRowHeight="14.4"/>
  <cols>
    <col min="1" max="1" width="7.5546875" style="255" customWidth="1"/>
    <col min="2" max="2" width="12.5546875" style="255" customWidth="1"/>
    <col min="3" max="3" width="11.44140625" style="255" customWidth="1"/>
    <col min="4" max="4" width="8.5546875" style="313" customWidth="1"/>
    <col min="5" max="6" width="9.33203125" style="255" bestFit="1" customWidth="1"/>
    <col min="7" max="7" width="11.109375" style="255" customWidth="1"/>
    <col min="8" max="8" width="13.33203125" style="255" customWidth="1"/>
    <col min="9" max="9" width="11.5546875" style="255" customWidth="1"/>
    <col min="10" max="10" width="13.33203125" style="310" customWidth="1"/>
    <col min="11" max="11" width="6.109375" style="311" customWidth="1"/>
    <col min="12" max="13" width="11.5546875" style="255" customWidth="1"/>
    <col min="14" max="16384" width="9.109375" style="255"/>
  </cols>
  <sheetData>
    <row r="1" spans="1:13" ht="30.6">
      <c r="A1" s="249" t="s">
        <v>574</v>
      </c>
      <c r="B1" s="250" t="s">
        <v>575</v>
      </c>
      <c r="C1" s="251" t="s">
        <v>576</v>
      </c>
      <c r="D1" s="250" t="s">
        <v>577</v>
      </c>
      <c r="E1" s="249" t="s">
        <v>578</v>
      </c>
      <c r="F1" s="249" t="s">
        <v>579</v>
      </c>
      <c r="G1" s="251" t="s">
        <v>580</v>
      </c>
      <c r="H1" s="251" t="s">
        <v>581</v>
      </c>
      <c r="I1" s="251" t="s">
        <v>582</v>
      </c>
      <c r="J1" s="252" t="s">
        <v>583</v>
      </c>
      <c r="K1" s="253" t="s">
        <v>584</v>
      </c>
      <c r="L1" s="254" t="s">
        <v>585</v>
      </c>
      <c r="M1" s="254" t="s">
        <v>586</v>
      </c>
    </row>
    <row r="2" spans="1:13" s="262" customFormat="1" ht="18.75" customHeight="1">
      <c r="A2" s="256">
        <v>39510</v>
      </c>
      <c r="B2" s="257" t="s">
        <v>587</v>
      </c>
      <c r="C2" s="258">
        <v>2916516925</v>
      </c>
      <c r="D2" s="259" t="s">
        <v>588</v>
      </c>
      <c r="E2" s="257" t="s">
        <v>589</v>
      </c>
      <c r="F2" s="257"/>
      <c r="G2" s="258">
        <v>156335974</v>
      </c>
      <c r="H2" s="258">
        <v>1166606770</v>
      </c>
      <c r="I2" s="258">
        <f>SUM(J2*K2)</f>
        <v>1607610088.747</v>
      </c>
      <c r="J2" s="260">
        <v>6639176.0499999998</v>
      </c>
      <c r="K2" s="261">
        <v>242.14</v>
      </c>
      <c r="L2" s="258">
        <v>1607610088.75</v>
      </c>
      <c r="M2" s="258"/>
    </row>
    <row r="3" spans="1:13" s="262" customFormat="1" ht="18.75" customHeight="1">
      <c r="A3" s="263"/>
      <c r="B3" s="264"/>
      <c r="C3" s="265"/>
      <c r="D3" s="266"/>
      <c r="E3" s="264"/>
      <c r="F3" s="264"/>
      <c r="G3" s="265"/>
      <c r="H3" s="267">
        <v>4839487.1399999997</v>
      </c>
      <c r="I3" s="265"/>
      <c r="J3" s="267"/>
      <c r="K3" s="268"/>
      <c r="L3" s="265"/>
      <c r="M3" s="265"/>
    </row>
    <row r="4" spans="1:13" s="262" customFormat="1" ht="18.75" customHeight="1">
      <c r="A4" s="256">
        <v>39510</v>
      </c>
      <c r="B4" s="257" t="s">
        <v>590</v>
      </c>
      <c r="C4" s="258">
        <v>1859385859</v>
      </c>
      <c r="D4" s="259" t="s">
        <v>588</v>
      </c>
      <c r="E4" s="257" t="s">
        <v>591</v>
      </c>
      <c r="F4" s="257"/>
      <c r="G4" s="258">
        <v>95545191</v>
      </c>
      <c r="H4" s="258">
        <v>743754309</v>
      </c>
      <c r="I4" s="258">
        <f>SUM(J4*K4)</f>
        <v>1025342839.7237999</v>
      </c>
      <c r="J4" s="260">
        <v>4234504.17</v>
      </c>
      <c r="K4" s="261">
        <v>242.14</v>
      </c>
      <c r="L4" s="258">
        <v>990109002.32000005</v>
      </c>
      <c r="M4" s="258">
        <v>35453558</v>
      </c>
    </row>
    <row r="5" spans="1:13" s="262" customFormat="1" ht="18.75" customHeight="1">
      <c r="A5" s="263"/>
      <c r="B5" s="264"/>
      <c r="C5" s="265"/>
      <c r="D5" s="266"/>
      <c r="E5" s="264"/>
      <c r="F5" s="264"/>
      <c r="G5" s="265"/>
      <c r="H5" s="267">
        <v>3085349.33</v>
      </c>
      <c r="I5" s="265"/>
      <c r="J5" s="267"/>
      <c r="K5" s="268"/>
      <c r="L5" s="265"/>
      <c r="M5" s="265"/>
    </row>
    <row r="6" spans="1:13" s="262" customFormat="1" ht="18.75" customHeight="1">
      <c r="A6" s="256">
        <v>39535</v>
      </c>
      <c r="B6" s="257" t="s">
        <v>592</v>
      </c>
      <c r="C6" s="258">
        <v>1216057544</v>
      </c>
      <c r="D6" s="259" t="s">
        <v>593</v>
      </c>
      <c r="E6" s="257" t="s">
        <v>594</v>
      </c>
      <c r="F6" s="257"/>
      <c r="G6" s="258">
        <v>64473613</v>
      </c>
      <c r="H6" s="258">
        <v>486422909</v>
      </c>
      <c r="I6" s="258">
        <v>670383801</v>
      </c>
      <c r="J6" s="260">
        <v>2768579.33</v>
      </c>
      <c r="K6" s="261">
        <v>242.14</v>
      </c>
      <c r="L6" s="258">
        <v>670383801.38999999</v>
      </c>
      <c r="M6" s="258"/>
    </row>
    <row r="7" spans="1:13" s="262" customFormat="1" ht="18.75" customHeight="1">
      <c r="A7" s="263"/>
      <c r="B7" s="264"/>
      <c r="C7" s="265"/>
      <c r="D7" s="266"/>
      <c r="E7" s="264"/>
      <c r="F7" s="264"/>
      <c r="G7" s="265"/>
      <c r="H7" s="267">
        <v>2017849.95</v>
      </c>
      <c r="I7" s="265"/>
      <c r="J7" s="267"/>
      <c r="K7" s="268"/>
      <c r="L7" s="265"/>
      <c r="M7" s="265"/>
    </row>
    <row r="8" spans="1:13" s="262" customFormat="1" ht="18.75" customHeight="1">
      <c r="A8" s="269" t="s">
        <v>595</v>
      </c>
      <c r="B8" s="270"/>
      <c r="C8" s="271"/>
      <c r="D8" s="272"/>
      <c r="E8" s="273"/>
      <c r="F8" s="269" t="s">
        <v>596</v>
      </c>
      <c r="G8" s="271"/>
      <c r="H8" s="274"/>
      <c r="I8" s="271"/>
      <c r="J8" s="274"/>
      <c r="K8" s="275"/>
      <c r="L8" s="271"/>
      <c r="M8" s="271"/>
    </row>
    <row r="9" spans="1:13" s="262" customFormat="1" ht="18.75" customHeight="1">
      <c r="A9" s="671" t="s">
        <v>597</v>
      </c>
      <c r="B9" s="672"/>
      <c r="C9" s="276">
        <f>SUM(C2:C6)</f>
        <v>5991960328</v>
      </c>
      <c r="D9" s="277"/>
      <c r="E9" s="278"/>
      <c r="F9" s="279"/>
      <c r="G9" s="276">
        <f>SUM(G2:G6)</f>
        <v>316354778</v>
      </c>
      <c r="H9" s="276">
        <f>SUM(H2+H4+H6)</f>
        <v>2396783988</v>
      </c>
      <c r="I9" s="276">
        <f>SUM(I2+I4+I6)+1</f>
        <v>3303336730.4707999</v>
      </c>
      <c r="J9" s="280">
        <f>SUM(J2:J6)</f>
        <v>13642259.549999999</v>
      </c>
      <c r="K9" s="281"/>
      <c r="L9" s="276"/>
      <c r="M9" s="276"/>
    </row>
    <row r="10" spans="1:13" ht="16.5" customHeight="1">
      <c r="A10" s="282">
        <v>40896</v>
      </c>
      <c r="B10" s="283" t="s">
        <v>598</v>
      </c>
      <c r="C10" s="284">
        <v>245447400</v>
      </c>
      <c r="D10" s="285">
        <v>3.9600000000000003E-2</v>
      </c>
      <c r="E10" s="286" t="s">
        <v>599</v>
      </c>
      <c r="F10" s="286"/>
      <c r="G10" s="287">
        <v>7795813</v>
      </c>
      <c r="H10" s="287">
        <v>98178960</v>
      </c>
      <c r="I10" s="288">
        <f>SUM(C10-G10-H10)</f>
        <v>139472627</v>
      </c>
      <c r="J10" s="284" t="s">
        <v>600</v>
      </c>
      <c r="K10" s="289"/>
      <c r="L10" s="290">
        <v>137359406</v>
      </c>
      <c r="M10" s="290">
        <v>2113221</v>
      </c>
    </row>
    <row r="11" spans="1:13" ht="16.5" customHeight="1">
      <c r="A11" s="282">
        <v>40808</v>
      </c>
      <c r="B11" s="283" t="s">
        <v>601</v>
      </c>
      <c r="C11" s="284">
        <v>880000000</v>
      </c>
      <c r="D11" s="285">
        <v>0.18</v>
      </c>
      <c r="E11" s="286">
        <v>41902</v>
      </c>
      <c r="F11" s="286">
        <v>41353</v>
      </c>
      <c r="G11" s="287">
        <v>220000000</v>
      </c>
      <c r="H11" s="287">
        <v>312000000</v>
      </c>
      <c r="I11" s="288">
        <f>SUM(C11-G11-H11)</f>
        <v>348000000</v>
      </c>
      <c r="J11" s="673"/>
      <c r="K11" s="674"/>
      <c r="L11" s="290">
        <f>SUM(I11)</f>
        <v>348000000</v>
      </c>
      <c r="M11" s="290"/>
    </row>
    <row r="12" spans="1:13" s="291" customFormat="1" ht="16.5" customHeight="1">
      <c r="A12" s="282">
        <v>41107</v>
      </c>
      <c r="B12" s="283" t="s">
        <v>602</v>
      </c>
      <c r="C12" s="284">
        <v>130000000</v>
      </c>
      <c r="D12" s="285">
        <v>5.8000000000000003E-2</v>
      </c>
      <c r="E12" s="286">
        <v>41547</v>
      </c>
      <c r="F12" s="286"/>
      <c r="G12" s="287"/>
      <c r="H12" s="287">
        <v>74669368</v>
      </c>
      <c r="I12" s="288">
        <f>SUM(C12-G12-H12)</f>
        <v>55330632</v>
      </c>
      <c r="J12" s="284"/>
      <c r="K12" s="289"/>
      <c r="L12" s="290">
        <f>SUM(I12)</f>
        <v>55330632</v>
      </c>
      <c r="M12" s="290"/>
    </row>
    <row r="13" spans="1:13" s="262" customFormat="1" ht="18.75" customHeight="1">
      <c r="A13" s="671" t="s">
        <v>603</v>
      </c>
      <c r="B13" s="672"/>
      <c r="C13" s="276">
        <f>SUM(C10:C12)</f>
        <v>1255447400</v>
      </c>
      <c r="D13" s="277"/>
      <c r="E13" s="278"/>
      <c r="F13" s="279"/>
      <c r="G13" s="276"/>
      <c r="H13" s="276">
        <f>SUM(H10:H12)</f>
        <v>484848328</v>
      </c>
      <c r="I13" s="276"/>
      <c r="J13" s="280"/>
      <c r="K13" s="281"/>
      <c r="L13" s="276"/>
      <c r="M13" s="276"/>
    </row>
    <row r="14" spans="1:13" ht="16.5" customHeight="1">
      <c r="A14" s="282">
        <v>41628</v>
      </c>
      <c r="B14" s="283" t="s">
        <v>604</v>
      </c>
      <c r="C14" s="284">
        <v>83755139</v>
      </c>
      <c r="D14" s="285"/>
      <c r="E14" s="286">
        <v>42004</v>
      </c>
      <c r="F14" s="286"/>
      <c r="G14" s="287"/>
      <c r="H14" s="287"/>
      <c r="I14" s="288">
        <f>SUM(C14-G14)</f>
        <v>83755139</v>
      </c>
      <c r="J14" s="284"/>
      <c r="K14" s="289"/>
      <c r="L14" s="290">
        <f>SUM(I14)</f>
        <v>83755139</v>
      </c>
      <c r="M14" s="290"/>
    </row>
    <row r="15" spans="1:13" ht="16.5" customHeight="1">
      <c r="A15" s="282">
        <v>41639</v>
      </c>
      <c r="B15" s="283" t="s">
        <v>601</v>
      </c>
      <c r="C15" s="284">
        <v>300000000</v>
      </c>
      <c r="D15" s="292" t="s">
        <v>605</v>
      </c>
      <c r="E15" s="285"/>
      <c r="F15" s="293"/>
      <c r="G15" s="293"/>
      <c r="H15" s="286"/>
      <c r="I15" s="288">
        <v>300000000</v>
      </c>
      <c r="J15" s="287"/>
      <c r="K15" s="287"/>
      <c r="L15" s="290"/>
      <c r="M15" s="290">
        <v>300000000</v>
      </c>
    </row>
    <row r="16" spans="1:13" ht="16.5" customHeight="1">
      <c r="A16" s="282">
        <v>41639</v>
      </c>
      <c r="B16" s="283" t="s">
        <v>602</v>
      </c>
      <c r="C16" s="284">
        <v>100000000</v>
      </c>
      <c r="D16" s="292" t="s">
        <v>605</v>
      </c>
      <c r="E16" s="285"/>
      <c r="F16" s="293"/>
      <c r="G16" s="293"/>
      <c r="H16" s="286"/>
      <c r="I16" s="288">
        <v>100000000</v>
      </c>
      <c r="J16" s="287"/>
      <c r="K16" s="287"/>
      <c r="L16" s="290"/>
      <c r="M16" s="290">
        <v>100000000</v>
      </c>
    </row>
    <row r="17" spans="1:13">
      <c r="A17" s="294"/>
      <c r="B17" s="294"/>
      <c r="C17" s="295"/>
      <c r="D17" s="296"/>
      <c r="E17" s="297"/>
      <c r="F17" s="297"/>
      <c r="G17" s="298"/>
      <c r="H17" s="298"/>
      <c r="I17" s="295"/>
      <c r="J17" s="295"/>
      <c r="K17" s="299"/>
      <c r="L17" s="295">
        <f>SUM(L2:L16)</f>
        <v>3892548069.46</v>
      </c>
      <c r="M17" s="295">
        <f>SUM(M2:M16)</f>
        <v>437566779</v>
      </c>
    </row>
    <row r="18" spans="1:13">
      <c r="A18" s="300"/>
      <c r="B18" s="301"/>
      <c r="C18" s="302"/>
      <c r="D18" s="303"/>
      <c r="E18" s="304"/>
      <c r="F18" s="304"/>
      <c r="G18" s="305"/>
      <c r="H18" s="305"/>
      <c r="I18" s="302">
        <f>SUM(I9:I16)</f>
        <v>4329895128.4708004</v>
      </c>
      <c r="J18" s="306"/>
      <c r="K18" s="307"/>
      <c r="L18" s="302"/>
      <c r="M18" s="302"/>
    </row>
    <row r="19" spans="1:13">
      <c r="B19" s="308"/>
      <c r="C19" s="309"/>
      <c r="D19" s="309"/>
      <c r="E19" s="309"/>
      <c r="F19" s="309"/>
      <c r="G19" s="309"/>
      <c r="H19" s="309"/>
    </row>
    <row r="20" spans="1:13">
      <c r="B20" s="308"/>
      <c r="C20" s="309"/>
      <c r="D20" s="309"/>
      <c r="E20" s="309"/>
      <c r="F20" s="309"/>
      <c r="G20" s="309"/>
      <c r="H20" s="309"/>
      <c r="I20" s="312"/>
      <c r="L20" s="312"/>
      <c r="M20" s="312"/>
    </row>
    <row r="21" spans="1:13">
      <c r="C21" s="309"/>
      <c r="D21" s="309"/>
      <c r="E21" s="309"/>
      <c r="F21" s="309"/>
      <c r="G21" s="309"/>
      <c r="H21" s="309"/>
    </row>
  </sheetData>
  <mergeCells count="3">
    <mergeCell ref="A9:B9"/>
    <mergeCell ref="J11:K11"/>
    <mergeCell ref="A13:B13"/>
  </mergeCells>
  <printOptions horizontalCentered="1"/>
  <pageMargins left="0" right="0" top="0.74803149606299213" bottom="0.74803149606299213" header="0.31496062992125984" footer="0.31496062992125984"/>
  <pageSetup paperSize="9" orientation="landscape" r:id="rId1"/>
  <headerFooter>
    <oddHeader>&amp;LVeresegyház Város Önkormányzata&amp;CHitelek állománya
2013.12.31.&amp;R&amp;8 31. melléklet
adatok Forintban</oddHeader>
    <oddFooter>&amp;L&amp;8Veresegyház, 2014. Február 18.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F56"/>
  <sheetViews>
    <sheetView view="pageLayout" topLeftCell="A43" workbookViewId="0">
      <selection activeCell="A67" sqref="A67"/>
    </sheetView>
  </sheetViews>
  <sheetFormatPr defaultRowHeight="13.2"/>
  <cols>
    <col min="1" max="1" width="44.88671875" customWidth="1"/>
    <col min="2" max="2" width="13.109375" customWidth="1"/>
    <col min="3" max="3" width="11.6640625" customWidth="1"/>
    <col min="4" max="4" width="11.33203125" customWidth="1"/>
    <col min="5" max="5" width="12.5546875" customWidth="1"/>
  </cols>
  <sheetData>
    <row r="1" spans="1:6" ht="12" customHeight="1">
      <c r="A1" s="85"/>
      <c r="B1" s="84" t="s">
        <v>429</v>
      </c>
      <c r="C1" s="83"/>
      <c r="D1" s="83"/>
      <c r="E1" s="83"/>
      <c r="F1" s="38"/>
    </row>
    <row r="2" spans="1:6">
      <c r="A2" s="500" t="s">
        <v>192</v>
      </c>
      <c r="B2" s="500"/>
    </row>
    <row r="3" spans="1:6">
      <c r="A3" s="498" t="s">
        <v>158</v>
      </c>
      <c r="B3" s="498"/>
    </row>
    <row r="4" spans="1:6">
      <c r="A4" s="82" t="s">
        <v>161</v>
      </c>
      <c r="B4" s="81" t="s">
        <v>156</v>
      </c>
    </row>
    <row r="5" spans="1:6">
      <c r="A5" s="75"/>
      <c r="B5" s="69"/>
    </row>
    <row r="6" spans="1:6">
      <c r="A6" s="75"/>
      <c r="B6" s="69"/>
    </row>
    <row r="7" spans="1:6">
      <c r="A7" s="75"/>
      <c r="B7" s="69"/>
    </row>
    <row r="8" spans="1:6">
      <c r="A8" s="73" t="s">
        <v>43</v>
      </c>
      <c r="B8" s="69"/>
    </row>
    <row r="9" spans="1:6">
      <c r="A9" s="511" t="s">
        <v>430</v>
      </c>
      <c r="B9" s="511"/>
      <c r="C9" s="511"/>
      <c r="D9" s="511"/>
      <c r="E9" s="511"/>
    </row>
    <row r="10" spans="1:6">
      <c r="A10" s="499" t="s">
        <v>191</v>
      </c>
      <c r="B10" s="499"/>
      <c r="C10" s="499"/>
      <c r="D10" s="499"/>
      <c r="E10" s="499"/>
    </row>
    <row r="11" spans="1:6">
      <c r="A11" s="66"/>
      <c r="B11" s="66"/>
      <c r="C11" s="66"/>
      <c r="D11" s="66"/>
      <c r="E11" s="66"/>
    </row>
    <row r="12" spans="1:6" ht="12.75" customHeight="1">
      <c r="A12" s="512" t="s">
        <v>161</v>
      </c>
      <c r="B12" s="504" t="s">
        <v>156</v>
      </c>
      <c r="C12" s="506" t="s">
        <v>298</v>
      </c>
      <c r="D12" s="506" t="s">
        <v>155</v>
      </c>
      <c r="E12" s="508" t="s">
        <v>154</v>
      </c>
    </row>
    <row r="13" spans="1:6">
      <c r="A13" s="513"/>
      <c r="B13" s="505"/>
      <c r="C13" s="507"/>
      <c r="D13" s="507"/>
      <c r="E13" s="509"/>
    </row>
    <row r="14" spans="1:6">
      <c r="A14" s="80"/>
      <c r="B14" s="80"/>
      <c r="C14" s="80"/>
      <c r="D14" s="80"/>
      <c r="E14" s="80"/>
    </row>
    <row r="15" spans="1:6">
      <c r="A15" s="80"/>
      <c r="B15" s="80"/>
      <c r="C15" s="80"/>
      <c r="D15" s="80"/>
      <c r="E15" s="80"/>
    </row>
    <row r="16" spans="1:6">
      <c r="A16" s="73" t="s">
        <v>43</v>
      </c>
      <c r="B16" s="80"/>
      <c r="C16" s="80"/>
      <c r="D16" s="80"/>
      <c r="E16" s="80"/>
    </row>
    <row r="17" spans="1:5">
      <c r="A17" s="79"/>
      <c r="B17" s="79"/>
      <c r="C17" s="79"/>
      <c r="D17" s="79"/>
      <c r="E17" s="79"/>
    </row>
    <row r="18" spans="1:5">
      <c r="A18" s="511" t="s">
        <v>431</v>
      </c>
      <c r="B18" s="511"/>
      <c r="C18" s="511"/>
      <c r="D18" s="511"/>
      <c r="E18" s="511"/>
    </row>
    <row r="19" spans="1:5">
      <c r="A19" s="499" t="s">
        <v>190</v>
      </c>
      <c r="B19" s="499"/>
      <c r="C19" s="499"/>
      <c r="D19" s="499"/>
      <c r="E19" s="499"/>
    </row>
    <row r="20" spans="1:5" ht="12" customHeight="1">
      <c r="A20" s="510" t="s">
        <v>158</v>
      </c>
      <c r="B20" s="510"/>
      <c r="C20" s="510"/>
      <c r="D20" s="510"/>
      <c r="E20" s="510"/>
    </row>
    <row r="21" spans="1:5" ht="12.75" customHeight="1">
      <c r="A21" s="502" t="s">
        <v>157</v>
      </c>
      <c r="B21" s="504" t="s">
        <v>156</v>
      </c>
      <c r="C21" s="506" t="s">
        <v>298</v>
      </c>
      <c r="D21" s="506" t="s">
        <v>155</v>
      </c>
      <c r="E21" s="508" t="s">
        <v>154</v>
      </c>
    </row>
    <row r="22" spans="1:5" ht="14.25" customHeight="1">
      <c r="A22" s="503"/>
      <c r="B22" s="505"/>
      <c r="C22" s="507"/>
      <c r="D22" s="507"/>
      <c r="E22" s="509"/>
    </row>
    <row r="23" spans="1:5">
      <c r="A23" s="75"/>
      <c r="B23" s="69"/>
      <c r="C23" s="74"/>
      <c r="D23" s="74"/>
      <c r="E23" s="74"/>
    </row>
    <row r="24" spans="1:5">
      <c r="A24" s="75"/>
      <c r="B24" s="69"/>
      <c r="C24" s="74"/>
      <c r="D24" s="74"/>
      <c r="E24" s="74"/>
    </row>
    <row r="25" spans="1:5">
      <c r="A25" s="73" t="s">
        <v>43</v>
      </c>
      <c r="B25" s="69"/>
      <c r="C25" s="70"/>
      <c r="D25" s="70"/>
      <c r="E25" s="70"/>
    </row>
    <row r="27" spans="1:5">
      <c r="A27" s="511" t="s">
        <v>432</v>
      </c>
      <c r="B27" s="511"/>
      <c r="C27" s="511"/>
      <c r="D27" s="511"/>
      <c r="E27" s="511"/>
    </row>
    <row r="28" spans="1:5">
      <c r="A28" s="500" t="s">
        <v>189</v>
      </c>
      <c r="B28" s="500"/>
      <c r="C28" s="500"/>
      <c r="D28" s="500"/>
      <c r="E28" s="500"/>
    </row>
    <row r="29" spans="1:5">
      <c r="A29" s="510" t="s">
        <v>158</v>
      </c>
      <c r="B29" s="510"/>
      <c r="C29" s="510"/>
      <c r="D29" s="510"/>
      <c r="E29" s="510"/>
    </row>
    <row r="30" spans="1:5" ht="12.75" customHeight="1">
      <c r="A30" s="502" t="s">
        <v>157</v>
      </c>
      <c r="B30" s="504" t="s">
        <v>156</v>
      </c>
      <c r="C30" s="506" t="s">
        <v>298</v>
      </c>
      <c r="D30" s="506" t="s">
        <v>155</v>
      </c>
      <c r="E30" s="508" t="s">
        <v>154</v>
      </c>
    </row>
    <row r="31" spans="1:5">
      <c r="A31" s="503"/>
      <c r="B31" s="505"/>
      <c r="C31" s="507"/>
      <c r="D31" s="507"/>
      <c r="E31" s="509"/>
    </row>
    <row r="32" spans="1:5" ht="31.2">
      <c r="A32" s="155" t="s">
        <v>319</v>
      </c>
      <c r="B32" s="156">
        <v>38387</v>
      </c>
      <c r="C32" s="74"/>
      <c r="D32" s="74"/>
      <c r="E32" s="154">
        <f>SUM(B32:D32)</f>
        <v>38387</v>
      </c>
    </row>
    <row r="33" spans="1:5" ht="21">
      <c r="A33" s="155" t="s">
        <v>320</v>
      </c>
      <c r="B33" s="156">
        <v>3838</v>
      </c>
      <c r="C33" s="74"/>
      <c r="D33" s="74"/>
      <c r="E33" s="154">
        <f t="shared" ref="E33:E34" si="0">SUM(B33:D33)</f>
        <v>3838</v>
      </c>
    </row>
    <row r="34" spans="1:5">
      <c r="A34" s="75"/>
      <c r="B34" s="69"/>
      <c r="C34" s="74"/>
      <c r="D34" s="74"/>
      <c r="E34" s="154">
        <f t="shared" si="0"/>
        <v>0</v>
      </c>
    </row>
    <row r="35" spans="1:5">
      <c r="A35" s="73" t="s">
        <v>43</v>
      </c>
      <c r="B35" s="154">
        <f>SUM(B32:B34)</f>
        <v>42225</v>
      </c>
      <c r="C35" s="154">
        <f t="shared" ref="C35:E35" si="1">SUM(C32:C34)</f>
        <v>0</v>
      </c>
      <c r="D35" s="154">
        <f t="shared" si="1"/>
        <v>0</v>
      </c>
      <c r="E35" s="154">
        <f t="shared" si="1"/>
        <v>42225</v>
      </c>
    </row>
    <row r="37" spans="1:5">
      <c r="A37" s="511" t="s">
        <v>433</v>
      </c>
      <c r="B37" s="511"/>
      <c r="C37" s="511"/>
      <c r="D37" s="511"/>
      <c r="E37" s="511"/>
    </row>
    <row r="38" spans="1:5">
      <c r="A38" s="499" t="s">
        <v>188</v>
      </c>
      <c r="B38" s="499"/>
      <c r="C38" s="499"/>
      <c r="D38" s="499"/>
      <c r="E38" s="499"/>
    </row>
    <row r="39" spans="1:5">
      <c r="A39" s="66"/>
      <c r="B39" s="66"/>
      <c r="C39" s="66"/>
      <c r="D39" s="66"/>
      <c r="E39" s="66" t="s">
        <v>0</v>
      </c>
    </row>
    <row r="40" spans="1:5" ht="12.75" customHeight="1">
      <c r="A40" s="512" t="s">
        <v>161</v>
      </c>
      <c r="B40" s="504" t="s">
        <v>156</v>
      </c>
      <c r="C40" s="506" t="s">
        <v>298</v>
      </c>
      <c r="D40" s="506" t="s">
        <v>155</v>
      </c>
      <c r="E40" s="508" t="s">
        <v>154</v>
      </c>
    </row>
    <row r="41" spans="1:5">
      <c r="A41" s="513"/>
      <c r="B41" s="505"/>
      <c r="C41" s="507"/>
      <c r="D41" s="507"/>
      <c r="E41" s="509"/>
    </row>
    <row r="42" spans="1:5">
      <c r="A42" s="80"/>
      <c r="B42" s="80"/>
      <c r="C42" s="80"/>
      <c r="D42" s="80"/>
      <c r="E42" s="80"/>
    </row>
    <row r="43" spans="1:5">
      <c r="A43" s="80"/>
      <c r="B43" s="80"/>
      <c r="C43" s="80"/>
      <c r="D43" s="80"/>
      <c r="E43" s="80"/>
    </row>
    <row r="44" spans="1:5">
      <c r="A44" s="80"/>
      <c r="B44" s="80"/>
      <c r="C44" s="80"/>
      <c r="D44" s="80"/>
      <c r="E44" s="80"/>
    </row>
    <row r="45" spans="1:5">
      <c r="A45" s="73" t="s">
        <v>43</v>
      </c>
      <c r="B45" s="80"/>
      <c r="C45" s="80"/>
      <c r="D45" s="80"/>
      <c r="E45" s="80"/>
    </row>
    <row r="47" spans="1:5">
      <c r="A47" s="511" t="s">
        <v>434</v>
      </c>
      <c r="B47" s="511"/>
      <c r="C47" s="511"/>
      <c r="D47" s="511"/>
      <c r="E47" s="511"/>
    </row>
    <row r="48" spans="1:5">
      <c r="A48" s="499" t="s">
        <v>187</v>
      </c>
      <c r="B48" s="499"/>
      <c r="C48" s="499"/>
      <c r="D48" s="499"/>
      <c r="E48" s="499"/>
    </row>
    <row r="49" spans="1:5">
      <c r="A49" s="66"/>
      <c r="B49" s="66"/>
      <c r="C49" s="66"/>
      <c r="D49" s="66"/>
      <c r="E49" s="66" t="s">
        <v>0</v>
      </c>
    </row>
    <row r="50" spans="1:5" ht="12.75" customHeight="1">
      <c r="A50" s="512" t="s">
        <v>161</v>
      </c>
      <c r="B50" s="504" t="s">
        <v>156</v>
      </c>
      <c r="C50" s="506" t="s">
        <v>298</v>
      </c>
      <c r="D50" s="506" t="s">
        <v>155</v>
      </c>
      <c r="E50" s="508" t="s">
        <v>154</v>
      </c>
    </row>
    <row r="51" spans="1:5">
      <c r="A51" s="513"/>
      <c r="B51" s="505"/>
      <c r="C51" s="507"/>
      <c r="D51" s="507"/>
      <c r="E51" s="509"/>
    </row>
    <row r="52" spans="1:5">
      <c r="A52" s="155" t="s">
        <v>321</v>
      </c>
      <c r="B52" s="156">
        <v>30000</v>
      </c>
      <c r="C52" s="80"/>
      <c r="D52" s="80"/>
      <c r="E52" s="154">
        <f>SUM(B52:D52)</f>
        <v>30000</v>
      </c>
    </row>
    <row r="53" spans="1:5">
      <c r="A53" s="155" t="s">
        <v>323</v>
      </c>
      <c r="B53" s="156">
        <v>4000</v>
      </c>
      <c r="C53" s="80"/>
      <c r="D53" s="80"/>
      <c r="E53" s="154">
        <f t="shared" ref="E53:E55" si="2">SUM(B53:D53)</f>
        <v>4000</v>
      </c>
    </row>
    <row r="54" spans="1:5" ht="21">
      <c r="A54" s="155" t="s">
        <v>322</v>
      </c>
      <c r="B54" s="80">
        <v>372</v>
      </c>
      <c r="C54" s="80"/>
      <c r="D54" s="80"/>
      <c r="E54" s="154">
        <f t="shared" si="2"/>
        <v>372</v>
      </c>
    </row>
    <row r="55" spans="1:5" ht="16.95" customHeight="1">
      <c r="A55" s="80"/>
      <c r="B55" s="80"/>
      <c r="C55" s="80"/>
      <c r="D55" s="80"/>
      <c r="E55" s="154">
        <f t="shared" si="2"/>
        <v>0</v>
      </c>
    </row>
    <row r="56" spans="1:5">
      <c r="A56" s="73" t="s">
        <v>43</v>
      </c>
      <c r="B56" s="154">
        <f>SUM(B52:B55)</f>
        <v>34372</v>
      </c>
      <c r="C56" s="154">
        <f t="shared" ref="C56:E56" si="3">SUM(C52:C55)</f>
        <v>0</v>
      </c>
      <c r="D56" s="154">
        <f t="shared" si="3"/>
        <v>0</v>
      </c>
      <c r="E56" s="154">
        <f t="shared" si="3"/>
        <v>34372</v>
      </c>
    </row>
  </sheetData>
  <mergeCells count="39">
    <mergeCell ref="A47:E47"/>
    <mergeCell ref="A48:E48"/>
    <mergeCell ref="A50:A51"/>
    <mergeCell ref="B50:B51"/>
    <mergeCell ref="C50:C51"/>
    <mergeCell ref="D50:D51"/>
    <mergeCell ref="E50:E51"/>
    <mergeCell ref="A38:E38"/>
    <mergeCell ref="A40:A41"/>
    <mergeCell ref="B40:B41"/>
    <mergeCell ref="C40:C41"/>
    <mergeCell ref="D40:D41"/>
    <mergeCell ref="E40:E41"/>
    <mergeCell ref="A37:E37"/>
    <mergeCell ref="B21:B22"/>
    <mergeCell ref="A28:E28"/>
    <mergeCell ref="A30:A31"/>
    <mergeCell ref="B30:B31"/>
    <mergeCell ref="C30:C31"/>
    <mergeCell ref="D30:D31"/>
    <mergeCell ref="E21:E22"/>
    <mergeCell ref="A21:A22"/>
    <mergeCell ref="D21:D22"/>
    <mergeCell ref="A18:E18"/>
    <mergeCell ref="E30:E31"/>
    <mergeCell ref="A29:E29"/>
    <mergeCell ref="A2:B2"/>
    <mergeCell ref="A3:B3"/>
    <mergeCell ref="A27:E27"/>
    <mergeCell ref="A20:E20"/>
    <mergeCell ref="A19:E19"/>
    <mergeCell ref="A9:E9"/>
    <mergeCell ref="C21:C22"/>
    <mergeCell ref="A10:E10"/>
    <mergeCell ref="B12:B13"/>
    <mergeCell ref="C12:C13"/>
    <mergeCell ref="D12:D13"/>
    <mergeCell ref="E12:E13"/>
    <mergeCell ref="A12:A13"/>
  </mergeCells>
  <pageMargins left="0.43307086614173229" right="0.15748031496062992" top="0.35433070866141736" bottom="0.31496062992125984" header="0.27559055118110237" footer="0.19685039370078741"/>
  <pageSetup paperSize="9" scale="85" orientation="portrait" r:id="rId1"/>
  <headerFooter alignWithMargins="0">
    <oddHeader>&amp;LVeresegyház Város Önkormányzat</oddHeader>
    <oddFooter>&amp;LVeresegyház, 2014. Február 18.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F146"/>
  <sheetViews>
    <sheetView view="pageLayout" workbookViewId="0">
      <selection activeCell="G19" sqref="G19"/>
    </sheetView>
  </sheetViews>
  <sheetFormatPr defaultRowHeight="13.2"/>
  <cols>
    <col min="1" max="1" width="54.5546875" customWidth="1"/>
    <col min="2" max="5" width="13.109375" customWidth="1"/>
  </cols>
  <sheetData>
    <row r="1" spans="1:5">
      <c r="E1" s="38" t="s">
        <v>435</v>
      </c>
    </row>
    <row r="2" spans="1:5">
      <c r="A2" s="499" t="s">
        <v>200</v>
      </c>
      <c r="B2" s="499"/>
      <c r="C2" s="499"/>
      <c r="D2" s="499"/>
      <c r="E2" s="499"/>
    </row>
    <row r="3" spans="1:5">
      <c r="E3" s="98" t="s">
        <v>0</v>
      </c>
    </row>
    <row r="4" spans="1:5" ht="22.5" customHeight="1">
      <c r="A4" s="96" t="s">
        <v>51</v>
      </c>
      <c r="B4" s="96" t="s">
        <v>194</v>
      </c>
      <c r="C4" s="101" t="s">
        <v>324</v>
      </c>
      <c r="D4" s="101" t="s">
        <v>155</v>
      </c>
      <c r="E4" s="96" t="s">
        <v>193</v>
      </c>
    </row>
    <row r="5" spans="1:5" ht="21">
      <c r="A5" s="155" t="s">
        <v>332</v>
      </c>
      <c r="B5" s="385">
        <v>13500</v>
      </c>
      <c r="C5" s="70"/>
      <c r="D5" s="70"/>
      <c r="E5" s="51">
        <f>SUM(B5:D5)</f>
        <v>13500</v>
      </c>
    </row>
    <row r="6" spans="1:5" ht="31.2">
      <c r="A6" s="155" t="s">
        <v>333</v>
      </c>
      <c r="B6" s="385">
        <v>5000</v>
      </c>
      <c r="C6" s="72"/>
      <c r="D6" s="72"/>
      <c r="E6" s="51">
        <f t="shared" ref="E6:E27" si="0">SUM(B6:D6)</f>
        <v>5000</v>
      </c>
    </row>
    <row r="7" spans="1:5">
      <c r="A7" s="155" t="s">
        <v>325</v>
      </c>
      <c r="B7" s="385">
        <v>100</v>
      </c>
      <c r="C7" s="70"/>
      <c r="D7" s="70"/>
      <c r="E7" s="51">
        <f t="shared" si="0"/>
        <v>100</v>
      </c>
    </row>
    <row r="8" spans="1:5">
      <c r="A8" s="155" t="s">
        <v>326</v>
      </c>
      <c r="B8" s="385">
        <v>9850</v>
      </c>
      <c r="C8" s="72"/>
      <c r="D8" s="72"/>
      <c r="E8" s="51">
        <f t="shared" si="0"/>
        <v>9850</v>
      </c>
    </row>
    <row r="9" spans="1:5">
      <c r="A9" s="155" t="s">
        <v>327</v>
      </c>
      <c r="B9" s="385">
        <v>2500</v>
      </c>
      <c r="C9" s="72"/>
      <c r="D9" s="72"/>
      <c r="E9" s="51">
        <f t="shared" si="0"/>
        <v>2500</v>
      </c>
    </row>
    <row r="10" spans="1:5">
      <c r="A10" s="155" t="s">
        <v>328</v>
      </c>
      <c r="B10" s="385">
        <v>2500</v>
      </c>
      <c r="C10" s="70"/>
      <c r="D10" s="70"/>
      <c r="E10" s="51">
        <f t="shared" si="0"/>
        <v>2500</v>
      </c>
    </row>
    <row r="11" spans="1:5">
      <c r="A11" s="155" t="s">
        <v>329</v>
      </c>
      <c r="B11" s="385">
        <v>15000</v>
      </c>
      <c r="C11" s="72"/>
      <c r="D11" s="72"/>
      <c r="E11" s="51">
        <f t="shared" si="0"/>
        <v>15000</v>
      </c>
    </row>
    <row r="12" spans="1:5">
      <c r="A12" s="155" t="s">
        <v>330</v>
      </c>
      <c r="B12" s="385">
        <v>200</v>
      </c>
      <c r="C12" s="72"/>
      <c r="D12" s="72"/>
      <c r="E12" s="51">
        <f t="shared" si="0"/>
        <v>200</v>
      </c>
    </row>
    <row r="13" spans="1:5">
      <c r="A13" s="155" t="s">
        <v>331</v>
      </c>
      <c r="B13" s="385">
        <v>4000</v>
      </c>
      <c r="C13" s="72"/>
      <c r="D13" s="72"/>
      <c r="E13" s="51">
        <f t="shared" si="0"/>
        <v>4000</v>
      </c>
    </row>
    <row r="14" spans="1:5">
      <c r="A14" s="155" t="s">
        <v>334</v>
      </c>
      <c r="B14" s="385">
        <v>4500</v>
      </c>
      <c r="C14" s="72"/>
      <c r="D14" s="72"/>
      <c r="E14" s="51">
        <f t="shared" si="0"/>
        <v>4500</v>
      </c>
    </row>
    <row r="15" spans="1:5">
      <c r="A15" s="155" t="s">
        <v>388</v>
      </c>
      <c r="B15" s="385">
        <v>3000</v>
      </c>
      <c r="C15" s="190"/>
      <c r="D15" s="72"/>
      <c r="E15" s="51">
        <f t="shared" si="0"/>
        <v>3000</v>
      </c>
    </row>
    <row r="16" spans="1:5">
      <c r="A16" s="155" t="s">
        <v>389</v>
      </c>
      <c r="B16" s="385">
        <v>500</v>
      </c>
      <c r="C16" s="49">
        <v>500</v>
      </c>
      <c r="D16" s="72"/>
      <c r="E16" s="51">
        <f t="shared" si="0"/>
        <v>1000</v>
      </c>
    </row>
    <row r="17" spans="1:5">
      <c r="A17" s="155" t="s">
        <v>390</v>
      </c>
      <c r="B17" s="49"/>
      <c r="C17" s="49">
        <v>50</v>
      </c>
      <c r="D17" s="72"/>
      <c r="E17" s="51">
        <f t="shared" si="0"/>
        <v>50</v>
      </c>
    </row>
    <row r="18" spans="1:5">
      <c r="A18" s="155" t="s">
        <v>391</v>
      </c>
      <c r="B18" s="49"/>
      <c r="C18" s="49">
        <v>7500</v>
      </c>
      <c r="D18" s="180"/>
      <c r="E18" s="51">
        <f t="shared" si="0"/>
        <v>7500</v>
      </c>
    </row>
    <row r="19" spans="1:5">
      <c r="A19" s="155" t="s">
        <v>392</v>
      </c>
      <c r="B19" s="49"/>
      <c r="C19" s="49">
        <v>5700</v>
      </c>
      <c r="D19" s="180"/>
      <c r="E19" s="51">
        <f t="shared" si="0"/>
        <v>5700</v>
      </c>
    </row>
    <row r="20" spans="1:5">
      <c r="A20" s="155" t="s">
        <v>393</v>
      </c>
      <c r="B20" s="49"/>
      <c r="C20" s="49">
        <v>11000</v>
      </c>
      <c r="D20" s="180"/>
      <c r="E20" s="51">
        <f t="shared" si="0"/>
        <v>11000</v>
      </c>
    </row>
    <row r="21" spans="1:5">
      <c r="A21" s="155" t="s">
        <v>394</v>
      </c>
      <c r="B21" s="49"/>
      <c r="C21" s="49">
        <v>11000</v>
      </c>
      <c r="D21" s="180"/>
      <c r="E21" s="51">
        <f t="shared" si="0"/>
        <v>11000</v>
      </c>
    </row>
    <row r="22" spans="1:5">
      <c r="A22" s="155" t="s">
        <v>395</v>
      </c>
      <c r="B22" s="49"/>
      <c r="C22" s="49">
        <v>700</v>
      </c>
      <c r="D22" s="180"/>
      <c r="E22" s="51">
        <f t="shared" si="0"/>
        <v>700</v>
      </c>
    </row>
    <row r="23" spans="1:5">
      <c r="A23" s="155" t="s">
        <v>396</v>
      </c>
      <c r="B23" s="49"/>
      <c r="C23" s="49">
        <v>500</v>
      </c>
      <c r="D23" s="180"/>
      <c r="E23" s="51">
        <f t="shared" si="0"/>
        <v>500</v>
      </c>
    </row>
    <row r="24" spans="1:5">
      <c r="A24" s="155" t="s">
        <v>397</v>
      </c>
      <c r="B24" s="49"/>
      <c r="C24" s="49">
        <v>24800</v>
      </c>
      <c r="D24" s="72"/>
      <c r="E24" s="51">
        <f t="shared" si="0"/>
        <v>24800</v>
      </c>
    </row>
    <row r="25" spans="1:5">
      <c r="A25" s="155" t="s">
        <v>398</v>
      </c>
      <c r="B25" s="70"/>
      <c r="C25" s="49">
        <v>2700</v>
      </c>
      <c r="D25" s="70"/>
      <c r="E25" s="51">
        <f t="shared" si="0"/>
        <v>2700</v>
      </c>
    </row>
    <row r="26" spans="1:5">
      <c r="A26" s="155" t="s">
        <v>399</v>
      </c>
      <c r="B26" s="180"/>
      <c r="C26" s="49">
        <v>8000</v>
      </c>
      <c r="D26" s="180"/>
      <c r="E26" s="51">
        <f t="shared" si="0"/>
        <v>8000</v>
      </c>
    </row>
    <row r="27" spans="1:5">
      <c r="A27" s="155" t="s">
        <v>400</v>
      </c>
      <c r="B27" s="180"/>
      <c r="C27" s="49">
        <v>500</v>
      </c>
      <c r="D27" s="180"/>
      <c r="E27" s="51">
        <f t="shared" si="0"/>
        <v>500</v>
      </c>
    </row>
    <row r="28" spans="1:5">
      <c r="A28" s="42" t="s">
        <v>17</v>
      </c>
      <c r="B28" s="51">
        <f>SUM(B5:B27)</f>
        <v>60650</v>
      </c>
      <c r="C28" s="51">
        <f t="shared" ref="C28:E28" si="1">SUM(C5:C27)</f>
        <v>72950</v>
      </c>
      <c r="D28" s="51">
        <f t="shared" si="1"/>
        <v>0</v>
      </c>
      <c r="E28" s="51">
        <f t="shared" si="1"/>
        <v>133600</v>
      </c>
    </row>
    <row r="29" spans="1:5">
      <c r="A29" s="97"/>
      <c r="B29" s="157"/>
      <c r="C29" s="157"/>
      <c r="D29" s="157"/>
      <c r="E29" s="157"/>
    </row>
    <row r="30" spans="1:5">
      <c r="A30" s="97"/>
      <c r="B30" s="99"/>
      <c r="C30" s="99"/>
      <c r="D30" s="99"/>
      <c r="E30" s="99"/>
    </row>
    <row r="31" spans="1:5">
      <c r="A31" s="514" t="s">
        <v>436</v>
      </c>
      <c r="B31" s="514"/>
      <c r="C31" s="514"/>
      <c r="D31" s="514"/>
      <c r="E31" s="514"/>
    </row>
    <row r="32" spans="1:5">
      <c r="A32" s="515" t="s">
        <v>199</v>
      </c>
      <c r="B32" s="515"/>
      <c r="C32" s="515"/>
      <c r="D32" s="515"/>
      <c r="E32" s="515"/>
    </row>
    <row r="33" spans="1:5">
      <c r="A33" s="38"/>
      <c r="B33" s="38"/>
      <c r="C33" s="98"/>
      <c r="D33" s="98"/>
      <c r="E33" s="98" t="s">
        <v>0</v>
      </c>
    </row>
    <row r="34" spans="1:5" ht="20.399999999999999">
      <c r="A34" s="96" t="s">
        <v>51</v>
      </c>
      <c r="B34" s="96" t="s">
        <v>194</v>
      </c>
      <c r="C34" s="101" t="s">
        <v>324</v>
      </c>
      <c r="D34" s="101" t="s">
        <v>155</v>
      </c>
      <c r="E34" s="96" t="s">
        <v>193</v>
      </c>
    </row>
    <row r="35" spans="1:5">
      <c r="A35" s="10"/>
      <c r="B35" s="10"/>
      <c r="C35" s="10"/>
      <c r="D35" s="10"/>
      <c r="E35" s="10"/>
    </row>
    <row r="36" spans="1:5">
      <c r="A36" s="10"/>
      <c r="B36" s="10"/>
      <c r="C36" s="10"/>
      <c r="D36" s="10"/>
      <c r="E36" s="10"/>
    </row>
    <row r="37" spans="1:5">
      <c r="A37" s="10"/>
      <c r="B37" s="10"/>
      <c r="C37" s="10"/>
      <c r="D37" s="10"/>
      <c r="E37" s="10"/>
    </row>
    <row r="38" spans="1:5">
      <c r="A38" s="10"/>
      <c r="B38" s="10"/>
      <c r="C38" s="10"/>
      <c r="D38" s="10"/>
      <c r="E38" s="10"/>
    </row>
    <row r="39" spans="1:5">
      <c r="A39" s="42" t="s">
        <v>43</v>
      </c>
      <c r="B39" s="42"/>
      <c r="C39" s="10"/>
      <c r="D39" s="10"/>
      <c r="E39" s="10"/>
    </row>
    <row r="40" spans="1:5">
      <c r="A40" s="38"/>
      <c r="B40" s="38"/>
      <c r="C40" s="38"/>
      <c r="D40" s="38"/>
      <c r="E40" s="38"/>
    </row>
    <row r="41" spans="1:5">
      <c r="A41" s="38"/>
      <c r="B41" s="38"/>
      <c r="C41" s="38"/>
      <c r="D41" s="38"/>
      <c r="E41" s="38"/>
    </row>
    <row r="42" spans="1:5">
      <c r="A42" s="514" t="s">
        <v>437</v>
      </c>
      <c r="B42" s="514"/>
      <c r="C42" s="514"/>
      <c r="D42" s="514"/>
      <c r="E42" s="514"/>
    </row>
    <row r="43" spans="1:5">
      <c r="A43" s="515" t="s">
        <v>198</v>
      </c>
      <c r="B43" s="515"/>
      <c r="C43" s="515"/>
      <c r="D43" s="515"/>
      <c r="E43" s="515"/>
    </row>
    <row r="44" spans="1:5">
      <c r="A44" s="498" t="s">
        <v>0</v>
      </c>
      <c r="B44" s="498"/>
      <c r="C44" s="498"/>
      <c r="D44" s="498"/>
      <c r="E44" s="498"/>
    </row>
    <row r="45" spans="1:5" ht="20.399999999999999">
      <c r="A45" s="96" t="s">
        <v>51</v>
      </c>
      <c r="B45" s="96" t="s">
        <v>194</v>
      </c>
      <c r="C45" s="101" t="s">
        <v>324</v>
      </c>
      <c r="D45" s="101" t="s">
        <v>155</v>
      </c>
      <c r="E45" s="96" t="s">
        <v>193</v>
      </c>
    </row>
    <row r="46" spans="1:5">
      <c r="A46" s="10"/>
      <c r="B46" s="10"/>
      <c r="C46" s="10"/>
      <c r="D46" s="10"/>
      <c r="E46" s="10"/>
    </row>
    <row r="47" spans="1:5">
      <c r="A47" s="10"/>
      <c r="B47" s="10"/>
      <c r="C47" s="10"/>
      <c r="D47" s="10"/>
      <c r="E47" s="10"/>
    </row>
    <row r="48" spans="1:5">
      <c r="A48" s="10"/>
      <c r="B48" s="10"/>
      <c r="C48" s="10"/>
      <c r="D48" s="10"/>
      <c r="E48" s="10"/>
    </row>
    <row r="49" spans="1:6">
      <c r="A49" s="10"/>
      <c r="B49" s="10"/>
      <c r="C49" s="10"/>
      <c r="D49" s="10"/>
      <c r="E49" s="10"/>
    </row>
    <row r="50" spans="1:6">
      <c r="A50" s="42" t="s">
        <v>43</v>
      </c>
      <c r="B50" s="42"/>
      <c r="C50" s="10"/>
      <c r="D50" s="10"/>
      <c r="E50" s="10"/>
    </row>
    <row r="51" spans="1:6">
      <c r="A51" s="97"/>
      <c r="B51" s="97"/>
      <c r="C51" s="83"/>
      <c r="D51" s="83"/>
      <c r="E51" s="83"/>
    </row>
    <row r="52" spans="1:6">
      <c r="A52" s="97"/>
      <c r="B52" s="97"/>
      <c r="C52" s="83"/>
      <c r="D52" s="83"/>
      <c r="E52" s="83"/>
    </row>
    <row r="53" spans="1:6">
      <c r="A53" s="514" t="s">
        <v>438</v>
      </c>
      <c r="B53" s="514"/>
      <c r="C53" s="514"/>
      <c r="D53" s="514"/>
      <c r="E53" s="514"/>
    </row>
    <row r="54" spans="1:6">
      <c r="A54" s="499" t="s">
        <v>197</v>
      </c>
      <c r="B54" s="499"/>
      <c r="C54" s="499"/>
      <c r="D54" s="499"/>
      <c r="E54" s="499"/>
    </row>
    <row r="55" spans="1:6">
      <c r="A55" s="498" t="s">
        <v>0</v>
      </c>
      <c r="B55" s="498"/>
      <c r="C55" s="498"/>
      <c r="D55" s="498"/>
      <c r="E55" s="498"/>
    </row>
    <row r="56" spans="1:6" ht="20.399999999999999">
      <c r="A56" s="96" t="s">
        <v>51</v>
      </c>
      <c r="B56" s="96" t="s">
        <v>194</v>
      </c>
      <c r="C56" s="101" t="s">
        <v>324</v>
      </c>
      <c r="D56" s="101" t="s">
        <v>155</v>
      </c>
      <c r="E56" s="96" t="s">
        <v>193</v>
      </c>
    </row>
    <row r="57" spans="1:6" ht="21">
      <c r="A57" s="191" t="s">
        <v>401</v>
      </c>
      <c r="B57" s="49">
        <v>101727</v>
      </c>
      <c r="C57" s="10"/>
      <c r="D57" s="10"/>
      <c r="E57" s="49">
        <f>SUM(B57:D57)</f>
        <v>101727</v>
      </c>
    </row>
    <row r="58" spans="1:6" ht="21">
      <c r="A58" s="191" t="s">
        <v>404</v>
      </c>
      <c r="B58" s="49">
        <v>50000</v>
      </c>
      <c r="C58" s="10"/>
      <c r="D58" s="10"/>
      <c r="E58" s="49">
        <f t="shared" ref="E58:E60" si="2">SUM(B58:D58)</f>
        <v>50000</v>
      </c>
    </row>
    <row r="59" spans="1:6">
      <c r="A59" s="10"/>
      <c r="B59" s="10"/>
      <c r="C59" s="10"/>
      <c r="D59" s="10"/>
      <c r="E59" s="49">
        <f t="shared" si="2"/>
        <v>0</v>
      </c>
    </row>
    <row r="60" spans="1:6">
      <c r="A60" s="10"/>
      <c r="B60" s="10"/>
      <c r="C60" s="10"/>
      <c r="D60" s="10"/>
      <c r="E60" s="49">
        <f t="shared" si="2"/>
        <v>0</v>
      </c>
    </row>
    <row r="61" spans="1:6">
      <c r="A61" s="42" t="s">
        <v>43</v>
      </c>
      <c r="B61" s="51">
        <f>SUM(B57:B60)</f>
        <v>151727</v>
      </c>
      <c r="C61" s="51">
        <f t="shared" ref="C61:E61" si="3">SUM(C57:C60)</f>
        <v>0</v>
      </c>
      <c r="D61" s="51">
        <f t="shared" si="3"/>
        <v>0</v>
      </c>
      <c r="E61" s="51">
        <f t="shared" si="3"/>
        <v>151727</v>
      </c>
      <c r="F61" s="192"/>
    </row>
    <row r="62" spans="1:6">
      <c r="A62" s="38"/>
      <c r="B62" s="38"/>
      <c r="C62" s="38"/>
      <c r="D62" s="38"/>
      <c r="E62" s="38"/>
    </row>
    <row r="63" spans="1:6">
      <c r="A63" s="514" t="s">
        <v>439</v>
      </c>
      <c r="B63" s="514"/>
      <c r="C63" s="514"/>
      <c r="D63" s="514"/>
      <c r="E63" s="514"/>
      <c r="F63" s="192"/>
    </row>
    <row r="64" spans="1:6">
      <c r="A64" s="515" t="s">
        <v>196</v>
      </c>
      <c r="B64" s="515"/>
      <c r="C64" s="515"/>
      <c r="D64" s="515"/>
      <c r="E64" s="515"/>
    </row>
    <row r="65" spans="1:5">
      <c r="A65" s="498" t="s">
        <v>0</v>
      </c>
      <c r="B65" s="498"/>
      <c r="C65" s="498"/>
      <c r="D65" s="498"/>
      <c r="E65" s="498"/>
    </row>
    <row r="66" spans="1:5" ht="20.399999999999999">
      <c r="A66" s="96" t="s">
        <v>51</v>
      </c>
      <c r="B66" s="96" t="s">
        <v>194</v>
      </c>
      <c r="C66" s="101" t="s">
        <v>324</v>
      </c>
      <c r="D66" s="101" t="s">
        <v>155</v>
      </c>
      <c r="E66" s="96" t="s">
        <v>193</v>
      </c>
    </row>
    <row r="67" spans="1:5">
      <c r="A67" s="10"/>
      <c r="B67" s="10"/>
      <c r="C67" s="10"/>
      <c r="D67" s="10"/>
      <c r="E67" s="10"/>
    </row>
    <row r="68" spans="1:5">
      <c r="A68" s="10"/>
      <c r="B68" s="10"/>
      <c r="C68" s="10"/>
      <c r="D68" s="10"/>
      <c r="E68" s="10"/>
    </row>
    <row r="69" spans="1:5">
      <c r="A69" s="10"/>
      <c r="B69" s="10"/>
      <c r="C69" s="10"/>
      <c r="D69" s="10"/>
      <c r="E69" s="10"/>
    </row>
    <row r="70" spans="1:5">
      <c r="A70" s="10"/>
      <c r="B70" s="10"/>
      <c r="C70" s="10"/>
      <c r="D70" s="10"/>
      <c r="E70" s="10"/>
    </row>
    <row r="71" spans="1:5">
      <c r="A71" s="42" t="s">
        <v>43</v>
      </c>
      <c r="B71" s="42"/>
      <c r="C71" s="10"/>
      <c r="D71" s="10"/>
      <c r="E71" s="10"/>
    </row>
    <row r="79" spans="1:5">
      <c r="A79" s="514" t="s">
        <v>440</v>
      </c>
      <c r="B79" s="514"/>
      <c r="C79" s="514"/>
      <c r="D79" s="514"/>
      <c r="E79" s="514"/>
    </row>
    <row r="80" spans="1:5">
      <c r="A80" s="162"/>
      <c r="B80" s="162"/>
      <c r="C80" s="162"/>
      <c r="D80" s="162"/>
      <c r="E80" s="162"/>
    </row>
    <row r="81" spans="1:5">
      <c r="A81" s="515" t="s">
        <v>195</v>
      </c>
      <c r="B81" s="515"/>
      <c r="C81" s="515"/>
      <c r="D81" s="515"/>
      <c r="E81" s="515"/>
    </row>
    <row r="82" spans="1:5">
      <c r="A82" s="498" t="s">
        <v>0</v>
      </c>
      <c r="B82" s="498"/>
      <c r="C82" s="498"/>
      <c r="D82" s="498"/>
      <c r="E82" s="498"/>
    </row>
    <row r="83" spans="1:5">
      <c r="A83" s="161"/>
      <c r="B83" s="161"/>
      <c r="C83" s="161"/>
      <c r="D83" s="161"/>
      <c r="E83" s="161"/>
    </row>
    <row r="84" spans="1:5">
      <c r="A84" s="161"/>
      <c r="B84" s="161"/>
      <c r="C84" s="161"/>
      <c r="D84" s="161"/>
      <c r="E84" s="161"/>
    </row>
    <row r="85" spans="1:5" ht="20.399999999999999">
      <c r="A85" s="96" t="s">
        <v>51</v>
      </c>
      <c r="B85" s="96" t="s">
        <v>194</v>
      </c>
      <c r="C85" s="101" t="s">
        <v>324</v>
      </c>
      <c r="D85" s="101" t="s">
        <v>155</v>
      </c>
      <c r="E85" s="96" t="s">
        <v>193</v>
      </c>
    </row>
    <row r="86" spans="1:5">
      <c r="A86" s="103" t="s">
        <v>335</v>
      </c>
      <c r="B86" s="49">
        <v>1500</v>
      </c>
      <c r="C86" s="10"/>
      <c r="D86" s="10"/>
      <c r="E86" s="51">
        <f>SUM(B86:D86)</f>
        <v>1500</v>
      </c>
    </row>
    <row r="87" spans="1:5">
      <c r="A87" s="103" t="s">
        <v>336</v>
      </c>
      <c r="B87" s="49">
        <v>2500</v>
      </c>
      <c r="C87" s="10"/>
      <c r="D87" s="10"/>
      <c r="E87" s="51">
        <f t="shared" ref="E87:E102" si="4">SUM(B87:D87)</f>
        <v>2500</v>
      </c>
    </row>
    <row r="88" spans="1:5">
      <c r="A88" s="103" t="s">
        <v>338</v>
      </c>
      <c r="B88" s="49">
        <v>35000</v>
      </c>
      <c r="C88" s="103"/>
      <c r="D88" s="103"/>
      <c r="E88" s="51">
        <f t="shared" si="4"/>
        <v>35000</v>
      </c>
    </row>
    <row r="89" spans="1:5">
      <c r="A89" s="103" t="s">
        <v>339</v>
      </c>
      <c r="B89" s="49">
        <v>5000</v>
      </c>
      <c r="C89" s="103"/>
      <c r="D89" s="103"/>
      <c r="E89" s="51">
        <f t="shared" si="4"/>
        <v>5000</v>
      </c>
    </row>
    <row r="90" spans="1:5">
      <c r="A90" s="103" t="s">
        <v>340</v>
      </c>
      <c r="B90" s="49">
        <v>15000</v>
      </c>
      <c r="C90" s="103"/>
      <c r="D90" s="103"/>
      <c r="E90" s="51">
        <f t="shared" si="4"/>
        <v>15000</v>
      </c>
    </row>
    <row r="91" spans="1:5">
      <c r="A91" s="103" t="s">
        <v>345</v>
      </c>
      <c r="B91" s="49">
        <f>1500+1500</f>
        <v>3000</v>
      </c>
      <c r="C91" s="103"/>
      <c r="D91" s="103"/>
      <c r="E91" s="51">
        <f t="shared" si="4"/>
        <v>3000</v>
      </c>
    </row>
    <row r="92" spans="1:5">
      <c r="A92" s="103" t="s">
        <v>346</v>
      </c>
      <c r="B92" s="49">
        <v>2000</v>
      </c>
      <c r="C92" s="103"/>
      <c r="D92" s="103"/>
      <c r="E92" s="51">
        <f t="shared" si="4"/>
        <v>2000</v>
      </c>
    </row>
    <row r="93" spans="1:5">
      <c r="A93" s="103" t="s">
        <v>347</v>
      </c>
      <c r="B93" s="49">
        <v>11000</v>
      </c>
      <c r="C93" s="103"/>
      <c r="D93" s="103"/>
      <c r="E93" s="51">
        <f t="shared" si="4"/>
        <v>11000</v>
      </c>
    </row>
    <row r="94" spans="1:5">
      <c r="A94" s="175" t="s">
        <v>402</v>
      </c>
      <c r="B94" s="49">
        <v>3000</v>
      </c>
      <c r="C94" s="175"/>
      <c r="D94" s="175"/>
      <c r="E94" s="51">
        <f t="shared" si="4"/>
        <v>3000</v>
      </c>
    </row>
    <row r="95" spans="1:5">
      <c r="A95" s="175" t="s">
        <v>403</v>
      </c>
      <c r="B95" s="49">
        <v>2000</v>
      </c>
      <c r="C95" s="175"/>
      <c r="D95" s="175"/>
      <c r="E95" s="51">
        <f t="shared" si="4"/>
        <v>2000</v>
      </c>
    </row>
    <row r="96" spans="1:5">
      <c r="A96" s="103" t="s">
        <v>337</v>
      </c>
      <c r="B96" s="49">
        <v>1200</v>
      </c>
      <c r="C96" s="103"/>
      <c r="D96" s="103"/>
      <c r="E96" s="51">
        <f t="shared" si="4"/>
        <v>1200</v>
      </c>
    </row>
    <row r="97" spans="1:5">
      <c r="A97" s="103" t="s">
        <v>341</v>
      </c>
      <c r="B97" s="49">
        <v>150</v>
      </c>
      <c r="C97" s="103"/>
      <c r="D97" s="103"/>
      <c r="E97" s="51">
        <f t="shared" si="4"/>
        <v>150</v>
      </c>
    </row>
    <row r="98" spans="1:5">
      <c r="A98" s="103" t="s">
        <v>342</v>
      </c>
      <c r="B98" s="49">
        <v>150</v>
      </c>
      <c r="C98" s="103"/>
      <c r="D98" s="103"/>
      <c r="E98" s="51">
        <f t="shared" si="4"/>
        <v>150</v>
      </c>
    </row>
    <row r="99" spans="1:5">
      <c r="A99" s="103" t="s">
        <v>343</v>
      </c>
      <c r="B99" s="49">
        <v>200</v>
      </c>
      <c r="C99" s="10"/>
      <c r="D99" s="10"/>
      <c r="E99" s="51">
        <f t="shared" si="4"/>
        <v>200</v>
      </c>
    </row>
    <row r="100" spans="1:5">
      <c r="A100" s="103" t="s">
        <v>344</v>
      </c>
      <c r="B100" s="49">
        <v>1000</v>
      </c>
      <c r="C100" s="103"/>
      <c r="D100" s="103"/>
      <c r="E100" s="51">
        <f t="shared" si="4"/>
        <v>1000</v>
      </c>
    </row>
    <row r="101" spans="1:5">
      <c r="A101" s="103" t="s">
        <v>348</v>
      </c>
      <c r="B101" s="49">
        <v>500</v>
      </c>
      <c r="C101" s="10"/>
      <c r="D101" s="10"/>
      <c r="E101" s="51">
        <f t="shared" si="4"/>
        <v>500</v>
      </c>
    </row>
    <row r="102" spans="1:5">
      <c r="A102" s="103" t="s">
        <v>349</v>
      </c>
      <c r="B102" s="49">
        <v>6000</v>
      </c>
      <c r="C102" s="103"/>
      <c r="D102" s="103"/>
      <c r="E102" s="51">
        <f t="shared" si="4"/>
        <v>6000</v>
      </c>
    </row>
    <row r="103" spans="1:5">
      <c r="A103" s="175"/>
      <c r="B103" s="49"/>
      <c r="C103" s="175"/>
      <c r="D103" s="175"/>
      <c r="E103" s="51"/>
    </row>
    <row r="104" spans="1:5">
      <c r="A104" s="42" t="s">
        <v>43</v>
      </c>
      <c r="B104" s="51">
        <f>SUM(B86:B102)</f>
        <v>89200</v>
      </c>
      <c r="C104" s="51">
        <f t="shared" ref="C104:E104" si="5">SUM(C86:C102)</f>
        <v>0</v>
      </c>
      <c r="D104" s="51">
        <f t="shared" si="5"/>
        <v>0</v>
      </c>
      <c r="E104" s="51">
        <f t="shared" si="5"/>
        <v>89200</v>
      </c>
    </row>
    <row r="106" spans="1:5">
      <c r="B106" s="192"/>
    </row>
    <row r="107" spans="1:5">
      <c r="C107" s="38" t="s">
        <v>441</v>
      </c>
    </row>
    <row r="108" spans="1:5">
      <c r="A108" s="187"/>
      <c r="B108" s="187"/>
      <c r="C108" s="187"/>
      <c r="D108" s="187"/>
      <c r="E108" s="187"/>
    </row>
    <row r="109" spans="1:5">
      <c r="A109" s="173"/>
      <c r="B109" s="173"/>
      <c r="C109" s="173"/>
      <c r="D109" s="173"/>
      <c r="E109" s="173"/>
    </row>
    <row r="110" spans="1:5">
      <c r="A110" s="515" t="s">
        <v>448</v>
      </c>
      <c r="B110" s="515"/>
      <c r="C110" s="515"/>
      <c r="D110" s="515"/>
      <c r="E110" s="515"/>
    </row>
    <row r="111" spans="1:5">
      <c r="A111" s="498"/>
      <c r="B111" s="498"/>
      <c r="C111" s="498"/>
      <c r="D111" s="498"/>
      <c r="E111" s="498"/>
    </row>
    <row r="112" spans="1:5">
      <c r="A112" s="515"/>
      <c r="B112" s="515"/>
      <c r="C112" s="515"/>
      <c r="D112" s="515"/>
      <c r="E112" s="515"/>
    </row>
    <row r="113" spans="1:4">
      <c r="A113" s="172"/>
      <c r="B113" s="172"/>
      <c r="D113" s="172"/>
    </row>
    <row r="114" spans="1:4">
      <c r="B114" s="172" t="s">
        <v>0</v>
      </c>
    </row>
    <row r="115" spans="1:4">
      <c r="A115" s="174" t="s">
        <v>442</v>
      </c>
      <c r="B115" s="174" t="s">
        <v>194</v>
      </c>
    </row>
    <row r="116" spans="1:4">
      <c r="A116" s="88" t="s">
        <v>443</v>
      </c>
      <c r="B116" s="49">
        <f>448206+6190</f>
        <v>454396</v>
      </c>
    </row>
    <row r="117" spans="1:4">
      <c r="A117" s="88" t="s">
        <v>324</v>
      </c>
      <c r="B117" s="49">
        <f>448470+814</f>
        <v>449284</v>
      </c>
    </row>
    <row r="118" spans="1:4">
      <c r="A118" s="88" t="s">
        <v>444</v>
      </c>
      <c r="B118" s="49">
        <v>95637</v>
      </c>
    </row>
    <row r="119" spans="1:4">
      <c r="A119" s="88" t="s">
        <v>445</v>
      </c>
      <c r="B119" s="49">
        <v>545815</v>
      </c>
    </row>
    <row r="120" spans="1:4">
      <c r="A120" s="88" t="s">
        <v>446</v>
      </c>
      <c r="B120" s="49">
        <v>14439</v>
      </c>
    </row>
    <row r="121" spans="1:4">
      <c r="A121" s="88" t="s">
        <v>447</v>
      </c>
      <c r="B121" s="49">
        <v>93332</v>
      </c>
    </row>
    <row r="122" spans="1:4">
      <c r="A122" s="88" t="s">
        <v>356</v>
      </c>
      <c r="B122" s="49">
        <v>80192</v>
      </c>
    </row>
    <row r="123" spans="1:4">
      <c r="A123" s="42" t="s">
        <v>17</v>
      </c>
      <c r="B123" s="51">
        <f>SUM(B116:B122)</f>
        <v>1733095</v>
      </c>
    </row>
    <row r="131" spans="1:5">
      <c r="A131" s="187"/>
      <c r="B131" s="187"/>
      <c r="C131" s="187" t="s">
        <v>449</v>
      </c>
      <c r="D131" s="187"/>
      <c r="E131" s="187"/>
    </row>
    <row r="132" spans="1:5">
      <c r="A132" s="173"/>
      <c r="B132" s="173"/>
      <c r="C132" s="173"/>
      <c r="D132" s="173"/>
      <c r="E132" s="173"/>
    </row>
    <row r="133" spans="1:5">
      <c r="A133" s="515" t="s">
        <v>450</v>
      </c>
      <c r="B133" s="515"/>
      <c r="C133" s="515"/>
      <c r="D133" s="515"/>
      <c r="E133" s="515"/>
    </row>
    <row r="134" spans="1:5">
      <c r="A134" s="498"/>
      <c r="B134" s="498"/>
      <c r="C134" s="498"/>
      <c r="D134" s="498"/>
      <c r="E134" s="498"/>
    </row>
    <row r="135" spans="1:5">
      <c r="A135" s="515"/>
      <c r="B135" s="515"/>
      <c r="C135" s="515"/>
      <c r="D135" s="515"/>
      <c r="E135" s="515"/>
    </row>
    <row r="136" spans="1:5">
      <c r="A136" s="172"/>
      <c r="B136" s="172"/>
      <c r="D136" s="172"/>
    </row>
    <row r="137" spans="1:5">
      <c r="B137" s="172" t="s">
        <v>0</v>
      </c>
    </row>
    <row r="138" spans="1:5">
      <c r="A138" s="174" t="s">
        <v>442</v>
      </c>
      <c r="B138" s="174" t="s">
        <v>194</v>
      </c>
    </row>
    <row r="139" spans="1:5">
      <c r="A139" s="88" t="s">
        <v>443</v>
      </c>
      <c r="B139" s="49">
        <v>33747</v>
      </c>
    </row>
    <row r="140" spans="1:5">
      <c r="A140" s="88" t="s">
        <v>324</v>
      </c>
      <c r="B140" s="49">
        <v>0</v>
      </c>
    </row>
    <row r="141" spans="1:5">
      <c r="A141" s="88" t="s">
        <v>444</v>
      </c>
      <c r="B141" s="49">
        <v>1643</v>
      </c>
    </row>
    <row r="142" spans="1:5">
      <c r="A142" s="88" t="s">
        <v>445</v>
      </c>
      <c r="B142" s="49">
        <v>1000</v>
      </c>
    </row>
    <row r="143" spans="1:5">
      <c r="A143" s="88" t="s">
        <v>446</v>
      </c>
      <c r="B143" s="49">
        <v>293</v>
      </c>
    </row>
    <row r="144" spans="1:5">
      <c r="A144" s="88" t="s">
        <v>447</v>
      </c>
      <c r="B144" s="49">
        <v>1207</v>
      </c>
    </row>
    <row r="145" spans="1:2">
      <c r="A145" s="88" t="s">
        <v>356</v>
      </c>
      <c r="B145" s="49">
        <v>0</v>
      </c>
    </row>
    <row r="146" spans="1:2">
      <c r="A146" s="42" t="s">
        <v>17</v>
      </c>
      <c r="B146" s="51">
        <f>SUM(B139:B145)</f>
        <v>37890</v>
      </c>
    </row>
  </sheetData>
  <mergeCells count="21">
    <mergeCell ref="A133:E133"/>
    <mergeCell ref="A134:E134"/>
    <mergeCell ref="A135:E135"/>
    <mergeCell ref="A110:E110"/>
    <mergeCell ref="A112:E112"/>
    <mergeCell ref="A111:E111"/>
    <mergeCell ref="A53:E53"/>
    <mergeCell ref="A54:E54"/>
    <mergeCell ref="A79:E79"/>
    <mergeCell ref="A81:E81"/>
    <mergeCell ref="A82:E82"/>
    <mergeCell ref="A55:E55"/>
    <mergeCell ref="A63:E63"/>
    <mergeCell ref="A64:E64"/>
    <mergeCell ref="A65:E65"/>
    <mergeCell ref="A44:E44"/>
    <mergeCell ref="A2:E2"/>
    <mergeCell ref="A31:E31"/>
    <mergeCell ref="A32:E32"/>
    <mergeCell ref="A42:E42"/>
    <mergeCell ref="A43:E43"/>
  </mergeCells>
  <printOptions horizontalCentered="1"/>
  <pageMargins left="0.23622047244094491" right="0.15748031496062992" top="0.35433070866141736" bottom="0.31496062992125984" header="0.27559055118110237" footer="0.19685039370078741"/>
  <pageSetup paperSize="9" scale="80" orientation="portrait" r:id="rId1"/>
  <headerFooter alignWithMargins="0">
    <oddHeader>&amp;LVeresegyház Város Önkormányzat</oddHeader>
    <oddFooter>&amp;LVeresegyház, 2014. Február 18.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G139"/>
  <sheetViews>
    <sheetView view="pageBreakPreview" zoomScale="90" zoomScaleSheetLayoutView="90" workbookViewId="0">
      <pane xSplit="2" ySplit="3" topLeftCell="C116" activePane="bottomRight" state="frozen"/>
      <selection activeCell="B44" sqref="B44"/>
      <selection pane="topRight" activeCell="B44" sqref="B44"/>
      <selection pane="bottomLeft" activeCell="B44" sqref="B44"/>
      <selection pane="bottomRight" activeCell="G98" sqref="G98:G113"/>
    </sheetView>
  </sheetViews>
  <sheetFormatPr defaultColWidth="9.109375" defaultRowHeight="12"/>
  <cols>
    <col min="1" max="1" width="17" style="374" customWidth="1"/>
    <col min="2" max="2" width="45.109375" style="357" customWidth="1"/>
    <col min="3" max="3" width="17.5546875" style="348" customWidth="1"/>
    <col min="4" max="4" width="14.88671875" style="348" customWidth="1"/>
    <col min="5" max="5" width="11.44140625" style="375" customWidth="1"/>
    <col min="6" max="6" width="12" style="375" customWidth="1"/>
    <col min="7" max="7" width="23.44140625" style="375" customWidth="1"/>
    <col min="8" max="16384" width="9.109375" style="348"/>
  </cols>
  <sheetData>
    <row r="1" spans="1:7" ht="34.5" customHeight="1">
      <c r="A1" s="548" t="s">
        <v>451</v>
      </c>
      <c r="B1" s="549" t="s">
        <v>452</v>
      </c>
      <c r="C1" s="347" t="s">
        <v>453</v>
      </c>
      <c r="D1" s="347" t="s">
        <v>453</v>
      </c>
      <c r="E1" s="549" t="s">
        <v>853</v>
      </c>
      <c r="F1" s="549" t="s">
        <v>854</v>
      </c>
      <c r="G1" s="549" t="s">
        <v>454</v>
      </c>
    </row>
    <row r="2" spans="1:7" ht="15" customHeight="1">
      <c r="A2" s="548"/>
      <c r="B2" s="549"/>
      <c r="C2" s="349" t="s">
        <v>455</v>
      </c>
      <c r="D2" s="349" t="s">
        <v>456</v>
      </c>
      <c r="E2" s="549"/>
      <c r="F2" s="549"/>
      <c r="G2" s="549"/>
    </row>
    <row r="3" spans="1:7" ht="48.75" customHeight="1">
      <c r="A3" s="548"/>
      <c r="B3" s="549"/>
      <c r="C3" s="349" t="s">
        <v>457</v>
      </c>
      <c r="D3" s="349" t="s">
        <v>457</v>
      </c>
      <c r="E3" s="549"/>
      <c r="F3" s="549"/>
      <c r="G3" s="549"/>
    </row>
    <row r="4" spans="1:7" ht="48.75" customHeight="1">
      <c r="A4" s="518" t="s">
        <v>458</v>
      </c>
      <c r="B4" s="350" t="s">
        <v>459</v>
      </c>
      <c r="C4" s="351"/>
      <c r="D4" s="351">
        <v>1270</v>
      </c>
      <c r="E4" s="541">
        <f>SUM(C4:C12)</f>
        <v>0</v>
      </c>
      <c r="F4" s="541">
        <f>SUM(D4:D12)</f>
        <v>7510</v>
      </c>
      <c r="G4" s="541">
        <f>SUM(E4:F12)</f>
        <v>7510</v>
      </c>
    </row>
    <row r="5" spans="1:7" ht="48.75" customHeight="1">
      <c r="A5" s="519"/>
      <c r="B5" s="350" t="s">
        <v>460</v>
      </c>
      <c r="C5" s="351"/>
      <c r="D5" s="351">
        <v>610</v>
      </c>
      <c r="E5" s="542"/>
      <c r="F5" s="542"/>
      <c r="G5" s="546"/>
    </row>
    <row r="6" spans="1:7" ht="48.75" customHeight="1">
      <c r="A6" s="519"/>
      <c r="B6" s="350" t="s">
        <v>461</v>
      </c>
      <c r="C6" s="351"/>
      <c r="D6" s="351">
        <v>1134</v>
      </c>
      <c r="E6" s="542"/>
      <c r="F6" s="542"/>
      <c r="G6" s="546"/>
    </row>
    <row r="7" spans="1:7" ht="48.75" customHeight="1">
      <c r="A7" s="519"/>
      <c r="B7" s="350" t="s">
        <v>462</v>
      </c>
      <c r="C7" s="351"/>
      <c r="D7" s="351">
        <v>1050</v>
      </c>
      <c r="E7" s="542"/>
      <c r="F7" s="542"/>
      <c r="G7" s="546"/>
    </row>
    <row r="8" spans="1:7" ht="48.75" customHeight="1">
      <c r="A8" s="519"/>
      <c r="B8" s="350" t="s">
        <v>463</v>
      </c>
      <c r="C8" s="351"/>
      <c r="D8" s="351">
        <v>1001</v>
      </c>
      <c r="E8" s="542"/>
      <c r="F8" s="542"/>
      <c r="G8" s="546"/>
    </row>
    <row r="9" spans="1:7" ht="48.75" customHeight="1">
      <c r="A9" s="519"/>
      <c r="B9" s="350" t="s">
        <v>464</v>
      </c>
      <c r="C9" s="351"/>
      <c r="D9" s="351">
        <v>500</v>
      </c>
      <c r="E9" s="542"/>
      <c r="F9" s="542"/>
      <c r="G9" s="546"/>
    </row>
    <row r="10" spans="1:7" ht="48.75" customHeight="1">
      <c r="A10" s="519"/>
      <c r="B10" s="350" t="s">
        <v>465</v>
      </c>
      <c r="C10" s="351"/>
      <c r="D10" s="351">
        <v>64</v>
      </c>
      <c r="E10" s="542"/>
      <c r="F10" s="542"/>
      <c r="G10" s="546"/>
    </row>
    <row r="11" spans="1:7" ht="48.75" customHeight="1">
      <c r="A11" s="519"/>
      <c r="B11" s="350" t="s">
        <v>466</v>
      </c>
      <c r="C11" s="351"/>
      <c r="D11" s="351">
        <v>1500</v>
      </c>
      <c r="E11" s="542"/>
      <c r="F11" s="542"/>
      <c r="G11" s="546"/>
    </row>
    <row r="12" spans="1:7" ht="48.75" customHeight="1">
      <c r="A12" s="520"/>
      <c r="B12" s="352" t="s">
        <v>467</v>
      </c>
      <c r="C12" s="351"/>
      <c r="D12" s="351">
        <v>381</v>
      </c>
      <c r="E12" s="545"/>
      <c r="F12" s="545"/>
      <c r="G12" s="547"/>
    </row>
    <row r="13" spans="1:7" ht="48.75" customHeight="1">
      <c r="A13" s="518" t="s">
        <v>468</v>
      </c>
      <c r="B13" s="353" t="s">
        <v>469</v>
      </c>
      <c r="C13" s="354"/>
      <c r="D13" s="354">
        <v>15798</v>
      </c>
      <c r="E13" s="541">
        <f>SUM(C13:C27)</f>
        <v>802114</v>
      </c>
      <c r="F13" s="541">
        <f>SUM(D13:D27)</f>
        <v>174679</v>
      </c>
      <c r="G13" s="541">
        <f>SUM(E13:F27)</f>
        <v>976793</v>
      </c>
    </row>
    <row r="14" spans="1:7" ht="48.75" customHeight="1">
      <c r="A14" s="519"/>
      <c r="B14" s="353" t="s">
        <v>470</v>
      </c>
      <c r="C14" s="354"/>
      <c r="D14" s="354">
        <v>15798</v>
      </c>
      <c r="E14" s="542"/>
      <c r="F14" s="542"/>
      <c r="G14" s="542"/>
    </row>
    <row r="15" spans="1:7" ht="48.75" customHeight="1">
      <c r="A15" s="519"/>
      <c r="B15" s="353" t="s">
        <v>471</v>
      </c>
      <c r="C15" s="354"/>
      <c r="D15" s="354">
        <v>26722</v>
      </c>
      <c r="E15" s="542"/>
      <c r="F15" s="542"/>
      <c r="G15" s="542"/>
    </row>
    <row r="16" spans="1:7" ht="48.75" customHeight="1">
      <c r="A16" s="519"/>
      <c r="B16" s="353" t="s">
        <v>472</v>
      </c>
      <c r="C16" s="354"/>
      <c r="D16" s="354">
        <v>26722</v>
      </c>
      <c r="E16" s="542"/>
      <c r="F16" s="542"/>
      <c r="G16" s="542"/>
    </row>
    <row r="17" spans="1:7" ht="48.75" customHeight="1">
      <c r="A17" s="519"/>
      <c r="B17" s="353" t="s">
        <v>473</v>
      </c>
      <c r="C17" s="354"/>
      <c r="D17" s="354">
        <v>46561</v>
      </c>
      <c r="E17" s="542"/>
      <c r="F17" s="542"/>
      <c r="G17" s="542"/>
    </row>
    <row r="18" spans="1:7" ht="48.75" customHeight="1">
      <c r="A18" s="519"/>
      <c r="B18" s="353" t="s">
        <v>474</v>
      </c>
      <c r="C18" s="354"/>
      <c r="D18" s="354">
        <v>43078</v>
      </c>
      <c r="E18" s="542"/>
      <c r="F18" s="542"/>
      <c r="G18" s="542"/>
    </row>
    <row r="19" spans="1:7" ht="48.75" customHeight="1">
      <c r="A19" s="519"/>
      <c r="B19" s="355" t="s">
        <v>475</v>
      </c>
      <c r="C19" s="354">
        <v>20000</v>
      </c>
      <c r="D19" s="351"/>
      <c r="E19" s="542"/>
      <c r="F19" s="542"/>
      <c r="G19" s="542"/>
    </row>
    <row r="20" spans="1:7" ht="48.75" customHeight="1">
      <c r="A20" s="519"/>
      <c r="B20" s="353" t="s">
        <v>740</v>
      </c>
      <c r="C20" s="354">
        <v>500000</v>
      </c>
      <c r="D20" s="349"/>
      <c r="E20" s="542"/>
      <c r="F20" s="542"/>
      <c r="G20" s="542"/>
    </row>
    <row r="21" spans="1:7" ht="48.75" customHeight="1">
      <c r="A21" s="519"/>
      <c r="B21" s="353" t="s">
        <v>476</v>
      </c>
      <c r="C21" s="354">
        <v>22000</v>
      </c>
      <c r="D21" s="349"/>
      <c r="E21" s="542"/>
      <c r="F21" s="542"/>
      <c r="G21" s="542"/>
    </row>
    <row r="22" spans="1:7" ht="48.75" customHeight="1">
      <c r="A22" s="519"/>
      <c r="B22" s="353" t="s">
        <v>477</v>
      </c>
      <c r="C22" s="354">
        <v>18000</v>
      </c>
      <c r="D22" s="349"/>
      <c r="E22" s="542"/>
      <c r="F22" s="542"/>
      <c r="G22" s="542"/>
    </row>
    <row r="23" spans="1:7" ht="48.75" customHeight="1">
      <c r="A23" s="519"/>
      <c r="B23" s="353" t="s">
        <v>741</v>
      </c>
      <c r="C23" s="354">
        <v>44000</v>
      </c>
      <c r="D23" s="349"/>
      <c r="E23" s="542"/>
      <c r="F23" s="542"/>
      <c r="G23" s="542"/>
    </row>
    <row r="24" spans="1:7" ht="48.75" customHeight="1">
      <c r="A24" s="519"/>
      <c r="B24" s="353" t="s">
        <v>478</v>
      </c>
      <c r="C24" s="354">
        <v>84896</v>
      </c>
      <c r="D24" s="349"/>
      <c r="E24" s="542"/>
      <c r="F24" s="542"/>
      <c r="G24" s="542"/>
    </row>
    <row r="25" spans="1:7" ht="48.75" customHeight="1">
      <c r="A25" s="519"/>
      <c r="B25" s="353" t="s">
        <v>479</v>
      </c>
      <c r="C25" s="354">
        <v>50018</v>
      </c>
      <c r="D25" s="349"/>
      <c r="E25" s="542"/>
      <c r="F25" s="542"/>
      <c r="G25" s="542"/>
    </row>
    <row r="26" spans="1:7" ht="48.75" customHeight="1">
      <c r="A26" s="519"/>
      <c r="B26" s="353" t="s">
        <v>480</v>
      </c>
      <c r="C26" s="354">
        <v>33200</v>
      </c>
      <c r="D26" s="395"/>
      <c r="E26" s="542"/>
      <c r="F26" s="542"/>
      <c r="G26" s="542"/>
    </row>
    <row r="27" spans="1:7" ht="48.75" customHeight="1">
      <c r="A27" s="520"/>
      <c r="B27" s="353" t="s">
        <v>745</v>
      </c>
      <c r="C27" s="354">
        <v>30000</v>
      </c>
      <c r="D27" s="349"/>
      <c r="E27" s="545"/>
      <c r="F27" s="545"/>
      <c r="G27" s="545"/>
    </row>
    <row r="28" spans="1:7" ht="63.6" customHeight="1">
      <c r="A28" s="518" t="s">
        <v>481</v>
      </c>
      <c r="B28" s="353" t="s">
        <v>746</v>
      </c>
      <c r="C28" s="354"/>
      <c r="D28" s="354">
        <v>9000</v>
      </c>
      <c r="E28" s="544"/>
      <c r="F28" s="541">
        <f>SUM(D28:D29)</f>
        <v>29000</v>
      </c>
      <c r="G28" s="541">
        <f>SUM(E28:F29)</f>
        <v>29000</v>
      </c>
    </row>
    <row r="29" spans="1:7" ht="63.6" customHeight="1">
      <c r="A29" s="530"/>
      <c r="B29" s="213" t="s">
        <v>751</v>
      </c>
      <c r="C29" s="398"/>
      <c r="D29" s="211">
        <v>20000</v>
      </c>
      <c r="E29" s="543"/>
      <c r="F29" s="543"/>
      <c r="G29" s="543"/>
    </row>
    <row r="30" spans="1:7" ht="48.75" customHeight="1">
      <c r="A30" s="518" t="s">
        <v>482</v>
      </c>
      <c r="B30" s="357" t="s">
        <v>483</v>
      </c>
      <c r="C30" s="354">
        <v>1969</v>
      </c>
      <c r="D30" s="349"/>
      <c r="E30" s="541">
        <f>SUM(C30:C33)-1</f>
        <v>7435</v>
      </c>
      <c r="F30" s="541">
        <f>SUM(D30:D33)</f>
        <v>0</v>
      </c>
      <c r="G30" s="541">
        <f>SUM(E30:F33)</f>
        <v>7435</v>
      </c>
    </row>
    <row r="31" spans="1:7" ht="48.75" customHeight="1">
      <c r="A31" s="519"/>
      <c r="B31" s="350" t="s">
        <v>484</v>
      </c>
      <c r="C31" s="354">
        <v>200</v>
      </c>
      <c r="D31" s="349"/>
      <c r="E31" s="542"/>
      <c r="F31" s="542"/>
      <c r="G31" s="542"/>
    </row>
    <row r="32" spans="1:7" ht="48.75" customHeight="1">
      <c r="A32" s="519"/>
      <c r="B32" s="350" t="s">
        <v>485</v>
      </c>
      <c r="C32" s="354">
        <v>4557</v>
      </c>
      <c r="D32" s="349"/>
      <c r="E32" s="542"/>
      <c r="F32" s="542"/>
      <c r="G32" s="542"/>
    </row>
    <row r="33" spans="1:7" ht="63" customHeight="1">
      <c r="A33" s="520"/>
      <c r="B33" s="350" t="s">
        <v>486</v>
      </c>
      <c r="C33" s="354">
        <v>710</v>
      </c>
      <c r="D33" s="349"/>
      <c r="E33" s="545"/>
      <c r="F33" s="545"/>
      <c r="G33" s="545"/>
    </row>
    <row r="34" spans="1:7" ht="90.6" customHeight="1">
      <c r="A34" s="358" t="s">
        <v>487</v>
      </c>
      <c r="B34" s="357" t="s">
        <v>488</v>
      </c>
      <c r="C34" s="354"/>
      <c r="D34" s="351">
        <v>999</v>
      </c>
      <c r="E34" s="359">
        <f>SUM(C34)</f>
        <v>0</v>
      </c>
      <c r="F34" s="359">
        <f>SUM(D34)</f>
        <v>999</v>
      </c>
      <c r="G34" s="359">
        <f>SUM(E34:F34)</f>
        <v>999</v>
      </c>
    </row>
    <row r="35" spans="1:7" ht="69.599999999999994" customHeight="1">
      <c r="A35" s="360" t="s">
        <v>489</v>
      </c>
      <c r="B35" s="350" t="s">
        <v>490</v>
      </c>
      <c r="C35" s="354">
        <v>10000</v>
      </c>
      <c r="D35" s="349"/>
      <c r="E35" s="359">
        <f>SUM(C35)</f>
        <v>10000</v>
      </c>
      <c r="F35" s="361">
        <f>SUM(D35)</f>
        <v>0</v>
      </c>
      <c r="G35" s="359">
        <f>SUM(E35:F35)</f>
        <v>10000</v>
      </c>
    </row>
    <row r="36" spans="1:7" ht="48.75" customHeight="1">
      <c r="A36" s="518" t="s">
        <v>491</v>
      </c>
      <c r="B36" s="362" t="s">
        <v>492</v>
      </c>
      <c r="C36" s="354">
        <v>6704</v>
      </c>
      <c r="D36" s="349"/>
      <c r="E36" s="541">
        <f>SUM(C36:C39)</f>
        <v>23328</v>
      </c>
      <c r="F36" s="544">
        <f>SUM(D36:D39)</f>
        <v>0</v>
      </c>
      <c r="G36" s="541">
        <f>SUM(E36:F39)</f>
        <v>23328</v>
      </c>
    </row>
    <row r="37" spans="1:7" ht="48.75" customHeight="1">
      <c r="A37" s="519"/>
      <c r="B37" s="362" t="s">
        <v>493</v>
      </c>
      <c r="C37" s="354">
        <v>8093</v>
      </c>
      <c r="D37" s="349"/>
      <c r="E37" s="542"/>
      <c r="F37" s="542"/>
      <c r="G37" s="542"/>
    </row>
    <row r="38" spans="1:7" ht="48.75" customHeight="1">
      <c r="A38" s="519"/>
      <c r="B38" s="362" t="s">
        <v>494</v>
      </c>
      <c r="C38" s="354">
        <v>4531</v>
      </c>
      <c r="D38" s="349"/>
      <c r="E38" s="542"/>
      <c r="F38" s="542"/>
      <c r="G38" s="542"/>
    </row>
    <row r="39" spans="1:7" ht="48.75" customHeight="1">
      <c r="A39" s="530"/>
      <c r="B39" s="362" t="s">
        <v>703</v>
      </c>
      <c r="C39" s="354">
        <v>4000</v>
      </c>
      <c r="D39" s="349"/>
      <c r="E39" s="543"/>
      <c r="F39" s="543"/>
      <c r="G39" s="543"/>
    </row>
    <row r="40" spans="1:7" ht="48.75" customHeight="1">
      <c r="A40" s="518" t="s">
        <v>495</v>
      </c>
      <c r="B40" s="353" t="s">
        <v>704</v>
      </c>
      <c r="C40" s="354">
        <v>4953</v>
      </c>
      <c r="D40" s="349"/>
      <c r="E40" s="541">
        <f>SUM(C40:C41)</f>
        <v>124953</v>
      </c>
      <c r="F40" s="544">
        <f>SUM(D40:D41)</f>
        <v>0</v>
      </c>
      <c r="G40" s="541">
        <f>SUM(E40:F41)</f>
        <v>124953</v>
      </c>
    </row>
    <row r="41" spans="1:7" ht="48.75" customHeight="1">
      <c r="A41" s="520"/>
      <c r="B41" s="353" t="s">
        <v>496</v>
      </c>
      <c r="C41" s="354">
        <v>120000</v>
      </c>
      <c r="D41" s="349"/>
      <c r="E41" s="545"/>
      <c r="F41" s="545"/>
      <c r="G41" s="545"/>
    </row>
    <row r="42" spans="1:7" ht="33" customHeight="1">
      <c r="A42" s="518" t="s">
        <v>497</v>
      </c>
      <c r="B42" s="353" t="s">
        <v>498</v>
      </c>
      <c r="C42" s="354"/>
      <c r="D42" s="363">
        <v>70000</v>
      </c>
      <c r="E42" s="521">
        <f>SUM(C42:C63)</f>
        <v>0</v>
      </c>
      <c r="F42" s="521">
        <f>SUM(D42:D63)</f>
        <v>597425</v>
      </c>
      <c r="G42" s="521">
        <f>SUM(E42:F63)</f>
        <v>597425</v>
      </c>
    </row>
    <row r="43" spans="1:7" ht="31.5" customHeight="1">
      <c r="A43" s="519"/>
      <c r="B43" s="364" t="s">
        <v>499</v>
      </c>
      <c r="C43" s="354"/>
      <c r="D43" s="363">
        <v>7418</v>
      </c>
      <c r="E43" s="521"/>
      <c r="F43" s="521"/>
      <c r="G43" s="521"/>
    </row>
    <row r="44" spans="1:7" ht="31.5" customHeight="1">
      <c r="A44" s="519"/>
      <c r="B44" s="364" t="s">
        <v>500</v>
      </c>
      <c r="C44" s="354"/>
      <c r="D44" s="363">
        <v>8513</v>
      </c>
      <c r="E44" s="521"/>
      <c r="F44" s="521"/>
      <c r="G44" s="521"/>
    </row>
    <row r="45" spans="1:7" ht="24">
      <c r="A45" s="519"/>
      <c r="B45" s="364" t="s">
        <v>501</v>
      </c>
      <c r="C45" s="354"/>
      <c r="D45" s="363">
        <v>17869</v>
      </c>
      <c r="E45" s="521"/>
      <c r="F45" s="521"/>
      <c r="G45" s="521"/>
    </row>
    <row r="46" spans="1:7" ht="30.75" customHeight="1">
      <c r="A46" s="519"/>
      <c r="B46" s="364" t="s">
        <v>502</v>
      </c>
      <c r="C46" s="354"/>
      <c r="D46" s="363">
        <v>9591</v>
      </c>
      <c r="E46" s="521"/>
      <c r="F46" s="521"/>
      <c r="G46" s="521"/>
    </row>
    <row r="47" spans="1:7" ht="30.75" customHeight="1">
      <c r="A47" s="519"/>
      <c r="B47" s="364" t="s">
        <v>503</v>
      </c>
      <c r="C47" s="354"/>
      <c r="D47" s="363">
        <v>7104</v>
      </c>
      <c r="E47" s="521"/>
      <c r="F47" s="521"/>
      <c r="G47" s="521"/>
    </row>
    <row r="48" spans="1:7" ht="30.75" customHeight="1">
      <c r="A48" s="519"/>
      <c r="B48" s="364" t="s">
        <v>504</v>
      </c>
      <c r="C48" s="354"/>
      <c r="D48" s="363">
        <v>8753</v>
      </c>
      <c r="E48" s="521"/>
      <c r="F48" s="521"/>
      <c r="G48" s="521"/>
    </row>
    <row r="49" spans="1:7" ht="30.75" customHeight="1">
      <c r="A49" s="519"/>
      <c r="B49" s="364" t="s">
        <v>505</v>
      </c>
      <c r="C49" s="354"/>
      <c r="D49" s="363">
        <v>13171</v>
      </c>
      <c r="E49" s="521"/>
      <c r="F49" s="521"/>
      <c r="G49" s="521"/>
    </row>
    <row r="50" spans="1:7" ht="30.75" customHeight="1">
      <c r="A50" s="519"/>
      <c r="B50" s="364" t="s">
        <v>506</v>
      </c>
      <c r="C50" s="354"/>
      <c r="D50" s="363">
        <v>8579</v>
      </c>
      <c r="E50" s="521"/>
      <c r="F50" s="521"/>
      <c r="G50" s="521"/>
    </row>
    <row r="51" spans="1:7" ht="31.5" customHeight="1">
      <c r="A51" s="519"/>
      <c r="B51" s="364" t="s">
        <v>507</v>
      </c>
      <c r="C51" s="354"/>
      <c r="D51" s="363">
        <v>557</v>
      </c>
      <c r="E51" s="521"/>
      <c r="F51" s="521"/>
      <c r="G51" s="521"/>
    </row>
    <row r="52" spans="1:7" ht="31.5" customHeight="1">
      <c r="A52" s="519"/>
      <c r="B52" s="364" t="s">
        <v>508</v>
      </c>
      <c r="C52" s="354"/>
      <c r="D52" s="363">
        <v>3351</v>
      </c>
      <c r="E52" s="521"/>
      <c r="F52" s="521"/>
      <c r="G52" s="521"/>
    </row>
    <row r="53" spans="1:7" ht="31.5" customHeight="1">
      <c r="A53" s="519"/>
      <c r="B53" s="364" t="s">
        <v>509</v>
      </c>
      <c r="C53" s="354"/>
      <c r="D53" s="363">
        <v>2347</v>
      </c>
      <c r="E53" s="521"/>
      <c r="F53" s="521"/>
      <c r="G53" s="521"/>
    </row>
    <row r="54" spans="1:7" ht="31.5" customHeight="1">
      <c r="A54" s="519"/>
      <c r="B54" s="364" t="s">
        <v>510</v>
      </c>
      <c r="C54" s="354"/>
      <c r="D54" s="363">
        <v>18556</v>
      </c>
      <c r="E54" s="521"/>
      <c r="F54" s="521"/>
      <c r="G54" s="521"/>
    </row>
    <row r="55" spans="1:7" ht="31.5" customHeight="1">
      <c r="A55" s="519"/>
      <c r="B55" s="364" t="s">
        <v>511</v>
      </c>
      <c r="C55" s="354"/>
      <c r="D55" s="363">
        <v>2728</v>
      </c>
      <c r="E55" s="521"/>
      <c r="F55" s="521"/>
      <c r="G55" s="521"/>
    </row>
    <row r="56" spans="1:7" ht="31.5" customHeight="1">
      <c r="A56" s="519"/>
      <c r="B56" s="364" t="s">
        <v>512</v>
      </c>
      <c r="C56" s="354"/>
      <c r="D56" s="363">
        <v>6187</v>
      </c>
      <c r="E56" s="521"/>
      <c r="F56" s="521"/>
      <c r="G56" s="521"/>
    </row>
    <row r="57" spans="1:7" ht="31.5" customHeight="1">
      <c r="A57" s="519"/>
      <c r="B57" s="364" t="s">
        <v>513</v>
      </c>
      <c r="C57" s="354"/>
      <c r="D57" s="363">
        <v>138</v>
      </c>
      <c r="E57" s="521"/>
      <c r="F57" s="521"/>
      <c r="G57" s="521"/>
    </row>
    <row r="58" spans="1:7" ht="31.5" customHeight="1">
      <c r="A58" s="519"/>
      <c r="B58" s="364" t="s">
        <v>514</v>
      </c>
      <c r="C58" s="354"/>
      <c r="D58" s="363">
        <v>200000</v>
      </c>
      <c r="E58" s="521"/>
      <c r="F58" s="521"/>
      <c r="G58" s="521"/>
    </row>
    <row r="59" spans="1:7" ht="31.5" customHeight="1">
      <c r="A59" s="519"/>
      <c r="B59" s="350" t="s">
        <v>515</v>
      </c>
      <c r="C59" s="354"/>
      <c r="D59" s="363">
        <v>200000</v>
      </c>
      <c r="E59" s="521"/>
      <c r="F59" s="521"/>
      <c r="G59" s="521"/>
    </row>
    <row r="60" spans="1:7" ht="31.5" customHeight="1" collapsed="1">
      <c r="A60" s="519"/>
      <c r="B60" s="364" t="s">
        <v>516</v>
      </c>
      <c r="C60" s="354"/>
      <c r="D60" s="363">
        <v>996</v>
      </c>
      <c r="E60" s="521"/>
      <c r="F60" s="521"/>
      <c r="G60" s="521"/>
    </row>
    <row r="61" spans="1:7" ht="31.5" customHeight="1">
      <c r="A61" s="519"/>
      <c r="B61" s="364" t="s">
        <v>517</v>
      </c>
      <c r="C61" s="354"/>
      <c r="D61" s="363">
        <v>1034</v>
      </c>
      <c r="E61" s="521"/>
      <c r="F61" s="521"/>
      <c r="G61" s="521"/>
    </row>
    <row r="62" spans="1:7" ht="31.5" customHeight="1">
      <c r="A62" s="519"/>
      <c r="B62" s="364" t="s">
        <v>518</v>
      </c>
      <c r="C62" s="354"/>
      <c r="D62" s="363">
        <v>533</v>
      </c>
      <c r="E62" s="521"/>
      <c r="F62" s="521"/>
      <c r="G62" s="521"/>
    </row>
    <row r="63" spans="1:7" ht="31.5" customHeight="1">
      <c r="A63" s="519"/>
      <c r="B63" s="364" t="s">
        <v>519</v>
      </c>
      <c r="C63" s="354"/>
      <c r="D63" s="363">
        <v>10000</v>
      </c>
      <c r="E63" s="521"/>
      <c r="F63" s="521"/>
      <c r="G63" s="521"/>
    </row>
    <row r="64" spans="1:7" ht="52.5" customHeight="1">
      <c r="A64" s="518" t="s">
        <v>520</v>
      </c>
      <c r="B64" s="350" t="s">
        <v>521</v>
      </c>
      <c r="C64" s="354"/>
      <c r="D64" s="351">
        <v>6128</v>
      </c>
      <c r="E64" s="531">
        <f>SUM(C64:C65)</f>
        <v>0</v>
      </c>
      <c r="F64" s="531">
        <f>SUM(D64:D65)</f>
        <v>12700</v>
      </c>
      <c r="G64" s="531">
        <f>SUM(E64:F65)</f>
        <v>12700</v>
      </c>
    </row>
    <row r="65" spans="1:7" ht="49.5" customHeight="1">
      <c r="A65" s="520"/>
      <c r="B65" s="350" t="s">
        <v>522</v>
      </c>
      <c r="C65" s="354"/>
      <c r="D65" s="351">
        <v>6572</v>
      </c>
      <c r="E65" s="534"/>
      <c r="F65" s="534"/>
      <c r="G65" s="534"/>
    </row>
    <row r="66" spans="1:7" ht="49.5" customHeight="1">
      <c r="A66" s="518" t="s">
        <v>523</v>
      </c>
      <c r="B66" s="353" t="s">
        <v>524</v>
      </c>
      <c r="C66" s="354"/>
      <c r="D66" s="365">
        <v>3810</v>
      </c>
      <c r="E66" s="537">
        <f>SUM(C66:C67)</f>
        <v>0</v>
      </c>
      <c r="F66" s="537">
        <f>SUM(D66:D67)</f>
        <v>153810</v>
      </c>
      <c r="G66" s="539">
        <f>SUM(E66:F66)</f>
        <v>153810</v>
      </c>
    </row>
    <row r="67" spans="1:7" ht="49.5" customHeight="1">
      <c r="A67" s="520"/>
      <c r="B67" s="353" t="s">
        <v>742</v>
      </c>
      <c r="C67" s="354"/>
      <c r="D67" s="351">
        <v>150000</v>
      </c>
      <c r="E67" s="538"/>
      <c r="F67" s="538"/>
      <c r="G67" s="540"/>
    </row>
    <row r="68" spans="1:7" ht="23.25" customHeight="1">
      <c r="A68" s="518" t="s">
        <v>525</v>
      </c>
      <c r="B68" s="353" t="s">
        <v>526</v>
      </c>
      <c r="C68" s="354"/>
      <c r="D68" s="366">
        <v>3030</v>
      </c>
      <c r="E68" s="531">
        <f>SUM(C68:C72)</f>
        <v>0</v>
      </c>
      <c r="F68" s="531">
        <f>SUM(D68:D72)</f>
        <v>22068</v>
      </c>
      <c r="G68" s="531">
        <f>SUM(E68:F72)</f>
        <v>22068</v>
      </c>
    </row>
    <row r="69" spans="1:7" ht="27" customHeight="1" collapsed="1">
      <c r="A69" s="519"/>
      <c r="B69" s="353" t="s">
        <v>527</v>
      </c>
      <c r="C69" s="354"/>
      <c r="D69" s="351">
        <v>7620</v>
      </c>
      <c r="E69" s="533"/>
      <c r="F69" s="533"/>
      <c r="G69" s="533"/>
    </row>
    <row r="70" spans="1:7" ht="32.25" customHeight="1">
      <c r="A70" s="519"/>
      <c r="B70" s="353" t="s">
        <v>528</v>
      </c>
      <c r="C70" s="354"/>
      <c r="D70" s="351">
        <v>854</v>
      </c>
      <c r="E70" s="533"/>
      <c r="F70" s="533"/>
      <c r="G70" s="533"/>
    </row>
    <row r="71" spans="1:7" s="367" customFormat="1" ht="27" customHeight="1">
      <c r="A71" s="519"/>
      <c r="B71" s="353" t="s">
        <v>529</v>
      </c>
      <c r="C71" s="354"/>
      <c r="D71" s="351">
        <v>3135</v>
      </c>
      <c r="E71" s="533"/>
      <c r="F71" s="533"/>
      <c r="G71" s="533"/>
    </row>
    <row r="72" spans="1:7" s="367" customFormat="1" ht="27" customHeight="1">
      <c r="A72" s="519"/>
      <c r="B72" s="353" t="s">
        <v>530</v>
      </c>
      <c r="C72" s="354"/>
      <c r="D72" s="351">
        <v>7429</v>
      </c>
      <c r="E72" s="534"/>
      <c r="F72" s="534"/>
      <c r="G72" s="534"/>
    </row>
    <row r="73" spans="1:7" ht="54" customHeight="1">
      <c r="A73" s="518" t="s">
        <v>531</v>
      </c>
      <c r="B73" s="350" t="s">
        <v>532</v>
      </c>
      <c r="C73" s="368"/>
      <c r="D73" s="369">
        <v>35000</v>
      </c>
      <c r="E73" s="531">
        <f>SUM(C73:C74)</f>
        <v>1027</v>
      </c>
      <c r="F73" s="531">
        <f>SUM(D73:D74)</f>
        <v>35000</v>
      </c>
      <c r="G73" s="531">
        <f>SUM(E73:F73)</f>
        <v>36027</v>
      </c>
    </row>
    <row r="74" spans="1:7" ht="40.950000000000003" customHeight="1">
      <c r="A74" s="530"/>
      <c r="B74" s="350" t="s">
        <v>705</v>
      </c>
      <c r="C74" s="368">
        <v>1027</v>
      </c>
      <c r="D74" s="369"/>
      <c r="E74" s="532"/>
      <c r="F74" s="532"/>
      <c r="G74" s="532"/>
    </row>
    <row r="75" spans="1:7" ht="38.4" customHeight="1">
      <c r="A75" s="518" t="s">
        <v>533</v>
      </c>
      <c r="B75" s="353" t="s">
        <v>534</v>
      </c>
      <c r="C75" s="354">
        <v>245</v>
      </c>
      <c r="D75" s="369"/>
      <c r="E75" s="531">
        <f>SUM(C75:C77)</f>
        <v>250245</v>
      </c>
      <c r="F75" s="531">
        <f>SUM(D75:D77)</f>
        <v>0</v>
      </c>
      <c r="G75" s="531">
        <f>SUM(E75:F77)</f>
        <v>250245</v>
      </c>
    </row>
    <row r="76" spans="1:7" ht="28.95" customHeight="1">
      <c r="A76" s="535"/>
      <c r="B76" s="353" t="s">
        <v>744</v>
      </c>
      <c r="C76" s="354">
        <v>200000</v>
      </c>
      <c r="D76" s="369"/>
      <c r="E76" s="536"/>
      <c r="F76" s="536"/>
      <c r="G76" s="536"/>
    </row>
    <row r="77" spans="1:7" ht="28.95" customHeight="1">
      <c r="A77" s="530"/>
      <c r="B77" s="353" t="s">
        <v>748</v>
      </c>
      <c r="C77" s="354">
        <v>50000</v>
      </c>
      <c r="D77" s="369"/>
      <c r="E77" s="532"/>
      <c r="F77" s="532"/>
      <c r="G77" s="532"/>
    </row>
    <row r="78" spans="1:7" ht="30.75" customHeight="1">
      <c r="A78" s="518" t="s">
        <v>535</v>
      </c>
      <c r="B78" s="389" t="s">
        <v>714</v>
      </c>
      <c r="C78" s="354">
        <v>6096</v>
      </c>
      <c r="D78" s="369"/>
      <c r="E78" s="531">
        <f>SUM(C78:C80)</f>
        <v>88096</v>
      </c>
      <c r="F78" s="531">
        <f>SUM(D78:D80)</f>
        <v>0</v>
      </c>
      <c r="G78" s="531">
        <f>SUM(E78:F80)</f>
        <v>88096</v>
      </c>
    </row>
    <row r="79" spans="1:7" ht="36.75" customHeight="1">
      <c r="A79" s="519"/>
      <c r="B79" s="353" t="s">
        <v>536</v>
      </c>
      <c r="C79" s="354">
        <v>32000</v>
      </c>
      <c r="D79" s="369"/>
      <c r="E79" s="533"/>
      <c r="F79" s="533"/>
      <c r="G79" s="533"/>
    </row>
    <row r="80" spans="1:7" ht="36.75" customHeight="1">
      <c r="A80" s="520"/>
      <c r="B80" s="353" t="s">
        <v>743</v>
      </c>
      <c r="C80" s="354">
        <v>50000</v>
      </c>
      <c r="D80" s="369"/>
      <c r="E80" s="534"/>
      <c r="F80" s="534"/>
      <c r="G80" s="534"/>
    </row>
    <row r="81" spans="1:7" ht="50.4" customHeight="1">
      <c r="A81" s="392" t="s">
        <v>749</v>
      </c>
      <c r="B81" s="353" t="s">
        <v>750</v>
      </c>
      <c r="C81" s="354">
        <v>50000</v>
      </c>
      <c r="D81" s="369"/>
      <c r="E81" s="394">
        <f>SUM(C81)</f>
        <v>50000</v>
      </c>
      <c r="F81" s="394">
        <f>SUM(D81)</f>
        <v>0</v>
      </c>
      <c r="G81" s="394">
        <f>SUM(E81:F81)</f>
        <v>50000</v>
      </c>
    </row>
    <row r="82" spans="1:7" ht="32.25" customHeight="1" collapsed="1">
      <c r="A82" s="518" t="s">
        <v>537</v>
      </c>
      <c r="B82" s="353" t="s">
        <v>538</v>
      </c>
      <c r="C82" s="354"/>
      <c r="D82" s="354">
        <v>6287</v>
      </c>
      <c r="E82" s="521">
        <f>SUM(C82:C87)</f>
        <v>120000</v>
      </c>
      <c r="F82" s="521">
        <f>SUM(D82:D87)</f>
        <v>556434</v>
      </c>
      <c r="G82" s="521">
        <f>SUM(E82:F87)</f>
        <v>676434</v>
      </c>
    </row>
    <row r="83" spans="1:7" ht="32.25" customHeight="1">
      <c r="A83" s="519"/>
      <c r="B83" s="353" t="s">
        <v>539</v>
      </c>
      <c r="C83" s="354"/>
      <c r="D83" s="354">
        <v>10147</v>
      </c>
      <c r="E83" s="521"/>
      <c r="F83" s="521"/>
      <c r="G83" s="521"/>
    </row>
    <row r="84" spans="1:7" ht="32.25" customHeight="1">
      <c r="A84" s="519"/>
      <c r="B84" s="353" t="s">
        <v>540</v>
      </c>
      <c r="C84" s="354"/>
      <c r="D84" s="354">
        <v>540000</v>
      </c>
      <c r="E84" s="521"/>
      <c r="F84" s="521"/>
      <c r="G84" s="521"/>
    </row>
    <row r="85" spans="1:7" ht="32.25" customHeight="1">
      <c r="A85" s="519"/>
      <c r="B85" s="353" t="s">
        <v>541</v>
      </c>
      <c r="C85" s="354">
        <v>108617</v>
      </c>
      <c r="D85" s="354"/>
      <c r="E85" s="521"/>
      <c r="F85" s="521"/>
      <c r="G85" s="521"/>
    </row>
    <row r="86" spans="1:7" ht="32.25" customHeight="1">
      <c r="A86" s="519"/>
      <c r="B86" s="353" t="s">
        <v>542</v>
      </c>
      <c r="C86" s="354">
        <v>2413</v>
      </c>
      <c r="D86" s="354"/>
      <c r="E86" s="521"/>
      <c r="F86" s="521"/>
      <c r="G86" s="521"/>
    </row>
    <row r="87" spans="1:7" ht="32.25" customHeight="1">
      <c r="A87" s="520"/>
      <c r="B87" s="353" t="s">
        <v>543</v>
      </c>
      <c r="C87" s="354">
        <v>8970</v>
      </c>
      <c r="D87" s="354"/>
      <c r="E87" s="521"/>
      <c r="F87" s="521"/>
      <c r="G87" s="521"/>
    </row>
    <row r="88" spans="1:7" ht="82.2" customHeight="1">
      <c r="A88" s="356" t="s">
        <v>706</v>
      </c>
      <c r="B88" s="353" t="s">
        <v>707</v>
      </c>
      <c r="C88" s="354">
        <v>25000</v>
      </c>
      <c r="D88" s="363"/>
      <c r="E88" s="370">
        <f t="shared" ref="E88:F90" si="0">SUM(C88)</f>
        <v>25000</v>
      </c>
      <c r="F88" s="370">
        <f t="shared" si="0"/>
        <v>0</v>
      </c>
      <c r="G88" s="370">
        <f>SUM(E88:F88)</f>
        <v>25000</v>
      </c>
    </row>
    <row r="89" spans="1:7" ht="24">
      <c r="A89" s="360" t="s">
        <v>544</v>
      </c>
      <c r="B89" s="353" t="s">
        <v>545</v>
      </c>
      <c r="C89" s="354"/>
      <c r="D89" s="363">
        <v>1473</v>
      </c>
      <c r="E89" s="370">
        <f t="shared" si="0"/>
        <v>0</v>
      </c>
      <c r="F89" s="370">
        <f t="shared" si="0"/>
        <v>1473</v>
      </c>
      <c r="G89" s="370">
        <f>SUM(E89:F89)</f>
        <v>1473</v>
      </c>
    </row>
    <row r="90" spans="1:7" ht="48.75" customHeight="1">
      <c r="A90" s="360" t="s">
        <v>546</v>
      </c>
      <c r="B90" s="353" t="s">
        <v>547</v>
      </c>
      <c r="C90" s="354">
        <v>240000</v>
      </c>
      <c r="D90" s="349"/>
      <c r="E90" s="359">
        <f t="shared" si="0"/>
        <v>240000</v>
      </c>
      <c r="F90" s="361">
        <f t="shared" si="0"/>
        <v>0</v>
      </c>
      <c r="G90" s="359">
        <f>SUM(E90:F90)</f>
        <v>240000</v>
      </c>
    </row>
    <row r="91" spans="1:7" ht="34.5" customHeight="1">
      <c r="A91" s="371"/>
      <c r="B91" s="372" t="s">
        <v>548</v>
      </c>
      <c r="C91" s="373">
        <f>SUM(C4:C90)</f>
        <v>1742199</v>
      </c>
      <c r="D91" s="373">
        <f>SUM(D4:D90)</f>
        <v>1591098</v>
      </c>
      <c r="E91" s="373">
        <f>SUM(E4:E90)</f>
        <v>1742198</v>
      </c>
      <c r="F91" s="373">
        <f>SUM(F4:F90)</f>
        <v>1591098</v>
      </c>
      <c r="G91" s="373">
        <f>SUM(G4:G90)</f>
        <v>3333296</v>
      </c>
    </row>
    <row r="92" spans="1:7" ht="34.5" customHeight="1">
      <c r="A92" s="379"/>
      <c r="B92" s="380"/>
      <c r="C92" s="381"/>
      <c r="D92" s="381"/>
      <c r="E92" s="381"/>
      <c r="F92" s="381"/>
      <c r="G92" s="381"/>
    </row>
    <row r="93" spans="1:7" ht="34.5" customHeight="1">
      <c r="A93" s="379"/>
      <c r="B93" s="380"/>
      <c r="C93" s="381"/>
      <c r="D93" s="381"/>
      <c r="E93" s="381"/>
      <c r="F93" s="381"/>
      <c r="G93" s="381"/>
    </row>
    <row r="94" spans="1:7" ht="30.75" customHeight="1">
      <c r="G94" s="376"/>
    </row>
    <row r="95" spans="1:7" ht="30" customHeight="1">
      <c r="A95" s="522" t="s">
        <v>613</v>
      </c>
      <c r="B95" s="523" t="s">
        <v>611</v>
      </c>
      <c r="C95" s="206" t="s">
        <v>453</v>
      </c>
      <c r="D95" s="206" t="s">
        <v>453</v>
      </c>
      <c r="E95" s="549" t="s">
        <v>853</v>
      </c>
      <c r="F95" s="549" t="s">
        <v>854</v>
      </c>
      <c r="G95" s="549" t="s">
        <v>855</v>
      </c>
    </row>
    <row r="96" spans="1:7" ht="18" customHeight="1">
      <c r="A96" s="522"/>
      <c r="B96" s="523"/>
      <c r="C96" s="320" t="s">
        <v>455</v>
      </c>
      <c r="D96" s="320" t="s">
        <v>456</v>
      </c>
      <c r="E96" s="549"/>
      <c r="F96" s="549"/>
      <c r="G96" s="549"/>
    </row>
    <row r="97" spans="1:7" ht="22.2" customHeight="1">
      <c r="A97" s="522"/>
      <c r="B97" s="523"/>
      <c r="C97" s="320" t="s">
        <v>457</v>
      </c>
      <c r="D97" s="320" t="s">
        <v>457</v>
      </c>
      <c r="E97" s="549"/>
      <c r="F97" s="549"/>
      <c r="G97" s="549"/>
    </row>
    <row r="98" spans="1:7" ht="23.4" customHeight="1">
      <c r="A98" s="322" t="s">
        <v>443</v>
      </c>
      <c r="B98" s="321" t="s">
        <v>614</v>
      </c>
      <c r="C98" s="211">
        <v>400</v>
      </c>
      <c r="D98" s="211">
        <v>400</v>
      </c>
      <c r="E98" s="524">
        <f>SUM(C98:C113)</f>
        <v>11752</v>
      </c>
      <c r="F98" s="524">
        <f>SUM(D98:D113)</f>
        <v>19711</v>
      </c>
      <c r="G98" s="524">
        <f>SUM(E98:F113)</f>
        <v>31463</v>
      </c>
    </row>
    <row r="99" spans="1:7" ht="23.4" customHeight="1">
      <c r="A99" s="322" t="s">
        <v>443</v>
      </c>
      <c r="B99" s="41" t="s">
        <v>615</v>
      </c>
      <c r="C99" s="211">
        <v>254</v>
      </c>
      <c r="D99" s="211">
        <v>196</v>
      </c>
      <c r="E99" s="525"/>
      <c r="F99" s="525"/>
      <c r="G99" s="525"/>
    </row>
    <row r="100" spans="1:7" ht="23.4" customHeight="1">
      <c r="A100" s="322" t="s">
        <v>443</v>
      </c>
      <c r="B100" s="321" t="s">
        <v>616</v>
      </c>
      <c r="C100" s="211">
        <v>572</v>
      </c>
      <c r="D100" s="211"/>
      <c r="E100" s="525"/>
      <c r="F100" s="525"/>
      <c r="G100" s="525"/>
    </row>
    <row r="101" spans="1:7" ht="23.4" customHeight="1">
      <c r="A101" s="322" t="s">
        <v>443</v>
      </c>
      <c r="B101" s="321" t="s">
        <v>617</v>
      </c>
      <c r="C101" s="211">
        <v>622</v>
      </c>
      <c r="D101" s="211"/>
      <c r="E101" s="525"/>
      <c r="F101" s="525"/>
      <c r="G101" s="525"/>
    </row>
    <row r="102" spans="1:7" ht="23.4" customHeight="1">
      <c r="A102" s="322" t="s">
        <v>443</v>
      </c>
      <c r="B102" s="41" t="s">
        <v>618</v>
      </c>
      <c r="C102" s="211">
        <v>7620</v>
      </c>
      <c r="D102" s="211"/>
      <c r="E102" s="525"/>
      <c r="F102" s="525"/>
      <c r="G102" s="525"/>
    </row>
    <row r="103" spans="1:7" ht="23.4" customHeight="1">
      <c r="A103" s="322" t="s">
        <v>443</v>
      </c>
      <c r="B103" s="321" t="s">
        <v>619</v>
      </c>
      <c r="C103" s="211"/>
      <c r="D103" s="211">
        <v>3810</v>
      </c>
      <c r="E103" s="525"/>
      <c r="F103" s="525"/>
      <c r="G103" s="525"/>
    </row>
    <row r="104" spans="1:7" s="375" customFormat="1" ht="23.4" customHeight="1">
      <c r="A104" s="322" t="s">
        <v>443</v>
      </c>
      <c r="B104" s="321" t="s">
        <v>620</v>
      </c>
      <c r="C104" s="211"/>
      <c r="D104" s="211">
        <v>1270</v>
      </c>
      <c r="E104" s="525"/>
      <c r="F104" s="525"/>
      <c r="G104" s="525"/>
    </row>
    <row r="105" spans="1:7" s="375" customFormat="1" ht="23.4" customHeight="1">
      <c r="A105" s="322" t="s">
        <v>443</v>
      </c>
      <c r="B105" s="321" t="s">
        <v>621</v>
      </c>
      <c r="C105" s="211"/>
      <c r="D105" s="211">
        <v>635</v>
      </c>
      <c r="E105" s="525"/>
      <c r="F105" s="525"/>
      <c r="G105" s="525"/>
    </row>
    <row r="106" spans="1:7" s="375" customFormat="1" ht="23.4" customHeight="1">
      <c r="A106" s="322" t="s">
        <v>443</v>
      </c>
      <c r="B106" s="321" t="s">
        <v>622</v>
      </c>
      <c r="C106" s="211"/>
      <c r="D106" s="211">
        <v>10000</v>
      </c>
      <c r="E106" s="525"/>
      <c r="F106" s="525"/>
      <c r="G106" s="525"/>
    </row>
    <row r="107" spans="1:7" s="375" customFormat="1" ht="23.4" customHeight="1">
      <c r="A107" s="322" t="s">
        <v>443</v>
      </c>
      <c r="B107" s="321" t="s">
        <v>623</v>
      </c>
      <c r="C107" s="211"/>
      <c r="D107" s="211">
        <v>1270</v>
      </c>
      <c r="E107" s="525"/>
      <c r="F107" s="525"/>
      <c r="G107" s="525"/>
    </row>
    <row r="108" spans="1:7" s="375" customFormat="1" ht="23.4" customHeight="1">
      <c r="A108" s="322" t="s">
        <v>443</v>
      </c>
      <c r="B108" s="321" t="s">
        <v>624</v>
      </c>
      <c r="C108" s="211"/>
      <c r="D108" s="211">
        <v>330</v>
      </c>
      <c r="E108" s="525"/>
      <c r="F108" s="525"/>
      <c r="G108" s="525"/>
    </row>
    <row r="109" spans="1:7" s="375" customFormat="1" ht="23.4" customHeight="1">
      <c r="A109" s="322" t="s">
        <v>443</v>
      </c>
      <c r="B109" s="321" t="s">
        <v>625</v>
      </c>
      <c r="C109" s="211">
        <v>384</v>
      </c>
      <c r="D109" s="211"/>
      <c r="E109" s="525"/>
      <c r="F109" s="525"/>
      <c r="G109" s="525"/>
    </row>
    <row r="110" spans="1:7" s="375" customFormat="1" ht="23.4" customHeight="1">
      <c r="A110" s="322" t="s">
        <v>443</v>
      </c>
      <c r="B110" s="321" t="s">
        <v>626</v>
      </c>
      <c r="C110" s="211"/>
      <c r="D110" s="211">
        <v>200</v>
      </c>
      <c r="E110" s="525"/>
      <c r="F110" s="525"/>
      <c r="G110" s="525"/>
    </row>
    <row r="111" spans="1:7" s="375" customFormat="1" ht="23.4" customHeight="1">
      <c r="A111" s="322" t="s">
        <v>443</v>
      </c>
      <c r="B111" s="321" t="s">
        <v>627</v>
      </c>
      <c r="C111" s="211">
        <v>1505</v>
      </c>
      <c r="D111" s="211">
        <v>495</v>
      </c>
      <c r="E111" s="525"/>
      <c r="F111" s="525"/>
      <c r="G111" s="525"/>
    </row>
    <row r="112" spans="1:7" s="375" customFormat="1" ht="23.4" customHeight="1">
      <c r="A112" s="322" t="s">
        <v>443</v>
      </c>
      <c r="B112" s="321" t="s">
        <v>628</v>
      </c>
      <c r="C112" s="211"/>
      <c r="D112" s="211">
        <v>600</v>
      </c>
      <c r="E112" s="525"/>
      <c r="F112" s="525"/>
      <c r="G112" s="525"/>
    </row>
    <row r="113" spans="1:7" s="375" customFormat="1" ht="23.4" customHeight="1" thickBot="1">
      <c r="A113" s="326" t="s">
        <v>443</v>
      </c>
      <c r="B113" s="332" t="s">
        <v>629</v>
      </c>
      <c r="C113" s="328">
        <v>395</v>
      </c>
      <c r="D113" s="211">
        <v>505</v>
      </c>
      <c r="E113" s="526"/>
      <c r="F113" s="526"/>
      <c r="G113" s="526"/>
    </row>
    <row r="114" spans="1:7" s="375" customFormat="1" ht="34.200000000000003" customHeight="1" thickBot="1">
      <c r="A114" s="333" t="s">
        <v>352</v>
      </c>
      <c r="B114" s="334" t="s">
        <v>633</v>
      </c>
      <c r="C114" s="335"/>
      <c r="D114" s="335">
        <v>1000</v>
      </c>
      <c r="E114" s="336">
        <f>SUM(C114)</f>
        <v>0</v>
      </c>
      <c r="F114" s="336">
        <f t="shared" ref="F114:G114" si="1">SUM(D114)</f>
        <v>1000</v>
      </c>
      <c r="G114" s="336">
        <f>SUM(E114:F114)</f>
        <v>1000</v>
      </c>
    </row>
    <row r="115" spans="1:7" s="375" customFormat="1" ht="34.200000000000003" customHeight="1">
      <c r="A115" s="323" t="s">
        <v>630</v>
      </c>
      <c r="B115" s="330" t="s">
        <v>634</v>
      </c>
      <c r="C115" s="325"/>
      <c r="D115" s="325">
        <v>400</v>
      </c>
      <c r="E115" s="527">
        <f>SUM(C115:C116)</f>
        <v>0</v>
      </c>
      <c r="F115" s="527">
        <f t="shared" ref="F115:G115" si="2">SUM(D115:D116)</f>
        <v>500</v>
      </c>
      <c r="G115" s="527">
        <f>SUM(D115:D116)</f>
        <v>500</v>
      </c>
    </row>
    <row r="116" spans="1:7" s="375" customFormat="1" ht="34.200000000000003" customHeight="1" thickBot="1">
      <c r="A116" s="326" t="s">
        <v>630</v>
      </c>
      <c r="B116" s="332" t="s">
        <v>635</v>
      </c>
      <c r="C116" s="328"/>
      <c r="D116" s="328">
        <v>100</v>
      </c>
      <c r="E116" s="526"/>
      <c r="F116" s="526"/>
      <c r="G116" s="526"/>
    </row>
    <row r="117" spans="1:7" s="375" customFormat="1" ht="34.200000000000003" customHeight="1">
      <c r="A117" s="323" t="s">
        <v>631</v>
      </c>
      <c r="B117" s="330" t="s">
        <v>636</v>
      </c>
      <c r="C117" s="325"/>
      <c r="D117" s="211">
        <v>127</v>
      </c>
      <c r="E117" s="527">
        <f>SUM(C117:C119)</f>
        <v>0</v>
      </c>
      <c r="F117" s="527">
        <f t="shared" ref="F117:G117" si="3">SUM(D117:D119)</f>
        <v>1207</v>
      </c>
      <c r="G117" s="527">
        <f>SUM(E117:F119)</f>
        <v>1207</v>
      </c>
    </row>
    <row r="118" spans="1:7" s="375" customFormat="1" ht="34.200000000000003" customHeight="1">
      <c r="A118" s="322" t="s">
        <v>631</v>
      </c>
      <c r="B118" s="321" t="s">
        <v>637</v>
      </c>
      <c r="C118" s="211"/>
      <c r="D118" s="211">
        <v>64</v>
      </c>
      <c r="E118" s="525"/>
      <c r="F118" s="525"/>
      <c r="G118" s="525"/>
    </row>
    <row r="119" spans="1:7" s="375" customFormat="1" ht="34.200000000000003" customHeight="1" thickBot="1">
      <c r="A119" s="326" t="s">
        <v>631</v>
      </c>
      <c r="B119" s="332" t="s">
        <v>635</v>
      </c>
      <c r="C119" s="328"/>
      <c r="D119" s="328">
        <v>1016</v>
      </c>
      <c r="E119" s="526"/>
      <c r="F119" s="526"/>
      <c r="G119" s="526"/>
    </row>
    <row r="120" spans="1:7" s="375" customFormat="1" ht="34.200000000000003" customHeight="1">
      <c r="A120" s="323" t="s">
        <v>632</v>
      </c>
      <c r="B120" s="330" t="s">
        <v>636</v>
      </c>
      <c r="C120" s="325"/>
      <c r="D120" s="211">
        <v>64</v>
      </c>
      <c r="E120" s="527">
        <f>SUM(C120:C121)</f>
        <v>0</v>
      </c>
      <c r="F120" s="527">
        <f t="shared" ref="F120:G120" si="4">SUM(D120:D121)</f>
        <v>293</v>
      </c>
      <c r="G120" s="527">
        <f>SUM(E120:F121)</f>
        <v>293</v>
      </c>
    </row>
    <row r="121" spans="1:7" s="375" customFormat="1" ht="34.200000000000003" customHeight="1" thickBot="1">
      <c r="A121" s="326" t="s">
        <v>632</v>
      </c>
      <c r="B121" s="332" t="s">
        <v>635</v>
      </c>
      <c r="C121" s="328"/>
      <c r="D121" s="328">
        <v>229</v>
      </c>
      <c r="E121" s="526"/>
      <c r="F121" s="526"/>
      <c r="G121" s="526"/>
    </row>
    <row r="122" spans="1:7" s="375" customFormat="1" ht="26.4" customHeight="1">
      <c r="A122" s="528" t="s">
        <v>638</v>
      </c>
      <c r="B122" s="529"/>
      <c r="C122" s="319">
        <f>SUM(C98:C121)</f>
        <v>11752</v>
      </c>
      <c r="D122" s="319">
        <f t="shared" ref="D122:G122" si="5">SUM(D98:D121)</f>
        <v>22711</v>
      </c>
      <c r="E122" s="319">
        <f t="shared" si="5"/>
        <v>11752</v>
      </c>
      <c r="F122" s="319">
        <f t="shared" si="5"/>
        <v>22711</v>
      </c>
      <c r="G122" s="319">
        <f t="shared" si="5"/>
        <v>34463</v>
      </c>
    </row>
    <row r="123" spans="1:7" s="375" customFormat="1">
      <c r="A123" s="218"/>
      <c r="B123" s="212"/>
      <c r="C123" s="219"/>
      <c r="D123" s="219"/>
      <c r="E123" s="216"/>
    </row>
    <row r="124" spans="1:7" s="375" customFormat="1">
      <c r="A124" s="218"/>
      <c r="B124" s="212"/>
      <c r="C124" s="219"/>
      <c r="D124" s="219"/>
      <c r="E124" s="216"/>
    </row>
    <row r="125" spans="1:7" s="375" customFormat="1" ht="54" customHeight="1">
      <c r="A125" s="516" t="s">
        <v>650</v>
      </c>
      <c r="B125" s="517"/>
      <c r="C125" s="231">
        <f>+C122+C91-1</f>
        <v>1753950</v>
      </c>
      <c r="D125" s="231">
        <f>+D122+D91</f>
        <v>1613809</v>
      </c>
      <c r="E125" s="231">
        <f>+E122+E91</f>
        <v>1753950</v>
      </c>
      <c r="F125" s="231">
        <f>+F122+F91</f>
        <v>1613809</v>
      </c>
      <c r="G125" s="231">
        <f>+G122+G91</f>
        <v>3367759</v>
      </c>
    </row>
    <row r="126" spans="1:7" s="375" customFormat="1">
      <c r="A126" s="377"/>
      <c r="B126" s="357"/>
      <c r="C126" s="378"/>
      <c r="D126" s="378"/>
    </row>
    <row r="127" spans="1:7" s="375" customFormat="1">
      <c r="A127" s="377"/>
      <c r="B127" s="357"/>
      <c r="C127" s="378"/>
      <c r="D127" s="378"/>
    </row>
    <row r="128" spans="1:7" s="375" customFormat="1">
      <c r="A128" s="377"/>
      <c r="B128" s="357"/>
      <c r="C128" s="378"/>
      <c r="D128" s="378"/>
    </row>
    <row r="129" spans="1:4" s="375" customFormat="1">
      <c r="A129" s="377"/>
      <c r="B129" s="357"/>
      <c r="C129" s="378"/>
      <c r="D129" s="378"/>
    </row>
    <row r="130" spans="1:4" s="375" customFormat="1">
      <c r="A130" s="377"/>
      <c r="B130" s="357"/>
      <c r="C130" s="378"/>
      <c r="D130" s="378"/>
    </row>
    <row r="131" spans="1:4" s="375" customFormat="1">
      <c r="A131" s="377"/>
      <c r="B131" s="357"/>
      <c r="C131" s="378"/>
      <c r="D131" s="378"/>
    </row>
    <row r="132" spans="1:4" s="375" customFormat="1">
      <c r="A132" s="377"/>
      <c r="B132" s="357"/>
      <c r="C132" s="378"/>
      <c r="D132" s="378"/>
    </row>
    <row r="133" spans="1:4" s="375" customFormat="1">
      <c r="A133" s="377"/>
      <c r="B133" s="357"/>
      <c r="C133" s="378"/>
      <c r="D133" s="378"/>
    </row>
    <row r="134" spans="1:4" s="375" customFormat="1">
      <c r="A134" s="377"/>
      <c r="B134" s="357"/>
      <c r="C134" s="378"/>
      <c r="D134" s="378"/>
    </row>
    <row r="135" spans="1:4" s="375" customFormat="1">
      <c r="A135" s="377"/>
      <c r="B135" s="357"/>
      <c r="C135" s="378"/>
      <c r="D135" s="378"/>
    </row>
    <row r="136" spans="1:4" s="375" customFormat="1">
      <c r="A136" s="377"/>
      <c r="B136" s="357"/>
      <c r="C136" s="378"/>
      <c r="D136" s="378"/>
    </row>
    <row r="137" spans="1:4" s="375" customFormat="1">
      <c r="A137" s="377"/>
      <c r="B137" s="357"/>
      <c r="C137" s="378"/>
      <c r="D137" s="378"/>
    </row>
    <row r="138" spans="1:4" s="375" customFormat="1">
      <c r="A138" s="377"/>
      <c r="B138" s="357"/>
      <c r="C138" s="378"/>
      <c r="D138" s="378"/>
    </row>
    <row r="139" spans="1:4" s="375" customFormat="1">
      <c r="A139" s="377"/>
      <c r="B139" s="357"/>
      <c r="C139" s="378"/>
      <c r="D139" s="378"/>
    </row>
  </sheetData>
  <mergeCells count="80">
    <mergeCell ref="F120:F121"/>
    <mergeCell ref="G120:G121"/>
    <mergeCell ref="G98:G113"/>
    <mergeCell ref="F115:F116"/>
    <mergeCell ref="G115:G116"/>
    <mergeCell ref="F117:F119"/>
    <mergeCell ref="G117:G119"/>
    <mergeCell ref="A4:A12"/>
    <mergeCell ref="E4:E12"/>
    <mergeCell ref="F4:F12"/>
    <mergeCell ref="G4:G12"/>
    <mergeCell ref="A1:A3"/>
    <mergeCell ref="B1:B3"/>
    <mergeCell ref="E1:E3"/>
    <mergeCell ref="F1:F3"/>
    <mergeCell ref="G1:G3"/>
    <mergeCell ref="A13:A27"/>
    <mergeCell ref="E13:E27"/>
    <mergeCell ref="F13:F27"/>
    <mergeCell ref="G13:G27"/>
    <mergeCell ref="A30:A33"/>
    <mergeCell ref="E30:E33"/>
    <mergeCell ref="F30:F33"/>
    <mergeCell ref="G30:G33"/>
    <mergeCell ref="A28:A29"/>
    <mergeCell ref="E28:E29"/>
    <mergeCell ref="F28:F29"/>
    <mergeCell ref="G28:G29"/>
    <mergeCell ref="A36:A39"/>
    <mergeCell ref="E36:E39"/>
    <mergeCell ref="F36:F39"/>
    <mergeCell ref="G36:G39"/>
    <mergeCell ref="A40:A41"/>
    <mergeCell ref="E40:E41"/>
    <mergeCell ref="F40:F41"/>
    <mergeCell ref="G40:G41"/>
    <mergeCell ref="A42:A63"/>
    <mergeCell ref="E42:E63"/>
    <mergeCell ref="F42:F63"/>
    <mergeCell ref="G42:G63"/>
    <mergeCell ref="A64:A65"/>
    <mergeCell ref="E64:E65"/>
    <mergeCell ref="F64:F65"/>
    <mergeCell ref="G64:G65"/>
    <mergeCell ref="A66:A67"/>
    <mergeCell ref="E66:E67"/>
    <mergeCell ref="F66:F67"/>
    <mergeCell ref="G66:G67"/>
    <mergeCell ref="A68:A72"/>
    <mergeCell ref="E68:E72"/>
    <mergeCell ref="F68:F72"/>
    <mergeCell ref="G68:G72"/>
    <mergeCell ref="A73:A74"/>
    <mergeCell ref="E73:E74"/>
    <mergeCell ref="F73:F74"/>
    <mergeCell ref="G73:G74"/>
    <mergeCell ref="A78:A80"/>
    <mergeCell ref="E78:E80"/>
    <mergeCell ref="F78:F80"/>
    <mergeCell ref="G78:G80"/>
    <mergeCell ref="A75:A77"/>
    <mergeCell ref="E75:E77"/>
    <mergeCell ref="F75:F77"/>
    <mergeCell ref="G75:G77"/>
    <mergeCell ref="A125:B125"/>
    <mergeCell ref="A82:A87"/>
    <mergeCell ref="E82:E87"/>
    <mergeCell ref="F82:F87"/>
    <mergeCell ref="G82:G87"/>
    <mergeCell ref="A95:A97"/>
    <mergeCell ref="B95:B97"/>
    <mergeCell ref="E95:E97"/>
    <mergeCell ref="E98:E113"/>
    <mergeCell ref="E115:E116"/>
    <mergeCell ref="E117:E119"/>
    <mergeCell ref="E120:E121"/>
    <mergeCell ref="A122:B122"/>
    <mergeCell ref="F95:F97"/>
    <mergeCell ref="G95:G97"/>
    <mergeCell ref="F98:F113"/>
  </mergeCells>
  <pageMargins left="0.62992125984251968" right="0.23622047244094491" top="0.59055118110236227" bottom="0.59055118110236227" header="0.23622047244094491" footer="0.39370078740157483"/>
  <pageSetup paperSize="8" scale="70" orientation="portrait" r:id="rId1"/>
  <headerFooter>
    <oddHeader>&amp;LVeresegyház Város Önkormányzat&amp;CTERVEZETT BERUHÁZÁSOK 2014. ÉV&amp;R13. melléklet
adatok ezer Ft-ban</oddHeader>
    <oddFooter>&amp;LVeresegyház, 2014. Február 18.&amp;C&amp;P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AC124"/>
  <sheetViews>
    <sheetView tabSelected="1" topLeftCell="A28" zoomScaleSheetLayoutView="100" workbookViewId="0">
      <selection activeCell="C38" sqref="C38"/>
    </sheetView>
  </sheetViews>
  <sheetFormatPr defaultColWidth="9.109375" defaultRowHeight="12"/>
  <cols>
    <col min="1" max="1" width="13.88671875" style="227" customWidth="1"/>
    <col min="2" max="2" width="43.44140625" style="220" customWidth="1"/>
    <col min="3" max="3" width="16.109375" style="207" customWidth="1"/>
    <col min="4" max="4" width="16.33203125" style="207" customWidth="1"/>
    <col min="5" max="5" width="6.33203125" style="207" hidden="1" customWidth="1"/>
    <col min="6" max="6" width="5.44140625" style="207" hidden="1" customWidth="1"/>
    <col min="7" max="7" width="6.33203125" style="207" hidden="1" customWidth="1"/>
    <col min="8" max="8" width="15.109375" style="216" customWidth="1"/>
    <col min="9" max="9" width="10.88671875" style="216" customWidth="1"/>
    <col min="10" max="10" width="22.5546875" style="216" customWidth="1"/>
    <col min="11" max="16384" width="9.109375" style="207"/>
  </cols>
  <sheetData>
    <row r="1" spans="1:29" s="220" customFormat="1" ht="33.75" customHeight="1">
      <c r="A1" s="522" t="s">
        <v>451</v>
      </c>
      <c r="B1" s="523" t="s">
        <v>549</v>
      </c>
      <c r="C1" s="206" t="s">
        <v>453</v>
      </c>
      <c r="D1" s="206" t="s">
        <v>453</v>
      </c>
      <c r="E1" s="523" t="s">
        <v>550</v>
      </c>
      <c r="F1" s="523"/>
      <c r="G1" s="523"/>
      <c r="H1" s="523" t="s">
        <v>856</v>
      </c>
      <c r="I1" s="523" t="s">
        <v>854</v>
      </c>
      <c r="J1" s="523" t="s">
        <v>454</v>
      </c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</row>
    <row r="2" spans="1:29" s="220" customFormat="1" ht="19.5" customHeight="1">
      <c r="A2" s="522"/>
      <c r="B2" s="523"/>
      <c r="C2" s="208" t="s">
        <v>455</v>
      </c>
      <c r="D2" s="208" t="s">
        <v>456</v>
      </c>
      <c r="E2" s="523" t="s">
        <v>551</v>
      </c>
      <c r="F2" s="523"/>
      <c r="G2" s="523"/>
      <c r="H2" s="523"/>
      <c r="I2" s="523"/>
      <c r="J2" s="523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</row>
    <row r="3" spans="1:29" s="220" customFormat="1" ht="42.75" customHeight="1">
      <c r="A3" s="522"/>
      <c r="B3" s="523"/>
      <c r="C3" s="208" t="s">
        <v>457</v>
      </c>
      <c r="D3" s="208" t="s">
        <v>457</v>
      </c>
      <c r="E3" s="208" t="s">
        <v>552</v>
      </c>
      <c r="F3" s="208" t="s">
        <v>553</v>
      </c>
      <c r="G3" s="208" t="s">
        <v>457</v>
      </c>
      <c r="H3" s="523"/>
      <c r="I3" s="523"/>
      <c r="J3" s="523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</row>
    <row r="4" spans="1:29" s="220" customFormat="1" ht="42.75" customHeight="1">
      <c r="A4" s="556" t="s">
        <v>481</v>
      </c>
      <c r="B4" s="210" t="s">
        <v>554</v>
      </c>
      <c r="C4" s="208"/>
      <c r="D4" s="211">
        <v>76</v>
      </c>
      <c r="E4" s="208"/>
      <c r="F4" s="208"/>
      <c r="G4" s="208"/>
      <c r="H4" s="560">
        <f>SUM(C4:C5)</f>
        <v>0</v>
      </c>
      <c r="I4" s="550">
        <f>SUM(D4:D5)</f>
        <v>10076</v>
      </c>
      <c r="J4" s="550">
        <f>SUM(H4:I5)</f>
        <v>10076</v>
      </c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</row>
    <row r="5" spans="1:29" s="220" customFormat="1" ht="42.75" customHeight="1">
      <c r="A5" s="530"/>
      <c r="B5" s="213" t="s">
        <v>747</v>
      </c>
      <c r="C5" s="393"/>
      <c r="D5" s="211">
        <v>10000</v>
      </c>
      <c r="E5" s="393"/>
      <c r="F5" s="393"/>
      <c r="G5" s="393"/>
      <c r="H5" s="561"/>
      <c r="I5" s="561"/>
      <c r="J5" s="561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</row>
    <row r="6" spans="1:29" s="220" customFormat="1" ht="56.25" customHeight="1">
      <c r="A6" s="556" t="s">
        <v>520</v>
      </c>
      <c r="B6" s="209" t="s">
        <v>555</v>
      </c>
      <c r="C6" s="208"/>
      <c r="D6" s="211">
        <v>2201</v>
      </c>
      <c r="E6" s="208"/>
      <c r="F6" s="208"/>
      <c r="G6" s="208"/>
      <c r="H6" s="560">
        <f>SUM(C6:C7)</f>
        <v>0</v>
      </c>
      <c r="I6" s="553">
        <f>SUM(D6:D7)</f>
        <v>2540</v>
      </c>
      <c r="J6" s="550">
        <f>SUM(H6:I7)</f>
        <v>2540</v>
      </c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</row>
    <row r="7" spans="1:29" s="220" customFormat="1" ht="51.75" customHeight="1">
      <c r="A7" s="558"/>
      <c r="B7" s="209" t="s">
        <v>556</v>
      </c>
      <c r="C7" s="208"/>
      <c r="D7" s="211">
        <v>339</v>
      </c>
      <c r="E7" s="208"/>
      <c r="F7" s="208"/>
      <c r="G7" s="208"/>
      <c r="H7" s="552"/>
      <c r="I7" s="554"/>
      <c r="J7" s="555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</row>
    <row r="8" spans="1:29" s="220" customFormat="1" ht="48">
      <c r="A8" s="221" t="s">
        <v>557</v>
      </c>
      <c r="B8" s="210" t="s">
        <v>558</v>
      </c>
      <c r="C8" s="211">
        <v>40000</v>
      </c>
      <c r="D8" s="211"/>
      <c r="E8" s="208"/>
      <c r="F8" s="208"/>
      <c r="G8" s="208"/>
      <c r="H8" s="222">
        <f>SUM(C8)</f>
        <v>40000</v>
      </c>
      <c r="I8" s="222">
        <f>SUM(D8)</f>
        <v>0</v>
      </c>
      <c r="J8" s="222">
        <f>SUM(H8:I8)</f>
        <v>40000</v>
      </c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</row>
    <row r="9" spans="1:29" s="220" customFormat="1" ht="42.75" customHeight="1">
      <c r="A9" s="556" t="s">
        <v>559</v>
      </c>
      <c r="B9" s="223" t="s">
        <v>560</v>
      </c>
      <c r="C9" s="211">
        <v>4172</v>
      </c>
      <c r="D9" s="211"/>
      <c r="E9" s="208"/>
      <c r="F9" s="208"/>
      <c r="G9" s="208"/>
      <c r="H9" s="550">
        <f>SUM(C9:C11)</f>
        <v>6955</v>
      </c>
      <c r="I9" s="553">
        <f>SUM(D9:D11)</f>
        <v>0</v>
      </c>
      <c r="J9" s="550">
        <f>SUM(H9:I11)</f>
        <v>6955</v>
      </c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</row>
    <row r="10" spans="1:29" s="220" customFormat="1" ht="42.75" customHeight="1">
      <c r="A10" s="557"/>
      <c r="B10" s="223" t="s">
        <v>561</v>
      </c>
      <c r="C10" s="211">
        <v>2181</v>
      </c>
      <c r="D10" s="211"/>
      <c r="E10" s="208"/>
      <c r="F10" s="208"/>
      <c r="G10" s="208"/>
      <c r="H10" s="551"/>
      <c r="I10" s="554"/>
      <c r="J10" s="559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</row>
    <row r="11" spans="1:29" s="220" customFormat="1" ht="42.75" customHeight="1">
      <c r="A11" s="558"/>
      <c r="B11" s="223" t="s">
        <v>562</v>
      </c>
      <c r="C11" s="211">
        <v>602</v>
      </c>
      <c r="D11" s="211"/>
      <c r="E11" s="208"/>
      <c r="F11" s="208"/>
      <c r="G11" s="208"/>
      <c r="H11" s="552"/>
      <c r="I11" s="554"/>
      <c r="J11" s="555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</row>
    <row r="12" spans="1:29" s="220" customFormat="1" ht="120">
      <c r="A12" s="221" t="s">
        <v>537</v>
      </c>
      <c r="B12" s="210" t="s">
        <v>563</v>
      </c>
      <c r="C12" s="211">
        <v>1899</v>
      </c>
      <c r="D12" s="211"/>
      <c r="E12" s="208"/>
      <c r="F12" s="208"/>
      <c r="G12" s="208"/>
      <c r="H12" s="222">
        <f>SUM(C12)</f>
        <v>1899</v>
      </c>
      <c r="I12" s="222">
        <f>SUM(D12)</f>
        <v>0</v>
      </c>
      <c r="J12" s="222">
        <f>SUM(H12:I12)</f>
        <v>1899</v>
      </c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</row>
    <row r="13" spans="1:29" s="220" customFormat="1" ht="54.75" customHeight="1">
      <c r="A13" s="224" t="s">
        <v>564</v>
      </c>
      <c r="B13" s="213" t="s">
        <v>565</v>
      </c>
      <c r="C13" s="211">
        <v>991</v>
      </c>
      <c r="D13" s="211"/>
      <c r="E13" s="211"/>
      <c r="F13" s="211"/>
      <c r="G13" s="211"/>
      <c r="H13" s="215">
        <f>SUM(C13)</f>
        <v>991</v>
      </c>
      <c r="I13" s="215">
        <f>SUM(D13)</f>
        <v>0</v>
      </c>
      <c r="J13" s="215">
        <f>SUM(H13:I13)</f>
        <v>991</v>
      </c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</row>
    <row r="14" spans="1:29" ht="31.5" customHeight="1" collapsed="1">
      <c r="A14" s="522" t="s">
        <v>566</v>
      </c>
      <c r="B14" s="210" t="s">
        <v>567</v>
      </c>
      <c r="C14" s="211">
        <v>1207</v>
      </c>
      <c r="D14" s="211"/>
      <c r="E14" s="211"/>
      <c r="F14" s="211"/>
      <c r="G14" s="211"/>
      <c r="H14" s="550">
        <f>SUM(C14:C19)</f>
        <v>52362</v>
      </c>
      <c r="I14" s="553">
        <f>SUM(D14:D19)</f>
        <v>0</v>
      </c>
      <c r="J14" s="550">
        <f>SUM(H14:I19)</f>
        <v>52362</v>
      </c>
    </row>
    <row r="15" spans="1:29" ht="31.5" customHeight="1">
      <c r="A15" s="522"/>
      <c r="B15" s="210" t="s">
        <v>568</v>
      </c>
      <c r="C15" s="211">
        <v>755</v>
      </c>
      <c r="D15" s="211"/>
      <c r="E15" s="211"/>
      <c r="F15" s="211"/>
      <c r="G15" s="211"/>
      <c r="H15" s="551"/>
      <c r="I15" s="554"/>
      <c r="J15" s="551"/>
    </row>
    <row r="16" spans="1:29" ht="31.5" customHeight="1">
      <c r="A16" s="522"/>
      <c r="B16" s="210" t="s">
        <v>569</v>
      </c>
      <c r="C16" s="211">
        <v>6000</v>
      </c>
      <c r="D16" s="211"/>
      <c r="E16" s="211"/>
      <c r="F16" s="211"/>
      <c r="G16" s="211"/>
      <c r="H16" s="551"/>
      <c r="I16" s="554"/>
      <c r="J16" s="551"/>
    </row>
    <row r="17" spans="1:29" ht="24" customHeight="1">
      <c r="A17" s="522"/>
      <c r="B17" s="210" t="s">
        <v>570</v>
      </c>
      <c r="C17" s="211">
        <v>2043</v>
      </c>
      <c r="D17" s="211"/>
      <c r="E17" s="211"/>
      <c r="F17" s="211"/>
      <c r="G17" s="211"/>
      <c r="H17" s="551"/>
      <c r="I17" s="554"/>
      <c r="J17" s="551"/>
    </row>
    <row r="18" spans="1:29" ht="34.5" customHeight="1">
      <c r="A18" s="522"/>
      <c r="B18" s="210" t="s">
        <v>571</v>
      </c>
      <c r="C18" s="211">
        <v>12357</v>
      </c>
      <c r="D18" s="211"/>
      <c r="E18" s="211"/>
      <c r="F18" s="211"/>
      <c r="G18" s="211"/>
      <c r="H18" s="551"/>
      <c r="I18" s="554"/>
      <c r="J18" s="551"/>
    </row>
    <row r="19" spans="1:29" ht="34.5" customHeight="1">
      <c r="A19" s="522"/>
      <c r="B19" s="210" t="s">
        <v>572</v>
      </c>
      <c r="C19" s="211">
        <v>30000</v>
      </c>
      <c r="D19" s="211"/>
      <c r="E19" s="211"/>
      <c r="F19" s="211"/>
      <c r="G19" s="211"/>
      <c r="H19" s="552"/>
      <c r="I19" s="554"/>
      <c r="J19" s="552"/>
    </row>
    <row r="20" spans="1:29" s="220" customFormat="1" ht="33.75" customHeight="1" collapsed="1">
      <c r="A20" s="214"/>
      <c r="B20" s="225" t="s">
        <v>573</v>
      </c>
      <c r="C20" s="215">
        <f>SUM(C4:C19)</f>
        <v>102207</v>
      </c>
      <c r="D20" s="215">
        <f>SUM(D4:D13)</f>
        <v>12616</v>
      </c>
      <c r="E20" s="215">
        <f t="shared" ref="E20:G20" si="0">SUM(E13:E19)</f>
        <v>0</v>
      </c>
      <c r="F20" s="215">
        <f t="shared" si="0"/>
        <v>0</v>
      </c>
      <c r="G20" s="215">
        <f t="shared" si="0"/>
        <v>0</v>
      </c>
      <c r="H20" s="215">
        <f>SUM(H4:H19)</f>
        <v>102207</v>
      </c>
      <c r="I20" s="215">
        <f>SUM(I4:I13)</f>
        <v>12616</v>
      </c>
      <c r="J20" s="215">
        <f>SUM(J4:J19)</f>
        <v>114823</v>
      </c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  <c r="Z20" s="207"/>
      <c r="AA20" s="207"/>
      <c r="AB20" s="207"/>
      <c r="AC20" s="207"/>
    </row>
    <row r="21" spans="1:29">
      <c r="A21" s="226"/>
      <c r="C21" s="219"/>
      <c r="D21" s="219"/>
      <c r="E21" s="219"/>
      <c r="F21" s="219"/>
      <c r="G21" s="219"/>
    </row>
    <row r="22" spans="1:29">
      <c r="A22" s="226"/>
      <c r="C22" s="219"/>
      <c r="D22" s="219"/>
      <c r="E22" s="219"/>
      <c r="F22" s="219"/>
      <c r="G22" s="219"/>
    </row>
    <row r="23" spans="1:29">
      <c r="A23" s="226"/>
      <c r="C23" s="219"/>
      <c r="D23" s="219"/>
      <c r="E23" s="219"/>
      <c r="F23" s="219"/>
      <c r="G23" s="219"/>
    </row>
    <row r="24" spans="1:29">
      <c r="A24" s="226"/>
      <c r="C24" s="219"/>
      <c r="D24" s="219"/>
      <c r="E24" s="219"/>
      <c r="F24" s="219"/>
      <c r="G24" s="219"/>
    </row>
    <row r="25" spans="1:29">
      <c r="A25" s="226"/>
      <c r="C25" s="219"/>
      <c r="D25" s="219"/>
      <c r="E25" s="219"/>
      <c r="F25" s="219"/>
      <c r="G25" s="219"/>
    </row>
    <row r="26" spans="1:29">
      <c r="A26" s="226"/>
      <c r="C26" s="219"/>
      <c r="D26" s="219"/>
      <c r="E26" s="219"/>
      <c r="F26" s="219"/>
      <c r="G26" s="219"/>
    </row>
    <row r="27" spans="1:29" ht="27.6" customHeight="1">
      <c r="A27" s="522" t="s">
        <v>613</v>
      </c>
      <c r="B27" s="523" t="s">
        <v>639</v>
      </c>
      <c r="C27" s="206" t="s">
        <v>453</v>
      </c>
      <c r="D27" s="206" t="s">
        <v>453</v>
      </c>
      <c r="E27" s="523" t="s">
        <v>612</v>
      </c>
      <c r="F27" s="219"/>
      <c r="G27" s="219"/>
      <c r="H27" s="523" t="s">
        <v>856</v>
      </c>
      <c r="I27" s="523" t="s">
        <v>854</v>
      </c>
      <c r="J27" s="523" t="s">
        <v>857</v>
      </c>
    </row>
    <row r="28" spans="1:29" ht="24.6" customHeight="1">
      <c r="A28" s="522"/>
      <c r="B28" s="523"/>
      <c r="C28" s="208" t="s">
        <v>455</v>
      </c>
      <c r="D28" s="208" t="s">
        <v>456</v>
      </c>
      <c r="E28" s="523"/>
      <c r="F28" s="219"/>
      <c r="G28" s="219"/>
      <c r="H28" s="523"/>
      <c r="I28" s="523"/>
      <c r="J28" s="523"/>
    </row>
    <row r="29" spans="1:29" s="216" customFormat="1" ht="24" customHeight="1">
      <c r="A29" s="522"/>
      <c r="B29" s="523"/>
      <c r="C29" s="208" t="s">
        <v>457</v>
      </c>
      <c r="D29" s="208" t="s">
        <v>457</v>
      </c>
      <c r="E29" s="523"/>
      <c r="F29" s="219"/>
      <c r="G29" s="219"/>
      <c r="H29" s="523"/>
      <c r="I29" s="523"/>
      <c r="J29" s="523"/>
    </row>
    <row r="30" spans="1:29" s="216" customFormat="1" ht="33" customHeight="1">
      <c r="A30" s="203" t="s">
        <v>443</v>
      </c>
      <c r="B30" s="41" t="s">
        <v>640</v>
      </c>
      <c r="C30" s="211">
        <v>381</v>
      </c>
      <c r="D30" s="208"/>
      <c r="E30" s="524">
        <f>SUM(C30:C37)</f>
        <v>4636</v>
      </c>
      <c r="F30" s="219"/>
      <c r="G30" s="219"/>
      <c r="H30" s="550">
        <f>SUM(C30:C32)</f>
        <v>4636</v>
      </c>
      <c r="I30" s="550">
        <f t="shared" ref="I30:J30" si="1">SUM(D30:D32)</f>
        <v>0</v>
      </c>
      <c r="J30" s="550">
        <f>SUM(H30:I32)</f>
        <v>4636</v>
      </c>
    </row>
    <row r="31" spans="1:29" s="216" customFormat="1" ht="33" customHeight="1">
      <c r="A31" s="203" t="s">
        <v>443</v>
      </c>
      <c r="B31" s="41" t="s">
        <v>641</v>
      </c>
      <c r="C31" s="211">
        <v>699</v>
      </c>
      <c r="D31" s="208"/>
      <c r="E31" s="525"/>
      <c r="F31" s="219"/>
      <c r="G31" s="219"/>
      <c r="H31" s="562"/>
      <c r="I31" s="562"/>
      <c r="J31" s="562"/>
    </row>
    <row r="32" spans="1:29" s="216" customFormat="1" ht="33" customHeight="1" thickBot="1">
      <c r="A32" s="326" t="s">
        <v>443</v>
      </c>
      <c r="B32" s="327" t="s">
        <v>642</v>
      </c>
      <c r="C32" s="328">
        <v>3556</v>
      </c>
      <c r="D32" s="329"/>
      <c r="E32" s="525"/>
      <c r="F32" s="219"/>
      <c r="G32" s="219"/>
      <c r="H32" s="563"/>
      <c r="I32" s="563"/>
      <c r="J32" s="563"/>
    </row>
    <row r="33" spans="1:10" s="216" customFormat="1" ht="33" customHeight="1">
      <c r="A33" s="323" t="s">
        <v>630</v>
      </c>
      <c r="B33" s="324" t="s">
        <v>643</v>
      </c>
      <c r="C33" s="325"/>
      <c r="D33" s="676">
        <v>635</v>
      </c>
      <c r="E33" s="525"/>
      <c r="F33" s="219"/>
      <c r="G33" s="219"/>
      <c r="H33" s="564">
        <f>SUM(C33:C34)</f>
        <v>0</v>
      </c>
      <c r="I33" s="564">
        <f t="shared" ref="I33:J33" si="2">SUM(D33:D34)</f>
        <v>1143</v>
      </c>
      <c r="J33" s="564">
        <f>SUM(H33:I34)</f>
        <v>1143</v>
      </c>
    </row>
    <row r="34" spans="1:10" s="216" customFormat="1" ht="33" customHeight="1" thickBot="1">
      <c r="A34" s="326" t="s">
        <v>630</v>
      </c>
      <c r="B34" s="327" t="s">
        <v>644</v>
      </c>
      <c r="C34" s="328"/>
      <c r="D34" s="675">
        <v>508</v>
      </c>
      <c r="E34" s="525"/>
      <c r="F34" s="219"/>
      <c r="G34" s="219"/>
      <c r="H34" s="563"/>
      <c r="I34" s="563"/>
      <c r="J34" s="563"/>
    </row>
    <row r="35" spans="1:10" s="216" customFormat="1" ht="21.6" customHeight="1">
      <c r="A35" s="323" t="s">
        <v>356</v>
      </c>
      <c r="B35" s="330" t="s">
        <v>646</v>
      </c>
      <c r="C35" s="325"/>
      <c r="D35" s="325">
        <v>5080</v>
      </c>
      <c r="E35" s="525"/>
      <c r="F35" s="219"/>
      <c r="G35" s="219"/>
      <c r="H35" s="564">
        <f>SUM(C35:C37)</f>
        <v>0</v>
      </c>
      <c r="I35" s="564">
        <f t="shared" ref="I35:J35" si="3">SUM(D35:D37)</f>
        <v>7634</v>
      </c>
      <c r="J35" s="564">
        <f>SUM(H35:I37)</f>
        <v>7634</v>
      </c>
    </row>
    <row r="36" spans="1:10" s="216" customFormat="1" ht="25.95" customHeight="1">
      <c r="A36" s="203" t="s">
        <v>356</v>
      </c>
      <c r="B36" s="199" t="s">
        <v>647</v>
      </c>
      <c r="C36" s="211"/>
      <c r="D36" s="211">
        <v>2300</v>
      </c>
      <c r="E36" s="525"/>
      <c r="F36" s="219"/>
      <c r="G36" s="219"/>
      <c r="H36" s="562"/>
      <c r="I36" s="562"/>
      <c r="J36" s="562"/>
    </row>
    <row r="37" spans="1:10" s="216" customFormat="1" ht="25.95" customHeight="1" thickBot="1">
      <c r="A37" s="326" t="s">
        <v>356</v>
      </c>
      <c r="B37" s="332" t="s">
        <v>648</v>
      </c>
      <c r="C37" s="328"/>
      <c r="D37" s="328">
        <v>254</v>
      </c>
      <c r="E37" s="525"/>
      <c r="F37" s="219"/>
      <c r="G37" s="219"/>
      <c r="H37" s="563"/>
      <c r="I37" s="563"/>
      <c r="J37" s="563"/>
    </row>
    <row r="38" spans="1:10" s="216" customFormat="1" ht="31.2" customHeight="1">
      <c r="A38" s="323"/>
      <c r="B38" s="331" t="s">
        <v>649</v>
      </c>
      <c r="C38" s="314">
        <f>SUM(C30:C37)</f>
        <v>4636</v>
      </c>
      <c r="D38" s="319">
        <f t="shared" ref="D38:J38" si="4">SUM(D30:D37)</f>
        <v>8777</v>
      </c>
      <c r="E38" s="319">
        <f t="shared" si="4"/>
        <v>4636</v>
      </c>
      <c r="F38" s="319">
        <f t="shared" si="4"/>
        <v>0</v>
      </c>
      <c r="G38" s="319">
        <f t="shared" si="4"/>
        <v>0</v>
      </c>
      <c r="H38" s="319">
        <f t="shared" si="4"/>
        <v>4636</v>
      </c>
      <c r="I38" s="319">
        <f t="shared" si="4"/>
        <v>8777</v>
      </c>
      <c r="J38" s="319">
        <f t="shared" si="4"/>
        <v>13413</v>
      </c>
    </row>
    <row r="39" spans="1:10" s="216" customFormat="1">
      <c r="A39" s="226"/>
      <c r="B39" s="220"/>
      <c r="C39" s="219"/>
      <c r="D39" s="219"/>
      <c r="E39" s="219"/>
      <c r="F39" s="219"/>
      <c r="G39" s="219"/>
    </row>
    <row r="40" spans="1:10" s="216" customFormat="1">
      <c r="A40" s="226"/>
      <c r="B40" s="220"/>
      <c r="C40" s="219"/>
      <c r="D40" s="219"/>
      <c r="E40" s="219"/>
      <c r="F40" s="219"/>
      <c r="G40" s="219"/>
    </row>
    <row r="41" spans="1:10" s="216" customFormat="1">
      <c r="A41" s="226"/>
      <c r="B41" s="220"/>
      <c r="C41" s="219"/>
      <c r="D41" s="219"/>
      <c r="E41" s="219"/>
      <c r="F41" s="219"/>
      <c r="G41" s="219"/>
    </row>
    <row r="42" spans="1:10" s="216" customFormat="1" ht="40.950000000000003" customHeight="1">
      <c r="A42" s="516" t="s">
        <v>651</v>
      </c>
      <c r="B42" s="517"/>
      <c r="C42" s="231">
        <f>+C38+C20</f>
        <v>106843</v>
      </c>
      <c r="D42" s="231">
        <f t="shared" ref="D42:J42" si="5">+D38+D20</f>
        <v>21393</v>
      </c>
      <c r="E42" s="231">
        <f t="shared" si="5"/>
        <v>4636</v>
      </c>
      <c r="F42" s="231">
        <f t="shared" si="5"/>
        <v>0</v>
      </c>
      <c r="G42" s="231">
        <f t="shared" si="5"/>
        <v>0</v>
      </c>
      <c r="H42" s="231">
        <f t="shared" si="5"/>
        <v>106843</v>
      </c>
      <c r="I42" s="231">
        <f t="shared" si="5"/>
        <v>21393</v>
      </c>
      <c r="J42" s="231">
        <f t="shared" si="5"/>
        <v>128236</v>
      </c>
    </row>
    <row r="43" spans="1:10" s="216" customFormat="1">
      <c r="A43" s="226"/>
      <c r="B43" s="220"/>
      <c r="C43" s="219"/>
      <c r="D43" s="219"/>
      <c r="E43" s="219"/>
      <c r="F43" s="219"/>
      <c r="G43" s="219"/>
    </row>
    <row r="44" spans="1:10" s="216" customFormat="1">
      <c r="A44" s="226"/>
      <c r="B44" s="220"/>
      <c r="C44" s="219"/>
      <c r="D44" s="219"/>
      <c r="E44" s="219"/>
      <c r="F44" s="219"/>
      <c r="G44" s="219"/>
    </row>
    <row r="45" spans="1:10" s="216" customFormat="1">
      <c r="A45" s="226"/>
      <c r="B45" s="220"/>
      <c r="C45" s="219"/>
      <c r="D45" s="219"/>
      <c r="E45" s="219"/>
      <c r="F45" s="219"/>
      <c r="G45" s="219"/>
    </row>
    <row r="46" spans="1:10" s="216" customFormat="1">
      <c r="A46" s="226"/>
      <c r="B46" s="220"/>
      <c r="C46" s="219"/>
      <c r="D46" s="219"/>
      <c r="E46" s="219"/>
      <c r="F46" s="219"/>
      <c r="G46" s="219"/>
    </row>
    <row r="47" spans="1:10" s="216" customFormat="1">
      <c r="A47" s="226"/>
      <c r="B47" s="220"/>
      <c r="C47" s="219"/>
      <c r="D47" s="219"/>
      <c r="E47" s="219"/>
      <c r="F47" s="219"/>
      <c r="G47" s="219"/>
    </row>
    <row r="48" spans="1:10" s="216" customFormat="1">
      <c r="A48" s="226"/>
      <c r="B48" s="220"/>
      <c r="C48" s="219"/>
      <c r="D48" s="219"/>
      <c r="E48" s="219"/>
      <c r="F48" s="219"/>
      <c r="G48" s="219"/>
    </row>
    <row r="49" spans="1:7" s="216" customFormat="1">
      <c r="A49" s="226"/>
      <c r="B49" s="220"/>
      <c r="C49" s="219"/>
      <c r="D49" s="219"/>
      <c r="E49" s="219"/>
      <c r="F49" s="219"/>
      <c r="G49" s="219"/>
    </row>
    <row r="50" spans="1:7" s="216" customFormat="1">
      <c r="A50" s="226"/>
      <c r="B50" s="220"/>
      <c r="C50" s="219"/>
      <c r="D50" s="219"/>
      <c r="E50" s="219"/>
      <c r="F50" s="219"/>
      <c r="G50" s="219"/>
    </row>
    <row r="124" spans="3:10">
      <c r="C124" s="219"/>
      <c r="D124" s="219"/>
      <c r="E124" s="219"/>
      <c r="F124" s="219"/>
      <c r="G124" s="219"/>
      <c r="H124" s="217"/>
      <c r="I124" s="217"/>
      <c r="J124" s="217"/>
    </row>
  </sheetData>
  <mergeCells count="40">
    <mergeCell ref="I35:I37"/>
    <mergeCell ref="J35:J37"/>
    <mergeCell ref="I27:I29"/>
    <mergeCell ref="J27:J29"/>
    <mergeCell ref="I30:I32"/>
    <mergeCell ref="J30:J32"/>
    <mergeCell ref="I33:I34"/>
    <mergeCell ref="J33:J34"/>
    <mergeCell ref="A42:B42"/>
    <mergeCell ref="E30:E37"/>
    <mergeCell ref="H27:H29"/>
    <mergeCell ref="H30:H32"/>
    <mergeCell ref="H33:H34"/>
    <mergeCell ref="H35:H37"/>
    <mergeCell ref="J1:J3"/>
    <mergeCell ref="E2:G2"/>
    <mergeCell ref="A27:A29"/>
    <mergeCell ref="B27:B29"/>
    <mergeCell ref="E27:E29"/>
    <mergeCell ref="A1:A3"/>
    <mergeCell ref="B1:B3"/>
    <mergeCell ref="E1:G1"/>
    <mergeCell ref="H1:H3"/>
    <mergeCell ref="I1:I3"/>
    <mergeCell ref="A6:A7"/>
    <mergeCell ref="H6:H7"/>
    <mergeCell ref="A4:A5"/>
    <mergeCell ref="H4:H5"/>
    <mergeCell ref="I4:I5"/>
    <mergeCell ref="J4:J5"/>
    <mergeCell ref="A14:A19"/>
    <mergeCell ref="H14:H19"/>
    <mergeCell ref="I14:I19"/>
    <mergeCell ref="J14:J19"/>
    <mergeCell ref="I6:I7"/>
    <mergeCell ref="J6:J7"/>
    <mergeCell ref="A9:A11"/>
    <mergeCell ref="H9:H11"/>
    <mergeCell ref="I9:I11"/>
    <mergeCell ref="J9:J11"/>
  </mergeCells>
  <printOptions horizontalCentered="1"/>
  <pageMargins left="0.43307086614173229" right="0.23622047244094491" top="0.59055118110236227" bottom="0.59055118110236227" header="0.23622047244094491" footer="0.39370078740157483"/>
  <pageSetup paperSize="8" scale="75" orientation="portrait" r:id="rId1"/>
  <headerFooter>
    <oddHeader>&amp;LVeresegyház Város Önkormányzat&amp;CTERVEZETT FELÚJÍTÁSOK 2014. ÉV&amp;R14. melléklet
adatok ezer Ft-ban</oddHeader>
    <oddFooter>&amp;LVeresegyház, 2014. Február 18.&amp;C&amp;P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F16"/>
  <sheetViews>
    <sheetView workbookViewId="0">
      <selection activeCell="I20" sqref="I20"/>
    </sheetView>
  </sheetViews>
  <sheetFormatPr defaultRowHeight="13.2"/>
  <cols>
    <col min="1" max="1" width="33.44140625" customWidth="1"/>
    <col min="2" max="2" width="13.109375" customWidth="1"/>
    <col min="3" max="3" width="14.44140625" customWidth="1"/>
    <col min="4" max="4" width="14.33203125" customWidth="1"/>
    <col min="5" max="5" width="15.5546875" customWidth="1"/>
    <col min="6" max="6" width="13.33203125" customWidth="1"/>
  </cols>
  <sheetData>
    <row r="1" spans="1:6">
      <c r="A1" s="38"/>
      <c r="B1" s="38"/>
    </row>
    <row r="2" spans="1:6">
      <c r="A2" s="514" t="s">
        <v>206</v>
      </c>
      <c r="B2" s="514"/>
      <c r="C2" s="514"/>
      <c r="D2" s="514"/>
      <c r="E2" s="514"/>
      <c r="F2" s="514"/>
    </row>
    <row r="3" spans="1:6">
      <c r="A3" s="187"/>
      <c r="B3" s="187"/>
      <c r="C3" s="187"/>
      <c r="D3" s="187"/>
      <c r="E3" s="187"/>
      <c r="F3" s="187"/>
    </row>
    <row r="4" spans="1:6">
      <c r="A4" s="38"/>
      <c r="B4" s="38"/>
    </row>
    <row r="5" spans="1:6">
      <c r="A5" s="499" t="s">
        <v>205</v>
      </c>
      <c r="B5" s="499"/>
      <c r="C5" s="499"/>
      <c r="D5" s="499"/>
      <c r="E5" s="499"/>
      <c r="F5" s="499"/>
    </row>
    <row r="6" spans="1:6">
      <c r="A6" s="499" t="s">
        <v>204</v>
      </c>
      <c r="B6" s="499"/>
      <c r="C6" s="499"/>
      <c r="D6" s="499"/>
      <c r="E6" s="499"/>
      <c r="F6" s="499"/>
    </row>
    <row r="7" spans="1:6">
      <c r="A7" s="186"/>
      <c r="B7" s="186"/>
      <c r="C7" s="186"/>
      <c r="D7" s="186"/>
      <c r="E7" s="186"/>
      <c r="F7" s="186"/>
    </row>
    <row r="8" spans="1:6">
      <c r="A8" s="186"/>
      <c r="B8" s="186"/>
      <c r="C8" s="186"/>
      <c r="D8" s="186"/>
      <c r="E8" s="186"/>
      <c r="F8" s="186"/>
    </row>
    <row r="9" spans="1:6">
      <c r="A9" s="184" t="s">
        <v>141</v>
      </c>
      <c r="B9" s="184"/>
      <c r="C9" s="184"/>
      <c r="D9" s="184"/>
      <c r="E9" s="184" t="s">
        <v>49</v>
      </c>
      <c r="F9" s="185"/>
    </row>
    <row r="10" spans="1:6" ht="13.2" customHeight="1">
      <c r="A10" s="508" t="s">
        <v>51</v>
      </c>
      <c r="B10" s="565" t="s">
        <v>203</v>
      </c>
      <c r="C10" s="565"/>
      <c r="D10" s="565"/>
      <c r="E10" s="565"/>
      <c r="F10" s="124"/>
    </row>
    <row r="11" spans="1:6" ht="27.6" customHeight="1">
      <c r="A11" s="509"/>
      <c r="B11" s="40" t="s">
        <v>194</v>
      </c>
      <c r="C11" s="230" t="s">
        <v>324</v>
      </c>
      <c r="D11" s="40" t="s">
        <v>202</v>
      </c>
      <c r="E11" s="40" t="s">
        <v>17</v>
      </c>
    </row>
    <row r="12" spans="1:6" ht="37.950000000000003" customHeight="1">
      <c r="A12" s="191" t="s">
        <v>606</v>
      </c>
      <c r="B12" s="228">
        <v>63430</v>
      </c>
      <c r="C12" s="70"/>
      <c r="D12" s="70"/>
      <c r="E12" s="228">
        <f>SUM(B12:D12)</f>
        <v>63430</v>
      </c>
    </row>
    <row r="13" spans="1:6" ht="42.6" customHeight="1">
      <c r="A13" s="191" t="s">
        <v>608</v>
      </c>
      <c r="B13" s="228">
        <v>5000</v>
      </c>
      <c r="C13" s="189"/>
      <c r="D13" s="189"/>
      <c r="E13" s="228">
        <f t="shared" ref="E13:E14" si="0">SUM(B13:D13)</f>
        <v>5000</v>
      </c>
    </row>
    <row r="14" spans="1:6" ht="26.4" customHeight="1">
      <c r="A14" s="191" t="s">
        <v>607</v>
      </c>
      <c r="B14" s="228">
        <v>5000</v>
      </c>
      <c r="C14" s="70"/>
      <c r="D14" s="70"/>
      <c r="E14" s="228">
        <f t="shared" si="0"/>
        <v>5000</v>
      </c>
    </row>
    <row r="15" spans="1:6" ht="33" customHeight="1">
      <c r="A15" s="41" t="s">
        <v>645</v>
      </c>
      <c r="B15" s="199"/>
      <c r="C15" s="205"/>
      <c r="D15" s="228">
        <v>3838</v>
      </c>
      <c r="E15" s="228">
        <f>SUM(B15:D15)</f>
        <v>3838</v>
      </c>
    </row>
    <row r="16" spans="1:6" ht="36.6" customHeight="1">
      <c r="A16" s="100" t="s">
        <v>201</v>
      </c>
      <c r="B16" s="229">
        <f>SUM(B12:B15)</f>
        <v>73430</v>
      </c>
      <c r="C16" s="229">
        <f>SUM(C12:C15)</f>
        <v>0</v>
      </c>
      <c r="D16" s="229">
        <f>SUM(D12:D15)</f>
        <v>3838</v>
      </c>
      <c r="E16" s="229">
        <f>SUM(E12:E15)</f>
        <v>77268</v>
      </c>
    </row>
  </sheetData>
  <mergeCells count="5">
    <mergeCell ref="A2:F2"/>
    <mergeCell ref="A10:A11"/>
    <mergeCell ref="A6:F6"/>
    <mergeCell ref="A5:F5"/>
    <mergeCell ref="B10:E10"/>
  </mergeCells>
  <printOptions horizontalCentered="1"/>
  <pageMargins left="0.43307086614173229" right="0.15748031496062992" top="0.35433070866141736" bottom="0.31496062992125984" header="0.27559055118110237" footer="0.19685039370078741"/>
  <pageSetup paperSize="9" scale="85" orientation="landscape" r:id="rId1"/>
  <headerFooter alignWithMargins="0">
    <oddHeader>&amp;LVeresegyház Város Önkormányzat</oddHeader>
    <oddFooter>&amp;LVeresegyház, 2014. Február 18.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E19"/>
  <sheetViews>
    <sheetView view="pageLayout" workbookViewId="0">
      <selection activeCell="A69" sqref="A69"/>
    </sheetView>
  </sheetViews>
  <sheetFormatPr defaultRowHeight="13.2"/>
  <cols>
    <col min="4" max="4" width="14.88671875" customWidth="1"/>
    <col min="5" max="5" width="13.88671875" customWidth="1"/>
  </cols>
  <sheetData>
    <row r="1" spans="1:5">
      <c r="E1" s="71" t="s">
        <v>212</v>
      </c>
    </row>
    <row r="4" spans="1:5">
      <c r="A4" s="514"/>
      <c r="B4" s="514"/>
      <c r="C4" s="514"/>
      <c r="D4" s="514"/>
      <c r="E4" s="514"/>
    </row>
    <row r="5" spans="1:5">
      <c r="A5" s="38"/>
      <c r="B5" s="38"/>
      <c r="C5" s="38"/>
      <c r="D5" s="38"/>
      <c r="E5" s="105"/>
    </row>
    <row r="6" spans="1:5">
      <c r="A6" s="499" t="s">
        <v>211</v>
      </c>
      <c r="B6" s="499"/>
      <c r="C6" s="499"/>
      <c r="D6" s="499"/>
      <c r="E6" s="499"/>
    </row>
    <row r="7" spans="1:5">
      <c r="A7" s="104"/>
      <c r="B7" s="104"/>
      <c r="C7" s="104"/>
      <c r="D7" s="104"/>
      <c r="E7" s="104"/>
    </row>
    <row r="8" spans="1:5">
      <c r="A8" s="510" t="s">
        <v>210</v>
      </c>
      <c r="B8" s="510"/>
      <c r="C8" s="510"/>
      <c r="D8" s="510"/>
      <c r="E8" s="510"/>
    </row>
    <row r="9" spans="1:5" ht="17.25" customHeight="1">
      <c r="A9" s="571" t="s">
        <v>118</v>
      </c>
      <c r="B9" s="572"/>
      <c r="C9" s="572"/>
      <c r="D9" s="573"/>
      <c r="E9" s="577" t="s">
        <v>156</v>
      </c>
    </row>
    <row r="10" spans="1:5" ht="18" customHeight="1">
      <c r="A10" s="574"/>
      <c r="B10" s="575"/>
      <c r="C10" s="575"/>
      <c r="D10" s="576"/>
      <c r="E10" s="577"/>
    </row>
    <row r="11" spans="1:5" ht="18" customHeight="1">
      <c r="A11" s="568"/>
      <c r="B11" s="569"/>
      <c r="C11" s="569"/>
      <c r="D11" s="570"/>
      <c r="E11" s="10"/>
    </row>
    <row r="12" spans="1:5" ht="18" customHeight="1">
      <c r="A12" s="568"/>
      <c r="B12" s="569"/>
      <c r="C12" s="569"/>
      <c r="D12" s="570"/>
      <c r="E12" s="10"/>
    </row>
    <row r="13" spans="1:5" ht="18" customHeight="1">
      <c r="A13" s="568" t="s">
        <v>209</v>
      </c>
      <c r="B13" s="569"/>
      <c r="C13" s="569"/>
      <c r="D13" s="570"/>
      <c r="E13" s="10"/>
    </row>
    <row r="14" spans="1:5" ht="16.5" customHeight="1">
      <c r="A14" s="568"/>
      <c r="B14" s="569"/>
      <c r="C14" s="569"/>
      <c r="D14" s="570"/>
      <c r="E14" s="10"/>
    </row>
    <row r="15" spans="1:5" ht="18" customHeight="1">
      <c r="A15" s="568"/>
      <c r="B15" s="569"/>
      <c r="C15" s="569"/>
      <c r="D15" s="570"/>
      <c r="E15" s="10"/>
    </row>
    <row r="16" spans="1:5" ht="16.5" customHeight="1">
      <c r="A16" s="568"/>
      <c r="B16" s="569"/>
      <c r="C16" s="569"/>
      <c r="D16" s="570"/>
      <c r="E16" s="10"/>
    </row>
    <row r="17" spans="1:5" ht="18" customHeight="1">
      <c r="A17" s="568"/>
      <c r="B17" s="569"/>
      <c r="C17" s="569"/>
      <c r="D17" s="570"/>
      <c r="E17" s="10"/>
    </row>
    <row r="18" spans="1:5" ht="17.25" customHeight="1">
      <c r="A18" s="568"/>
      <c r="B18" s="569"/>
      <c r="C18" s="569"/>
      <c r="D18" s="570"/>
      <c r="E18" s="10"/>
    </row>
    <row r="19" spans="1:5" ht="18" customHeight="1">
      <c r="A19" s="566" t="s">
        <v>208</v>
      </c>
      <c r="B19" s="567"/>
      <c r="C19" s="567"/>
      <c r="D19" s="567"/>
      <c r="E19" s="102"/>
    </row>
  </sheetData>
  <mergeCells count="14">
    <mergeCell ref="A9:D10"/>
    <mergeCell ref="A8:E8"/>
    <mergeCell ref="A4:E4"/>
    <mergeCell ref="A6:E6"/>
    <mergeCell ref="E9:E10"/>
    <mergeCell ref="A19:D19"/>
    <mergeCell ref="A11:D11"/>
    <mergeCell ref="A12:D12"/>
    <mergeCell ref="A16:D16"/>
    <mergeCell ref="A17:D17"/>
    <mergeCell ref="A18:D18"/>
    <mergeCell ref="A15:D15"/>
    <mergeCell ref="A14:D14"/>
    <mergeCell ref="A13:D13"/>
  </mergeCells>
  <printOptions horizontalCentered="1"/>
  <pageMargins left="0.43307086614173229" right="0.15748031496062992" top="0.35433070866141736" bottom="0.31496062992125984" header="0.27559055118110237" footer="0.19685039370078741"/>
  <pageSetup paperSize="9" scale="85" orientation="portrait" r:id="rId1"/>
  <headerFooter alignWithMargins="0">
    <oddHeader>&amp;LVeresegyház Város Önkormányzat</oddHeader>
    <oddFooter>&amp;LVeresegyház, 2014. Február 18.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H39"/>
  <sheetViews>
    <sheetView workbookViewId="0">
      <selection activeCell="N28" sqref="N28"/>
    </sheetView>
  </sheetViews>
  <sheetFormatPr defaultRowHeight="13.2"/>
  <cols>
    <col min="2" max="2" width="37" customWidth="1"/>
    <col min="3" max="3" width="16.33203125" customWidth="1"/>
    <col min="4" max="4" width="14.5546875" customWidth="1"/>
    <col min="5" max="5" width="14.88671875" customWidth="1"/>
    <col min="6" max="6" width="12.44140625" customWidth="1"/>
    <col min="7" max="7" width="14" customWidth="1"/>
    <col min="8" max="8" width="12.33203125" customWidth="1"/>
  </cols>
  <sheetData>
    <row r="1" spans="1:7">
      <c r="A1" s="511"/>
      <c r="B1" s="511"/>
      <c r="C1" s="511"/>
      <c r="G1" t="s">
        <v>218</v>
      </c>
    </row>
    <row r="2" spans="1:7">
      <c r="A2" s="108"/>
      <c r="B2" s="108"/>
      <c r="C2" s="108"/>
    </row>
    <row r="3" spans="1:7">
      <c r="A3" s="112"/>
      <c r="B3" s="500" t="s">
        <v>370</v>
      </c>
      <c r="C3" s="500"/>
      <c r="D3" s="578"/>
      <c r="E3" s="578"/>
      <c r="F3" s="578"/>
      <c r="G3" s="578"/>
    </row>
    <row r="4" spans="1:7">
      <c r="A4" s="108"/>
      <c r="B4" s="111"/>
      <c r="C4" s="111"/>
    </row>
    <row r="5" spans="1:7">
      <c r="A5" s="108"/>
      <c r="B5" s="108"/>
      <c r="C5" s="108"/>
    </row>
    <row r="6" spans="1:7">
      <c r="A6" s="108"/>
      <c r="B6" s="110" t="s">
        <v>217</v>
      </c>
      <c r="C6" s="582" t="s">
        <v>216</v>
      </c>
      <c r="D6" s="582" t="s">
        <v>358</v>
      </c>
      <c r="E6" s="582" t="s">
        <v>372</v>
      </c>
      <c r="F6" s="579" t="s">
        <v>359</v>
      </c>
      <c r="G6" s="580"/>
    </row>
    <row r="7" spans="1:7">
      <c r="A7" s="108"/>
      <c r="B7" s="110"/>
      <c r="C7" s="583"/>
      <c r="D7" s="583" t="s">
        <v>357</v>
      </c>
      <c r="E7" s="583" t="s">
        <v>357</v>
      </c>
      <c r="F7" s="160" t="s">
        <v>360</v>
      </c>
      <c r="G7" s="160" t="s">
        <v>361</v>
      </c>
    </row>
    <row r="8" spans="1:7">
      <c r="A8" s="108"/>
      <c r="B8" s="110"/>
      <c r="C8" s="163">
        <v>41640</v>
      </c>
      <c r="D8" s="163">
        <v>41640</v>
      </c>
      <c r="E8" s="163">
        <v>41640</v>
      </c>
      <c r="F8" s="163">
        <v>41640</v>
      </c>
      <c r="G8" s="163">
        <v>41640</v>
      </c>
    </row>
    <row r="9" spans="1:7">
      <c r="A9" s="108"/>
      <c r="B9" s="158" t="s">
        <v>350</v>
      </c>
      <c r="C9" s="109">
        <v>66</v>
      </c>
      <c r="D9" s="109">
        <v>68</v>
      </c>
      <c r="E9" s="109">
        <v>64</v>
      </c>
      <c r="F9" s="109">
        <v>61</v>
      </c>
      <c r="G9" s="109">
        <v>5</v>
      </c>
    </row>
    <row r="10" spans="1:7" ht="15" customHeight="1">
      <c r="A10" s="108"/>
      <c r="B10" s="158" t="s">
        <v>351</v>
      </c>
      <c r="C10" s="109">
        <v>40</v>
      </c>
      <c r="D10" s="109">
        <v>39</v>
      </c>
      <c r="E10" s="109">
        <v>39</v>
      </c>
      <c r="F10" s="109">
        <v>39</v>
      </c>
      <c r="G10" s="109">
        <v>1</v>
      </c>
    </row>
    <row r="11" spans="1:7" ht="15" customHeight="1">
      <c r="A11" s="108"/>
      <c r="B11" s="158" t="s">
        <v>352</v>
      </c>
      <c r="C11" s="109">
        <v>150</v>
      </c>
      <c r="D11" s="109">
        <v>155</v>
      </c>
      <c r="E11" s="109">
        <v>147</v>
      </c>
      <c r="F11" s="109">
        <v>149</v>
      </c>
      <c r="G11" s="109">
        <v>1</v>
      </c>
    </row>
    <row r="12" spans="1:7" ht="15" customHeight="1">
      <c r="A12" s="108"/>
      <c r="B12" s="158" t="s">
        <v>353</v>
      </c>
      <c r="C12" s="109">
        <v>166</v>
      </c>
      <c r="D12" s="109">
        <v>160</v>
      </c>
      <c r="E12" s="109">
        <v>159</v>
      </c>
      <c r="F12" s="109">
        <v>158</v>
      </c>
      <c r="G12" s="109">
        <v>8</v>
      </c>
    </row>
    <row r="13" spans="1:7" ht="15" customHeight="1">
      <c r="A13" s="108"/>
      <c r="B13" s="158" t="s">
        <v>354</v>
      </c>
      <c r="C13" s="109">
        <v>23</v>
      </c>
      <c r="D13" s="109">
        <v>22</v>
      </c>
      <c r="E13" s="109">
        <v>22</v>
      </c>
      <c r="F13" s="109">
        <v>21</v>
      </c>
      <c r="G13" s="109">
        <v>2</v>
      </c>
    </row>
    <row r="14" spans="1:7" ht="15" customHeight="1">
      <c r="A14" s="108"/>
      <c r="B14" s="158" t="s">
        <v>355</v>
      </c>
      <c r="C14" s="109">
        <v>4</v>
      </c>
      <c r="D14" s="109">
        <v>4</v>
      </c>
      <c r="E14" s="109">
        <v>4</v>
      </c>
      <c r="F14" s="109">
        <v>4</v>
      </c>
      <c r="G14" s="109">
        <v>0</v>
      </c>
    </row>
    <row r="15" spans="1:7" ht="15" customHeight="1">
      <c r="A15" s="108"/>
      <c r="B15" s="158" t="s">
        <v>356</v>
      </c>
      <c r="C15" s="109">
        <v>37</v>
      </c>
      <c r="D15" s="109">
        <v>37</v>
      </c>
      <c r="E15" s="109">
        <v>37</v>
      </c>
      <c r="F15" s="109">
        <v>35</v>
      </c>
      <c r="G15" s="109">
        <v>2</v>
      </c>
    </row>
    <row r="16" spans="1:7" ht="15.75" customHeight="1">
      <c r="A16" s="108"/>
      <c r="B16" s="107" t="s">
        <v>43</v>
      </c>
      <c r="C16" s="107">
        <f>SUM(C9:C15)</f>
        <v>486</v>
      </c>
      <c r="D16" s="107">
        <f t="shared" ref="D16:G16" si="0">SUM(D9:D15)</f>
        <v>485</v>
      </c>
      <c r="E16" s="107">
        <f t="shared" si="0"/>
        <v>472</v>
      </c>
      <c r="F16" s="107">
        <f t="shared" si="0"/>
        <v>467</v>
      </c>
      <c r="G16" s="107">
        <f t="shared" si="0"/>
        <v>19</v>
      </c>
    </row>
    <row r="19" spans="2:8">
      <c r="B19" s="159" t="s">
        <v>362</v>
      </c>
    </row>
    <row r="20" spans="2:8">
      <c r="B20" s="159" t="s">
        <v>363</v>
      </c>
    </row>
    <row r="21" spans="2:8">
      <c r="B21" s="159" t="s">
        <v>364</v>
      </c>
    </row>
    <row r="22" spans="2:8">
      <c r="B22" s="159" t="s">
        <v>365</v>
      </c>
    </row>
    <row r="23" spans="2:8">
      <c r="B23" s="159" t="s">
        <v>366</v>
      </c>
    </row>
    <row r="24" spans="2:8">
      <c r="B24" s="159" t="s">
        <v>367</v>
      </c>
    </row>
    <row r="25" spans="2:8">
      <c r="B25" s="159" t="s">
        <v>368</v>
      </c>
    </row>
    <row r="28" spans="2:8">
      <c r="B28" s="514" t="s">
        <v>141</v>
      </c>
      <c r="C28" s="514"/>
      <c r="D28" s="514"/>
      <c r="E28" s="514"/>
      <c r="H28" t="s">
        <v>369</v>
      </c>
    </row>
    <row r="29" spans="2:8">
      <c r="B29" s="38"/>
      <c r="C29" s="71"/>
      <c r="D29" s="38"/>
      <c r="E29" s="38"/>
    </row>
    <row r="30" spans="2:8">
      <c r="B30" s="499" t="s">
        <v>371</v>
      </c>
      <c r="C30" s="499"/>
      <c r="D30" s="499"/>
      <c r="E30" s="499"/>
      <c r="F30" s="578"/>
      <c r="G30" s="578"/>
      <c r="H30" s="578"/>
    </row>
    <row r="31" spans="2:8">
      <c r="B31" s="196"/>
      <c r="C31" s="196"/>
      <c r="D31" s="196"/>
      <c r="E31" s="196"/>
      <c r="F31" s="200"/>
      <c r="G31" s="200"/>
      <c r="H31" s="200"/>
    </row>
    <row r="32" spans="2:8">
      <c r="B32" s="38"/>
      <c r="C32" s="38"/>
      <c r="D32" s="38"/>
      <c r="E32" s="38"/>
    </row>
    <row r="33" spans="2:5">
      <c r="B33" s="508" t="s">
        <v>217</v>
      </c>
      <c r="C33" s="581" t="s">
        <v>216</v>
      </c>
      <c r="D33" s="581"/>
      <c r="E33" s="581"/>
    </row>
    <row r="34" spans="2:5">
      <c r="B34" s="509"/>
      <c r="C34" s="40" t="s">
        <v>215</v>
      </c>
      <c r="D34" s="40" t="s">
        <v>214</v>
      </c>
      <c r="E34" s="40" t="s">
        <v>213</v>
      </c>
    </row>
    <row r="35" spans="2:5" ht="15" customHeight="1">
      <c r="B35" s="199" t="s">
        <v>610</v>
      </c>
      <c r="C35" s="10"/>
      <c r="D35" s="10"/>
      <c r="E35" s="199">
        <v>47</v>
      </c>
    </row>
    <row r="36" spans="2:5" ht="15" customHeight="1">
      <c r="B36" s="199" t="s">
        <v>356</v>
      </c>
      <c r="C36" s="10"/>
      <c r="D36" s="10">
        <v>1</v>
      </c>
      <c r="E36" s="10"/>
    </row>
    <row r="37" spans="2:5" ht="15" customHeight="1">
      <c r="B37" s="10"/>
      <c r="C37" s="10"/>
      <c r="D37" s="10"/>
      <c r="E37" s="10"/>
    </row>
    <row r="38" spans="2:5" ht="15" customHeight="1">
      <c r="B38" s="10"/>
      <c r="C38" s="10"/>
      <c r="D38" s="10"/>
      <c r="E38" s="10"/>
    </row>
    <row r="39" spans="2:5" ht="15.75" customHeight="1">
      <c r="B39" s="106" t="s">
        <v>43</v>
      </c>
      <c r="C39" s="106">
        <f>SUM(C35:C38)</f>
        <v>0</v>
      </c>
      <c r="D39" s="106">
        <f t="shared" ref="D39:E39" si="1">SUM(D35:D38)</f>
        <v>1</v>
      </c>
      <c r="E39" s="106">
        <f t="shared" si="1"/>
        <v>47</v>
      </c>
    </row>
  </sheetData>
  <mergeCells count="10">
    <mergeCell ref="B30:H30"/>
    <mergeCell ref="B3:G3"/>
    <mergeCell ref="F6:G6"/>
    <mergeCell ref="A1:C1"/>
    <mergeCell ref="C33:E33"/>
    <mergeCell ref="B33:B34"/>
    <mergeCell ref="B28:E28"/>
    <mergeCell ref="C6:C7"/>
    <mergeCell ref="D6:D7"/>
    <mergeCell ref="E6:E7"/>
  </mergeCells>
  <printOptions horizontalCentered="1"/>
  <pageMargins left="0.43307086614173229" right="0.15748031496062992" top="0.35433070866141736" bottom="0.31496062992125984" header="0.27559055118110237" footer="0.19685039370078741"/>
  <pageSetup paperSize="9" scale="85" orientation="landscape" r:id="rId1"/>
  <headerFooter alignWithMargins="0">
    <oddHeader>&amp;LVeresegyház Város Önkormányzat</oddHeader>
    <oddFooter>&amp;LVeresegyház, 2014. Február 18.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28</vt:i4>
      </vt:variant>
      <vt:variant>
        <vt:lpstr>Névvel ellátott tartományok</vt:lpstr>
      </vt:variant>
      <vt:variant>
        <vt:i4>4</vt:i4>
      </vt:variant>
    </vt:vector>
  </HeadingPairs>
  <TitlesOfParts>
    <vt:vector size="32" baseType="lpstr">
      <vt:lpstr>10.1.-10.7.</vt:lpstr>
      <vt:lpstr>10.8.-10.10. </vt:lpstr>
      <vt:lpstr>11.1.-11.6. </vt:lpstr>
      <vt:lpstr>12.1.-12.8. mell.</vt:lpstr>
      <vt:lpstr>13. mell.</vt:lpstr>
      <vt:lpstr>14. mell.</vt:lpstr>
      <vt:lpstr>15. mell.</vt:lpstr>
      <vt:lpstr>16. melléklet</vt:lpstr>
      <vt:lpstr>17-18. mell.</vt:lpstr>
      <vt:lpstr>19. mell. </vt:lpstr>
      <vt:lpstr>20. mell.</vt:lpstr>
      <vt:lpstr>20.1.</vt:lpstr>
      <vt:lpstr>20. 2.</vt:lpstr>
      <vt:lpstr>20. 3</vt:lpstr>
      <vt:lpstr>20. 4.</vt:lpstr>
      <vt:lpstr>20.5.</vt:lpstr>
      <vt:lpstr>20. 6.</vt:lpstr>
      <vt:lpstr>20.7.</vt:lpstr>
      <vt:lpstr>20. 8.</vt:lpstr>
      <vt:lpstr>21. mell.</vt:lpstr>
      <vt:lpstr>22. mell.</vt:lpstr>
      <vt:lpstr>23.-25. mell.</vt:lpstr>
      <vt:lpstr>26. mell.</vt:lpstr>
      <vt:lpstr>27. mell.</vt:lpstr>
      <vt:lpstr>28. mell.</vt:lpstr>
      <vt:lpstr>29. mell.</vt:lpstr>
      <vt:lpstr>30.mell</vt:lpstr>
      <vt:lpstr>31.mell</vt:lpstr>
      <vt:lpstr>'13. mell.'!Nyomtatási_cím</vt:lpstr>
      <vt:lpstr>'14. mell.'!Nyomtatási_cím</vt:lpstr>
      <vt:lpstr>'30.mell'!Nyomtatási_cím</vt:lpstr>
      <vt:lpstr>'31.mell'!Nyomtatási_cím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Fekete Tibor</dc:creator>
  <cp:lastModifiedBy>szabok</cp:lastModifiedBy>
  <cp:lastPrinted>2014-02-24T07:41:30Z</cp:lastPrinted>
  <dcterms:created xsi:type="dcterms:W3CDTF">2001-01-11T08:42:07Z</dcterms:created>
  <dcterms:modified xsi:type="dcterms:W3CDTF">2014-02-24T07:45:51Z</dcterms:modified>
</cp:coreProperties>
</file>