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publikálás\"/>
    </mc:Choice>
  </mc:AlternateContent>
  <xr:revisionPtr revIDLastSave="0" documentId="8_{AF98C615-3F7F-4144-B684-90BDE9404DB0}" xr6:coauthVersionLast="41" xr6:coauthVersionMax="41" xr10:uidLastSave="{00000000-0000-0000-0000-000000000000}"/>
  <bookViews>
    <workbookView xWindow="-108" yWindow="-108" windowWidth="23256" windowHeight="12576" tabRatio="727" firstSheet="27" activeTab="33" xr2:uid="{00000000-000D-0000-FFFF-FFFF00000000}"/>
  </bookViews>
  <sheets>
    <sheet name="ÖSSZEFÜGGÉSEK" sheetId="75" r:id="rId1"/>
    <sheet name="1.1.sz.mell." sheetId="1" r:id="rId2"/>
    <sheet name="1.2.sz.mell." sheetId="116" r:id="rId3"/>
    <sheet name="1.3.sz.mell." sheetId="117" state="hidden" r:id="rId4"/>
    <sheet name="1.4.sz.mell." sheetId="118" state="hidden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sz. mell" sheetId="3" r:id="rId15"/>
    <sheet name="9.1.1. sz. mell " sheetId="119" r:id="rId16"/>
    <sheet name="9.1.2. sz. mell " sheetId="120" state="hidden" r:id="rId17"/>
    <sheet name="9.1.3. sz. mell" sheetId="121" state="hidden" r:id="rId18"/>
    <sheet name="9.2. sz. mell" sheetId="79" state="hidden" r:id="rId19"/>
    <sheet name="9.2.1. sz. mell" sheetId="122" state="hidden" r:id="rId20"/>
    <sheet name="9.2.2. sz.  mell" sheetId="123" state="hidden" r:id="rId21"/>
    <sheet name="9.2.3. sz. mell" sheetId="124" state="hidden" r:id="rId22"/>
    <sheet name="9.3. sz. mell" sheetId="105" r:id="rId23"/>
    <sheet name="9.3.1. sz. mell" sheetId="125" r:id="rId24"/>
    <sheet name="9.3.2. sz. mell" sheetId="126" state="hidden" r:id="rId25"/>
    <sheet name="9.3.3. sz. mell" sheetId="127" state="hidden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A3-as tájékoztató" sheetId="94" state="hidden" r:id="rId35"/>
  </sheets>
  <externalReferences>
    <externalReference r:id="rId36"/>
  </externalReferences>
  <definedNames>
    <definedName name="_xlnm.Print_Titles" localSheetId="16">'9.1.2. sz. mell '!$1:$6</definedName>
    <definedName name="_xlnm.Print_Titles" localSheetId="17">'9.1.3. sz. mell'!$1:$6</definedName>
    <definedName name="_xlnm.Print_Titles" localSheetId="14">'9.1.sz. mell'!$1:$1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1">'1.1.sz.mell.'!$A$1:$C$161</definedName>
    <definedName name="_xlnm.Print_Area" localSheetId="3">'1.3.sz.mell.'!$A$1:$C$160</definedName>
    <definedName name="_xlnm.Print_Area" localSheetId="4">'1.4.sz.mell.'!$A$1:$C$159</definedName>
    <definedName name="_xlnm.Print_Area" localSheetId="33">'7. sz tájékoztató t.'!$A$3:$E$39</definedName>
  </definedNames>
  <calcPr calcId="181029"/>
</workbook>
</file>

<file path=xl/calcChain.xml><?xml version="1.0" encoding="utf-8"?>
<calcChain xmlns="http://schemas.openxmlformats.org/spreadsheetml/2006/main">
  <c r="C1" i="125" l="1"/>
  <c r="C1" i="105"/>
  <c r="C1" i="119"/>
  <c r="C1" i="3"/>
  <c r="F1" i="73"/>
  <c r="F1" i="61"/>
  <c r="O26" i="24" l="1"/>
  <c r="D26" i="24"/>
  <c r="E26" i="24"/>
  <c r="F26" i="24"/>
  <c r="G26" i="24"/>
  <c r="H26" i="24"/>
  <c r="I26" i="24"/>
  <c r="J26" i="24"/>
  <c r="K26" i="24"/>
  <c r="L26" i="24"/>
  <c r="M26" i="24"/>
  <c r="N26" i="24"/>
  <c r="C17" i="24"/>
  <c r="C18" i="24"/>
  <c r="C19" i="24"/>
  <c r="C20" i="24"/>
  <c r="N7" i="24"/>
  <c r="N8" i="24"/>
  <c r="N9" i="24"/>
  <c r="M7" i="24"/>
  <c r="M8" i="24"/>
  <c r="L7" i="24"/>
  <c r="L8" i="24"/>
  <c r="K7" i="24"/>
  <c r="K8" i="24"/>
  <c r="J7" i="24"/>
  <c r="J8" i="24"/>
  <c r="I7" i="24"/>
  <c r="I8" i="24"/>
  <c r="H7" i="24"/>
  <c r="H8" i="24"/>
  <c r="G7" i="24"/>
  <c r="G8" i="24"/>
  <c r="G9" i="24"/>
  <c r="F7" i="24"/>
  <c r="F8" i="24"/>
  <c r="E7" i="24"/>
  <c r="E8" i="24"/>
  <c r="E9" i="24"/>
  <c r="C7" i="24"/>
  <c r="C8" i="24"/>
  <c r="D7" i="24"/>
  <c r="D8" i="24"/>
  <c r="E94" i="87" l="1"/>
  <c r="E119" i="87" s="1"/>
  <c r="D119" i="87"/>
  <c r="E96" i="87"/>
  <c r="E97" i="87"/>
  <c r="E98" i="87"/>
  <c r="E99" i="87"/>
  <c r="E100" i="87"/>
  <c r="E95" i="87"/>
  <c r="E101" i="87"/>
  <c r="E102" i="87"/>
  <c r="E103" i="87"/>
  <c r="E104" i="87"/>
  <c r="E105" i="87"/>
  <c r="E106" i="87"/>
  <c r="E107" i="87"/>
  <c r="E108" i="87"/>
  <c r="E109" i="87"/>
  <c r="E110" i="87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53" i="87"/>
  <c r="E54" i="87"/>
  <c r="E55" i="87"/>
  <c r="E56" i="87"/>
  <c r="E57" i="87"/>
  <c r="E58" i="87"/>
  <c r="E59" i="87"/>
  <c r="E60" i="87"/>
  <c r="E61" i="87"/>
  <c r="E62" i="87"/>
  <c r="E63" i="87"/>
  <c r="E64" i="87"/>
  <c r="E65" i="87"/>
  <c r="E66" i="87"/>
  <c r="E67" i="87"/>
  <c r="E68" i="87"/>
  <c r="E69" i="87"/>
  <c r="E70" i="87"/>
  <c r="E71" i="87"/>
  <c r="E72" i="87"/>
  <c r="E73" i="87"/>
  <c r="E74" i="87"/>
  <c r="E75" i="87"/>
  <c r="E76" i="87"/>
  <c r="E77" i="87"/>
  <c r="E78" i="87"/>
  <c r="E79" i="87"/>
  <c r="E80" i="87"/>
  <c r="E81" i="87"/>
  <c r="E82" i="87"/>
  <c r="E83" i="87"/>
  <c r="E84" i="87"/>
  <c r="E85" i="87"/>
  <c r="E86" i="87"/>
  <c r="E87" i="87"/>
  <c r="E88" i="87"/>
  <c r="C117" i="119"/>
  <c r="C118" i="119"/>
  <c r="C119" i="119"/>
  <c r="C120" i="119"/>
  <c r="C121" i="119"/>
  <c r="C122" i="119"/>
  <c r="C123" i="119"/>
  <c r="C124" i="119"/>
  <c r="C125" i="119"/>
  <c r="C126" i="119"/>
  <c r="C127" i="119"/>
  <c r="C128" i="119"/>
  <c r="C129" i="119"/>
  <c r="C130" i="119"/>
  <c r="C131" i="119"/>
  <c r="C132" i="119"/>
  <c r="C133" i="119"/>
  <c r="C134" i="119"/>
  <c r="C135" i="119"/>
  <c r="C136" i="119"/>
  <c r="C137" i="119"/>
  <c r="C138" i="119"/>
  <c r="C139" i="119"/>
  <c r="C140" i="119"/>
  <c r="C141" i="119"/>
  <c r="C142" i="119"/>
  <c r="C143" i="119"/>
  <c r="C144" i="119"/>
  <c r="C145" i="119"/>
  <c r="C146" i="119"/>
  <c r="C147" i="119"/>
  <c r="C148" i="119"/>
  <c r="C149" i="119"/>
  <c r="C150" i="119"/>
  <c r="C151" i="119"/>
  <c r="C152" i="119"/>
  <c r="C153" i="119"/>
  <c r="C154" i="119"/>
  <c r="C155" i="119"/>
  <c r="C156" i="119"/>
  <c r="C157" i="119"/>
  <c r="C158" i="119"/>
  <c r="C102" i="119"/>
  <c r="C103" i="119"/>
  <c r="C104" i="119"/>
  <c r="C105" i="119"/>
  <c r="C106" i="119"/>
  <c r="C107" i="119"/>
  <c r="C108" i="119"/>
  <c r="C109" i="119"/>
  <c r="C110" i="119"/>
  <c r="C111" i="119"/>
  <c r="C112" i="119"/>
  <c r="C113" i="119"/>
  <c r="C114" i="119"/>
  <c r="C115" i="119"/>
  <c r="C116" i="119"/>
  <c r="C98" i="119"/>
  <c r="C99" i="119"/>
  <c r="C100" i="119"/>
  <c r="C101" i="119"/>
  <c r="C97" i="119"/>
  <c r="C89" i="119"/>
  <c r="C15" i="119"/>
  <c r="C16" i="119"/>
  <c r="C17" i="119"/>
  <c r="C18" i="119"/>
  <c r="C19" i="119"/>
  <c r="C20" i="119"/>
  <c r="C21" i="119"/>
  <c r="C22" i="119"/>
  <c r="C23" i="119"/>
  <c r="C24" i="119"/>
  <c r="C25" i="119"/>
  <c r="C26" i="119"/>
  <c r="C27" i="119"/>
  <c r="C28" i="119"/>
  <c r="C29" i="119"/>
  <c r="C30" i="119"/>
  <c r="C31" i="119"/>
  <c r="C32" i="119"/>
  <c r="C33" i="119"/>
  <c r="C34" i="119"/>
  <c r="C35" i="119"/>
  <c r="C36" i="119"/>
  <c r="C37" i="119"/>
  <c r="C38" i="119"/>
  <c r="C39" i="119"/>
  <c r="C40" i="119"/>
  <c r="C41" i="119"/>
  <c r="C42" i="119"/>
  <c r="C43" i="119"/>
  <c r="C44" i="119"/>
  <c r="C45" i="119"/>
  <c r="C46" i="119"/>
  <c r="C47" i="119"/>
  <c r="C48" i="119"/>
  <c r="C49" i="119"/>
  <c r="C50" i="119"/>
  <c r="C51" i="119"/>
  <c r="C52" i="119"/>
  <c r="C53" i="119"/>
  <c r="C54" i="119"/>
  <c r="C55" i="119"/>
  <c r="C56" i="119"/>
  <c r="C57" i="119"/>
  <c r="C58" i="119"/>
  <c r="C59" i="119"/>
  <c r="C60" i="119"/>
  <c r="C61" i="119"/>
  <c r="C62" i="119"/>
  <c r="C63" i="119"/>
  <c r="C64" i="119"/>
  <c r="C65" i="119"/>
  <c r="C66" i="119"/>
  <c r="C67" i="119"/>
  <c r="C68" i="119"/>
  <c r="C69" i="119"/>
  <c r="C70" i="119"/>
  <c r="C71" i="119"/>
  <c r="C72" i="119"/>
  <c r="C73" i="119"/>
  <c r="C74" i="119"/>
  <c r="C75" i="119"/>
  <c r="C76" i="119"/>
  <c r="C77" i="119"/>
  <c r="C78" i="119"/>
  <c r="C79" i="119"/>
  <c r="C80" i="119"/>
  <c r="C81" i="119"/>
  <c r="C82" i="119"/>
  <c r="C83" i="119"/>
  <c r="C84" i="119"/>
  <c r="C85" i="119"/>
  <c r="C86" i="119"/>
  <c r="C87" i="119"/>
  <c r="C88" i="119"/>
  <c r="C90" i="119"/>
  <c r="C12" i="119"/>
  <c r="C13" i="119"/>
  <c r="C14" i="119"/>
  <c r="C9" i="119"/>
  <c r="C10" i="119"/>
  <c r="C11" i="119"/>
  <c r="C8" i="119"/>
  <c r="C100" i="3"/>
  <c r="C19" i="61"/>
  <c r="C99" i="116"/>
  <c r="C94" i="1"/>
  <c r="C99" i="1"/>
  <c r="I14" i="66"/>
  <c r="A23" i="89"/>
  <c r="E39" i="71"/>
  <c r="E6" i="63"/>
  <c r="C94" i="87" l="1"/>
  <c r="C119" i="87" s="1"/>
  <c r="C109" i="87"/>
  <c r="C120" i="87"/>
  <c r="C139" i="87" s="1"/>
  <c r="C124" i="87"/>
  <c r="C131" i="87"/>
  <c r="C136" i="87"/>
  <c r="C5" i="87"/>
  <c r="C12" i="87"/>
  <c r="C19" i="87"/>
  <c r="C26" i="87"/>
  <c r="C62" i="87" s="1"/>
  <c r="C88" i="87" s="1"/>
  <c r="C27" i="87"/>
  <c r="C34" i="87"/>
  <c r="C46" i="87"/>
  <c r="C52" i="87"/>
  <c r="C57" i="87"/>
  <c r="C63" i="87"/>
  <c r="C67" i="87"/>
  <c r="C72" i="87"/>
  <c r="C75" i="87"/>
  <c r="C80" i="87"/>
  <c r="C87" i="87"/>
  <c r="D4" i="71"/>
  <c r="C4" i="71"/>
  <c r="B4" i="71"/>
  <c r="C127" i="125"/>
  <c r="C121" i="125"/>
  <c r="C114" i="125"/>
  <c r="C110" i="125"/>
  <c r="C135" i="125" s="1"/>
  <c r="C103" i="125"/>
  <c r="C94" i="125"/>
  <c r="C109" i="125" s="1"/>
  <c r="C83" i="125"/>
  <c r="C78" i="125"/>
  <c r="C75" i="125"/>
  <c r="C70" i="125"/>
  <c r="C66" i="125"/>
  <c r="C90" i="125" s="1"/>
  <c r="C60" i="125"/>
  <c r="C55" i="125"/>
  <c r="C49" i="125"/>
  <c r="C37" i="125"/>
  <c r="C30" i="125"/>
  <c r="C29" i="125" s="1"/>
  <c r="C22" i="125"/>
  <c r="C15" i="125"/>
  <c r="C8" i="125"/>
  <c r="C5" i="119"/>
  <c r="C94" i="119" s="1"/>
  <c r="C96" i="119"/>
  <c r="C7" i="119"/>
  <c r="C147" i="116"/>
  <c r="C141" i="116"/>
  <c r="C134" i="116"/>
  <c r="C130" i="116"/>
  <c r="C155" i="116" s="1"/>
  <c r="C115" i="116"/>
  <c r="C94" i="116"/>
  <c r="C80" i="116"/>
  <c r="C75" i="116"/>
  <c r="C72" i="116"/>
  <c r="C67" i="116"/>
  <c r="C63" i="116"/>
  <c r="C57" i="116"/>
  <c r="C52" i="116"/>
  <c r="C46" i="116"/>
  <c r="C34" i="116"/>
  <c r="C27" i="116"/>
  <c r="C26" i="116" s="1"/>
  <c r="C19" i="116"/>
  <c r="C12" i="116"/>
  <c r="C5" i="116"/>
  <c r="C3" i="116"/>
  <c r="C92" i="116" s="1"/>
  <c r="C4" i="3"/>
  <c r="C93" i="3" s="1"/>
  <c r="C148" i="3"/>
  <c r="C142" i="3"/>
  <c r="C135" i="3"/>
  <c r="C131" i="3"/>
  <c r="C116" i="3"/>
  <c r="C95" i="3"/>
  <c r="C81" i="3"/>
  <c r="C76" i="3"/>
  <c r="C73" i="3"/>
  <c r="C68" i="3"/>
  <c r="C64" i="3"/>
  <c r="C58" i="3"/>
  <c r="C53" i="3"/>
  <c r="C47" i="3"/>
  <c r="C35" i="3"/>
  <c r="C28" i="3"/>
  <c r="C27" i="3" s="1"/>
  <c r="C20" i="3"/>
  <c r="C13" i="3"/>
  <c r="C6" i="3"/>
  <c r="B45" i="2"/>
  <c r="B41" i="2"/>
  <c r="B37" i="2" s="1"/>
  <c r="B35" i="2"/>
  <c r="B30" i="2"/>
  <c r="B26" i="2"/>
  <c r="B23" i="2"/>
  <c r="B21" i="2"/>
  <c r="B16" i="2"/>
  <c r="B12" i="2"/>
  <c r="B7" i="2" s="1"/>
  <c r="C129" i="116" l="1"/>
  <c r="C87" i="116"/>
  <c r="C140" i="87"/>
  <c r="C136" i="125"/>
  <c r="C65" i="125"/>
  <c r="C91" i="125" s="1"/>
  <c r="C63" i="3"/>
  <c r="C88" i="3"/>
  <c r="C156" i="3"/>
  <c r="C130" i="3"/>
  <c r="C62" i="116"/>
  <c r="C156" i="116"/>
  <c r="C161" i="116"/>
  <c r="B5" i="2"/>
  <c r="B4" i="2" s="1"/>
  <c r="B3" i="2" s="1"/>
  <c r="B6" i="2"/>
  <c r="D15" i="66"/>
  <c r="E15" i="66"/>
  <c r="F15" i="66"/>
  <c r="G15" i="66"/>
  <c r="H15" i="66"/>
  <c r="C15" i="66"/>
  <c r="D12" i="66"/>
  <c r="E12" i="66"/>
  <c r="F12" i="66"/>
  <c r="G12" i="66"/>
  <c r="H12" i="66"/>
  <c r="C12" i="66"/>
  <c r="I16" i="66"/>
  <c r="I15" i="66" s="1"/>
  <c r="I17" i="66"/>
  <c r="E34" i="128"/>
  <c r="D32" i="128"/>
  <c r="E32" i="128" s="1"/>
  <c r="D30" i="128"/>
  <c r="E30" i="128" s="1"/>
  <c r="C30" i="128"/>
  <c r="D17" i="128"/>
  <c r="E17" i="128" s="1"/>
  <c r="D19" i="128"/>
  <c r="E19" i="128" s="1"/>
  <c r="D21" i="128"/>
  <c r="E111" i="87"/>
  <c r="E112" i="87"/>
  <c r="E113" i="87"/>
  <c r="E6" i="87"/>
  <c r="C14" i="128"/>
  <c r="D14" i="128" s="1"/>
  <c r="E14" i="128" s="1"/>
  <c r="C13" i="128"/>
  <c r="D13" i="128" s="1"/>
  <c r="E13" i="128" s="1"/>
  <c r="O13" i="24"/>
  <c r="F6" i="64"/>
  <c r="E7" i="61"/>
  <c r="E8" i="61"/>
  <c r="E9" i="61"/>
  <c r="E6" i="61"/>
  <c r="E7" i="73"/>
  <c r="E8" i="73"/>
  <c r="E9" i="73"/>
  <c r="E10" i="73"/>
  <c r="E6" i="73"/>
  <c r="C157" i="3" l="1"/>
  <c r="C89" i="3"/>
  <c r="C88" i="116"/>
  <c r="C160" i="116"/>
  <c r="D131" i="87" l="1"/>
  <c r="E131" i="87"/>
  <c r="D136" i="87"/>
  <c r="E136" i="87"/>
  <c r="L270" i="94" l="1"/>
  <c r="L249" i="94" s="1"/>
  <c r="J270" i="94"/>
  <c r="I270" i="94"/>
  <c r="T268" i="94"/>
  <c r="S268" i="94"/>
  <c r="Q268" i="94"/>
  <c r="P268" i="94"/>
  <c r="O268" i="94"/>
  <c r="N268" i="94"/>
  <c r="M268" i="94"/>
  <c r="K268" i="94"/>
  <c r="H268" i="94"/>
  <c r="G268" i="94"/>
  <c r="D268" i="94"/>
  <c r="C268" i="94"/>
  <c r="W267" i="94"/>
  <c r="F267" i="94"/>
  <c r="V266" i="94"/>
  <c r="U266" i="94"/>
  <c r="T266" i="94"/>
  <c r="S266" i="94"/>
  <c r="R266" i="94"/>
  <c r="Q266" i="94"/>
  <c r="P266" i="94"/>
  <c r="O266" i="94"/>
  <c r="N266" i="94"/>
  <c r="M266" i="94"/>
  <c r="L266" i="94"/>
  <c r="K266" i="94"/>
  <c r="J266" i="94"/>
  <c r="I266" i="94"/>
  <c r="H266" i="94"/>
  <c r="G266" i="94"/>
  <c r="E266" i="94"/>
  <c r="D266" i="94"/>
  <c r="C266" i="94"/>
  <c r="W265" i="94"/>
  <c r="F265" i="94"/>
  <c r="F266" i="94" s="1"/>
  <c r="V264" i="94"/>
  <c r="U264" i="94"/>
  <c r="T264" i="94"/>
  <c r="S264" i="94"/>
  <c r="Q264" i="94"/>
  <c r="P264" i="94"/>
  <c r="O264" i="94"/>
  <c r="N264" i="94"/>
  <c r="M264" i="94"/>
  <c r="K264" i="94"/>
  <c r="H264" i="94"/>
  <c r="G264" i="94"/>
  <c r="D264" i="94"/>
  <c r="C264" i="94"/>
  <c r="F264" i="94" s="1"/>
  <c r="W263" i="94"/>
  <c r="F263" i="94"/>
  <c r="V262" i="94"/>
  <c r="U262" i="94"/>
  <c r="T262" i="94"/>
  <c r="S262" i="94"/>
  <c r="Q262" i="94"/>
  <c r="P262" i="94"/>
  <c r="O262" i="94"/>
  <c r="N262" i="94"/>
  <c r="M262" i="94"/>
  <c r="K262" i="94"/>
  <c r="H262" i="94"/>
  <c r="G262" i="94"/>
  <c r="D262" i="94"/>
  <c r="C262" i="94"/>
  <c r="F262" i="94" s="1"/>
  <c r="W261" i="94"/>
  <c r="F261" i="94"/>
  <c r="V259" i="94"/>
  <c r="V260" i="94" s="1"/>
  <c r="U259" i="94"/>
  <c r="U260" i="94" s="1"/>
  <c r="T259" i="94"/>
  <c r="T260" i="94" s="1"/>
  <c r="S259" i="94"/>
  <c r="S260" i="94" s="1"/>
  <c r="R259" i="94"/>
  <c r="R260" i="94" s="1"/>
  <c r="Q259" i="94"/>
  <c r="Q260" i="94" s="1"/>
  <c r="P259" i="94"/>
  <c r="P260" i="94" s="1"/>
  <c r="O259" i="94"/>
  <c r="O260" i="94" s="1"/>
  <c r="N259" i="94"/>
  <c r="N260" i="94" s="1"/>
  <c r="M259" i="94"/>
  <c r="M260" i="94" s="1"/>
  <c r="L259" i="94"/>
  <c r="L260" i="94" s="1"/>
  <c r="K259" i="94"/>
  <c r="K260" i="94" s="1"/>
  <c r="J259" i="94"/>
  <c r="J260" i="94" s="1"/>
  <c r="I259" i="94"/>
  <c r="I260" i="94" s="1"/>
  <c r="H259" i="94"/>
  <c r="H260" i="94" s="1"/>
  <c r="G259" i="94"/>
  <c r="G260" i="94" s="1"/>
  <c r="E259" i="94"/>
  <c r="E260" i="94" s="1"/>
  <c r="D259" i="94"/>
  <c r="D260" i="94" s="1"/>
  <c r="C259" i="94"/>
  <c r="C260" i="94" s="1"/>
  <c r="W258" i="94"/>
  <c r="F258" i="94"/>
  <c r="F259" i="94" s="1"/>
  <c r="F260" i="94" s="1"/>
  <c r="V256" i="94"/>
  <c r="U256" i="94"/>
  <c r="T256" i="94"/>
  <c r="S256" i="94"/>
  <c r="Q256" i="94"/>
  <c r="P256" i="94"/>
  <c r="O256" i="94"/>
  <c r="N256" i="94"/>
  <c r="M256" i="94"/>
  <c r="K256" i="94"/>
  <c r="H256" i="94"/>
  <c r="G256" i="94"/>
  <c r="D256" i="94"/>
  <c r="C256" i="94"/>
  <c r="W255" i="94"/>
  <c r="F255" i="94"/>
  <c r="V254" i="94"/>
  <c r="U254" i="94"/>
  <c r="T254" i="94"/>
  <c r="S254" i="94"/>
  <c r="Q254" i="94"/>
  <c r="P254" i="94"/>
  <c r="O254" i="94"/>
  <c r="N254" i="94"/>
  <c r="M254" i="94"/>
  <c r="K254" i="94"/>
  <c r="H254" i="94"/>
  <c r="G254" i="94"/>
  <c r="D254" i="94"/>
  <c r="C254" i="94"/>
  <c r="W253" i="94"/>
  <c r="F253" i="94"/>
  <c r="V252" i="94"/>
  <c r="U252" i="94"/>
  <c r="T252" i="94"/>
  <c r="S252" i="94"/>
  <c r="Q252" i="94"/>
  <c r="P252" i="94"/>
  <c r="O252" i="94"/>
  <c r="N252" i="94"/>
  <c r="M252" i="94"/>
  <c r="K252" i="94"/>
  <c r="H252" i="94"/>
  <c r="G252" i="94"/>
  <c r="D252" i="94"/>
  <c r="C252" i="94"/>
  <c r="W251" i="94"/>
  <c r="F251" i="94"/>
  <c r="W250" i="94"/>
  <c r="F250" i="94"/>
  <c r="J249" i="94"/>
  <c r="I249" i="94"/>
  <c r="W248" i="94"/>
  <c r="F248" i="94"/>
  <c r="V245" i="94"/>
  <c r="V246" i="94" s="1"/>
  <c r="U245" i="94"/>
  <c r="U246" i="94" s="1"/>
  <c r="T245" i="94"/>
  <c r="T246" i="94" s="1"/>
  <c r="S245" i="94"/>
  <c r="S246" i="94" s="1"/>
  <c r="R245" i="94"/>
  <c r="R246" i="94" s="1"/>
  <c r="Q245" i="94"/>
  <c r="Q246" i="94" s="1"/>
  <c r="P245" i="94"/>
  <c r="P246" i="94" s="1"/>
  <c r="O245" i="94"/>
  <c r="O246" i="94" s="1"/>
  <c r="N245" i="94"/>
  <c r="N246" i="94" s="1"/>
  <c r="M245" i="94"/>
  <c r="M246" i="94" s="1"/>
  <c r="L245" i="94"/>
  <c r="K245" i="94"/>
  <c r="K246" i="94" s="1"/>
  <c r="H245" i="94"/>
  <c r="H246" i="94" s="1"/>
  <c r="G245" i="94"/>
  <c r="G246" i="94" s="1"/>
  <c r="D245" i="94"/>
  <c r="D246" i="94" s="1"/>
  <c r="C245" i="94"/>
  <c r="C246" i="94" s="1"/>
  <c r="W244" i="94"/>
  <c r="F244" i="94"/>
  <c r="W243" i="94"/>
  <c r="F243" i="94"/>
  <c r="W242" i="94"/>
  <c r="F242" i="94"/>
  <c r="L241" i="94"/>
  <c r="J241" i="94"/>
  <c r="I241" i="94"/>
  <c r="E241" i="94"/>
  <c r="V240" i="94"/>
  <c r="V241" i="94" s="1"/>
  <c r="U240" i="94"/>
  <c r="U241" i="94" s="1"/>
  <c r="T240" i="94"/>
  <c r="T241" i="94" s="1"/>
  <c r="S240" i="94"/>
  <c r="S241" i="94" s="1"/>
  <c r="R240" i="94"/>
  <c r="R241" i="94" s="1"/>
  <c r="Q240" i="94"/>
  <c r="Q241" i="94" s="1"/>
  <c r="P240" i="94"/>
  <c r="P241" i="94" s="1"/>
  <c r="O240" i="94"/>
  <c r="O241" i="94" s="1"/>
  <c r="N240" i="94"/>
  <c r="N241" i="94" s="1"/>
  <c r="M240" i="94"/>
  <c r="M241" i="94" s="1"/>
  <c r="K240" i="94"/>
  <c r="K241" i="94" s="1"/>
  <c r="H240" i="94"/>
  <c r="H241" i="94" s="1"/>
  <c r="G240" i="94"/>
  <c r="G241" i="94" s="1"/>
  <c r="W241" i="94" s="1"/>
  <c r="D240" i="94"/>
  <c r="D241" i="94" s="1"/>
  <c r="C240" i="94"/>
  <c r="C241" i="94" s="1"/>
  <c r="W239" i="94"/>
  <c r="F239" i="94"/>
  <c r="W238" i="94"/>
  <c r="F238" i="94"/>
  <c r="W237" i="94"/>
  <c r="F237" i="94"/>
  <c r="W236" i="94"/>
  <c r="F236" i="94"/>
  <c r="L235" i="94"/>
  <c r="J235" i="94"/>
  <c r="I235" i="94"/>
  <c r="E235" i="94"/>
  <c r="W234" i="94"/>
  <c r="F234" i="94"/>
  <c r="V233" i="94"/>
  <c r="U233" i="94"/>
  <c r="T233" i="94"/>
  <c r="S233" i="94"/>
  <c r="R233" i="94"/>
  <c r="Q233" i="94"/>
  <c r="P233" i="94"/>
  <c r="O233" i="94"/>
  <c r="N233" i="94"/>
  <c r="M233" i="94"/>
  <c r="K233" i="94"/>
  <c r="H233" i="94"/>
  <c r="G233" i="94"/>
  <c r="D233" i="94"/>
  <c r="C233" i="94"/>
  <c r="W232" i="94"/>
  <c r="F232" i="94"/>
  <c r="V231" i="94"/>
  <c r="U231" i="94"/>
  <c r="T231" i="94"/>
  <c r="S231" i="94"/>
  <c r="R231" i="94"/>
  <c r="Q231" i="94"/>
  <c r="P231" i="94"/>
  <c r="O231" i="94"/>
  <c r="N231" i="94"/>
  <c r="M231" i="94"/>
  <c r="K231" i="94"/>
  <c r="H231" i="94"/>
  <c r="G231" i="94"/>
  <c r="D231" i="94"/>
  <c r="C231" i="94"/>
  <c r="F231" i="94" s="1"/>
  <c r="W230" i="94"/>
  <c r="F230" i="94"/>
  <c r="V229" i="94"/>
  <c r="U229" i="94"/>
  <c r="U235" i="94" s="1"/>
  <c r="T229" i="94"/>
  <c r="S229" i="94"/>
  <c r="R229" i="94"/>
  <c r="Q229" i="94"/>
  <c r="Q235" i="94" s="1"/>
  <c r="P229" i="94"/>
  <c r="O229" i="94"/>
  <c r="N229" i="94"/>
  <c r="M229" i="94"/>
  <c r="M235" i="94" s="1"/>
  <c r="K229" i="94"/>
  <c r="H229" i="94"/>
  <c r="G229" i="94"/>
  <c r="D229" i="94"/>
  <c r="D235" i="94" s="1"/>
  <c r="C229" i="94"/>
  <c r="W228" i="94"/>
  <c r="F228" i="94"/>
  <c r="V226" i="94"/>
  <c r="U226" i="94"/>
  <c r="T226" i="94"/>
  <c r="S226" i="94"/>
  <c r="R226" i="94"/>
  <c r="Q226" i="94"/>
  <c r="P226" i="94"/>
  <c r="O226" i="94"/>
  <c r="N226" i="94"/>
  <c r="M226" i="94"/>
  <c r="L226" i="94"/>
  <c r="K226" i="94"/>
  <c r="J226" i="94"/>
  <c r="I226" i="94"/>
  <c r="H226" i="94"/>
  <c r="G226" i="94"/>
  <c r="E226" i="94"/>
  <c r="D226" i="94"/>
  <c r="C226" i="94"/>
  <c r="W225" i="94"/>
  <c r="F225" i="94"/>
  <c r="W224" i="94"/>
  <c r="F224" i="94"/>
  <c r="W223" i="94"/>
  <c r="F223" i="94"/>
  <c r="F226" i="94" s="1"/>
  <c r="V222" i="94"/>
  <c r="U222" i="94"/>
  <c r="T222" i="94"/>
  <c r="S222" i="94"/>
  <c r="R222" i="94"/>
  <c r="Q222" i="94"/>
  <c r="P222" i="94"/>
  <c r="O222" i="94"/>
  <c r="N222" i="94"/>
  <c r="M222" i="94"/>
  <c r="L222" i="94"/>
  <c r="K222" i="94"/>
  <c r="J222" i="94"/>
  <c r="I222" i="94"/>
  <c r="H222" i="94"/>
  <c r="G222" i="94"/>
  <c r="W222" i="94" s="1"/>
  <c r="E222" i="94"/>
  <c r="D222" i="94"/>
  <c r="C222" i="94"/>
  <c r="W221" i="94"/>
  <c r="F221" i="94"/>
  <c r="F222" i="94" s="1"/>
  <c r="V220" i="94"/>
  <c r="U220" i="94"/>
  <c r="T220" i="94"/>
  <c r="S220" i="94"/>
  <c r="R220" i="94"/>
  <c r="Q220" i="94"/>
  <c r="P220" i="94"/>
  <c r="O220" i="94"/>
  <c r="N220" i="94"/>
  <c r="M220" i="94"/>
  <c r="L220" i="94"/>
  <c r="K220" i="94"/>
  <c r="J220" i="94"/>
  <c r="I220" i="94"/>
  <c r="H220" i="94"/>
  <c r="G220" i="94"/>
  <c r="E220" i="94"/>
  <c r="D220" i="94"/>
  <c r="C220" i="94"/>
  <c r="W219" i="94"/>
  <c r="F219" i="94"/>
  <c r="F220" i="94" s="1"/>
  <c r="V218" i="94"/>
  <c r="U218" i="94"/>
  <c r="T218" i="94"/>
  <c r="S218" i="94"/>
  <c r="R218" i="94"/>
  <c r="Q218" i="94"/>
  <c r="P218" i="94"/>
  <c r="O218" i="94"/>
  <c r="N218" i="94"/>
  <c r="M218" i="94"/>
  <c r="L218" i="94"/>
  <c r="K218" i="94"/>
  <c r="J218" i="94"/>
  <c r="I218" i="94"/>
  <c r="H218" i="94"/>
  <c r="G218" i="94"/>
  <c r="E218" i="94"/>
  <c r="D218" i="94"/>
  <c r="C218" i="94"/>
  <c r="W217" i="94"/>
  <c r="F217" i="94"/>
  <c r="F218" i="94" s="1"/>
  <c r="U216" i="94"/>
  <c r="T216" i="94"/>
  <c r="S216" i="94"/>
  <c r="R216" i="94"/>
  <c r="Q216" i="94"/>
  <c r="P216" i="94"/>
  <c r="O216" i="94"/>
  <c r="N216" i="94"/>
  <c r="M216" i="94"/>
  <c r="L216" i="94"/>
  <c r="K216" i="94"/>
  <c r="J216" i="94"/>
  <c r="I216" i="94"/>
  <c r="H216" i="94"/>
  <c r="G216" i="94"/>
  <c r="D216" i="94"/>
  <c r="C216" i="94"/>
  <c r="V214" i="94"/>
  <c r="V215" i="94" s="1"/>
  <c r="U214" i="94"/>
  <c r="T214" i="94"/>
  <c r="S214" i="94"/>
  <c r="R214" i="94"/>
  <c r="Q214" i="94"/>
  <c r="P214" i="94"/>
  <c r="O214" i="94"/>
  <c r="N214" i="94"/>
  <c r="M214" i="94"/>
  <c r="L214" i="94"/>
  <c r="K214" i="94"/>
  <c r="J214" i="94"/>
  <c r="I214" i="94"/>
  <c r="H214" i="94"/>
  <c r="G214" i="94"/>
  <c r="W214" i="94" s="1"/>
  <c r="E214" i="94"/>
  <c r="E215" i="94" s="1"/>
  <c r="D214" i="94"/>
  <c r="C214" i="94"/>
  <c r="W213" i="94"/>
  <c r="F213" i="94"/>
  <c r="W212" i="94"/>
  <c r="F212" i="94"/>
  <c r="W211" i="94"/>
  <c r="F211" i="94"/>
  <c r="W210" i="94"/>
  <c r="F210" i="94"/>
  <c r="V209" i="94"/>
  <c r="U209" i="94"/>
  <c r="T209" i="94"/>
  <c r="S209" i="94"/>
  <c r="R209" i="94"/>
  <c r="Q209" i="94"/>
  <c r="P209" i="94"/>
  <c r="O209" i="94"/>
  <c r="N209" i="94"/>
  <c r="M209" i="94"/>
  <c r="L209" i="94"/>
  <c r="K209" i="94"/>
  <c r="J209" i="94"/>
  <c r="I209" i="94"/>
  <c r="H209" i="94"/>
  <c r="G209" i="94"/>
  <c r="E209" i="94"/>
  <c r="D209" i="94"/>
  <c r="C209" i="94"/>
  <c r="W208" i="94"/>
  <c r="F208" i="94"/>
  <c r="W207" i="94"/>
  <c r="F207" i="94"/>
  <c r="V206" i="94"/>
  <c r="U206" i="94"/>
  <c r="T206" i="94"/>
  <c r="S206" i="94"/>
  <c r="R206" i="94"/>
  <c r="Q206" i="94"/>
  <c r="P206" i="94"/>
  <c r="O206" i="94"/>
  <c r="N206" i="94"/>
  <c r="M206" i="94"/>
  <c r="L206" i="94"/>
  <c r="K206" i="94"/>
  <c r="J206" i="94"/>
  <c r="I206" i="94"/>
  <c r="H206" i="94"/>
  <c r="G206" i="94"/>
  <c r="E206" i="94"/>
  <c r="D206" i="94"/>
  <c r="C206" i="94"/>
  <c r="W205" i="94"/>
  <c r="F205" i="94"/>
  <c r="W204" i="94"/>
  <c r="F204" i="94"/>
  <c r="F206" i="94" s="1"/>
  <c r="V203" i="94"/>
  <c r="U203" i="94"/>
  <c r="T203" i="94"/>
  <c r="S203" i="94"/>
  <c r="R203" i="94"/>
  <c r="Q203" i="94"/>
  <c r="P203" i="94"/>
  <c r="O203" i="94"/>
  <c r="N203" i="94"/>
  <c r="M203" i="94"/>
  <c r="L203" i="94"/>
  <c r="K203" i="94"/>
  <c r="J203" i="94"/>
  <c r="I203" i="94"/>
  <c r="H203" i="94"/>
  <c r="G203" i="94"/>
  <c r="E203" i="94"/>
  <c r="D203" i="94"/>
  <c r="C203" i="94"/>
  <c r="W202" i="94"/>
  <c r="F202" i="94"/>
  <c r="F203" i="94" s="1"/>
  <c r="V201" i="94"/>
  <c r="U201" i="94"/>
  <c r="U227" i="94" s="1"/>
  <c r="T201" i="94"/>
  <c r="S201" i="94"/>
  <c r="R201" i="94"/>
  <c r="Q201" i="94"/>
  <c r="Q227" i="94" s="1"/>
  <c r="P201" i="94"/>
  <c r="O201" i="94"/>
  <c r="N201" i="94"/>
  <c r="M201" i="94"/>
  <c r="M227" i="94" s="1"/>
  <c r="L201" i="94"/>
  <c r="K201" i="94"/>
  <c r="J201" i="94"/>
  <c r="I201" i="94"/>
  <c r="I227" i="94" s="1"/>
  <c r="H201" i="94"/>
  <c r="G201" i="94"/>
  <c r="E201" i="94"/>
  <c r="D201" i="94"/>
  <c r="D227" i="94" s="1"/>
  <c r="C201" i="94"/>
  <c r="W200" i="94"/>
  <c r="F200" i="94"/>
  <c r="F201" i="94" s="1"/>
  <c r="V198" i="94"/>
  <c r="U198" i="94"/>
  <c r="T198" i="94"/>
  <c r="S198" i="94"/>
  <c r="R198" i="94"/>
  <c r="Q198" i="94"/>
  <c r="P198" i="94"/>
  <c r="O198" i="94"/>
  <c r="N198" i="94"/>
  <c r="M198" i="94"/>
  <c r="L198" i="94"/>
  <c r="K198" i="94"/>
  <c r="J198" i="94"/>
  <c r="I198" i="94"/>
  <c r="H198" i="94"/>
  <c r="G198" i="94"/>
  <c r="E198" i="94"/>
  <c r="D198" i="94"/>
  <c r="C198" i="94"/>
  <c r="W197" i="94"/>
  <c r="F197" i="94"/>
  <c r="W196" i="94"/>
  <c r="F196" i="94"/>
  <c r="W195" i="94"/>
  <c r="F195" i="94"/>
  <c r="F198" i="94" s="1"/>
  <c r="W193" i="94"/>
  <c r="F193" i="94"/>
  <c r="V192" i="94"/>
  <c r="U192" i="94"/>
  <c r="T192" i="94"/>
  <c r="S192" i="94"/>
  <c r="R192" i="94"/>
  <c r="Q192" i="94"/>
  <c r="P192" i="94"/>
  <c r="O192" i="94"/>
  <c r="N192" i="94"/>
  <c r="M192" i="94"/>
  <c r="L192" i="94"/>
  <c r="K192" i="94"/>
  <c r="J192" i="94"/>
  <c r="I192" i="94"/>
  <c r="H192" i="94"/>
  <c r="E192" i="94"/>
  <c r="D192" i="94"/>
  <c r="C192" i="94"/>
  <c r="G191" i="94"/>
  <c r="G192" i="94" s="1"/>
  <c r="F191" i="94"/>
  <c r="W190" i="94"/>
  <c r="F190" i="94"/>
  <c r="F192" i="94" s="1"/>
  <c r="V189" i="94"/>
  <c r="V194" i="94" s="1"/>
  <c r="U189" i="94"/>
  <c r="T189" i="94"/>
  <c r="S189" i="94"/>
  <c r="S194" i="94" s="1"/>
  <c r="R189" i="94"/>
  <c r="R194" i="94" s="1"/>
  <c r="Q189" i="94"/>
  <c r="P189" i="94"/>
  <c r="O189" i="94"/>
  <c r="O194" i="94" s="1"/>
  <c r="N189" i="94"/>
  <c r="N194" i="94" s="1"/>
  <c r="M189" i="94"/>
  <c r="L189" i="94"/>
  <c r="K189" i="94"/>
  <c r="K194" i="94" s="1"/>
  <c r="J189" i="94"/>
  <c r="J194" i="94" s="1"/>
  <c r="I189" i="94"/>
  <c r="H189" i="94"/>
  <c r="E189" i="94"/>
  <c r="E194" i="94" s="1"/>
  <c r="D189" i="94"/>
  <c r="D194" i="94" s="1"/>
  <c r="C189" i="94"/>
  <c r="W188" i="94"/>
  <c r="F188" i="94"/>
  <c r="G187" i="94"/>
  <c r="G189" i="94" s="1"/>
  <c r="F187" i="94"/>
  <c r="W186" i="94"/>
  <c r="F186" i="94"/>
  <c r="F189" i="94" s="1"/>
  <c r="F194" i="94" s="1"/>
  <c r="V185" i="94"/>
  <c r="U185" i="94"/>
  <c r="T185" i="94"/>
  <c r="S185" i="94"/>
  <c r="R185" i="94"/>
  <c r="Q185" i="94"/>
  <c r="P185" i="94"/>
  <c r="O185" i="94"/>
  <c r="N185" i="94"/>
  <c r="M185" i="94"/>
  <c r="L185" i="94"/>
  <c r="K185" i="94"/>
  <c r="J185" i="94"/>
  <c r="I185" i="94"/>
  <c r="H185" i="94"/>
  <c r="E185" i="94"/>
  <c r="E199" i="94" s="1"/>
  <c r="D185" i="94"/>
  <c r="C185" i="94"/>
  <c r="G184" i="94"/>
  <c r="G185" i="94" s="1"/>
  <c r="F184" i="94"/>
  <c r="W183" i="94"/>
  <c r="F183" i="94"/>
  <c r="W182" i="94"/>
  <c r="F182" i="94"/>
  <c r="W181" i="94"/>
  <c r="F181" i="94"/>
  <c r="V179" i="94"/>
  <c r="V180" i="94" s="1"/>
  <c r="U179" i="94"/>
  <c r="U180" i="94" s="1"/>
  <c r="T179" i="94"/>
  <c r="T180" i="94" s="1"/>
  <c r="S179" i="94"/>
  <c r="S180" i="94" s="1"/>
  <c r="R179" i="94"/>
  <c r="R180" i="94" s="1"/>
  <c r="Q179" i="94"/>
  <c r="Q180" i="94" s="1"/>
  <c r="P179" i="94"/>
  <c r="P180" i="94" s="1"/>
  <c r="O179" i="94"/>
  <c r="O180" i="94" s="1"/>
  <c r="N179" i="94"/>
  <c r="N180" i="94" s="1"/>
  <c r="M179" i="94"/>
  <c r="M180" i="94" s="1"/>
  <c r="K179" i="94"/>
  <c r="K180" i="94" s="1"/>
  <c r="H179" i="94"/>
  <c r="H180" i="94" s="1"/>
  <c r="G179" i="94"/>
  <c r="G180" i="94" s="1"/>
  <c r="D179" i="94"/>
  <c r="D180" i="94" s="1"/>
  <c r="D199" i="94" s="1"/>
  <c r="C179" i="94"/>
  <c r="C180" i="94" s="1"/>
  <c r="W178" i="94"/>
  <c r="F178" i="94"/>
  <c r="V176" i="94"/>
  <c r="U176" i="94"/>
  <c r="T176" i="94"/>
  <c r="S176" i="94"/>
  <c r="R176" i="94"/>
  <c r="Q176" i="94"/>
  <c r="P176" i="94"/>
  <c r="O176" i="94"/>
  <c r="N176" i="94"/>
  <c r="M176" i="94"/>
  <c r="L176" i="94"/>
  <c r="K176" i="94"/>
  <c r="J176" i="94"/>
  <c r="I176" i="94"/>
  <c r="H176" i="94"/>
  <c r="G176" i="94"/>
  <c r="E176" i="94"/>
  <c r="D176" i="94"/>
  <c r="C176" i="94"/>
  <c r="W175" i="94"/>
  <c r="F175" i="94"/>
  <c r="W174" i="94"/>
  <c r="F174" i="94"/>
  <c r="W173" i="94"/>
  <c r="F173" i="94"/>
  <c r="W172" i="94"/>
  <c r="F172" i="94"/>
  <c r="W171" i="94"/>
  <c r="F171" i="94"/>
  <c r="W170" i="94"/>
  <c r="F170" i="94"/>
  <c r="W169" i="94"/>
  <c r="F169" i="94"/>
  <c r="W168" i="94"/>
  <c r="F168" i="94"/>
  <c r="V167" i="94"/>
  <c r="U167" i="94"/>
  <c r="T167" i="94"/>
  <c r="S167" i="94"/>
  <c r="R167" i="94"/>
  <c r="Q167" i="94"/>
  <c r="P167" i="94"/>
  <c r="O167" i="94"/>
  <c r="N167" i="94"/>
  <c r="M167" i="94"/>
  <c r="L167" i="94"/>
  <c r="K167" i="94"/>
  <c r="J167" i="94"/>
  <c r="I167" i="94"/>
  <c r="H167" i="94"/>
  <c r="G167" i="94"/>
  <c r="E167" i="94"/>
  <c r="D167" i="94"/>
  <c r="C167" i="94"/>
  <c r="W166" i="94"/>
  <c r="F166" i="94"/>
  <c r="F167" i="94" s="1"/>
  <c r="V165" i="94"/>
  <c r="U165" i="94"/>
  <c r="T165" i="94"/>
  <c r="S165" i="94"/>
  <c r="R165" i="94"/>
  <c r="Q165" i="94"/>
  <c r="P165" i="94"/>
  <c r="O165" i="94"/>
  <c r="N165" i="94"/>
  <c r="M165" i="94"/>
  <c r="L165" i="94"/>
  <c r="K165" i="94"/>
  <c r="J165" i="94"/>
  <c r="I165" i="94"/>
  <c r="H165" i="94"/>
  <c r="G165" i="94"/>
  <c r="E165" i="94"/>
  <c r="D165" i="94"/>
  <c r="C165" i="94"/>
  <c r="W164" i="94"/>
  <c r="F164" i="94"/>
  <c r="F165" i="94" s="1"/>
  <c r="V163" i="94"/>
  <c r="U163" i="94"/>
  <c r="T163" i="94"/>
  <c r="S163" i="94"/>
  <c r="S177" i="94" s="1"/>
  <c r="R163" i="94"/>
  <c r="Q163" i="94"/>
  <c r="P163" i="94"/>
  <c r="O163" i="94"/>
  <c r="O177" i="94" s="1"/>
  <c r="N163" i="94"/>
  <c r="M163" i="94"/>
  <c r="L163" i="94"/>
  <c r="K163" i="94"/>
  <c r="K177" i="94" s="1"/>
  <c r="J163" i="94"/>
  <c r="I163" i="94"/>
  <c r="H163" i="94"/>
  <c r="G163" i="94"/>
  <c r="G177" i="94" s="1"/>
  <c r="E163" i="94"/>
  <c r="D163" i="94"/>
  <c r="C163" i="94"/>
  <c r="W162" i="94"/>
  <c r="F162" i="94"/>
  <c r="W161" i="94"/>
  <c r="F161" i="94"/>
  <c r="V159" i="94"/>
  <c r="U159" i="94"/>
  <c r="T159" i="94"/>
  <c r="S159" i="94"/>
  <c r="R159" i="94"/>
  <c r="Q159" i="94"/>
  <c r="P159" i="94"/>
  <c r="O159" i="94"/>
  <c r="N159" i="94"/>
  <c r="M159" i="94"/>
  <c r="L159" i="94"/>
  <c r="K159" i="94"/>
  <c r="J159" i="94"/>
  <c r="I159" i="94"/>
  <c r="H159" i="94"/>
  <c r="E159" i="94"/>
  <c r="D159" i="94"/>
  <c r="C159" i="94"/>
  <c r="W158" i="94"/>
  <c r="F158" i="94"/>
  <c r="W157" i="94"/>
  <c r="F157" i="94"/>
  <c r="W156" i="94"/>
  <c r="F156" i="94"/>
  <c r="G155" i="94"/>
  <c r="G159" i="94" s="1"/>
  <c r="W159" i="94" s="1"/>
  <c r="F155" i="94"/>
  <c r="W154" i="94"/>
  <c r="F154" i="94"/>
  <c r="W153" i="94"/>
  <c r="F153" i="94"/>
  <c r="W152" i="94"/>
  <c r="F152" i="94"/>
  <c r="W151" i="94"/>
  <c r="F151" i="94"/>
  <c r="F159" i="94" s="1"/>
  <c r="V150" i="94"/>
  <c r="U150" i="94"/>
  <c r="T150" i="94"/>
  <c r="S150" i="94"/>
  <c r="R150" i="94"/>
  <c r="Q150" i="94"/>
  <c r="P150" i="94"/>
  <c r="O150" i="94"/>
  <c r="N150" i="94"/>
  <c r="M150" i="94"/>
  <c r="L150" i="94"/>
  <c r="K150" i="94"/>
  <c r="J150" i="94"/>
  <c r="I150" i="94"/>
  <c r="H150" i="94"/>
  <c r="G150" i="94"/>
  <c r="E150" i="94"/>
  <c r="D150" i="94"/>
  <c r="C150" i="94"/>
  <c r="W149" i="94"/>
  <c r="F149" i="94"/>
  <c r="F150" i="94" s="1"/>
  <c r="V148" i="94"/>
  <c r="U148" i="94"/>
  <c r="T148" i="94"/>
  <c r="S148" i="94"/>
  <c r="R148" i="94"/>
  <c r="Q148" i="94"/>
  <c r="P148" i="94"/>
  <c r="O148" i="94"/>
  <c r="N148" i="94"/>
  <c r="M148" i="94"/>
  <c r="L148" i="94"/>
  <c r="K148" i="94"/>
  <c r="J148" i="94"/>
  <c r="I148" i="94"/>
  <c r="H148" i="94"/>
  <c r="G148" i="94"/>
  <c r="E148" i="94"/>
  <c r="D148" i="94"/>
  <c r="C148" i="94"/>
  <c r="W147" i="94"/>
  <c r="F147" i="94"/>
  <c r="W146" i="94"/>
  <c r="F146" i="94"/>
  <c r="F148" i="94" s="1"/>
  <c r="V145" i="94"/>
  <c r="U145" i="94"/>
  <c r="T145" i="94"/>
  <c r="T160" i="94" s="1"/>
  <c r="R145" i="94"/>
  <c r="Q145" i="94"/>
  <c r="P145" i="94"/>
  <c r="L145" i="94"/>
  <c r="L160" i="94" s="1"/>
  <c r="J145" i="94"/>
  <c r="E145" i="94"/>
  <c r="E160" i="94" s="1"/>
  <c r="D145" i="94"/>
  <c r="C145" i="94"/>
  <c r="C160" i="94" s="1"/>
  <c r="W144" i="94"/>
  <c r="F144" i="94"/>
  <c r="W143" i="94"/>
  <c r="F143" i="94"/>
  <c r="W142" i="94"/>
  <c r="F142" i="94"/>
  <c r="S141" i="94"/>
  <c r="S145" i="94" s="1"/>
  <c r="F141" i="94"/>
  <c r="W140" i="94"/>
  <c r="F140" i="94"/>
  <c r="O139" i="94"/>
  <c r="O145" i="94" s="1"/>
  <c r="N139" i="94"/>
  <c r="N145" i="94" s="1"/>
  <c r="N160" i="94" s="1"/>
  <c r="M139" i="94"/>
  <c r="M145" i="94" s="1"/>
  <c r="K139" i="94"/>
  <c r="K145" i="94" s="1"/>
  <c r="I139" i="94"/>
  <c r="I145" i="94" s="1"/>
  <c r="H139" i="94"/>
  <c r="H145" i="94" s="1"/>
  <c r="H160" i="94" s="1"/>
  <c r="F139" i="94"/>
  <c r="W137" i="94"/>
  <c r="X137" i="94" s="1"/>
  <c r="V134" i="94"/>
  <c r="U134" i="94"/>
  <c r="T134" i="94"/>
  <c r="S134" i="94"/>
  <c r="R134" i="94"/>
  <c r="Q134" i="94"/>
  <c r="P134" i="94"/>
  <c r="O134" i="94"/>
  <c r="N134" i="94"/>
  <c r="M134" i="94"/>
  <c r="L134" i="94"/>
  <c r="K134" i="94"/>
  <c r="J134" i="94"/>
  <c r="I134" i="94"/>
  <c r="H134" i="94"/>
  <c r="G134" i="94"/>
  <c r="E134" i="94"/>
  <c r="D134" i="94"/>
  <c r="C134" i="94"/>
  <c r="W133" i="94"/>
  <c r="F133" i="94"/>
  <c r="F134" i="94" s="1"/>
  <c r="V132" i="94"/>
  <c r="U132" i="94"/>
  <c r="T132" i="94"/>
  <c r="S132" i="94"/>
  <c r="R132" i="94"/>
  <c r="Q132" i="94"/>
  <c r="P132" i="94"/>
  <c r="O132" i="94"/>
  <c r="N132" i="94"/>
  <c r="M132" i="94"/>
  <c r="L132" i="94"/>
  <c r="K132" i="94"/>
  <c r="J132" i="94"/>
  <c r="I132" i="94"/>
  <c r="H132" i="94"/>
  <c r="G132" i="94"/>
  <c r="E132" i="94"/>
  <c r="D132" i="94"/>
  <c r="C132" i="94"/>
  <c r="W131" i="94"/>
  <c r="F131" i="94"/>
  <c r="F132" i="94" s="1"/>
  <c r="V130" i="94"/>
  <c r="U130" i="94"/>
  <c r="T130" i="94"/>
  <c r="S130" i="94"/>
  <c r="R130" i="94"/>
  <c r="Q130" i="94"/>
  <c r="P130" i="94"/>
  <c r="O130" i="94"/>
  <c r="N130" i="94"/>
  <c r="M130" i="94"/>
  <c r="L130" i="94"/>
  <c r="K130" i="94"/>
  <c r="J130" i="94"/>
  <c r="I130" i="94"/>
  <c r="H130" i="94"/>
  <c r="G130" i="94"/>
  <c r="E130" i="94"/>
  <c r="D130" i="94"/>
  <c r="C130" i="94"/>
  <c r="W129" i="94"/>
  <c r="F129" i="94"/>
  <c r="F130" i="94" s="1"/>
  <c r="V128" i="94"/>
  <c r="U128" i="94"/>
  <c r="T128" i="94"/>
  <c r="S128" i="94"/>
  <c r="R128" i="94"/>
  <c r="Q128" i="94"/>
  <c r="P128" i="94"/>
  <c r="O128" i="94"/>
  <c r="N128" i="94"/>
  <c r="M128" i="94"/>
  <c r="L128" i="94"/>
  <c r="K128" i="94"/>
  <c r="J128" i="94"/>
  <c r="I128" i="94"/>
  <c r="H128" i="94"/>
  <c r="G128" i="94"/>
  <c r="E128" i="94"/>
  <c r="D128" i="94"/>
  <c r="C128" i="94"/>
  <c r="W127" i="94"/>
  <c r="F127" i="94"/>
  <c r="F128" i="94" s="1"/>
  <c r="V125" i="94"/>
  <c r="U125" i="94"/>
  <c r="T125" i="94"/>
  <c r="S125" i="94"/>
  <c r="R125" i="94"/>
  <c r="Q125" i="94"/>
  <c r="P125" i="94"/>
  <c r="O125" i="94"/>
  <c r="N125" i="94"/>
  <c r="M125" i="94"/>
  <c r="L125" i="94"/>
  <c r="K125" i="94"/>
  <c r="J125" i="94"/>
  <c r="I125" i="94"/>
  <c r="H125" i="94"/>
  <c r="G125" i="94"/>
  <c r="E125" i="94"/>
  <c r="D125" i="94"/>
  <c r="C125" i="94"/>
  <c r="W124" i="94"/>
  <c r="F124" i="94"/>
  <c r="F125" i="94" s="1"/>
  <c r="V123" i="94"/>
  <c r="U123" i="94"/>
  <c r="T123" i="94"/>
  <c r="T126" i="94" s="1"/>
  <c r="S123" i="94"/>
  <c r="R123" i="94"/>
  <c r="Q123" i="94"/>
  <c r="P123" i="94"/>
  <c r="P126" i="94" s="1"/>
  <c r="O123" i="94"/>
  <c r="N123" i="94"/>
  <c r="M123" i="94"/>
  <c r="L123" i="94"/>
  <c r="L126" i="94" s="1"/>
  <c r="K123" i="94"/>
  <c r="J123" i="94"/>
  <c r="I123" i="94"/>
  <c r="H123" i="94"/>
  <c r="H126" i="94" s="1"/>
  <c r="G123" i="94"/>
  <c r="E123" i="94"/>
  <c r="D123" i="94"/>
  <c r="C123" i="94"/>
  <c r="C126" i="94" s="1"/>
  <c r="W122" i="94"/>
  <c r="F122" i="94"/>
  <c r="F123" i="94" s="1"/>
  <c r="V120" i="94"/>
  <c r="U120" i="94"/>
  <c r="T120" i="94"/>
  <c r="S120" i="94"/>
  <c r="R120" i="94"/>
  <c r="Q120" i="94"/>
  <c r="P120" i="94"/>
  <c r="O120" i="94"/>
  <c r="N120" i="94"/>
  <c r="M120" i="94"/>
  <c r="L120" i="94"/>
  <c r="K120" i="94"/>
  <c r="J120" i="94"/>
  <c r="I120" i="94"/>
  <c r="H120" i="94"/>
  <c r="G120" i="94"/>
  <c r="E120" i="94"/>
  <c r="D120" i="94"/>
  <c r="C120" i="94"/>
  <c r="W119" i="94"/>
  <c r="F119" i="94"/>
  <c r="F120" i="94" s="1"/>
  <c r="V118" i="94"/>
  <c r="U118" i="94"/>
  <c r="T118" i="94"/>
  <c r="S118" i="94"/>
  <c r="R118" i="94"/>
  <c r="Q118" i="94"/>
  <c r="P118" i="94"/>
  <c r="O118" i="94"/>
  <c r="N118" i="94"/>
  <c r="M118" i="94"/>
  <c r="L118" i="94"/>
  <c r="K118" i="94"/>
  <c r="J118" i="94"/>
  <c r="I118" i="94"/>
  <c r="H118" i="94"/>
  <c r="G118" i="94"/>
  <c r="E118" i="94"/>
  <c r="D118" i="94"/>
  <c r="C118" i="94"/>
  <c r="W117" i="94"/>
  <c r="F117" i="94"/>
  <c r="F118" i="94" s="1"/>
  <c r="V116" i="94"/>
  <c r="U116" i="94"/>
  <c r="T116" i="94"/>
  <c r="S116" i="94"/>
  <c r="R116" i="94"/>
  <c r="Q116" i="94"/>
  <c r="P116" i="94"/>
  <c r="O116" i="94"/>
  <c r="N116" i="94"/>
  <c r="M116" i="94"/>
  <c r="L116" i="94"/>
  <c r="K116" i="94"/>
  <c r="J116" i="94"/>
  <c r="I116" i="94"/>
  <c r="H116" i="94"/>
  <c r="G116" i="94"/>
  <c r="E116" i="94"/>
  <c r="D116" i="94"/>
  <c r="C116" i="94"/>
  <c r="W115" i="94"/>
  <c r="F115" i="94"/>
  <c r="F116" i="94" s="1"/>
  <c r="W113" i="94"/>
  <c r="F113" i="94"/>
  <c r="V110" i="94"/>
  <c r="U110" i="94"/>
  <c r="T110" i="94"/>
  <c r="S110" i="94"/>
  <c r="R110" i="94"/>
  <c r="Q110" i="94"/>
  <c r="P110" i="94"/>
  <c r="O110" i="94"/>
  <c r="N110" i="94"/>
  <c r="M110" i="94"/>
  <c r="K110" i="94"/>
  <c r="H110" i="94"/>
  <c r="G110" i="94"/>
  <c r="D110" i="94"/>
  <c r="C110" i="94"/>
  <c r="W109" i="94"/>
  <c r="F109" i="94"/>
  <c r="W108" i="94"/>
  <c r="F108" i="94"/>
  <c r="V107" i="94"/>
  <c r="U107" i="94"/>
  <c r="T107" i="94"/>
  <c r="S107" i="94"/>
  <c r="R107" i="94"/>
  <c r="Q107" i="94"/>
  <c r="P107" i="94"/>
  <c r="O107" i="94"/>
  <c r="N107" i="94"/>
  <c r="M107" i="94"/>
  <c r="L107" i="94"/>
  <c r="K107" i="94"/>
  <c r="J107" i="94"/>
  <c r="I107" i="94"/>
  <c r="H107" i="94"/>
  <c r="G107" i="94"/>
  <c r="E107" i="94"/>
  <c r="D107" i="94"/>
  <c r="C107" i="94"/>
  <c r="W106" i="94"/>
  <c r="F106" i="94"/>
  <c r="W105" i="94"/>
  <c r="F105" i="94"/>
  <c r="F107" i="94" s="1"/>
  <c r="V104" i="94"/>
  <c r="U104" i="94"/>
  <c r="T104" i="94"/>
  <c r="S104" i="94"/>
  <c r="R104" i="94"/>
  <c r="Q104" i="94"/>
  <c r="P104" i="94"/>
  <c r="O104" i="94"/>
  <c r="N104" i="94"/>
  <c r="M104" i="94"/>
  <c r="L104" i="94"/>
  <c r="L111" i="94" s="1"/>
  <c r="K104" i="94"/>
  <c r="J104" i="94"/>
  <c r="J111" i="94" s="1"/>
  <c r="I104" i="94"/>
  <c r="H104" i="94"/>
  <c r="H111" i="94" s="1"/>
  <c r="G104" i="94"/>
  <c r="E104" i="94"/>
  <c r="E111" i="94" s="1"/>
  <c r="D104" i="94"/>
  <c r="C104" i="94"/>
  <c r="W103" i="94"/>
  <c r="F103" i="94"/>
  <c r="F104" i="94" s="1"/>
  <c r="V102" i="94"/>
  <c r="U102" i="94"/>
  <c r="T102" i="94"/>
  <c r="S102" i="94"/>
  <c r="R102" i="94"/>
  <c r="Q102" i="94"/>
  <c r="P102" i="94"/>
  <c r="O102" i="94"/>
  <c r="N102" i="94"/>
  <c r="M102" i="94"/>
  <c r="L102" i="94"/>
  <c r="K102" i="94"/>
  <c r="J102" i="94"/>
  <c r="I102" i="94"/>
  <c r="H102" i="94"/>
  <c r="G102" i="94"/>
  <c r="E102" i="94"/>
  <c r="D102" i="94"/>
  <c r="C102" i="94"/>
  <c r="W101" i="94"/>
  <c r="F101" i="94"/>
  <c r="W100" i="94"/>
  <c r="F100" i="94"/>
  <c r="W99" i="94"/>
  <c r="F99" i="94"/>
  <c r="W98" i="94"/>
  <c r="F98" i="94"/>
  <c r="F102" i="94" s="1"/>
  <c r="V97" i="94"/>
  <c r="U97" i="94"/>
  <c r="T97" i="94"/>
  <c r="S97" i="94"/>
  <c r="R97" i="94"/>
  <c r="Q97" i="94"/>
  <c r="P97" i="94"/>
  <c r="O97" i="94"/>
  <c r="N97" i="94"/>
  <c r="M97" i="94"/>
  <c r="L97" i="94"/>
  <c r="K97" i="94"/>
  <c r="J97" i="94"/>
  <c r="I97" i="94"/>
  <c r="H97" i="94"/>
  <c r="G97" i="94"/>
  <c r="E97" i="94"/>
  <c r="D97" i="94"/>
  <c r="C97" i="94"/>
  <c r="W96" i="94"/>
  <c r="F96" i="94"/>
  <c r="W95" i="94"/>
  <c r="F95" i="94"/>
  <c r="W94" i="94"/>
  <c r="F94" i="94"/>
  <c r="W93" i="94"/>
  <c r="F93" i="94"/>
  <c r="W92" i="94"/>
  <c r="F92" i="94"/>
  <c r="W91" i="94"/>
  <c r="F91" i="94"/>
  <c r="W90" i="94"/>
  <c r="F90" i="94"/>
  <c r="W89" i="94"/>
  <c r="F89" i="94"/>
  <c r="V87" i="94"/>
  <c r="U87" i="94"/>
  <c r="T87" i="94"/>
  <c r="S87" i="94"/>
  <c r="R87" i="94"/>
  <c r="Q87" i="94"/>
  <c r="P87" i="94"/>
  <c r="O87" i="94"/>
  <c r="N87" i="94"/>
  <c r="M87" i="94"/>
  <c r="L87" i="94"/>
  <c r="K87" i="94"/>
  <c r="J87" i="94"/>
  <c r="I87" i="94"/>
  <c r="H87" i="94"/>
  <c r="E87" i="94"/>
  <c r="D87" i="94"/>
  <c r="C87" i="94"/>
  <c r="G86" i="94"/>
  <c r="W86" i="94" s="1"/>
  <c r="F86" i="94"/>
  <c r="G85" i="94"/>
  <c r="F85" i="94"/>
  <c r="V84" i="94"/>
  <c r="U84" i="94"/>
  <c r="T84" i="94"/>
  <c r="S84" i="94"/>
  <c r="R84" i="94"/>
  <c r="Q84" i="94"/>
  <c r="P84" i="94"/>
  <c r="O84" i="94"/>
  <c r="N84" i="94"/>
  <c r="M84" i="94"/>
  <c r="L84" i="94"/>
  <c r="K84" i="94"/>
  <c r="J84" i="94"/>
  <c r="I84" i="94"/>
  <c r="H84" i="94"/>
  <c r="G84" i="94"/>
  <c r="E84" i="94"/>
  <c r="D84" i="94"/>
  <c r="C84" i="94"/>
  <c r="W83" i="94"/>
  <c r="F83" i="94"/>
  <c r="W82" i="94"/>
  <c r="F82" i="94"/>
  <c r="F84" i="94" s="1"/>
  <c r="V81" i="94"/>
  <c r="U81" i="94"/>
  <c r="T81" i="94"/>
  <c r="S81" i="94"/>
  <c r="R81" i="94"/>
  <c r="Q81" i="94"/>
  <c r="P81" i="94"/>
  <c r="O81" i="94"/>
  <c r="N81" i="94"/>
  <c r="M81" i="94"/>
  <c r="L81" i="94"/>
  <c r="K81" i="94"/>
  <c r="J81" i="94"/>
  <c r="I81" i="94"/>
  <c r="H81" i="94"/>
  <c r="G81" i="94"/>
  <c r="E81" i="94"/>
  <c r="D81" i="94"/>
  <c r="C81" i="94"/>
  <c r="W80" i="94"/>
  <c r="F80" i="94"/>
  <c r="W79" i="94"/>
  <c r="F79" i="94"/>
  <c r="V78" i="94"/>
  <c r="U78" i="94"/>
  <c r="T78" i="94"/>
  <c r="S78" i="94"/>
  <c r="R78" i="94"/>
  <c r="Q78" i="94"/>
  <c r="P78" i="94"/>
  <c r="O78" i="94"/>
  <c r="N78" i="94"/>
  <c r="M78" i="94"/>
  <c r="L78" i="94"/>
  <c r="K78" i="94"/>
  <c r="J78" i="94"/>
  <c r="I78" i="94"/>
  <c r="H78" i="94"/>
  <c r="G78" i="94"/>
  <c r="E78" i="94"/>
  <c r="D78" i="94"/>
  <c r="C78" i="94"/>
  <c r="W77" i="94"/>
  <c r="F77" i="94"/>
  <c r="F78" i="94" s="1"/>
  <c r="V76" i="94"/>
  <c r="U76" i="94"/>
  <c r="T76" i="94"/>
  <c r="S76" i="94"/>
  <c r="R76" i="94"/>
  <c r="Q76" i="94"/>
  <c r="P76" i="94"/>
  <c r="O76" i="94"/>
  <c r="N76" i="94"/>
  <c r="M76" i="94"/>
  <c r="L76" i="94"/>
  <c r="K76" i="94"/>
  <c r="J76" i="94"/>
  <c r="I76" i="94"/>
  <c r="H76" i="94"/>
  <c r="G76" i="94"/>
  <c r="E76" i="94"/>
  <c r="D76" i="94"/>
  <c r="C76" i="94"/>
  <c r="W75" i="94"/>
  <c r="F75" i="94"/>
  <c r="F76" i="94" s="1"/>
  <c r="V74" i="94"/>
  <c r="U74" i="94"/>
  <c r="T74" i="94"/>
  <c r="S74" i="94"/>
  <c r="R74" i="94"/>
  <c r="Q74" i="94"/>
  <c r="P74" i="94"/>
  <c r="O74" i="94"/>
  <c r="N74" i="94"/>
  <c r="M74" i="94"/>
  <c r="L74" i="94"/>
  <c r="K74" i="94"/>
  <c r="J74" i="94"/>
  <c r="I74" i="94"/>
  <c r="H74" i="94"/>
  <c r="G74" i="94"/>
  <c r="E74" i="94"/>
  <c r="D74" i="94"/>
  <c r="C74" i="94"/>
  <c r="W73" i="94"/>
  <c r="F73" i="94"/>
  <c r="F74" i="94" s="1"/>
  <c r="V71" i="94"/>
  <c r="U71" i="94"/>
  <c r="T71" i="94"/>
  <c r="S71" i="94"/>
  <c r="R71" i="94"/>
  <c r="Q71" i="94"/>
  <c r="P71" i="94"/>
  <c r="O71" i="94"/>
  <c r="N71" i="94"/>
  <c r="M71" i="94"/>
  <c r="L71" i="94"/>
  <c r="K71" i="94"/>
  <c r="J71" i="94"/>
  <c r="I71" i="94"/>
  <c r="H71" i="94"/>
  <c r="G71" i="94"/>
  <c r="E71" i="94"/>
  <c r="D71" i="94"/>
  <c r="C71" i="94"/>
  <c r="W70" i="94"/>
  <c r="F70" i="94"/>
  <c r="W69" i="94"/>
  <c r="F69" i="94"/>
  <c r="W68" i="94"/>
  <c r="F68" i="94"/>
  <c r="W67" i="94"/>
  <c r="F67" i="94"/>
  <c r="W66" i="94"/>
  <c r="F66" i="94"/>
  <c r="W65" i="94"/>
  <c r="F65" i="94"/>
  <c r="W64" i="94"/>
  <c r="F64" i="94"/>
  <c r="W63" i="94"/>
  <c r="F63" i="94"/>
  <c r="W62" i="94"/>
  <c r="F62" i="94"/>
  <c r="V61" i="94"/>
  <c r="U61" i="94"/>
  <c r="T61" i="94"/>
  <c r="S61" i="94"/>
  <c r="Q61" i="94"/>
  <c r="P61" i="94"/>
  <c r="O61" i="94"/>
  <c r="N61" i="94"/>
  <c r="M61" i="94"/>
  <c r="L61" i="94"/>
  <c r="K61" i="94"/>
  <c r="J61" i="94"/>
  <c r="I61" i="94"/>
  <c r="H61" i="94"/>
  <c r="G61" i="94"/>
  <c r="E61" i="94"/>
  <c r="D61" i="94"/>
  <c r="C61" i="94"/>
  <c r="W60" i="94"/>
  <c r="F60" i="94"/>
  <c r="R59" i="94"/>
  <c r="R61" i="94" s="1"/>
  <c r="F59" i="94"/>
  <c r="W58" i="94"/>
  <c r="F58" i="94"/>
  <c r="W57" i="94"/>
  <c r="F57" i="94"/>
  <c r="V56" i="94"/>
  <c r="U56" i="94"/>
  <c r="T56" i="94"/>
  <c r="S56" i="94"/>
  <c r="R56" i="94"/>
  <c r="Q56" i="94"/>
  <c r="Q72" i="94" s="1"/>
  <c r="P56" i="94"/>
  <c r="O56" i="94"/>
  <c r="O72" i="94" s="1"/>
  <c r="N56" i="94"/>
  <c r="M56" i="94"/>
  <c r="M72" i="94" s="1"/>
  <c r="L56" i="94"/>
  <c r="K56" i="94"/>
  <c r="K72" i="94" s="1"/>
  <c r="J56" i="94"/>
  <c r="I56" i="94"/>
  <c r="I72" i="94" s="1"/>
  <c r="H56" i="94"/>
  <c r="G56" i="94"/>
  <c r="G72" i="94" s="1"/>
  <c r="E56" i="94"/>
  <c r="D56" i="94"/>
  <c r="D72" i="94" s="1"/>
  <c r="C56" i="94"/>
  <c r="W55" i="94"/>
  <c r="F55" i="94"/>
  <c r="W54" i="94"/>
  <c r="F54" i="94"/>
  <c r="F56" i="94" s="1"/>
  <c r="V52" i="94"/>
  <c r="U52" i="94"/>
  <c r="T52" i="94"/>
  <c r="S52" i="94"/>
  <c r="R52" i="94"/>
  <c r="Q52" i="94"/>
  <c r="P52" i="94"/>
  <c r="O52" i="94"/>
  <c r="L52" i="94"/>
  <c r="J52" i="94"/>
  <c r="I52" i="94"/>
  <c r="G52" i="94"/>
  <c r="E52" i="94"/>
  <c r="D52" i="94"/>
  <c r="C52" i="94"/>
  <c r="H51" i="94"/>
  <c r="H52" i="94" s="1"/>
  <c r="F51" i="94"/>
  <c r="W50" i="94"/>
  <c r="F50" i="94"/>
  <c r="W49" i="94"/>
  <c r="F49" i="94"/>
  <c r="W48" i="94"/>
  <c r="F48" i="94"/>
  <c r="W47" i="94"/>
  <c r="F47" i="94"/>
  <c r="N46" i="94"/>
  <c r="N52" i="94" s="1"/>
  <c r="M46" i="94"/>
  <c r="M52" i="94" s="1"/>
  <c r="K46" i="94"/>
  <c r="K52" i="94" s="1"/>
  <c r="F46" i="94"/>
  <c r="V45" i="94"/>
  <c r="U45" i="94"/>
  <c r="T45" i="94"/>
  <c r="S45" i="94"/>
  <c r="R45" i="94"/>
  <c r="Q45" i="94"/>
  <c r="P45" i="94"/>
  <c r="O45" i="94"/>
  <c r="N45" i="94"/>
  <c r="M45" i="94"/>
  <c r="L45" i="94"/>
  <c r="K45" i="94"/>
  <c r="J45" i="94"/>
  <c r="I45" i="94"/>
  <c r="H45" i="94"/>
  <c r="G45" i="94"/>
  <c r="E45" i="94"/>
  <c r="D45" i="94"/>
  <c r="C45" i="94"/>
  <c r="W44" i="94"/>
  <c r="F44" i="94"/>
  <c r="W43" i="94"/>
  <c r="F43" i="94"/>
  <c r="F45" i="94" s="1"/>
  <c r="V42" i="94"/>
  <c r="U42" i="94"/>
  <c r="T42" i="94"/>
  <c r="S42" i="94"/>
  <c r="R42" i="94"/>
  <c r="Q42" i="94"/>
  <c r="P42" i="94"/>
  <c r="O42" i="94"/>
  <c r="M42" i="94"/>
  <c r="L42" i="94"/>
  <c r="K42" i="94"/>
  <c r="J42" i="94"/>
  <c r="I42" i="94"/>
  <c r="H42" i="94"/>
  <c r="G42" i="94"/>
  <c r="E42" i="94"/>
  <c r="D42" i="94"/>
  <c r="C42" i="94"/>
  <c r="N41" i="94"/>
  <c r="W41" i="94" s="1"/>
  <c r="F41" i="94"/>
  <c r="N40" i="94"/>
  <c r="W40" i="94" s="1"/>
  <c r="F40" i="94"/>
  <c r="W39" i="94"/>
  <c r="F39" i="94"/>
  <c r="W38" i="94"/>
  <c r="F38" i="94"/>
  <c r="N37" i="94"/>
  <c r="F37" i="94"/>
  <c r="W36" i="94"/>
  <c r="F36" i="94"/>
  <c r="W35" i="94"/>
  <c r="F35" i="94"/>
  <c r="W34" i="94"/>
  <c r="F34" i="94"/>
  <c r="V33" i="94"/>
  <c r="U33" i="94"/>
  <c r="T33" i="94"/>
  <c r="S33" i="94"/>
  <c r="R33" i="94"/>
  <c r="P33" i="94"/>
  <c r="O33" i="94"/>
  <c r="N33" i="94"/>
  <c r="M33" i="94"/>
  <c r="L33" i="94"/>
  <c r="K33" i="94"/>
  <c r="J33" i="94"/>
  <c r="I33" i="94"/>
  <c r="H33" i="94"/>
  <c r="G33" i="94"/>
  <c r="E33" i="94"/>
  <c r="D33" i="94"/>
  <c r="C33" i="94"/>
  <c r="W32" i="94"/>
  <c r="F32" i="94"/>
  <c r="Q31" i="94"/>
  <c r="Q33" i="94" s="1"/>
  <c r="F31" i="94"/>
  <c r="F33" i="94" s="1"/>
  <c r="V30" i="94"/>
  <c r="U30" i="94"/>
  <c r="T30" i="94"/>
  <c r="S30" i="94"/>
  <c r="R30" i="94"/>
  <c r="Q30" i="94"/>
  <c r="P30" i="94"/>
  <c r="P53" i="94" s="1"/>
  <c r="N30" i="94"/>
  <c r="M30" i="94"/>
  <c r="L30" i="94"/>
  <c r="K30" i="94"/>
  <c r="J30" i="94"/>
  <c r="J53" i="94" s="1"/>
  <c r="I30" i="94"/>
  <c r="H30" i="94"/>
  <c r="G30" i="94"/>
  <c r="E30" i="94"/>
  <c r="D30" i="94"/>
  <c r="C30" i="94"/>
  <c r="W29" i="94"/>
  <c r="F29" i="94"/>
  <c r="O28" i="94"/>
  <c r="O30" i="94" s="1"/>
  <c r="F28" i="94"/>
  <c r="W27" i="94"/>
  <c r="F27" i="94"/>
  <c r="F30" i="94" s="1"/>
  <c r="V26" i="94"/>
  <c r="U26" i="94"/>
  <c r="S26" i="94"/>
  <c r="R26" i="94"/>
  <c r="P26" i="94"/>
  <c r="N26" i="94"/>
  <c r="M26" i="94"/>
  <c r="L26" i="94"/>
  <c r="K26" i="94"/>
  <c r="J26" i="94"/>
  <c r="I26" i="94"/>
  <c r="H26" i="94"/>
  <c r="E26" i="94"/>
  <c r="C26" i="94"/>
  <c r="G25" i="94"/>
  <c r="W25" i="94" s="1"/>
  <c r="F25" i="94"/>
  <c r="W24" i="94"/>
  <c r="F24" i="94"/>
  <c r="W23" i="94"/>
  <c r="F23" i="94"/>
  <c r="F22" i="94"/>
  <c r="T21" i="94"/>
  <c r="T26" i="94" s="1"/>
  <c r="Q21" i="94"/>
  <c r="Q26" i="94" s="1"/>
  <c r="O21" i="94"/>
  <c r="O26" i="94" s="1"/>
  <c r="D21" i="94"/>
  <c r="D26" i="94" s="1"/>
  <c r="V19" i="94"/>
  <c r="U19" i="94"/>
  <c r="T19" i="94"/>
  <c r="S19" i="94"/>
  <c r="R19" i="94"/>
  <c r="Q19" i="94"/>
  <c r="P19" i="94"/>
  <c r="O19" i="94"/>
  <c r="N19" i="94"/>
  <c r="M19" i="94"/>
  <c r="L19" i="94"/>
  <c r="K19" i="94"/>
  <c r="J19" i="94"/>
  <c r="I19" i="94"/>
  <c r="H19" i="94"/>
  <c r="G19" i="94"/>
  <c r="W19" i="94" s="1"/>
  <c r="E19" i="94"/>
  <c r="D19" i="94"/>
  <c r="C19" i="94"/>
  <c r="W18" i="94"/>
  <c r="F18" i="94"/>
  <c r="W17" i="94"/>
  <c r="F17" i="94"/>
  <c r="W16" i="94"/>
  <c r="F16" i="94"/>
  <c r="L15" i="94"/>
  <c r="L20" i="94" s="1"/>
  <c r="J15" i="94"/>
  <c r="I15" i="94"/>
  <c r="I20" i="94" s="1"/>
  <c r="E15" i="94"/>
  <c r="E20" i="94" s="1"/>
  <c r="D15" i="94"/>
  <c r="D20" i="94" s="1"/>
  <c r="W14" i="94"/>
  <c r="F14" i="94"/>
  <c r="V13" i="94"/>
  <c r="V15" i="94" s="1"/>
  <c r="V20" i="94" s="1"/>
  <c r="U13" i="94"/>
  <c r="U15" i="94" s="1"/>
  <c r="U20" i="94" s="1"/>
  <c r="S13" i="94"/>
  <c r="S15" i="94" s="1"/>
  <c r="R13" i="94"/>
  <c r="R15" i="94" s="1"/>
  <c r="R20" i="94" s="1"/>
  <c r="Q13" i="94"/>
  <c r="P13" i="94"/>
  <c r="P15" i="94" s="1"/>
  <c r="P20" i="94" s="1"/>
  <c r="O13" i="94"/>
  <c r="N13" i="94"/>
  <c r="N15" i="94" s="1"/>
  <c r="N20" i="94" s="1"/>
  <c r="M13" i="94"/>
  <c r="M15" i="94" s="1"/>
  <c r="K13" i="94"/>
  <c r="K15" i="94" s="1"/>
  <c r="H13" i="94"/>
  <c r="H15" i="94" s="1"/>
  <c r="H20" i="94" s="1"/>
  <c r="G13" i="94"/>
  <c r="G15" i="94" s="1"/>
  <c r="C13" i="94"/>
  <c r="C15" i="94" s="1"/>
  <c r="C20" i="94" s="1"/>
  <c r="W12" i="94"/>
  <c r="F12" i="94"/>
  <c r="W11" i="94"/>
  <c r="F11" i="94"/>
  <c r="W10" i="94"/>
  <c r="F10" i="94"/>
  <c r="W9" i="94"/>
  <c r="F9" i="94"/>
  <c r="W8" i="94"/>
  <c r="F8" i="94"/>
  <c r="W7" i="94"/>
  <c r="F7" i="94"/>
  <c r="T6" i="94"/>
  <c r="T15" i="94" s="1"/>
  <c r="T20" i="94" s="1"/>
  <c r="Q6" i="94"/>
  <c r="O6" i="94"/>
  <c r="O15" i="94" s="1"/>
  <c r="O20" i="94" s="1"/>
  <c r="F6" i="94"/>
  <c r="D23" i="128"/>
  <c r="E23" i="128" s="1"/>
  <c r="C12" i="128"/>
  <c r="D12" i="128" s="1"/>
  <c r="E12" i="128" s="1"/>
  <c r="C15" i="128"/>
  <c r="D15" i="128" s="1"/>
  <c r="E15" i="128" s="1"/>
  <c r="C16" i="128"/>
  <c r="D16" i="128" s="1"/>
  <c r="E16" i="128" s="1"/>
  <c r="F11" i="64"/>
  <c r="C115" i="1"/>
  <c r="D27" i="87"/>
  <c r="D26" i="87" s="1"/>
  <c r="E124" i="87"/>
  <c r="E120" i="87"/>
  <c r="C1" i="126"/>
  <c r="C3" i="1"/>
  <c r="C3" i="77" s="1"/>
  <c r="O20" i="24"/>
  <c r="D20" i="24" s="1"/>
  <c r="O19" i="24"/>
  <c r="D19" i="24" s="1"/>
  <c r="O18" i="24"/>
  <c r="L18" i="24" s="1"/>
  <c r="O17" i="24"/>
  <c r="D17" i="24" s="1"/>
  <c r="O16" i="24"/>
  <c r="N16" i="24" s="1"/>
  <c r="O22" i="24"/>
  <c r="O21" i="24"/>
  <c r="O23" i="24"/>
  <c r="C94" i="105"/>
  <c r="C103" i="105"/>
  <c r="C110" i="105"/>
  <c r="C135" i="105" s="1"/>
  <c r="C114" i="105"/>
  <c r="C121" i="105"/>
  <c r="C127" i="105"/>
  <c r="C8" i="105"/>
  <c r="C15" i="105"/>
  <c r="C22" i="105"/>
  <c r="C30" i="105"/>
  <c r="C29" i="105" s="1"/>
  <c r="C37" i="105"/>
  <c r="C49" i="105"/>
  <c r="C55" i="105"/>
  <c r="C60" i="105"/>
  <c r="C66" i="105"/>
  <c r="C70" i="105"/>
  <c r="C75" i="105"/>
  <c r="C78" i="105"/>
  <c r="C83" i="105"/>
  <c r="A1" i="78"/>
  <c r="C141" i="1"/>
  <c r="C146" i="121"/>
  <c r="C140" i="121"/>
  <c r="C147" i="120"/>
  <c r="C141" i="120"/>
  <c r="E5" i="128"/>
  <c r="E28" i="128" s="1"/>
  <c r="C5" i="128"/>
  <c r="C28" i="128" s="1"/>
  <c r="D5" i="128"/>
  <c r="D28" i="128" s="1"/>
  <c r="C51" i="127"/>
  <c r="C57" i="127" s="1"/>
  <c r="C45" i="127"/>
  <c r="C51" i="126"/>
  <c r="C45" i="126"/>
  <c r="C52" i="124"/>
  <c r="C46" i="124"/>
  <c r="C58" i="124" s="1"/>
  <c r="C52" i="123"/>
  <c r="C46" i="123"/>
  <c r="C58" i="123" s="1"/>
  <c r="C52" i="122"/>
  <c r="C46" i="122"/>
  <c r="C58" i="122" s="1"/>
  <c r="D94" i="87"/>
  <c r="D109" i="87"/>
  <c r="D120" i="87"/>
  <c r="D139" i="87" s="1"/>
  <c r="D124" i="87"/>
  <c r="D5" i="87"/>
  <c r="D12" i="87"/>
  <c r="D19" i="87"/>
  <c r="D34" i="87"/>
  <c r="D46" i="87"/>
  <c r="D52" i="87"/>
  <c r="D57" i="87"/>
  <c r="D63" i="87"/>
  <c r="D67" i="87"/>
  <c r="D72" i="87"/>
  <c r="D75" i="87"/>
  <c r="D80" i="87"/>
  <c r="C1" i="127"/>
  <c r="C37" i="127"/>
  <c r="C30" i="127"/>
  <c r="C26" i="127"/>
  <c r="C20" i="127"/>
  <c r="C8" i="127"/>
  <c r="C37" i="126"/>
  <c r="C30" i="126"/>
  <c r="C26" i="126"/>
  <c r="C20" i="126"/>
  <c r="C8" i="126"/>
  <c r="C1" i="124"/>
  <c r="C1" i="123"/>
  <c r="C1" i="122"/>
  <c r="C38" i="124"/>
  <c r="C31" i="124"/>
  <c r="C26" i="124"/>
  <c r="C20" i="124"/>
  <c r="C8" i="124"/>
  <c r="C38" i="123"/>
  <c r="C31" i="123"/>
  <c r="C26" i="123"/>
  <c r="C20" i="123"/>
  <c r="C8" i="123"/>
  <c r="C38" i="122"/>
  <c r="C31" i="122"/>
  <c r="C26" i="122"/>
  <c r="C20" i="122"/>
  <c r="C8" i="122"/>
  <c r="C1" i="120"/>
  <c r="C1" i="121"/>
  <c r="C133" i="121"/>
  <c r="C129" i="121"/>
  <c r="C154" i="121" s="1"/>
  <c r="C114" i="121"/>
  <c r="C93" i="121"/>
  <c r="C128" i="121"/>
  <c r="C82" i="121"/>
  <c r="C78" i="121"/>
  <c r="C75" i="121"/>
  <c r="C70" i="121"/>
  <c r="C66" i="121"/>
  <c r="C60" i="121"/>
  <c r="C55" i="121"/>
  <c r="C49" i="121"/>
  <c r="C37" i="121"/>
  <c r="C30" i="121"/>
  <c r="C29" i="121" s="1"/>
  <c r="C22" i="121"/>
  <c r="C15" i="121"/>
  <c r="C8" i="121"/>
  <c r="C134" i="120"/>
  <c r="C130" i="120"/>
  <c r="C155" i="120" s="1"/>
  <c r="C115" i="120"/>
  <c r="C94" i="120"/>
  <c r="C129" i="120" s="1"/>
  <c r="C156" i="120" s="1"/>
  <c r="C83" i="120"/>
  <c r="C78" i="120"/>
  <c r="C75" i="120"/>
  <c r="C70" i="120"/>
  <c r="C66" i="120"/>
  <c r="C60" i="120"/>
  <c r="C55" i="120"/>
  <c r="C49" i="120"/>
  <c r="C37" i="120"/>
  <c r="C30" i="120"/>
  <c r="C29" i="120"/>
  <c r="C22" i="120"/>
  <c r="C15" i="120"/>
  <c r="C65" i="120" s="1"/>
  <c r="C8" i="120"/>
  <c r="C145" i="118"/>
  <c r="C140" i="118"/>
  <c r="C133" i="118"/>
  <c r="C129" i="118"/>
  <c r="C114" i="118"/>
  <c r="C93" i="118"/>
  <c r="C128" i="118" s="1"/>
  <c r="C79" i="118"/>
  <c r="C75" i="118"/>
  <c r="C72" i="118"/>
  <c r="C67" i="118"/>
  <c r="C86" i="118" s="1"/>
  <c r="C63" i="118"/>
  <c r="C57" i="118"/>
  <c r="C52" i="118"/>
  <c r="C46" i="118"/>
  <c r="C34" i="118"/>
  <c r="C27" i="118"/>
  <c r="C26" i="118" s="1"/>
  <c r="C19" i="118"/>
  <c r="C12" i="118"/>
  <c r="C5" i="118"/>
  <c r="C3" i="118"/>
  <c r="C91" i="118" s="1"/>
  <c r="C146" i="117"/>
  <c r="C141" i="117"/>
  <c r="C134" i="117"/>
  <c r="C130" i="117"/>
  <c r="C154" i="117" s="1"/>
  <c r="C115" i="117"/>
  <c r="C94" i="117"/>
  <c r="C129" i="117"/>
  <c r="C80" i="117"/>
  <c r="C75" i="117"/>
  <c r="C72" i="117"/>
  <c r="C67" i="117"/>
  <c r="C63" i="117"/>
  <c r="C57" i="117"/>
  <c r="C52" i="117"/>
  <c r="C46" i="117"/>
  <c r="C34" i="117"/>
  <c r="C27" i="117"/>
  <c r="C26" i="117"/>
  <c r="C62" i="117" s="1"/>
  <c r="C159" i="117" s="1"/>
  <c r="C19" i="117"/>
  <c r="C12" i="117"/>
  <c r="C5" i="117"/>
  <c r="C3" i="117"/>
  <c r="C92" i="117" s="1"/>
  <c r="C26" i="79"/>
  <c r="F3" i="64"/>
  <c r="E29" i="73"/>
  <c r="C147" i="1"/>
  <c r="C134" i="1"/>
  <c r="C27" i="1"/>
  <c r="A1" i="70"/>
  <c r="A1" i="24"/>
  <c r="H4" i="66"/>
  <c r="G4" i="66"/>
  <c r="F4" i="66"/>
  <c r="E4" i="66"/>
  <c r="D3" i="66"/>
  <c r="C3" i="87"/>
  <c r="C92" i="87" s="1"/>
  <c r="D3" i="87"/>
  <c r="D92" i="87" s="1"/>
  <c r="C1" i="79"/>
  <c r="A47" i="71"/>
  <c r="D14" i="71"/>
  <c r="D27" i="71" s="1"/>
  <c r="D37" i="71" s="1"/>
  <c r="C14" i="71"/>
  <c r="C27" i="71" s="1"/>
  <c r="C37" i="71" s="1"/>
  <c r="B14" i="71"/>
  <c r="B27" i="71" s="1"/>
  <c r="B37" i="71" s="1"/>
  <c r="F3" i="63"/>
  <c r="D3" i="63"/>
  <c r="D3" i="64" s="1"/>
  <c r="C4" i="62"/>
  <c r="D4" i="62" s="1"/>
  <c r="E4" i="62" s="1"/>
  <c r="A12" i="75"/>
  <c r="A11" i="76" s="1"/>
  <c r="A4" i="76"/>
  <c r="H18" i="66"/>
  <c r="G18" i="66"/>
  <c r="F18" i="66"/>
  <c r="E18" i="66"/>
  <c r="D18" i="66"/>
  <c r="H9" i="66"/>
  <c r="G9" i="66"/>
  <c r="F9" i="66"/>
  <c r="E9" i="66"/>
  <c r="D9" i="66"/>
  <c r="H6" i="66"/>
  <c r="G6" i="66"/>
  <c r="F6" i="66"/>
  <c r="E6" i="66"/>
  <c r="D6" i="66"/>
  <c r="D30" i="88"/>
  <c r="C30" i="88"/>
  <c r="C52" i="79"/>
  <c r="C38" i="79"/>
  <c r="C31" i="79"/>
  <c r="C20" i="79"/>
  <c r="E17" i="61"/>
  <c r="E31" i="61" s="1"/>
  <c r="C17" i="61"/>
  <c r="C130" i="1"/>
  <c r="C80" i="1"/>
  <c r="C75" i="1"/>
  <c r="C72" i="1"/>
  <c r="C67" i="1"/>
  <c r="C63" i="1"/>
  <c r="C57" i="1"/>
  <c r="I12" i="24"/>
  <c r="C52" i="1"/>
  <c r="C46" i="1"/>
  <c r="C34" i="1"/>
  <c r="C19" i="1"/>
  <c r="C12" i="1"/>
  <c r="O6" i="24" s="1"/>
  <c r="D6" i="24" s="1"/>
  <c r="C5" i="1"/>
  <c r="E30" i="61"/>
  <c r="C18" i="61"/>
  <c r="C19" i="73"/>
  <c r="C29" i="73" s="1"/>
  <c r="C24" i="61"/>
  <c r="C24" i="73"/>
  <c r="C46" i="79"/>
  <c r="C58" i="79" s="1"/>
  <c r="C8" i="79"/>
  <c r="E19" i="89"/>
  <c r="F19" i="89"/>
  <c r="D19" i="89"/>
  <c r="C19" i="89"/>
  <c r="G18" i="89"/>
  <c r="G17" i="89"/>
  <c r="G16" i="89"/>
  <c r="G15" i="89"/>
  <c r="G14" i="89"/>
  <c r="G13" i="89"/>
  <c r="C8" i="78"/>
  <c r="C11" i="77"/>
  <c r="C11" i="62"/>
  <c r="D11" i="62"/>
  <c r="E11" i="62"/>
  <c r="F8" i="62"/>
  <c r="F9" i="62"/>
  <c r="F10" i="62"/>
  <c r="F7" i="62"/>
  <c r="F6" i="62"/>
  <c r="I19" i="66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40" i="71"/>
  <c r="E41" i="71"/>
  <c r="E42" i="71"/>
  <c r="E43" i="71"/>
  <c r="E44" i="71"/>
  <c r="B45" i="71"/>
  <c r="C45" i="71"/>
  <c r="D45" i="71"/>
  <c r="D51" i="71"/>
  <c r="D39" i="70"/>
  <c r="I7" i="66"/>
  <c r="I8" i="66"/>
  <c r="I10" i="66"/>
  <c r="I11" i="66"/>
  <c r="I13" i="66"/>
  <c r="I12" i="66" s="1"/>
  <c r="F5" i="64"/>
  <c r="F8" i="64"/>
  <c r="F9" i="64"/>
  <c r="F10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B22" i="63"/>
  <c r="D22" i="63"/>
  <c r="E22" i="63"/>
  <c r="C92" i="1"/>
  <c r="D14" i="76"/>
  <c r="C155" i="1"/>
  <c r="B14" i="76" s="1"/>
  <c r="E18" i="73"/>
  <c r="N20" i="24"/>
  <c r="M20" i="24"/>
  <c r="L20" i="24"/>
  <c r="J20" i="24"/>
  <c r="I20" i="24"/>
  <c r="H20" i="24"/>
  <c r="F20" i="24"/>
  <c r="E20" i="24"/>
  <c r="N19" i="24"/>
  <c r="M19" i="24"/>
  <c r="L19" i="24"/>
  <c r="K19" i="24"/>
  <c r="J19" i="24"/>
  <c r="I19" i="24"/>
  <c r="H19" i="24"/>
  <c r="G19" i="24"/>
  <c r="F19" i="24"/>
  <c r="E19" i="24"/>
  <c r="N17" i="24"/>
  <c r="J17" i="24"/>
  <c r="F17" i="24"/>
  <c r="C16" i="24"/>
  <c r="M16" i="24"/>
  <c r="J16" i="24"/>
  <c r="H16" i="24"/>
  <c r="F16" i="24"/>
  <c r="E14" i="76" l="1"/>
  <c r="J18" i="24"/>
  <c r="C155" i="121"/>
  <c r="C155" i="117"/>
  <c r="G17" i="24"/>
  <c r="K17" i="24"/>
  <c r="E139" i="87"/>
  <c r="E53" i="94"/>
  <c r="S53" i="94"/>
  <c r="C72" i="94"/>
  <c r="H72" i="94"/>
  <c r="L72" i="94"/>
  <c r="P72" i="94"/>
  <c r="T72" i="94"/>
  <c r="T112" i="94" s="1"/>
  <c r="T5" i="94" s="1"/>
  <c r="K111" i="94"/>
  <c r="O111" i="94"/>
  <c r="S111" i="94"/>
  <c r="O5" i="24"/>
  <c r="D5" i="24" s="1"/>
  <c r="C7" i="128"/>
  <c r="D7" i="128" s="1"/>
  <c r="E7" i="128" s="1"/>
  <c r="C6" i="73"/>
  <c r="E5" i="87"/>
  <c r="C7" i="73"/>
  <c r="C8" i="128"/>
  <c r="D8" i="128" s="1"/>
  <c r="E8" i="128" s="1"/>
  <c r="C20" i="128"/>
  <c r="D20" i="128" s="1"/>
  <c r="E20" i="128" s="1"/>
  <c r="D20" i="66"/>
  <c r="H20" i="66"/>
  <c r="E3" i="63"/>
  <c r="E3" i="64" s="1"/>
  <c r="C26" i="1"/>
  <c r="C11" i="128"/>
  <c r="D11" i="128" s="1"/>
  <c r="E11" i="128" s="1"/>
  <c r="C37" i="79"/>
  <c r="C42" i="79" s="1"/>
  <c r="C87" i="117"/>
  <c r="C160" i="117" s="1"/>
  <c r="C153" i="118"/>
  <c r="C159" i="118" s="1"/>
  <c r="C89" i="121"/>
  <c r="C37" i="124"/>
  <c r="C42" i="124" s="1"/>
  <c r="C36" i="127"/>
  <c r="C41" i="127" s="1"/>
  <c r="G53" i="94"/>
  <c r="T53" i="94"/>
  <c r="U72" i="94"/>
  <c r="F71" i="94"/>
  <c r="D88" i="94"/>
  <c r="I88" i="94"/>
  <c r="M88" i="94"/>
  <c r="Q88" i="94"/>
  <c r="U88" i="94"/>
  <c r="U112" i="94" s="1"/>
  <c r="U5" i="94" s="1"/>
  <c r="W78" i="94"/>
  <c r="F81" i="94"/>
  <c r="F97" i="94"/>
  <c r="C111" i="94"/>
  <c r="P111" i="94"/>
  <c r="T111" i="94"/>
  <c r="W110" i="94"/>
  <c r="G121" i="94"/>
  <c r="G135" i="94" s="1"/>
  <c r="K121" i="94"/>
  <c r="O121" i="94"/>
  <c r="S121" i="94"/>
  <c r="W125" i="94"/>
  <c r="X125" i="94" s="1"/>
  <c r="W134" i="94"/>
  <c r="H17" i="24"/>
  <c r="L17" i="24"/>
  <c r="E17" i="24"/>
  <c r="I17" i="24"/>
  <c r="M17" i="24"/>
  <c r="F11" i="62"/>
  <c r="O7" i="24"/>
  <c r="C9" i="128"/>
  <c r="D9" i="128" s="1"/>
  <c r="E9" i="128" s="1"/>
  <c r="C62" i="118"/>
  <c r="C37" i="123"/>
  <c r="C42" i="123" s="1"/>
  <c r="C36" i="126"/>
  <c r="C41" i="126" s="1"/>
  <c r="M20" i="94"/>
  <c r="F19" i="94"/>
  <c r="D126" i="94"/>
  <c r="I126" i="94"/>
  <c r="M126" i="94"/>
  <c r="Q126" i="94"/>
  <c r="U126" i="94"/>
  <c r="F252" i="94"/>
  <c r="F254" i="94"/>
  <c r="W266" i="94"/>
  <c r="C129" i="1"/>
  <c r="B13" i="76" s="1"/>
  <c r="F20" i="66"/>
  <c r="I9" i="66"/>
  <c r="I18" i="66"/>
  <c r="C90" i="105"/>
  <c r="C109" i="105"/>
  <c r="C136" i="105" s="1"/>
  <c r="O9" i="24"/>
  <c r="F9" i="24" s="1"/>
  <c r="C10" i="73"/>
  <c r="C18" i="128"/>
  <c r="D18" i="128" s="1"/>
  <c r="E18" i="128" s="1"/>
  <c r="E22" i="71"/>
  <c r="E45" i="71"/>
  <c r="D87" i="87"/>
  <c r="E140" i="87"/>
  <c r="D62" i="87"/>
  <c r="D140" i="87"/>
  <c r="G19" i="89"/>
  <c r="E12" i="71"/>
  <c r="F22" i="63"/>
  <c r="C32" i="61"/>
  <c r="J25" i="24"/>
  <c r="D16" i="24"/>
  <c r="C87" i="1"/>
  <c r="B7" i="76" s="1"/>
  <c r="H6" i="24"/>
  <c r="L6" i="24"/>
  <c r="G87" i="94"/>
  <c r="W87" i="94" s="1"/>
  <c r="K53" i="94"/>
  <c r="N42" i="94"/>
  <c r="N53" i="94" s="1"/>
  <c r="F5" i="24"/>
  <c r="C5" i="24"/>
  <c r="K5" i="24"/>
  <c r="C65" i="121"/>
  <c r="C90" i="121" s="1"/>
  <c r="O8" i="24"/>
  <c r="C62" i="1"/>
  <c r="C87" i="118"/>
  <c r="C158" i="118"/>
  <c r="F6" i="24"/>
  <c r="J6" i="24"/>
  <c r="N6" i="24"/>
  <c r="E16" i="24"/>
  <c r="G16" i="24"/>
  <c r="I16" i="24"/>
  <c r="K16" i="24"/>
  <c r="G18" i="24"/>
  <c r="E30" i="73"/>
  <c r="D13" i="76"/>
  <c r="G20" i="66"/>
  <c r="C90" i="120"/>
  <c r="C91" i="120" s="1"/>
  <c r="C4" i="73"/>
  <c r="E3" i="87"/>
  <c r="E92" i="87" s="1"/>
  <c r="M18" i="24"/>
  <c r="I18" i="24"/>
  <c r="E18" i="24"/>
  <c r="E6" i="24"/>
  <c r="I6" i="24"/>
  <c r="M6" i="24"/>
  <c r="F18" i="24"/>
  <c r="F25" i="24" s="1"/>
  <c r="K18" i="24"/>
  <c r="E32" i="61"/>
  <c r="C65" i="105"/>
  <c r="O25" i="24"/>
  <c r="G6" i="24"/>
  <c r="K6" i="24"/>
  <c r="C6" i="24"/>
  <c r="L16" i="24"/>
  <c r="H18" i="24"/>
  <c r="N18" i="24"/>
  <c r="N25" i="24" s="1"/>
  <c r="C88" i="117"/>
  <c r="F24" i="64"/>
  <c r="I6" i="66"/>
  <c r="E35" i="71"/>
  <c r="C30" i="61"/>
  <c r="E20" i="66"/>
  <c r="C37" i="122"/>
  <c r="C42" i="122" s="1"/>
  <c r="C57" i="126"/>
  <c r="D18" i="24"/>
  <c r="D25" i="24" s="1"/>
  <c r="C25" i="24"/>
  <c r="K20" i="24"/>
  <c r="G20" i="24"/>
  <c r="C88" i="94"/>
  <c r="H88" i="94"/>
  <c r="L88" i="94"/>
  <c r="L112" i="94" s="1"/>
  <c r="P88" i="94"/>
  <c r="T88" i="94"/>
  <c r="W76" i="94"/>
  <c r="W81" i="94"/>
  <c r="X81" i="94" s="1"/>
  <c r="W97" i="94"/>
  <c r="G111" i="94"/>
  <c r="F121" i="94"/>
  <c r="E121" i="94"/>
  <c r="J121" i="94"/>
  <c r="N121" i="94"/>
  <c r="R121" i="94"/>
  <c r="V121" i="94"/>
  <c r="G126" i="94"/>
  <c r="K126" i="94"/>
  <c r="K135" i="94" s="1"/>
  <c r="K136" i="94" s="1"/>
  <c r="O126" i="94"/>
  <c r="O135" i="94" s="1"/>
  <c r="O136" i="94" s="1"/>
  <c r="S126" i="94"/>
  <c r="W132" i="94"/>
  <c r="C161" i="1"/>
  <c r="S135" i="94"/>
  <c r="S136" i="94" s="1"/>
  <c r="S114" i="94" s="1"/>
  <c r="M160" i="94"/>
  <c r="J160" i="94"/>
  <c r="R160" i="94"/>
  <c r="W150" i="94"/>
  <c r="X150" i="94" s="1"/>
  <c r="E177" i="94"/>
  <c r="J177" i="94"/>
  <c r="N177" i="94"/>
  <c r="R177" i="94"/>
  <c r="V177" i="94"/>
  <c r="K199" i="94"/>
  <c r="J199" i="94"/>
  <c r="W192" i="94"/>
  <c r="X192" i="94" s="1"/>
  <c r="C227" i="94"/>
  <c r="H227" i="94"/>
  <c r="L227" i="94"/>
  <c r="P227" i="94"/>
  <c r="T227" i="94"/>
  <c r="W203" i="94"/>
  <c r="W220" i="94"/>
  <c r="C235" i="94"/>
  <c r="K235" i="94"/>
  <c r="P235" i="94"/>
  <c r="T235" i="94"/>
  <c r="W233" i="94"/>
  <c r="F246" i="94"/>
  <c r="W260" i="94"/>
  <c r="W262" i="94"/>
  <c r="Q15" i="94"/>
  <c r="Q20" i="94" s="1"/>
  <c r="S20" i="94"/>
  <c r="J20" i="94"/>
  <c r="C53" i="94"/>
  <c r="H53" i="94"/>
  <c r="H112" i="94" s="1"/>
  <c r="L53" i="94"/>
  <c r="Q53" i="94"/>
  <c r="U53" i="94"/>
  <c r="F42" i="94"/>
  <c r="F53" i="94" s="1"/>
  <c r="E72" i="94"/>
  <c r="E112" i="94" s="1"/>
  <c r="E5" i="94" s="1"/>
  <c r="J72" i="94"/>
  <c r="N72" i="94"/>
  <c r="R72" i="94"/>
  <c r="W72" i="94" s="1"/>
  <c r="V72" i="94"/>
  <c r="W71" i="94"/>
  <c r="E88" i="94"/>
  <c r="J88" i="94"/>
  <c r="N88" i="94"/>
  <c r="R88" i="94"/>
  <c r="V88" i="94"/>
  <c r="D111" i="94"/>
  <c r="I111" i="94"/>
  <c r="M111" i="94"/>
  <c r="Q111" i="94"/>
  <c r="U111" i="94"/>
  <c r="C121" i="94"/>
  <c r="C135" i="94" s="1"/>
  <c r="C136" i="94" s="1"/>
  <c r="H121" i="94"/>
  <c r="H135" i="94" s="1"/>
  <c r="H136" i="94" s="1"/>
  <c r="L121" i="94"/>
  <c r="L135" i="94" s="1"/>
  <c r="L136" i="94" s="1"/>
  <c r="P121" i="94"/>
  <c r="P135" i="94" s="1"/>
  <c r="P136" i="94" s="1"/>
  <c r="P114" i="94" s="1"/>
  <c r="T121" i="94"/>
  <c r="T135" i="94" s="1"/>
  <c r="T136" i="94" s="1"/>
  <c r="W118" i="94"/>
  <c r="W128" i="94"/>
  <c r="I160" i="94"/>
  <c r="O160" i="94"/>
  <c r="S160" i="94"/>
  <c r="D160" i="94"/>
  <c r="P160" i="94"/>
  <c r="U160" i="94"/>
  <c r="F163" i="94"/>
  <c r="C177" i="94"/>
  <c r="H177" i="94"/>
  <c r="L177" i="94"/>
  <c r="P177" i="94"/>
  <c r="T177" i="94"/>
  <c r="W165" i="94"/>
  <c r="X165" i="94" s="1"/>
  <c r="W176" i="94"/>
  <c r="N199" i="94"/>
  <c r="R199" i="94"/>
  <c r="V199" i="94"/>
  <c r="W185" i="94"/>
  <c r="H194" i="94"/>
  <c r="L194" i="94"/>
  <c r="L199" i="94" s="1"/>
  <c r="P194" i="94"/>
  <c r="P199" i="94" s="1"/>
  <c r="T194" i="94"/>
  <c r="T199" i="94" s="1"/>
  <c r="W198" i="94"/>
  <c r="J227" i="94"/>
  <c r="N227" i="94"/>
  <c r="R227" i="94"/>
  <c r="W209" i="94"/>
  <c r="F214" i="94"/>
  <c r="W226" i="94"/>
  <c r="X226" i="94" s="1"/>
  <c r="G235" i="94"/>
  <c r="N235" i="94"/>
  <c r="R235" i="94"/>
  <c r="V235" i="94"/>
  <c r="F233" i="94"/>
  <c r="W246" i="94"/>
  <c r="K20" i="94"/>
  <c r="P112" i="94"/>
  <c r="P5" i="94" s="1"/>
  <c r="O53" i="94"/>
  <c r="O112" i="94" s="1"/>
  <c r="O5" i="94" s="1"/>
  <c r="D53" i="94"/>
  <c r="I53" i="94"/>
  <c r="I112" i="94" s="1"/>
  <c r="M53" i="94"/>
  <c r="M112" i="94" s="1"/>
  <c r="R53" i="94"/>
  <c r="V53" i="94"/>
  <c r="W45" i="94"/>
  <c r="F52" i="94"/>
  <c r="S72" i="94"/>
  <c r="F61" i="94"/>
  <c r="F72" i="94" s="1"/>
  <c r="G88" i="94"/>
  <c r="K88" i="94"/>
  <c r="O88" i="94"/>
  <c r="S88" i="94"/>
  <c r="W84" i="94"/>
  <c r="F87" i="94"/>
  <c r="F88" i="94" s="1"/>
  <c r="W102" i="94"/>
  <c r="N111" i="94"/>
  <c r="R111" i="94"/>
  <c r="V111" i="94"/>
  <c r="W107" i="94"/>
  <c r="F110" i="94"/>
  <c r="F111" i="94" s="1"/>
  <c r="D121" i="94"/>
  <c r="I121" i="94"/>
  <c r="I135" i="94" s="1"/>
  <c r="I136" i="94" s="1"/>
  <c r="M121" i="94"/>
  <c r="M135" i="94" s="1"/>
  <c r="M136" i="94" s="1"/>
  <c r="Q121" i="94"/>
  <c r="Q135" i="94" s="1"/>
  <c r="Q136" i="94" s="1"/>
  <c r="U121" i="94"/>
  <c r="W120" i="94"/>
  <c r="F126" i="94"/>
  <c r="E126" i="94"/>
  <c r="J126" i="94"/>
  <c r="N126" i="94"/>
  <c r="R126" i="94"/>
  <c r="V126" i="94"/>
  <c r="W130" i="94"/>
  <c r="F145" i="94"/>
  <c r="F160" i="94" s="1"/>
  <c r="K160" i="94"/>
  <c r="Q160" i="94"/>
  <c r="V160" i="94"/>
  <c r="W148" i="94"/>
  <c r="X148" i="94" s="1"/>
  <c r="D177" i="94"/>
  <c r="I177" i="94"/>
  <c r="M177" i="94"/>
  <c r="Q177" i="94"/>
  <c r="U177" i="94"/>
  <c r="W167" i="94"/>
  <c r="F176" i="94"/>
  <c r="H199" i="94"/>
  <c r="O199" i="94"/>
  <c r="S199" i="94"/>
  <c r="F185" i="94"/>
  <c r="I199" i="94"/>
  <c r="C194" i="94"/>
  <c r="I194" i="94"/>
  <c r="M194" i="94"/>
  <c r="M199" i="94" s="1"/>
  <c r="Q194" i="94"/>
  <c r="Q199" i="94" s="1"/>
  <c r="U194" i="94"/>
  <c r="U199" i="94" s="1"/>
  <c r="G227" i="94"/>
  <c r="K227" i="94"/>
  <c r="O227" i="94"/>
  <c r="S227" i="94"/>
  <c r="W206" i="94"/>
  <c r="F209" i="94"/>
  <c r="W218" i="94"/>
  <c r="X218" i="94" s="1"/>
  <c r="H235" i="94"/>
  <c r="O235" i="94"/>
  <c r="S235" i="94"/>
  <c r="W231" i="94"/>
  <c r="X231" i="94" s="1"/>
  <c r="W252" i="94"/>
  <c r="W254" i="94"/>
  <c r="W264" i="94"/>
  <c r="X7" i="94"/>
  <c r="X8" i="94"/>
  <c r="X9" i="94"/>
  <c r="X10" i="94"/>
  <c r="X11" i="94"/>
  <c r="X12" i="94"/>
  <c r="X14" i="94"/>
  <c r="X16" i="94"/>
  <c r="X17" i="94"/>
  <c r="X18" i="94"/>
  <c r="X23" i="94"/>
  <c r="X24" i="94"/>
  <c r="X25" i="94"/>
  <c r="X27" i="94"/>
  <c r="X29" i="94"/>
  <c r="X32" i="94"/>
  <c r="X34" i="94"/>
  <c r="X35" i="94"/>
  <c r="X36" i="94"/>
  <c r="X38" i="94"/>
  <c r="X39" i="94"/>
  <c r="X40" i="94"/>
  <c r="X41" i="94"/>
  <c r="X43" i="94"/>
  <c r="X44" i="94"/>
  <c r="X47" i="94"/>
  <c r="X48" i="94"/>
  <c r="X49" i="94"/>
  <c r="X50" i="94"/>
  <c r="X54" i="94"/>
  <c r="X55" i="94"/>
  <c r="X57" i="94"/>
  <c r="X58" i="94"/>
  <c r="X60" i="94"/>
  <c r="X62" i="94"/>
  <c r="X63" i="94"/>
  <c r="X64" i="94"/>
  <c r="X65" i="94"/>
  <c r="X66" i="94"/>
  <c r="X67" i="94"/>
  <c r="X68" i="94"/>
  <c r="X69" i="94"/>
  <c r="X70" i="94"/>
  <c r="X73" i="94"/>
  <c r="X75" i="94"/>
  <c r="X77" i="94"/>
  <c r="X79" i="94"/>
  <c r="X80" i="94"/>
  <c r="X82" i="94"/>
  <c r="X83" i="94"/>
  <c r="X86" i="94"/>
  <c r="X89" i="94"/>
  <c r="X90" i="94"/>
  <c r="X91" i="94"/>
  <c r="X92" i="94"/>
  <c r="X93" i="94"/>
  <c r="X94" i="94"/>
  <c r="X95" i="94"/>
  <c r="X96" i="94"/>
  <c r="X98" i="94"/>
  <c r="X99" i="94"/>
  <c r="X100" i="94"/>
  <c r="X101" i="94"/>
  <c r="X103" i="94"/>
  <c r="X105" i="94"/>
  <c r="X106" i="94"/>
  <c r="X108" i="94"/>
  <c r="X109" i="94"/>
  <c r="X113" i="94"/>
  <c r="X115" i="94"/>
  <c r="X117" i="94"/>
  <c r="X119" i="94"/>
  <c r="X122" i="94"/>
  <c r="X124" i="94"/>
  <c r="X127" i="94"/>
  <c r="X129" i="94"/>
  <c r="X131" i="94"/>
  <c r="X133" i="94"/>
  <c r="X140" i="94"/>
  <c r="X142" i="94"/>
  <c r="X143" i="94"/>
  <c r="X144" i="94"/>
  <c r="X146" i="94"/>
  <c r="X147" i="94"/>
  <c r="X149" i="94"/>
  <c r="X151" i="94"/>
  <c r="X152" i="94"/>
  <c r="X153" i="94"/>
  <c r="X154" i="94"/>
  <c r="X156" i="94"/>
  <c r="X157" i="94"/>
  <c r="X158" i="94"/>
  <c r="X161" i="94"/>
  <c r="X162" i="94"/>
  <c r="X164" i="94"/>
  <c r="X166" i="94"/>
  <c r="X168" i="94"/>
  <c r="X169" i="94"/>
  <c r="X170" i="94"/>
  <c r="X171" i="94"/>
  <c r="X172" i="94"/>
  <c r="X173" i="94"/>
  <c r="X174" i="94"/>
  <c r="X175" i="94"/>
  <c r="X178" i="94"/>
  <c r="X181" i="94"/>
  <c r="X182" i="94"/>
  <c r="X183" i="94"/>
  <c r="X186" i="94"/>
  <c r="X188" i="94"/>
  <c r="X190" i="94"/>
  <c r="X193" i="94"/>
  <c r="X195" i="94"/>
  <c r="X196" i="94"/>
  <c r="X197" i="94"/>
  <c r="X200" i="94"/>
  <c r="X202" i="94"/>
  <c r="X204" i="94"/>
  <c r="X205" i="94"/>
  <c r="X207" i="94"/>
  <c r="X208" i="94"/>
  <c r="X210" i="94"/>
  <c r="X211" i="94"/>
  <c r="X212" i="94"/>
  <c r="X213" i="94"/>
  <c r="X217" i="94"/>
  <c r="X219" i="94"/>
  <c r="X221" i="94"/>
  <c r="X223" i="94"/>
  <c r="X224" i="94"/>
  <c r="X225" i="94"/>
  <c r="X228" i="94"/>
  <c r="X230" i="94"/>
  <c r="X232" i="94"/>
  <c r="X234" i="94"/>
  <c r="X236" i="94"/>
  <c r="X237" i="94"/>
  <c r="X238" i="94"/>
  <c r="X239" i="94"/>
  <c r="X242" i="94"/>
  <c r="X243" i="94"/>
  <c r="X244" i="94"/>
  <c r="X248" i="94"/>
  <c r="X250" i="94"/>
  <c r="X251" i="94"/>
  <c r="X253" i="94"/>
  <c r="X255" i="94"/>
  <c r="C257" i="94"/>
  <c r="C269" i="94" s="1"/>
  <c r="D257" i="94"/>
  <c r="G257" i="94"/>
  <c r="H257" i="94"/>
  <c r="K257" i="94"/>
  <c r="K269" i="94" s="1"/>
  <c r="K270" i="94" s="1"/>
  <c r="K249" i="94" s="1"/>
  <c r="M257" i="94"/>
  <c r="N257" i="94"/>
  <c r="O257" i="94"/>
  <c r="P257" i="94"/>
  <c r="P269" i="94" s="1"/>
  <c r="P270" i="94" s="1"/>
  <c r="P249" i="94" s="1"/>
  <c r="P274" i="94" s="1"/>
  <c r="Q257" i="94"/>
  <c r="S257" i="94"/>
  <c r="T257" i="94"/>
  <c r="U257" i="94"/>
  <c r="U269" i="94" s="1"/>
  <c r="U270" i="94" s="1"/>
  <c r="U249" i="94" s="1"/>
  <c r="V257" i="94"/>
  <c r="X258" i="94"/>
  <c r="X261" i="94"/>
  <c r="X263" i="94"/>
  <c r="X265" i="94"/>
  <c r="X267" i="94"/>
  <c r="G20" i="94"/>
  <c r="W15" i="94"/>
  <c r="X19" i="94"/>
  <c r="W33" i="94"/>
  <c r="X33" i="94" s="1"/>
  <c r="X45" i="94"/>
  <c r="W52" i="94"/>
  <c r="X52" i="94" s="1"/>
  <c r="W61" i="94"/>
  <c r="X61" i="94" s="1"/>
  <c r="X71" i="94"/>
  <c r="X76" i="94"/>
  <c r="X78" i="94"/>
  <c r="X84" i="94"/>
  <c r="X97" i="94"/>
  <c r="X102" i="94"/>
  <c r="X107" i="94"/>
  <c r="X110" i="94"/>
  <c r="C114" i="94"/>
  <c r="H114" i="94"/>
  <c r="I114" i="94"/>
  <c r="I274" i="94" s="1"/>
  <c r="L114" i="94"/>
  <c r="M114" i="94"/>
  <c r="P272" i="94"/>
  <c r="Q114" i="94"/>
  <c r="T114" i="94"/>
  <c r="X118" i="94"/>
  <c r="X120" i="94"/>
  <c r="X128" i="94"/>
  <c r="X130" i="94"/>
  <c r="X132" i="94"/>
  <c r="X134" i="94"/>
  <c r="X159" i="94"/>
  <c r="W6" i="94"/>
  <c r="X6" i="94" s="1"/>
  <c r="F13" i="94"/>
  <c r="F15" i="94" s="1"/>
  <c r="F20" i="94" s="1"/>
  <c r="W13" i="94"/>
  <c r="F21" i="94"/>
  <c r="F26" i="94" s="1"/>
  <c r="W21" i="94"/>
  <c r="W28" i="94"/>
  <c r="X28" i="94" s="1"/>
  <c r="W30" i="94"/>
  <c r="X30" i="94" s="1"/>
  <c r="W31" i="94"/>
  <c r="X31" i="94" s="1"/>
  <c r="W37" i="94"/>
  <c r="X37" i="94" s="1"/>
  <c r="W46" i="94"/>
  <c r="X46" i="94" s="1"/>
  <c r="W51" i="94"/>
  <c r="X51" i="94" s="1"/>
  <c r="W56" i="94"/>
  <c r="X56" i="94" s="1"/>
  <c r="W59" i="94"/>
  <c r="X59" i="94" s="1"/>
  <c r="W74" i="94"/>
  <c r="X74" i="94" s="1"/>
  <c r="W85" i="94"/>
  <c r="X85" i="94" s="1"/>
  <c r="W104" i="94"/>
  <c r="X104" i="94" s="1"/>
  <c r="W116" i="94"/>
  <c r="X116" i="94" s="1"/>
  <c r="W123" i="94"/>
  <c r="X123" i="94" s="1"/>
  <c r="W141" i="94"/>
  <c r="X141" i="94" s="1"/>
  <c r="W155" i="94"/>
  <c r="X155" i="94" s="1"/>
  <c r="X167" i="94"/>
  <c r="X176" i="94"/>
  <c r="C199" i="94"/>
  <c r="C247" i="94" s="1"/>
  <c r="F180" i="94"/>
  <c r="F199" i="94" s="1"/>
  <c r="W180" i="94"/>
  <c r="G194" i="94"/>
  <c r="W189" i="94"/>
  <c r="X189" i="94" s="1"/>
  <c r="X198" i="94"/>
  <c r="X203" i="94"/>
  <c r="X206" i="94"/>
  <c r="X209" i="94"/>
  <c r="E216" i="94"/>
  <c r="E227" i="94" s="1"/>
  <c r="E247" i="94" s="1"/>
  <c r="F215" i="94"/>
  <c r="F216" i="94" s="1"/>
  <c r="F227" i="94" s="1"/>
  <c r="X214" i="94"/>
  <c r="V216" i="94"/>
  <c r="V227" i="94" s="1"/>
  <c r="W215" i="94"/>
  <c r="X215" i="94" s="1"/>
  <c r="X220" i="94"/>
  <c r="X222" i="94"/>
  <c r="X233" i="94"/>
  <c r="X246" i="94"/>
  <c r="W163" i="94"/>
  <c r="X163" i="94" s="1"/>
  <c r="F179" i="94"/>
  <c r="W179" i="94"/>
  <c r="W184" i="94"/>
  <c r="X184" i="94" s="1"/>
  <c r="W187" i="94"/>
  <c r="X187" i="94" s="1"/>
  <c r="W191" i="94"/>
  <c r="X191" i="94" s="1"/>
  <c r="W201" i="94"/>
  <c r="X201" i="94" s="1"/>
  <c r="F229" i="94"/>
  <c r="F235" i="94" s="1"/>
  <c r="W229" i="94"/>
  <c r="F240" i="94"/>
  <c r="F241" i="94" s="1"/>
  <c r="X241" i="94" s="1"/>
  <c r="W240" i="94"/>
  <c r="F245" i="94"/>
  <c r="W245" i="94"/>
  <c r="X252" i="94"/>
  <c r="X254" i="94"/>
  <c r="X260" i="94"/>
  <c r="X262" i="94"/>
  <c r="X264" i="94"/>
  <c r="E269" i="94"/>
  <c r="E270" i="94" s="1"/>
  <c r="E249" i="94" s="1"/>
  <c r="X266" i="94"/>
  <c r="R269" i="94"/>
  <c r="R270" i="94" s="1"/>
  <c r="R249" i="94" s="1"/>
  <c r="V269" i="94"/>
  <c r="V270" i="94" s="1"/>
  <c r="V249" i="94" s="1"/>
  <c r="D269" i="94"/>
  <c r="D270" i="94" s="1"/>
  <c r="D249" i="94" s="1"/>
  <c r="G269" i="94"/>
  <c r="H269" i="94"/>
  <c r="H270" i="94" s="1"/>
  <c r="H249" i="94" s="1"/>
  <c r="H274" i="94" s="1"/>
  <c r="M269" i="94"/>
  <c r="M270" i="94" s="1"/>
  <c r="M249" i="94" s="1"/>
  <c r="M274" i="94" s="1"/>
  <c r="N269" i="94"/>
  <c r="N270" i="94" s="1"/>
  <c r="N249" i="94" s="1"/>
  <c r="O269" i="94"/>
  <c r="O270" i="94" s="1"/>
  <c r="O249" i="94" s="1"/>
  <c r="Q269" i="94"/>
  <c r="Q270" i="94" s="1"/>
  <c r="Q249" i="94" s="1"/>
  <c r="Q274" i="94" s="1"/>
  <c r="S269" i="94"/>
  <c r="S270" i="94" s="1"/>
  <c r="S249" i="94" s="1"/>
  <c r="T269" i="94"/>
  <c r="T270" i="94" s="1"/>
  <c r="T249" i="94" s="1"/>
  <c r="T274" i="94" s="1"/>
  <c r="L274" i="94"/>
  <c r="F256" i="94"/>
  <c r="W256" i="94"/>
  <c r="X256" i="94" s="1"/>
  <c r="W259" i="94"/>
  <c r="X259" i="94" s="1"/>
  <c r="F268" i="94"/>
  <c r="W268" i="94"/>
  <c r="X268" i="94" s="1"/>
  <c r="D88" i="87" l="1"/>
  <c r="M25" i="24"/>
  <c r="H25" i="24"/>
  <c r="E13" i="76"/>
  <c r="M9" i="24"/>
  <c r="I9" i="24"/>
  <c r="C9" i="24"/>
  <c r="L9" i="24"/>
  <c r="L14" i="24" s="1"/>
  <c r="H9" i="24"/>
  <c r="H14" i="24" s="1"/>
  <c r="J9" i="24"/>
  <c r="J14" i="24" s="1"/>
  <c r="N14" i="24"/>
  <c r="D9" i="24"/>
  <c r="D14" i="24" s="1"/>
  <c r="L5" i="94"/>
  <c r="L272" i="94"/>
  <c r="S274" i="94"/>
  <c r="W194" i="94"/>
  <c r="X194" i="94" s="1"/>
  <c r="U135" i="94"/>
  <c r="U136" i="94" s="1"/>
  <c r="D135" i="94"/>
  <c r="D136" i="94" s="1"/>
  <c r="D114" i="94" s="1"/>
  <c r="T247" i="94"/>
  <c r="T138" i="94" s="1"/>
  <c r="C112" i="94"/>
  <c r="N247" i="94"/>
  <c r="N138" i="94" s="1"/>
  <c r="C154" i="118"/>
  <c r="E5" i="24"/>
  <c r="H5" i="24"/>
  <c r="J5" i="24"/>
  <c r="H247" i="94"/>
  <c r="H138" i="94" s="1"/>
  <c r="D274" i="94"/>
  <c r="X245" i="94"/>
  <c r="X229" i="94"/>
  <c r="W216" i="94"/>
  <c r="X216" i="94" s="1"/>
  <c r="W121" i="94"/>
  <c r="X121" i="94" s="1"/>
  <c r="C91" i="105"/>
  <c r="K9" i="24"/>
  <c r="K14" i="24" s="1"/>
  <c r="I5" i="24"/>
  <c r="I14" i="24" s="1"/>
  <c r="L5" i="24"/>
  <c r="N5" i="24"/>
  <c r="C9" i="73"/>
  <c r="C18" i="73" s="1"/>
  <c r="C10" i="128"/>
  <c r="V112" i="94"/>
  <c r="V5" i="94" s="1"/>
  <c r="D112" i="94"/>
  <c r="D5" i="94" s="1"/>
  <c r="X185" i="94"/>
  <c r="X87" i="94"/>
  <c r="L25" i="24"/>
  <c r="C156" i="1"/>
  <c r="B15" i="76" s="1"/>
  <c r="G5" i="24"/>
  <c r="G14" i="24" s="1"/>
  <c r="M5" i="24"/>
  <c r="N112" i="94"/>
  <c r="N5" i="94" s="1"/>
  <c r="I20" i="66"/>
  <c r="W42" i="94"/>
  <c r="X42" i="94" s="1"/>
  <c r="R112" i="94"/>
  <c r="R5" i="94" s="1"/>
  <c r="E25" i="24"/>
  <c r="C14" i="24"/>
  <c r="C26" i="24" s="1"/>
  <c r="T272" i="94"/>
  <c r="T273" i="94"/>
  <c r="X72" i="94"/>
  <c r="N273" i="94"/>
  <c r="W53" i="94"/>
  <c r="X53" i="94" s="1"/>
  <c r="I5" i="94"/>
  <c r="I272" i="94"/>
  <c r="H5" i="94"/>
  <c r="H272" i="94"/>
  <c r="C5" i="94"/>
  <c r="C272" i="94"/>
  <c r="O272" i="94"/>
  <c r="O114" i="94"/>
  <c r="M5" i="94"/>
  <c r="M272" i="94"/>
  <c r="L247" i="94"/>
  <c r="K114" i="94"/>
  <c r="K274" i="94" s="1"/>
  <c r="P247" i="94"/>
  <c r="P138" i="94" s="1"/>
  <c r="P273" i="94" s="1"/>
  <c r="I247" i="94"/>
  <c r="J112" i="94"/>
  <c r="J5" i="94" s="1"/>
  <c r="M247" i="94"/>
  <c r="M138" i="94" s="1"/>
  <c r="R135" i="94"/>
  <c r="R136" i="94" s="1"/>
  <c r="F135" i="94"/>
  <c r="F136" i="94" s="1"/>
  <c r="F114" i="94" s="1"/>
  <c r="W177" i="94"/>
  <c r="C160" i="1"/>
  <c r="C88" i="1"/>
  <c r="B8" i="76" s="1"/>
  <c r="B6" i="76"/>
  <c r="O14" i="24"/>
  <c r="F14" i="24"/>
  <c r="O274" i="94"/>
  <c r="X240" i="94"/>
  <c r="X179" i="94"/>
  <c r="X180" i="94"/>
  <c r="X21" i="94"/>
  <c r="Q247" i="94"/>
  <c r="Q138" i="94" s="1"/>
  <c r="W88" i="94"/>
  <c r="X88" i="94" s="1"/>
  <c r="K112" i="94"/>
  <c r="K5" i="94" s="1"/>
  <c r="D247" i="94"/>
  <c r="D138" i="94" s="1"/>
  <c r="S112" i="94"/>
  <c r="N135" i="94"/>
  <c r="N136" i="94" s="1"/>
  <c r="W111" i="94"/>
  <c r="X111" i="94" s="1"/>
  <c r="E4" i="73"/>
  <c r="C4" i="61"/>
  <c r="E4" i="61"/>
  <c r="K25" i="24"/>
  <c r="K247" i="94"/>
  <c r="K138" i="94" s="1"/>
  <c r="W235" i="94"/>
  <c r="X235" i="94" s="1"/>
  <c r="F177" i="94"/>
  <c r="S247" i="94"/>
  <c r="S138" i="94" s="1"/>
  <c r="R247" i="94"/>
  <c r="R138" i="94" s="1"/>
  <c r="R273" i="94" s="1"/>
  <c r="W126" i="94"/>
  <c r="X126" i="94" s="1"/>
  <c r="J135" i="94"/>
  <c r="J136" i="94" s="1"/>
  <c r="C31" i="61"/>
  <c r="C33" i="61"/>
  <c r="I25" i="24"/>
  <c r="X13" i="94"/>
  <c r="U247" i="94"/>
  <c r="U138" i="94" s="1"/>
  <c r="U273" i="94" s="1"/>
  <c r="O247" i="94"/>
  <c r="O138" i="94" s="1"/>
  <c r="O273" i="94" s="1"/>
  <c r="Q112" i="94"/>
  <c r="J247" i="94"/>
  <c r="V135" i="94"/>
  <c r="V136" i="94" s="1"/>
  <c r="E135" i="94"/>
  <c r="E136" i="94" s="1"/>
  <c r="D7" i="76"/>
  <c r="E7" i="76" s="1"/>
  <c r="D15" i="76"/>
  <c r="G25" i="24"/>
  <c r="M14" i="24"/>
  <c r="F112" i="94"/>
  <c r="F5" i="94" s="1"/>
  <c r="W257" i="94"/>
  <c r="F257" i="94"/>
  <c r="V247" i="94"/>
  <c r="W227" i="94"/>
  <c r="X227" i="94" s="1"/>
  <c r="E271" i="94"/>
  <c r="E138" i="94"/>
  <c r="E273" i="94" s="1"/>
  <c r="F247" i="94"/>
  <c r="F138" i="94" s="1"/>
  <c r="C138" i="94"/>
  <c r="C273" i="94" s="1"/>
  <c r="G270" i="94"/>
  <c r="W269" i="94"/>
  <c r="C270" i="94"/>
  <c r="F269" i="94"/>
  <c r="G199" i="94"/>
  <c r="W199" i="94" s="1"/>
  <c r="X199" i="94" s="1"/>
  <c r="U271" i="94"/>
  <c r="T271" i="94"/>
  <c r="R271" i="94"/>
  <c r="Q271" i="94"/>
  <c r="P271" i="94"/>
  <c r="T275" i="94"/>
  <c r="P275" i="94"/>
  <c r="N271" i="94"/>
  <c r="H271" i="94"/>
  <c r="G136" i="94"/>
  <c r="W135" i="94"/>
  <c r="X15" i="94"/>
  <c r="W20" i="94"/>
  <c r="X20" i="94" s="1"/>
  <c r="K273" i="94" l="1"/>
  <c r="K275" i="94" s="1"/>
  <c r="E15" i="76"/>
  <c r="E14" i="24"/>
  <c r="H273" i="94"/>
  <c r="H275" i="94" s="1"/>
  <c r="C30" i="73"/>
  <c r="D8" i="76" s="1"/>
  <c r="E8" i="76" s="1"/>
  <c r="D6" i="76"/>
  <c r="E6" i="76" s="1"/>
  <c r="C32" i="73"/>
  <c r="E32" i="73"/>
  <c r="C31" i="73"/>
  <c r="E31" i="73"/>
  <c r="D10" i="128"/>
  <c r="E10" i="128" s="1"/>
  <c r="E22" i="128" s="1"/>
  <c r="E24" i="128" s="1"/>
  <c r="C22" i="128"/>
  <c r="U272" i="94"/>
  <c r="U114" i="94"/>
  <c r="U274" i="94" s="1"/>
  <c r="U275" i="94" s="1"/>
  <c r="O275" i="94"/>
  <c r="X135" i="94"/>
  <c r="D271" i="94"/>
  <c r="D272" i="94"/>
  <c r="D273" i="94"/>
  <c r="D275" i="94" s="1"/>
  <c r="M271" i="94"/>
  <c r="M273" i="94"/>
  <c r="M275" i="94" s="1"/>
  <c r="K271" i="94"/>
  <c r="O271" i="94"/>
  <c r="S271" i="94"/>
  <c r="V272" i="94"/>
  <c r="V114" i="94"/>
  <c r="V274" i="94" s="1"/>
  <c r="S5" i="94"/>
  <c r="S273" i="94" s="1"/>
  <c r="S275" i="94" s="1"/>
  <c r="S272" i="94"/>
  <c r="R272" i="94"/>
  <c r="R114" i="94"/>
  <c r="R274" i="94" s="1"/>
  <c r="R275" i="94" s="1"/>
  <c r="J138" i="94"/>
  <c r="J273" i="94" s="1"/>
  <c r="J271" i="94"/>
  <c r="K272" i="94"/>
  <c r="Q5" i="94"/>
  <c r="Q273" i="94" s="1"/>
  <c r="Q275" i="94" s="1"/>
  <c r="Q272" i="94"/>
  <c r="J272" i="94"/>
  <c r="J114" i="94"/>
  <c r="J274" i="94" s="1"/>
  <c r="X177" i="94"/>
  <c r="L271" i="94"/>
  <c r="L138" i="94"/>
  <c r="L273" i="94" s="1"/>
  <c r="L275" i="94" s="1"/>
  <c r="E272" i="94"/>
  <c r="F272" i="94" s="1"/>
  <c r="E114" i="94"/>
  <c r="E274" i="94" s="1"/>
  <c r="E275" i="94" s="1"/>
  <c r="N272" i="94"/>
  <c r="N114" i="94"/>
  <c r="N274" i="94" s="1"/>
  <c r="N275" i="94" s="1"/>
  <c r="I138" i="94"/>
  <c r="I273" i="94" s="1"/>
  <c r="I275" i="94" s="1"/>
  <c r="I271" i="94"/>
  <c r="X257" i="94"/>
  <c r="W136" i="94"/>
  <c r="X136" i="94" s="1"/>
  <c r="G114" i="94"/>
  <c r="W114" i="94" s="1"/>
  <c r="X114" i="94" s="1"/>
  <c r="F270" i="94"/>
  <c r="F249" i="94" s="1"/>
  <c r="C249" i="94"/>
  <c r="X269" i="94"/>
  <c r="W270" i="94"/>
  <c r="X270" i="94" s="1"/>
  <c r="G249" i="94"/>
  <c r="V271" i="94"/>
  <c r="V138" i="94"/>
  <c r="V273" i="94" s="1"/>
  <c r="V275" i="94" s="1"/>
  <c r="C24" i="128" l="1"/>
  <c r="C33" i="128" s="1"/>
  <c r="D22" i="128"/>
  <c r="D24" i="128" s="1"/>
  <c r="F273" i="94"/>
  <c r="J275" i="94"/>
  <c r="G274" i="94"/>
  <c r="W274" i="94" s="1"/>
  <c r="W249" i="94"/>
  <c r="X249" i="94" s="1"/>
  <c r="C274" i="94"/>
  <c r="C271" i="94"/>
  <c r="F271" i="94" s="1"/>
  <c r="D33" i="128" l="1"/>
  <c r="E33" i="128" s="1"/>
  <c r="C31" i="128"/>
  <c r="F274" i="94"/>
  <c r="X274" i="94" s="1"/>
  <c r="C275" i="94"/>
  <c r="F275" i="94" s="1"/>
  <c r="D31" i="128" l="1"/>
  <c r="C35" i="128"/>
  <c r="C37" i="128" s="1"/>
  <c r="G139" i="94"/>
  <c r="D35" i="128" l="1"/>
  <c r="E31" i="128"/>
  <c r="G22" i="94"/>
  <c r="G145" i="94"/>
  <c r="W139" i="94"/>
  <c r="X139" i="94" s="1"/>
  <c r="D37" i="128" l="1"/>
  <c r="E35" i="128"/>
  <c r="E37" i="128" s="1"/>
  <c r="W145" i="94"/>
  <c r="X145" i="94" s="1"/>
  <c r="G160" i="94"/>
  <c r="W22" i="94"/>
  <c r="X22" i="94" s="1"/>
  <c r="G26" i="94"/>
  <c r="W26" i="94" l="1"/>
  <c r="X26" i="94" s="1"/>
  <c r="G112" i="94"/>
  <c r="W160" i="94"/>
  <c r="X160" i="94" s="1"/>
  <c r="G247" i="94"/>
  <c r="G272" i="94" l="1"/>
  <c r="W272" i="94" s="1"/>
  <c r="X272" i="94" s="1"/>
  <c r="W112" i="94"/>
  <c r="X112" i="94" s="1"/>
  <c r="G5" i="94"/>
  <c r="W5" i="94" s="1"/>
  <c r="X5" i="94" s="1"/>
  <c r="W247" i="94"/>
  <c r="X247" i="94" s="1"/>
  <c r="G271" i="94"/>
  <c r="W271" i="94" s="1"/>
  <c r="X271" i="94" s="1"/>
  <c r="G138" i="94"/>
  <c r="G273" i="94" l="1"/>
  <c r="W138" i="94"/>
  <c r="X138" i="94" s="1"/>
  <c r="G275" i="94" l="1"/>
  <c r="W275" i="94" s="1"/>
  <c r="X275" i="94" s="1"/>
  <c r="W273" i="94"/>
  <c r="X273" i="9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Községi Önkormányzat Szentpéterszeg</author>
  </authors>
  <commentList>
    <comment ref="Q36" authorId="0" shapeId="0" xr:uid="{00000000-0006-0000-2200-000001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Sátor és színpadbérlés</t>
        </r>
      </text>
    </comment>
    <comment ref="G40" authorId="0" shapeId="0" xr:uid="{00000000-0006-0000-2200-000002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5 évente kötelező Érintésvédelmi felülvizsgálat</t>
        </r>
      </text>
    </comment>
    <comment ref="G46" authorId="0" shapeId="0" xr:uid="{00000000-0006-0000-2200-000003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+ Érintésvédelmi fel.vizsg. ÁFA-tartalma</t>
        </r>
      </text>
    </comment>
    <comment ref="G80" authorId="0" shapeId="0" xr:uid="{00000000-0006-0000-2200-000004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BÖTKT-nek 2016. és 2017. évi hozzájár.</t>
        </r>
      </text>
    </comment>
    <comment ref="G90" authorId="0" shapeId="0" xr:uid="{00000000-0006-0000-2200-000005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TOP-1.1.1 pályázat (Iparterület fejl.)</t>
        </r>
      </text>
    </comment>
    <comment ref="G93" authorId="0" shapeId="0" xr:uid="{00000000-0006-0000-2200-000006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Vízműtől vásárolt eszközök</t>
        </r>
      </text>
    </comment>
    <comment ref="H93" authorId="0" shapeId="0" xr:uid="{00000000-0006-0000-2200-000007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lakosság részére</t>
        </r>
      </text>
    </comment>
    <comment ref="G96" authorId="0" shapeId="0" xr:uid="{00000000-0006-0000-2200-000008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Iparter. És Vízműves eszk. ÁFÁ-ja </t>
        </r>
      </text>
    </comment>
    <comment ref="H96" authorId="0" shapeId="0" xr:uid="{00000000-0006-0000-2200-000009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eszk. ÁFÁ-ja</t>
        </r>
      </text>
    </comment>
    <comment ref="Q153" authorId="0" shapeId="0" xr:uid="{00000000-0006-0000-2200-00000A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Testvértel.pályázat 2016 és 2017. évi (2x20 e€) Első körben csak az egyik volt tervezve az Önkormányzat oszlopában!</t>
        </r>
      </text>
    </comment>
    <comment ref="G170" authorId="0" shapeId="0" xr:uid="{00000000-0006-0000-2200-00000B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TOP 1.1.1. pályázat (Iparterület fejl.)</t>
        </r>
      </text>
    </comment>
    <comment ref="T200" authorId="0" shapeId="0" xr:uid="{00000000-0006-0000-2200-00000C000000}">
      <text>
        <r>
          <rPr>
            <b/>
            <sz val="8"/>
            <color indexed="81"/>
            <rFont val="Tahoma"/>
            <family val="2"/>
            <charset val="238"/>
          </rPr>
          <t xml:space="preserve">Községi Önkormányzat Szentpéterszeg: </t>
        </r>
        <r>
          <rPr>
            <sz val="8"/>
            <color indexed="81"/>
            <rFont val="Tahoma"/>
            <family val="2"/>
            <charset val="238"/>
          </rPr>
          <t>mg.termékért. + pedagógus földek bevétele (1,2 mFt)</t>
        </r>
      </text>
    </comment>
    <comment ref="H215" authorId="0" shapeId="0" xr:uid="{00000000-0006-0000-2200-00000D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ÁFA-ja</t>
        </r>
      </text>
    </comment>
    <comment ref="T215" authorId="0" shapeId="0" xr:uid="{00000000-0006-0000-2200-00000E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termékért. És pedagógus földek bev. ÁFÁ-ja</t>
        </r>
      </text>
    </comment>
    <comment ref="H232" authorId="0" shapeId="0" xr:uid="{00000000-0006-0000-2200-00000F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Vízműves t.eszk. </t>
        </r>
      </text>
    </comment>
  </commentList>
</comments>
</file>

<file path=xl/sharedStrings.xml><?xml version="1.0" encoding="utf-8"?>
<sst xmlns="http://schemas.openxmlformats.org/spreadsheetml/2006/main" count="5146" uniqueCount="1114">
  <si>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</si>
  <si>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</si>
  <si>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</si>
  <si>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</si>
  <si>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</si>
  <si>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</si>
  <si>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</si>
  <si>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</si>
  <si>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</si>
  <si>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</si>
  <si>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</si>
  <si>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</si>
  <si>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</si>
  <si>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</si>
  <si>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</si>
  <si>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</si>
  <si>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</si>
  <si>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</si>
  <si>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</si>
  <si>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</si>
  <si>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</si>
  <si>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</si>
  <si>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</si>
  <si>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</si>
  <si>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</si>
  <si>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</si>
  <si>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</si>
  <si>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</si>
  <si>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</si>
  <si>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</si>
  <si>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</si>
  <si>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</si>
  <si>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</si>
  <si>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</si>
  <si>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</si>
  <si>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</si>
  <si>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</si>
  <si>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</si>
  <si>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</si>
  <si>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</si>
  <si>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</si>
  <si>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</si>
  <si>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</si>
  <si>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</si>
  <si>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</si>
  <si>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</si>
  <si>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</si>
  <si>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</si>
  <si>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</si>
  <si>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</si>
  <si>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</si>
  <si>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</si>
  <si>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</si>
  <si>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</si>
  <si>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</si>
  <si>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</si>
  <si>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</si>
  <si>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</si>
  <si>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</si>
  <si>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</si>
  <si>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</si>
  <si>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</si>
  <si>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</si>
  <si>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</si>
  <si>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</si>
  <si>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</si>
  <si>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</si>
  <si>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</si>
  <si>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</si>
  <si>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</si>
  <si>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</si>
  <si>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</si>
  <si>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</si>
  <si>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</si>
  <si>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</si>
  <si>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</si>
  <si>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</si>
  <si>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</si>
  <si>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</si>
  <si>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</si>
  <si>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</si>
  <si>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</si>
  <si>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</si>
  <si>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</si>
  <si>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</si>
  <si>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</si>
  <si>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</si>
  <si>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</si>
  <si>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</si>
  <si>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</si>
  <si>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</si>
  <si>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</si>
  <si>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</si>
  <si>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</si>
  <si>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</si>
  <si>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</si>
  <si>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</si>
  <si>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</si>
  <si>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</si>
  <si>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</si>
  <si>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</si>
  <si>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</si>
  <si>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</si>
  <si>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</si>
  <si>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</si>
  <si>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</si>
  <si>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</si>
  <si>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</si>
  <si>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</si>
  <si>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</si>
  <si>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</si>
  <si>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</si>
  <si>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</si>
  <si>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</si>
  <si>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</si>
  <si>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</si>
  <si>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</si>
  <si>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</si>
  <si>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</si>
  <si>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</si>
  <si>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</si>
  <si>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</si>
  <si>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</si>
  <si>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</si>
  <si>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</si>
  <si>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</si>
  <si>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</si>
  <si>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</si>
  <si>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</si>
  <si>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</si>
  <si>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</si>
  <si>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</si>
  <si>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</si>
  <si>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</si>
  <si>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</si>
  <si>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</si>
  <si>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</si>
  <si>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</si>
  <si>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</si>
  <si>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</si>
  <si>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</si>
  <si>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</si>
  <si>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</si>
  <si>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</si>
  <si>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</si>
  <si>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</si>
  <si>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</si>
  <si>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</si>
  <si>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</si>
  <si>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</si>
  <si>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</si>
  <si>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</si>
  <si>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</si>
  <si>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</si>
  <si>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</si>
  <si>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</si>
  <si>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</si>
  <si>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</si>
  <si>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</si>
  <si>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</si>
  <si>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</si>
  <si>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</si>
  <si>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</si>
  <si>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</si>
  <si>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</si>
  <si>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</si>
  <si>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</si>
  <si>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</si>
  <si>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</si>
  <si>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</si>
  <si>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</si>
  <si>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</si>
  <si>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</si>
  <si>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</si>
  <si>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</si>
  <si>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</si>
  <si>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</si>
  <si>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</si>
  <si>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</si>
  <si>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</si>
  <si>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</si>
  <si>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</si>
  <si>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</si>
  <si>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</si>
  <si>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</si>
  <si>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</si>
  <si>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</si>
  <si>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</si>
  <si>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</si>
  <si>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</si>
  <si>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</si>
  <si>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</si>
  <si>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</si>
  <si>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</si>
  <si>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</si>
  <si>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</si>
  <si>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</si>
  <si>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</si>
  <si>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</si>
  <si>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</si>
  <si>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</si>
  <si>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</si>
  <si>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</si>
  <si>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</si>
  <si>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</si>
  <si>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</si>
  <si>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</si>
  <si>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</si>
  <si>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</si>
  <si>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</si>
  <si>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</si>
  <si>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</si>
  <si>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</si>
  <si>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</si>
  <si>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</si>
  <si>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</si>
  <si>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</si>
  <si>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</si>
  <si>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</si>
  <si>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</si>
  <si>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Egyéb tartozásállomány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</si>
  <si>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</si>
  <si>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</si>
  <si>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</si>
  <si>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</si>
  <si>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</si>
  <si>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</si>
  <si>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</si>
  <si>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</si>
  <si>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</si>
  <si>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</si>
  <si>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</si>
  <si>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</si>
  <si>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</si>
  <si>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</si>
  <si>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</si>
  <si>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</si>
  <si>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</si>
  <si>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</si>
  <si>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</si>
  <si>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</si>
  <si>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</si>
  <si>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</si>
  <si>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</si>
  <si>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</si>
  <si>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</si>
  <si>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</si>
  <si>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</si>
  <si>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</si>
  <si>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</si>
  <si>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</si>
  <si>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</si>
  <si>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</si>
  <si>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</si>
  <si>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</si>
  <si>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</si>
  <si>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</si>
  <si>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</si>
  <si>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</si>
  <si>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</si>
  <si>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</si>
  <si>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</si>
  <si>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</si>
  <si>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</si>
  <si>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</si>
  <si>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</si>
  <si>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</si>
  <si>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</si>
  <si>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</si>
  <si>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</si>
  <si>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</si>
  <si>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</si>
  <si>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</si>
  <si>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</si>
  <si>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</si>
  <si>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</si>
  <si>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</si>
  <si>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</si>
  <si>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</si>
  <si>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</si>
  <si>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</si>
  <si>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</si>
  <si>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</si>
  <si>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</si>
  <si>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</si>
  <si>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</si>
  <si>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</si>
  <si>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</si>
  <si>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</si>
  <si>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</si>
  <si>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</si>
  <si>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</si>
  <si>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</si>
  <si>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</si>
  <si>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</si>
  <si>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</si>
  <si>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</si>
  <si>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</si>
  <si>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</si>
  <si>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</si>
  <si>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</si>
  <si>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</si>
  <si>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</si>
  <si>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</si>
  <si>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</si>
  <si>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</si>
  <si>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</si>
  <si>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</si>
  <si>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</si>
  <si>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</si>
  <si>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</si>
  <si>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</si>
  <si>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</si>
  <si>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</si>
  <si>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</si>
  <si>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</si>
  <si>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</si>
  <si>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</si>
  <si>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</si>
  <si>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</si>
  <si>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</si>
  <si>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</si>
  <si>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</si>
  <si>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</si>
  <si>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</si>
  <si>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</si>
  <si>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</si>
  <si>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</si>
  <si>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</si>
  <si>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</si>
  <si>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</si>
  <si>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</si>
  <si>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</si>
  <si>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</si>
  <si>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</si>
  <si>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</si>
  <si>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</si>
  <si>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</si>
  <si>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</si>
  <si>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</si>
  <si>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</si>
  <si>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</si>
  <si>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</si>
  <si>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</si>
  <si>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</si>
  <si>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</si>
  <si>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</si>
  <si>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</si>
  <si>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</si>
  <si>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</si>
  <si>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</si>
  <si>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</si>
  <si>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</si>
  <si>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</si>
  <si>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</si>
  <si>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</si>
  <si>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</si>
  <si>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</si>
  <si>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</si>
  <si>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</si>
  <si>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</si>
  <si>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</si>
  <si>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</si>
  <si>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</si>
  <si>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</si>
  <si>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</si>
  <si>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</si>
  <si>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</si>
  <si>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</si>
  <si>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</si>
  <si>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</si>
  <si>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</si>
  <si>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</si>
  <si>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</si>
  <si>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</si>
  <si>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</si>
  <si>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</si>
  <si>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</si>
  <si>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</si>
  <si>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</si>
  <si>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</si>
  <si>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</si>
  <si>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</si>
  <si>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</si>
  <si>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</si>
  <si>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</si>
  <si>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</si>
  <si>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</si>
  <si>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</si>
  <si>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</si>
  <si>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</si>
  <si>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</si>
  <si>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</si>
  <si>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</si>
  <si>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</si>
  <si>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</si>
  <si>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</si>
  <si>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</si>
  <si>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</si>
  <si>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</si>
  <si>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</si>
  <si>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</si>
  <si>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</si>
  <si>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</si>
  <si>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</si>
  <si>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</si>
  <si>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</si>
  <si>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</si>
  <si>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</si>
  <si>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</si>
  <si>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</si>
  <si>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</si>
  <si>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</si>
  <si>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</si>
  <si>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</si>
  <si>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</si>
  <si>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</si>
  <si>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</si>
  <si>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</si>
  <si>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</si>
  <si>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</si>
  <si>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</si>
  <si>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</si>
  <si>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</si>
  <si>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</si>
  <si>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</si>
  <si>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</si>
  <si>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</si>
  <si>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</si>
  <si>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</si>
  <si>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</si>
  <si>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</si>
  <si>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</si>
  <si>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</si>
  <si>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</si>
  <si>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</si>
  <si>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</si>
  <si>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</si>
  <si>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</si>
  <si>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</si>
  <si>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</si>
  <si>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</si>
  <si>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</si>
  <si>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</si>
  <si>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</si>
  <si>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</si>
  <si>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</si>
  <si>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</si>
  <si>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</si>
  <si>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</si>
  <si>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</si>
  <si>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</si>
  <si>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</si>
  <si>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</si>
  <si>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</si>
  <si>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</si>
  <si>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</si>
  <si>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</si>
  <si>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</si>
  <si>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</si>
  <si>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</si>
  <si>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</si>
  <si>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</si>
  <si>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</si>
  <si>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</si>
  <si>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</si>
  <si>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</si>
  <si>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</si>
  <si>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</si>
  <si>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</si>
  <si>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</si>
  <si>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</si>
  <si>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</si>
  <si>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</si>
  <si>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</si>
  <si>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</si>
  <si>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</si>
  <si>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</si>
  <si>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</si>
  <si>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</si>
  <si>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</si>
  <si>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</si>
  <si>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</si>
  <si>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</si>
  <si>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</si>
  <si>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</si>
  <si>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</si>
  <si>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</si>
  <si>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</si>
  <si>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</si>
  <si>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</si>
  <si>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</si>
  <si>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</si>
  <si>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</si>
  <si>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</si>
  <si>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</si>
  <si>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</si>
  <si>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</si>
  <si>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</si>
  <si>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</si>
  <si>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</si>
  <si>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</si>
  <si>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</si>
  <si>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</si>
  <si>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</si>
  <si>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</si>
  <si>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</si>
  <si>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</si>
  <si>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</si>
  <si>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</si>
  <si>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</si>
  <si>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</si>
  <si>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</si>
  <si>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</si>
  <si>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</si>
  <si>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</si>
  <si>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</si>
  <si>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</si>
  <si>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</si>
  <si>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</si>
  <si>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</si>
  <si>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</si>
  <si>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</si>
  <si>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</si>
  <si>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</si>
  <si>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</si>
  <si>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</si>
  <si>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</si>
  <si>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</si>
  <si>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</si>
  <si>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</si>
  <si>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</si>
  <si>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</si>
  <si>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</si>
  <si>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</si>
  <si>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</si>
  <si>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</si>
  <si>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</si>
  <si>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</si>
  <si>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</si>
  <si>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</si>
  <si>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</si>
  <si>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</si>
  <si>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</si>
  <si>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</si>
  <si>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</si>
  <si>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</si>
  <si>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</si>
  <si>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</si>
  <si>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</si>
  <si>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</si>
  <si>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</si>
  <si>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</si>
  <si>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</si>
  <si>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</si>
  <si>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</si>
  <si>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</si>
  <si>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</si>
  <si>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</si>
  <si>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</si>
  <si>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</si>
  <si>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Szentpéterszeg Községi Önkormányzat</t>
  </si>
  <si>
    <t>Szentpéterszeg Mesevilág Óvoda</t>
  </si>
  <si>
    <t>13.4.</t>
  </si>
  <si>
    <t>Központi, irányító szervi támogatás (óvoda)</t>
  </si>
  <si>
    <t>Szentpéterszeg Községi Önkormányzat saját bevételeinek részletezése az adósságot keletkeztető ügyletből származó tárgyévi fizetési kötelezettség megállapításához</t>
  </si>
  <si>
    <t>Szentpéterszeg Községi Önkormányzat adósságot keletkeztető ügyletekből és kezességvállalásokból fennálló kötelezettségei</t>
  </si>
  <si>
    <t>Költségvetési szerv neve: Szentpéterszeg Községi Önkormányzat</t>
  </si>
  <si>
    <t>Költségvetési szerv számlaszáma: 11738046-15372875</t>
  </si>
  <si>
    <t xml:space="preserve"> I. A HELYI ÖNKORMÁNYZATOK MŰKÖDÉSÉNEK ÁLTALÁNOS TÁMOGATÁSA</t>
  </si>
  <si>
    <t>I.1. A települési önkormányzatok működésének támogatása</t>
  </si>
  <si>
    <t>I.1.b) Település-üzemeltetéshez kapcsolódó feladatellátás támogatása összesen</t>
  </si>
  <si>
    <t>I.1.b) - V. Támogatás összesen - beszámítás után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</si>
  <si>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</si>
  <si>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</si>
  <si>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</si>
  <si>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 xml:space="preserve">I.1.bb) - V. Közvilágítás fenntartásának támogatása - beszámítás után
</t>
  </si>
  <si>
    <t>I.1.bc) Köztemető fenntartással kapcsolatos feladatok támogatása</t>
  </si>
  <si>
    <t>I.1.bc) - V. Köztemető fenntartással kapcsolatos feladatok támogatása - beszámítás után</t>
  </si>
  <si>
    <t>I.1.bd) Közutak fenntartásának támogatása</t>
  </si>
  <si>
    <t>I.1.bd) - V. Közutak fenntartásának támogatása - beszámítás után</t>
  </si>
  <si>
    <t>I.1.c) Egyéb önkormányzati feladatok támogatása</t>
  </si>
  <si>
    <t xml:space="preserve">I.1.c) - V. Egyéb önkormányzati feladatok támogatása - beszámítás után	
</t>
  </si>
  <si>
    <t xml:space="preserve"> II. A TELEPÜLÉSI ÖNKORMÁNYZATOK EGYES KÖZNEVELÉSI FELADATAINAK TÁMOGATÁSA</t>
  </si>
  <si>
    <t>II.1. Óvodapedagógusok, és az óvodapedagógusok nevelő munkáját közvetlenül segítők bértámogatása</t>
  </si>
  <si>
    <t>II.1. (1) 1 óvodapedagógusok elismert létszáma</t>
  </si>
  <si>
    <t>II.1. (2) 1 óvodapedagógusok nevelő munkáját közvetlenül segítők száma a Köznev. tv. 2. melléklete szerint</t>
  </si>
  <si>
    <t>II.1. (1) 2 óvodapedagógusok elismert létszáma</t>
  </si>
  <si>
    <t>II.1. (2) 2 óvodapedagógusok nevelő munkáját közvetlenül segítők száma a Köznev. tv. 2. melléklete szerint</t>
  </si>
  <si>
    <t>II.2. Óvodaműködtetési támogatás</t>
  </si>
  <si>
    <t xml:space="preserve"> III. A TELEPÜLÉSI ÖNKORMÁNYZATOK SZOCIÁLIS, GYERMEKJÓLÉTI  ÉS GYERMEKÉTKEZTETÉSI FELADATAINAK TÁMOGATÁSA</t>
  </si>
  <si>
    <t>III.2. A települési önkormányzatok szociális feladatainak egyéb támogatása</t>
  </si>
  <si>
    <t>III.5. Gyermekétkeztetés támogatása</t>
  </si>
  <si>
    <t>III.5.a) A finanszírozás szempontjából elismert dolgozók bértámogatása</t>
  </si>
  <si>
    <t>III.5.b) Gyermekétkeztetés üzemeltetési támogatása</t>
  </si>
  <si>
    <t>Felújítás</t>
  </si>
  <si>
    <t>Működési költségvetési támogatás összesen:</t>
  </si>
  <si>
    <t xml:space="preserve">          V. I.1. kiegészítés I.1. jogcímekhez kapcsolódó kiegészítés</t>
  </si>
  <si>
    <t>III.3.c (1) Szociális étkeztetés</t>
  </si>
  <si>
    <t>IV.A települési önkormányzatok kulturális feladatainak támogatása</t>
  </si>
  <si>
    <t>NEMLEGES!</t>
  </si>
  <si>
    <t>költségvetési szerv vezetője s.k.</t>
  </si>
  <si>
    <t>működési célú támogatás</t>
  </si>
  <si>
    <t>Tartozásállomány önkormányzatok és intézmények felé (Esztár, BÖTKT)</t>
  </si>
  <si>
    <t>Központi, irányítószervi támogatás (óvoda)</t>
  </si>
  <si>
    <t>NEMLEGES</t>
  </si>
  <si>
    <t>Intézményfinanszírozás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</si>
  <si>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</si>
  <si>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</si>
  <si>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I.1.d) Lakott külterülettel kapcsolatos feladatok támogatása</t>
  </si>
  <si>
    <t>II.1. (4) 2 óvodapedagógusok elismert létszáma (pótlólagos összeg)</t>
  </si>
  <si>
    <t>II.2. (1) 1 gyermekek nevelése a napi 8 órát eléri vagy meghaladja</t>
  </si>
  <si>
    <t>II.2. (1) 2 gyermekek nevelése a napi 8 órát eléri vagy meghaladja</t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</si>
  <si>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</si>
  <si>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t>Civil szervezetek támogatása (Szentpéterszegi Sport Club)</t>
  </si>
  <si>
    <t>34.</t>
  </si>
  <si>
    <t>Civil szervezetek támogatása (egyéb)</t>
  </si>
  <si>
    <t xml:space="preserve">Iparterület fejlesztés (TOP 1.1.1-15 pály.) építés </t>
  </si>
  <si>
    <t>2017-2018</t>
  </si>
  <si>
    <t>Hitelek, kölcsönök törlesztése külföldi kormányoknak nemz. Sz.</t>
  </si>
  <si>
    <t>Iparterület fejlesztés (TOP-1.1.1-15) építés</t>
  </si>
  <si>
    <t>Szentpéterszeg Községi Önkormányzat 2017. évi bevételi - kiadási előirányzatai</t>
  </si>
  <si>
    <t>Rovat</t>
  </si>
  <si>
    <t>Támogatási célú finanszírozási műveletek</t>
  </si>
  <si>
    <t>Óvodai nevelés ellátás szakmai feladatai</t>
  </si>
  <si>
    <t>Gyermekétkeztetés köznevelési intézményben</t>
  </si>
  <si>
    <t>Óvoda összesen</t>
  </si>
  <si>
    <t>Önkormányzati jogalkotás általános ig. tevékenysége</t>
  </si>
  <si>
    <t>Önkormányzati vagyonnal való gazdálkodási feladatok</t>
  </si>
  <si>
    <t>Önkormányzat elszámolásai a központi költségvetéssel</t>
  </si>
  <si>
    <t>Közvilágítás</t>
  </si>
  <si>
    <t>Háziorvosi ügyeleti ellátás</t>
  </si>
  <si>
    <t>Köztemető</t>
  </si>
  <si>
    <t>Közutak</t>
  </si>
  <si>
    <t>Zöldterület</t>
  </si>
  <si>
    <t>Könyvtár</t>
  </si>
  <si>
    <t>Közművelő-dési feladatok</t>
  </si>
  <si>
    <t>LFT</t>
  </si>
  <si>
    <t>Szociális feladatok</t>
  </si>
  <si>
    <t>Hoszabb időtartamú közfoglalkoztatás</t>
  </si>
  <si>
    <t>Szociális étkeztetés</t>
  </si>
  <si>
    <t>Intézményen kívüli gyermekekétkeztetés</t>
  </si>
  <si>
    <t>Önkormányzat összesen</t>
  </si>
  <si>
    <t>Mind-összesen</t>
  </si>
  <si>
    <t>COFOG</t>
  </si>
  <si>
    <t>018030</t>
  </si>
  <si>
    <t>091110</t>
  </si>
  <si>
    <t>096015</t>
  </si>
  <si>
    <t>011130</t>
  </si>
  <si>
    <t>013350</t>
  </si>
  <si>
    <t>018010</t>
  </si>
  <si>
    <t>064010</t>
  </si>
  <si>
    <t>072112</t>
  </si>
  <si>
    <t>013320</t>
  </si>
  <si>
    <t>045160</t>
  </si>
  <si>
    <t>066010</t>
  </si>
  <si>
    <t>082044</t>
  </si>
  <si>
    <t>082091</t>
  </si>
  <si>
    <t>106020</t>
  </si>
  <si>
    <t>107060</t>
  </si>
  <si>
    <t>041233</t>
  </si>
  <si>
    <t>107050</t>
  </si>
  <si>
    <t xml:space="preserve">107051  </t>
  </si>
  <si>
    <t>Költségvetési kiadások      (K1-K8)</t>
  </si>
  <si>
    <t>K1101</t>
  </si>
  <si>
    <t xml:space="preserve">Törvény szerinti illetmények, munkabérek       </t>
  </si>
  <si>
    <t>K1104</t>
  </si>
  <si>
    <t xml:space="preserve">Készenléti, ügyeleti, helyettesítési díj, túlóra, túlszolgálat       </t>
  </si>
  <si>
    <t>K1105</t>
  </si>
  <si>
    <t xml:space="preserve">Végkielégítés       </t>
  </si>
  <si>
    <t>K1106</t>
  </si>
  <si>
    <t xml:space="preserve">Jubileumi jutalom       </t>
  </si>
  <si>
    <t>K1107</t>
  </si>
  <si>
    <t xml:space="preserve">Béren kívüli juttatások       </t>
  </si>
  <si>
    <t>K1109</t>
  </si>
  <si>
    <t xml:space="preserve">Közlekedési költségtérítés       </t>
  </si>
  <si>
    <t>K1110</t>
  </si>
  <si>
    <t xml:space="preserve">Egyéb költségtérítések      </t>
  </si>
  <si>
    <t>K1113</t>
  </si>
  <si>
    <t>Foglalkoztatottak egyéb személyi juttatásai        (K1113)</t>
  </si>
  <si>
    <t>ebből:biztosítási díjak        (K1113)</t>
  </si>
  <si>
    <t>Foglalkoztatottak személyi juttatásai        (K11)</t>
  </si>
  <si>
    <t>K121</t>
  </si>
  <si>
    <t xml:space="preserve">Választott tisztségviselők juttatásai       </t>
  </si>
  <si>
    <t>K122</t>
  </si>
  <si>
    <t>Megbízási díjak</t>
  </si>
  <si>
    <t>K123</t>
  </si>
  <si>
    <t xml:space="preserve">Egyéb külső személyi juttatások       </t>
  </si>
  <si>
    <t>Külső személyi juttatások         (K12)</t>
  </si>
  <si>
    <t>Személyi juttatások összesen         (K1)</t>
  </si>
  <si>
    <t>K2/1</t>
  </si>
  <si>
    <t xml:space="preserve">szociális hozzájárulási adó      </t>
  </si>
  <si>
    <t>K2/3</t>
  </si>
  <si>
    <t xml:space="preserve">egészségügyi hozzájárulás       </t>
  </si>
  <si>
    <t>K2/4</t>
  </si>
  <si>
    <t xml:space="preserve"> táppénz hozzájárulás       </t>
  </si>
  <si>
    <t>K2/5</t>
  </si>
  <si>
    <t xml:space="preserve">munkaadót a foglalkoztatottak részére történő kifizetésekkel kapcsolatban terhelő más járulék jellegű köt.   </t>
  </si>
  <si>
    <t>K2/7</t>
  </si>
  <si>
    <t xml:space="preserve"> munkáltatót terhelő személyi jövedelemadó       </t>
  </si>
  <si>
    <t>Munkaadókat terhelő járulékok és szociális hozzájárulási adó (K2)</t>
  </si>
  <si>
    <t>K311</t>
  </si>
  <si>
    <t xml:space="preserve">Szakmai anyagok beszerzése       </t>
  </si>
  <si>
    <t>K312</t>
  </si>
  <si>
    <t xml:space="preserve">Üzemeltetési anyagok beszerzése       </t>
  </si>
  <si>
    <t>K313</t>
  </si>
  <si>
    <t xml:space="preserve">Árubeszerzés       </t>
  </si>
  <si>
    <t>Készletbeszerzés         (K31)</t>
  </si>
  <si>
    <t>K321</t>
  </si>
  <si>
    <t xml:space="preserve">Informatikai szolgáltatások igénybevétele (internetdíj, szoftver nyomonkövetés d.)    </t>
  </si>
  <si>
    <t>K322</t>
  </si>
  <si>
    <t xml:space="preserve">Egyéb kommunikációs szolgáltatások (telefondíj)     </t>
  </si>
  <si>
    <t>Kommunikációs szolgáltatások        (K32)</t>
  </si>
  <si>
    <t>K331</t>
  </si>
  <si>
    <t xml:space="preserve">Közüzemi díjak       </t>
  </si>
  <si>
    <t>K332</t>
  </si>
  <si>
    <t xml:space="preserve">Vásárolt élelmezés       </t>
  </si>
  <si>
    <t>K333</t>
  </si>
  <si>
    <t xml:space="preserve">Bérleti és lízing díjak </t>
  </si>
  <si>
    <t>K334</t>
  </si>
  <si>
    <t xml:space="preserve">Karbantartási, kisjavítási szolgáltatások       </t>
  </si>
  <si>
    <t>K335</t>
  </si>
  <si>
    <t xml:space="preserve">Közvetített szolgáltatások  </t>
  </si>
  <si>
    <t xml:space="preserve">ebből: államháztartáson belül     </t>
  </si>
  <si>
    <t>K336</t>
  </si>
  <si>
    <t xml:space="preserve">Szakmai tevékenységet segítő szolgáltatások (ügyvéd, belső ellenőr, stb.)      </t>
  </si>
  <si>
    <t>K337</t>
  </si>
  <si>
    <t xml:space="preserve">Egyéb szolgáltatások (bizt.díj, szállítás, postaktg. Stb.)       </t>
  </si>
  <si>
    <t>Szolgáltatási kiadások         (K33)</t>
  </si>
  <si>
    <t>K341</t>
  </si>
  <si>
    <t xml:space="preserve">Kiküldetések kiadásai      </t>
  </si>
  <si>
    <t>K342</t>
  </si>
  <si>
    <t xml:space="preserve">Reklám- és propagandakiadások (faluújság)      </t>
  </si>
  <si>
    <t>Kiküldetések, reklám- és propagandakiadások       (K34)</t>
  </si>
  <si>
    <t>K351</t>
  </si>
  <si>
    <t xml:space="preserve">Működési célú előzetesen felszámított általános forgalmi adó       </t>
  </si>
  <si>
    <t>K352</t>
  </si>
  <si>
    <t xml:space="preserve">Fizetendő általános forgalmi adó        </t>
  </si>
  <si>
    <t>K353</t>
  </si>
  <si>
    <t xml:space="preserve">Kamatkiadások   </t>
  </si>
  <si>
    <t xml:space="preserve">ebből: államháztartáson belül       </t>
  </si>
  <si>
    <t>K354</t>
  </si>
  <si>
    <t xml:space="preserve">Egyéb pénzügyi műveletek kiadásai </t>
  </si>
  <si>
    <t>K355</t>
  </si>
  <si>
    <t xml:space="preserve">Egyéb dologi kiadások       </t>
  </si>
  <si>
    <t>Különféle befizetések és egyéb dologi kiadások         (K35)</t>
  </si>
  <si>
    <t>Dologi kiadások        (K3)</t>
  </si>
  <si>
    <t>K42/20</t>
  </si>
  <si>
    <t xml:space="preserve"> óvodáztatási támogatás [Gyvt. 20/C. §]      </t>
  </si>
  <si>
    <t>K42/22</t>
  </si>
  <si>
    <t xml:space="preserve"> az egyéb pénzbeli és természetbeni gyermekvédelmi támogatások        </t>
  </si>
  <si>
    <t>Családi támogatások         (K42)</t>
  </si>
  <si>
    <t>Betegséggel kapcsolatos (nem társadalombiztosítási) ellátások K44</t>
  </si>
  <si>
    <t>Foglalkoztatással, munkanélküliséggel kapcsolatos ellátások  (K45)</t>
  </si>
  <si>
    <t>K46/21</t>
  </si>
  <si>
    <t xml:space="preserve">ebből: lakásfenntartási támogatás [Szoctv. 38. § (1) bek. a) és b) pontok]         </t>
  </si>
  <si>
    <t>K46/39</t>
  </si>
  <si>
    <t>szociális célú tüzifa támogatás</t>
  </si>
  <si>
    <t>Lakhatással kapcsolatos ellátások        (K46)</t>
  </si>
  <si>
    <t>K48/21</t>
  </si>
  <si>
    <t xml:space="preserve">rendszeres szociális segély [Szoctv. 37. § (1) bek. a) - d) pontok]        </t>
  </si>
  <si>
    <t>K48/22</t>
  </si>
  <si>
    <t xml:space="preserve">Pénzbeni  átmeneti segély [Szoctv. 45.§]       </t>
  </si>
  <si>
    <t>K48/23</t>
  </si>
  <si>
    <t>Temetési segély pénzbeni</t>
  </si>
  <si>
    <t>K48/24</t>
  </si>
  <si>
    <t>Települési támogatás (lakásfenntartási + rendkívüli települési tám.)</t>
  </si>
  <si>
    <t>K48/29</t>
  </si>
  <si>
    <t xml:space="preserve">egyéb, az önkormányzat rendeletében megállapított pénzbeni juttatás (BURSA)      </t>
  </si>
  <si>
    <t>K48/31</t>
  </si>
  <si>
    <t xml:space="preserve">természetben nyújtott rendszeres szociális segély [Szoctv. 47.§ (1) bek. a) pont]        </t>
  </si>
  <si>
    <t>K48/32</t>
  </si>
  <si>
    <t xml:space="preserve">természetbeni átmeneti segély [Szoctv. 47.§ (1) bek. c) pont]       </t>
  </si>
  <si>
    <t>K48/34</t>
  </si>
  <si>
    <t>rászorultságtól függő normatív kedvezmények (óvodatej, tankönyvtámogatás)</t>
  </si>
  <si>
    <t>K48/39</t>
  </si>
  <si>
    <t>önkormányzat által saját hatáskörben adott természetbeni ellátás (lak.fűnyírás)  (K48/39)</t>
  </si>
  <si>
    <t>Egyéb nem intézményi ellátások        (K48)</t>
  </si>
  <si>
    <t>Ellátottak pénzbeli juttatásai       (K4)</t>
  </si>
  <si>
    <t>K502</t>
  </si>
  <si>
    <t xml:space="preserve">Elvonások és befizetések       </t>
  </si>
  <si>
    <t>Elvonások és befizetések        (K502)</t>
  </si>
  <si>
    <t>K504/6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</si>
  <si>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 xml:space="preserve">nyújtása </t>
    </r>
    <r>
      <rPr>
        <sz val="10"/>
        <rFont val="Arial"/>
        <family val="2"/>
        <charset val="238"/>
      </rPr>
      <t>helyi önk.</t>
    </r>
  </si>
  <si>
    <r>
      <t xml:space="preserve">Működési célú visszatérítendő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belülre        (K504)</t>
    </r>
  </si>
  <si>
    <t>K505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</si>
  <si>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>törlesztése</t>
    </r>
    <r>
      <rPr>
        <sz val="10"/>
        <rFont val="Arial"/>
        <family val="2"/>
        <charset val="238"/>
      </rPr>
      <t xml:space="preserve"> helyi önkormányzatok és költségvetési szerveik        </t>
    </r>
  </si>
  <si>
    <r>
      <t>Működési célú visszatérítendő támogatások, kölcsönök</t>
    </r>
    <r>
      <rPr>
        <b/>
        <u/>
        <sz val="10"/>
        <rFont val="Arial"/>
        <family val="2"/>
        <charset val="238"/>
      </rPr>
      <t xml:space="preserve"> törlesztése</t>
    </r>
    <r>
      <rPr>
        <b/>
        <sz val="10"/>
        <rFont val="Arial"/>
        <family val="2"/>
        <charset val="238"/>
      </rPr>
      <t xml:space="preserve"> államháztartáson belülre       (K505)</t>
    </r>
  </si>
  <si>
    <t>K506/6</t>
  </si>
  <si>
    <r>
      <t xml:space="preserve">működési célú </t>
    </r>
    <r>
      <rPr>
        <u/>
        <sz val="10"/>
        <rFont val="Arial"/>
        <family val="2"/>
        <charset val="238"/>
      </rPr>
      <t>támogatások</t>
    </r>
    <r>
      <rPr>
        <sz val="10"/>
        <rFont val="Arial"/>
        <family val="2"/>
        <charset val="238"/>
      </rPr>
      <t xml:space="preserve"> helyi önkormányzatok és költségvetési szerveik        </t>
    </r>
  </si>
  <si>
    <t>K506/7</t>
  </si>
  <si>
    <t>működési célú támogatások társulásoknak (BÖTKT)</t>
  </si>
  <si>
    <r>
      <t xml:space="preserve">Egyéb működési célú </t>
    </r>
    <r>
      <rPr>
        <b/>
        <u/>
        <sz val="10"/>
        <rFont val="Arial"/>
        <family val="2"/>
        <charset val="238"/>
      </rPr>
      <t>támogatások</t>
    </r>
    <r>
      <rPr>
        <b/>
        <sz val="10"/>
        <rFont val="Arial"/>
        <family val="2"/>
        <charset val="238"/>
      </rPr>
      <t xml:space="preserve"> államháztartáson belülre (K506)</t>
    </r>
  </si>
  <si>
    <t>K508/40</t>
  </si>
  <si>
    <r>
      <t xml:space="preserve">Működési célú visszatérítendő támog., kölcsönök </t>
    </r>
    <r>
      <rPr>
        <u/>
        <sz val="10"/>
        <rFont val="Arial"/>
        <family val="2"/>
        <charset val="238"/>
      </rPr>
      <t>nyújt.</t>
    </r>
    <r>
      <rPr>
        <sz val="10"/>
        <rFont val="Arial"/>
        <family val="2"/>
        <charset val="238"/>
      </rPr>
      <t xml:space="preserve"> nonprofit gazd. társ. (K508)</t>
    </r>
  </si>
  <si>
    <t>K508/41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</si>
  <si>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>nyújtása</t>
    </r>
    <r>
      <rPr>
        <sz val="10"/>
        <rFont val="Arial"/>
        <family val="2"/>
        <charset val="238"/>
      </rPr>
      <t xml:space="preserve"> egyéb civil szerv. (K508)</t>
    </r>
  </si>
  <si>
    <r>
      <t>Működési célú</t>
    </r>
    <r>
      <rPr>
        <b/>
        <u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visszatérítendő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kívülre        (K508)</t>
    </r>
  </si>
  <si>
    <t>K512/23</t>
  </si>
  <si>
    <t xml:space="preserve">működési célú támogatások egyéb vállalkozások (háziorvos, szoc.szöv.)      </t>
  </si>
  <si>
    <t>K512/41</t>
  </si>
  <si>
    <t xml:space="preserve">működési célú támogatások egyéb civil szervezetek        </t>
  </si>
  <si>
    <t>Egyéb működési célú támogatások államháztartáson kívülre    (K512)</t>
  </si>
  <si>
    <t>Egyéb működési célú kiadások       (K5)</t>
  </si>
  <si>
    <t>K61</t>
  </si>
  <si>
    <t xml:space="preserve">Immateriális javak beszerzése, létesítése       </t>
  </si>
  <si>
    <t>K62</t>
  </si>
  <si>
    <t xml:space="preserve">Ingatlanok beszerzése, létesítése </t>
  </si>
  <si>
    <t xml:space="preserve">ebből: termőföld-vásárlás kiadásai      </t>
  </si>
  <si>
    <t>K63</t>
  </si>
  <si>
    <t xml:space="preserve">Informatikai eszközök beszerzése, létesítése        </t>
  </si>
  <si>
    <t>K64</t>
  </si>
  <si>
    <t xml:space="preserve">Egyéb tárgyi eszközök beszerzése, létesítése       </t>
  </si>
  <si>
    <t>K65</t>
  </si>
  <si>
    <t xml:space="preserve">Részesedések beszerzése       </t>
  </si>
  <si>
    <t>K66</t>
  </si>
  <si>
    <t xml:space="preserve">Meglévő részesedések növeléséhez kapcsolódó kiadások       </t>
  </si>
  <si>
    <t>K67</t>
  </si>
  <si>
    <t xml:space="preserve">Beruházási célú előzetesen felszámított általános forgalmi adó      </t>
  </si>
  <si>
    <t>Beruházások      (K6)</t>
  </si>
  <si>
    <t>K71</t>
  </si>
  <si>
    <t xml:space="preserve">Ingatlanok felújítása        </t>
  </si>
  <si>
    <t>K72</t>
  </si>
  <si>
    <t xml:space="preserve">Informatikai eszközök felújítása       </t>
  </si>
  <si>
    <t>K73</t>
  </si>
  <si>
    <t xml:space="preserve">Egyéb tárgyi eszközök felújítása       </t>
  </si>
  <si>
    <t>K74</t>
  </si>
  <si>
    <t xml:space="preserve">Felújítási célú előzetesen felszámított általános forgalmi adó       </t>
  </si>
  <si>
    <t>Felújítások     (K7)</t>
  </si>
  <si>
    <t>K84/6</t>
  </si>
  <si>
    <r>
      <t xml:space="preserve">Egyéb felhalmozási célú </t>
    </r>
    <r>
      <rPr>
        <u/>
        <sz val="10"/>
        <rFont val="Arial"/>
        <family val="2"/>
        <charset val="238"/>
      </rPr>
      <t>támogatások</t>
    </r>
    <r>
      <rPr>
        <sz val="10"/>
        <rFont val="Arial"/>
        <family val="2"/>
        <charset val="238"/>
      </rPr>
      <t xml:space="preserve"> helyi önkormányzatok és költségvetési szerveik       </t>
    </r>
  </si>
  <si>
    <r>
      <t xml:space="preserve">Egyéb felhalmozási célú </t>
    </r>
    <r>
      <rPr>
        <b/>
        <u/>
        <sz val="10"/>
        <rFont val="Arial"/>
        <family val="2"/>
        <charset val="238"/>
      </rPr>
      <t>támogatások</t>
    </r>
    <r>
      <rPr>
        <b/>
        <sz val="10"/>
        <rFont val="Arial"/>
        <family val="2"/>
        <charset val="238"/>
      </rPr>
      <t xml:space="preserve"> államháztartáson belülre        (K84)</t>
    </r>
  </si>
  <si>
    <t>K86/1</t>
  </si>
  <si>
    <t xml:space="preserve">Felhalmozási célú visszatérítendő támogatások, kölcsönök nyújtása nonprofit gazdasági társaságok     </t>
  </si>
  <si>
    <t>K86/2</t>
  </si>
  <si>
    <t xml:space="preserve">Felhalmozási célú visszatérítendő támogatások, kölcsönök nyújtása egyéb civil szervezetek       </t>
  </si>
  <si>
    <r>
      <t xml:space="preserve">Felhalmozási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kívülre         (K86)</t>
    </r>
  </si>
  <si>
    <t>K88/2</t>
  </si>
  <si>
    <t xml:space="preserve">Egyéb felhalmozási célú támogatások nonprofit gazdasági társaságok       </t>
  </si>
  <si>
    <t>K88/3</t>
  </si>
  <si>
    <t xml:space="preserve">Egyéb felhalmozási célú támogatások egyéb civil szervezetek        </t>
  </si>
  <si>
    <t>Egyéb felhalmozási célú támogatások államháztartáson kívülre        (K88)</t>
  </si>
  <si>
    <t>Egyéb felhalmozási célú kiadások    (K8)</t>
  </si>
  <si>
    <t>Finanszírozási kiadások (K9)</t>
  </si>
  <si>
    <t>K9111</t>
  </si>
  <si>
    <t>Hosszú lejáratú hitelek, kölcsönök törlesztése: pénzügyi vállalkozás        (K9111)</t>
  </si>
  <si>
    <t>Hosszú lejáratú hitelek, kölcsönök törlesztése K       (K9111)</t>
  </si>
  <si>
    <t>K9112</t>
  </si>
  <si>
    <t xml:space="preserve">Likviditási célú hitelek, kölcsönök törlesztése pénzügyi vállalkozásnak       </t>
  </si>
  <si>
    <t>Likviditási célú hitelek, kölcsönök törlesztése pénzügyi vállalkozásnak        (K9112)</t>
  </si>
  <si>
    <t>K9113</t>
  </si>
  <si>
    <t>Rövid lejáratú hitelek, kölcsönök törlesztése pénzügyi vállalkozás        (K9113)</t>
  </si>
  <si>
    <t>Rövid lejáratú hitelek, kölcsönök törlesztése        (K9113)</t>
  </si>
  <si>
    <t>Hitel-, kölcsöntörlesztés államháztartáson kívülre         (K911)</t>
  </si>
  <si>
    <t>K9123</t>
  </si>
  <si>
    <t xml:space="preserve">Befektetési célú belföldi értékpapírok vásárlása       </t>
  </si>
  <si>
    <t>Befektetési célú belföldi értékpapírok vásárlása        (K9123)</t>
  </si>
  <si>
    <t>K9124</t>
  </si>
  <si>
    <t xml:space="preserve">Befektetési célú belföldi értékpapírok beváltása </t>
  </si>
  <si>
    <t>Befektetési célú belföldi értékpapírok beváltása        (K9124)</t>
  </si>
  <si>
    <t>Belföldi értékpapírok kiadásai        (K912)</t>
  </si>
  <si>
    <t>Államháztartáson belüli megelőlegezések folyósítása        (K913)</t>
  </si>
  <si>
    <t>K914</t>
  </si>
  <si>
    <t xml:space="preserve">Államháztartáson belüli megelőlegezések visszafizetése        </t>
  </si>
  <si>
    <t>Államháztartáson belüli megelőlegezések visszafizetése        (K914)</t>
  </si>
  <si>
    <t>K915</t>
  </si>
  <si>
    <t xml:space="preserve">Központi, irányító szervi támogatások folyósítása       </t>
  </si>
  <si>
    <t>Központi, irányító szervi támogatások folyósítása        (K915)</t>
  </si>
  <si>
    <t>K916</t>
  </si>
  <si>
    <t xml:space="preserve">Pénzeszközök betétként elhelyezése       </t>
  </si>
  <si>
    <t>Pénzeszközök betétként elhelyezése        (K916)</t>
  </si>
  <si>
    <t>Belföldi finanszírozás kiadásai        (K91)</t>
  </si>
  <si>
    <t>Finanszírozási kiadások        (K9)</t>
  </si>
  <si>
    <t xml:space="preserve">B1-B7. Költségvetési bevételek </t>
  </si>
  <si>
    <t>B111</t>
  </si>
  <si>
    <t xml:space="preserve">Helyi önkormányzatok működésének általános támogatása        </t>
  </si>
  <si>
    <t>B112</t>
  </si>
  <si>
    <t xml:space="preserve">Települési önkormányzatok egyes köznevelési feladatainak támogatása       </t>
  </si>
  <si>
    <t>B113</t>
  </si>
  <si>
    <t xml:space="preserve">Települési önkormányzatok szociális, gyermekjóléti és gyermekétkeztetési feladatainak támogatása        </t>
  </si>
  <si>
    <t>B114</t>
  </si>
  <si>
    <t xml:space="preserve">Települési önkormányzatok kulturális feladatainak támogatása        </t>
  </si>
  <si>
    <t>B115</t>
  </si>
  <si>
    <t xml:space="preserve">Működési célú központosított előirányzatok       </t>
  </si>
  <si>
    <t>B116</t>
  </si>
  <si>
    <t xml:space="preserve">Helyi önkormányzatok kiegészítő támogatásai       </t>
  </si>
  <si>
    <t>Önkormányzatok működési támogatásai         (B11)</t>
  </si>
  <si>
    <t>B12</t>
  </si>
  <si>
    <t>Elvonások és befizetések bevételei        (B12)</t>
  </si>
  <si>
    <t>B14/6</t>
  </si>
  <si>
    <r>
      <t>Működési célú</t>
    </r>
    <r>
      <rPr>
        <u/>
        <sz val="10"/>
        <rFont val="Arial"/>
        <family val="2"/>
        <charset val="238"/>
      </rPr>
      <t xml:space="preserve"> visszatérítendő</t>
    </r>
    <r>
      <rPr>
        <sz val="10"/>
        <rFont val="Arial"/>
        <family val="2"/>
        <charset val="238"/>
      </rPr>
      <t xml:space="preserve"> támogatások, kölcsönök</t>
    </r>
    <r>
      <rPr>
        <u/>
        <sz val="10"/>
        <rFont val="Arial"/>
        <family val="2"/>
        <charset val="238"/>
      </rPr>
      <t xml:space="preserve"> visszatérülése </t>
    </r>
    <r>
      <rPr>
        <sz val="10"/>
        <rFont val="Arial"/>
        <family val="2"/>
        <charset val="238"/>
      </rPr>
      <t>helyi önk.</t>
    </r>
  </si>
  <si>
    <r>
      <t xml:space="preserve">Működési célú </t>
    </r>
    <r>
      <rPr>
        <b/>
        <u/>
        <sz val="10"/>
        <rFont val="Arial"/>
        <family val="2"/>
        <charset val="238"/>
      </rPr>
      <t xml:space="preserve">visszatérítendő </t>
    </r>
    <r>
      <rPr>
        <b/>
        <sz val="10"/>
        <rFont val="Arial"/>
        <family val="2"/>
        <charset val="238"/>
      </rPr>
      <t>támogatások, kölcsönök</t>
    </r>
    <r>
      <rPr>
        <b/>
        <u/>
        <sz val="10"/>
        <rFont val="Arial"/>
        <family val="2"/>
        <charset val="238"/>
      </rPr>
      <t xml:space="preserve"> visszatérülése </t>
    </r>
    <r>
      <rPr>
        <b/>
        <sz val="10"/>
        <rFont val="Arial"/>
        <family val="2"/>
        <charset val="238"/>
      </rPr>
      <t>ÁH-n belülről (=11+…+20)        (B14)</t>
    </r>
  </si>
  <si>
    <t>B15/6</t>
  </si>
  <si>
    <r>
      <t xml:space="preserve">Működési célú </t>
    </r>
    <r>
      <rPr>
        <u/>
        <sz val="10"/>
        <rFont val="Arial"/>
        <family val="2"/>
        <charset val="238"/>
      </rPr>
      <t>visszatérítendő</t>
    </r>
    <r>
      <rPr>
        <sz val="10"/>
        <rFont val="Arial"/>
        <family val="2"/>
        <charset val="238"/>
      </rPr>
      <t xml:space="preserve"> támogatások, kölcsönök </t>
    </r>
    <r>
      <rPr>
        <u/>
        <sz val="10"/>
        <rFont val="Arial"/>
        <family val="2"/>
        <charset val="238"/>
      </rPr>
      <t>igénybevétele</t>
    </r>
    <r>
      <rPr>
        <sz val="10"/>
        <rFont val="Arial"/>
        <family val="2"/>
        <charset val="238"/>
      </rPr>
      <t xml:space="preserve"> helyi önk. (B15)</t>
    </r>
  </si>
  <si>
    <r>
      <t xml:space="preserve">Működési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</t>
    </r>
    <r>
      <rPr>
        <b/>
        <u/>
        <sz val="10"/>
        <rFont val="Arial"/>
        <family val="2"/>
        <charset val="238"/>
      </rPr>
      <t xml:space="preserve"> igénybevétele</t>
    </r>
    <r>
      <rPr>
        <b/>
        <sz val="10"/>
        <rFont val="Arial"/>
        <family val="2"/>
        <charset val="238"/>
      </rPr>
      <t xml:space="preserve"> államháztartáson belülről        (B15)</t>
    </r>
  </si>
  <si>
    <t>B16/1</t>
  </si>
  <si>
    <t>ebből: központi költségvetési szervek        (B16)</t>
  </si>
  <si>
    <t>B16/2</t>
  </si>
  <si>
    <t>ebből: központi kezelésű előirányzatok        (B16)</t>
  </si>
  <si>
    <t>B16/31</t>
  </si>
  <si>
    <t>ebből: fejezeti kezelésű előirányzatok EU-s programokra (B16)</t>
  </si>
  <si>
    <t>B16/32</t>
  </si>
  <si>
    <t>ebből: egyéb fejezeti kezelésű előirányzatok  (MVH)      (B16)</t>
  </si>
  <si>
    <t>B16/4</t>
  </si>
  <si>
    <t>ebből: társadalombiztosítás pénzügyi alapjai        (B16)</t>
  </si>
  <si>
    <t>B16/5</t>
  </si>
  <si>
    <t>ebből: elkülönített állami pénzalapok (Munkaügyi Közp.)        (B16)</t>
  </si>
  <si>
    <t>B16/6</t>
  </si>
  <si>
    <t>ebből: helyi önkormányzatok és költségvetési szerveik        (B16)</t>
  </si>
  <si>
    <t>B16/7</t>
  </si>
  <si>
    <t>ebből: társulások és költségvetési szerveik        (B16)</t>
  </si>
  <si>
    <t>Egyéb működési célú támogatások bevételei államháztartáson belülről (B16)</t>
  </si>
  <si>
    <t>Működési célú támogatások államháztartáson belülről         (B1)</t>
  </si>
  <si>
    <t>B21/1</t>
  </si>
  <si>
    <t xml:space="preserve">Felhalmozási célú központi támogatások       </t>
  </si>
  <si>
    <t>B21/5</t>
  </si>
  <si>
    <t xml:space="preserve">Felhalmozási célú önkormányzati támogatások        </t>
  </si>
  <si>
    <t xml:space="preserve">Felhalmozási célú központi támogatások    (B21)    </t>
  </si>
  <si>
    <t>B23</t>
  </si>
  <si>
    <r>
      <t xml:space="preserve">Felhalmozási célú </t>
    </r>
    <r>
      <rPr>
        <u/>
        <sz val="10"/>
        <rFont val="Arial"/>
        <family val="2"/>
        <charset val="238"/>
      </rPr>
      <t>visszatérítendő</t>
    </r>
    <r>
      <rPr>
        <sz val="10"/>
        <rFont val="Arial"/>
        <family val="2"/>
        <charset val="238"/>
      </rPr>
      <t xml:space="preserve"> támogatások, kölcsönök </t>
    </r>
    <r>
      <rPr>
        <u/>
        <sz val="10"/>
        <rFont val="Arial"/>
        <family val="2"/>
        <charset val="238"/>
      </rPr>
      <t>visszatérülése</t>
    </r>
    <r>
      <rPr>
        <sz val="10"/>
        <rFont val="Arial"/>
        <family val="2"/>
        <charset val="238"/>
      </rPr>
      <t xml:space="preserve"> helyi önk.</t>
    </r>
  </si>
  <si>
    <r>
      <t xml:space="preserve">Felhalmozási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 </t>
    </r>
    <r>
      <rPr>
        <b/>
        <u/>
        <sz val="10"/>
        <rFont val="Arial"/>
        <family val="2"/>
        <charset val="238"/>
      </rPr>
      <t>visszatérülése</t>
    </r>
    <r>
      <rPr>
        <b/>
        <sz val="10"/>
        <rFont val="Arial"/>
        <family val="2"/>
        <charset val="238"/>
      </rPr>
      <t xml:space="preserve"> államháztartáson belülről         (B23)</t>
    </r>
  </si>
  <si>
    <t>B24</t>
  </si>
  <si>
    <t xml:space="preserve">Felhalmozási célú visszatérítendő támogatások, kölcsönök igénybevétele  </t>
  </si>
  <si>
    <t>Felhalmozási célú visszatérítendő támogatások, kölcsönök igénybevétele államháztartáson belülről         (B24)</t>
  </si>
  <si>
    <t>B25/1</t>
  </si>
  <si>
    <t xml:space="preserve">Egyéb felhalmozási célú támogatások bevételei központi költségvetési szervek      </t>
  </si>
  <si>
    <t>B25/2</t>
  </si>
  <si>
    <t xml:space="preserve">Egyéb felhalmozási célú támogatások bevételei központi kezelésű előirányzatok      </t>
  </si>
  <si>
    <t>B25/31</t>
  </si>
  <si>
    <t xml:space="preserve">Egyéb felhalmozási célú támogatások bevételei fejezeti kez.EU-s programokra </t>
  </si>
  <si>
    <t>B25/32</t>
  </si>
  <si>
    <t xml:space="preserve">Egyéb felhalmozási célú támogatások bevételei egyéb fejezeti kezelésű előirányzatok       </t>
  </si>
  <si>
    <t>B25/4</t>
  </si>
  <si>
    <t xml:space="preserve">Egyéb felhalmozási célú támogatások bevételei társadalombiztosítás pénzügyi alapjai        </t>
  </si>
  <si>
    <t>B25/5</t>
  </si>
  <si>
    <t xml:space="preserve">Egyéb felhalmozási célú támogatások bevételei elkülönített állami pénzalapok       </t>
  </si>
  <si>
    <t>B25/6</t>
  </si>
  <si>
    <t xml:space="preserve">Egyéb felhalmozási célú támogatások bevételei helyi önkormányzatok </t>
  </si>
  <si>
    <t>B25/7</t>
  </si>
  <si>
    <t xml:space="preserve">Egyéb felhalmozási célú támogatások bevételei társulások és költségvetési szerveik       </t>
  </si>
  <si>
    <t>Egyéb felhalmozási célú támogatások bevételei államháztartáson belülről       (B25)</t>
  </si>
  <si>
    <t>Felhalmozási célú támogatások államháztartáson belülről         (B2)</t>
  </si>
  <si>
    <t>B311/1</t>
  </si>
  <si>
    <t xml:space="preserve"> személyi jövedelemadó        (B311)</t>
  </si>
  <si>
    <t>Magánszemélyek jövedelemadói        (B311)</t>
  </si>
  <si>
    <t>Jövedelemadók (=80+84)        (B31)</t>
  </si>
  <si>
    <t>Szociális hozzájárulási adó és járulékok        (B32)</t>
  </si>
  <si>
    <t>Bérhez és foglalkoztatáshoz kapcsolódó adók         (B33)</t>
  </si>
  <si>
    <t>B34/11</t>
  </si>
  <si>
    <t xml:space="preserve">építményadó       </t>
  </si>
  <si>
    <t>B34/14</t>
  </si>
  <si>
    <t xml:space="preserve">magánszemélyek kommunális adója      </t>
  </si>
  <si>
    <t>Vagyoni tipusú adók         (B34)</t>
  </si>
  <si>
    <t>B351/11</t>
  </si>
  <si>
    <t>általános forgalmi adó        (B351)</t>
  </si>
  <si>
    <t>B351/21</t>
  </si>
  <si>
    <r>
      <t xml:space="preserve">ebből: állandó jelleggel végzett iparűzési tev. után fiz. </t>
    </r>
    <r>
      <rPr>
        <b/>
        <u/>
        <sz val="10"/>
        <rFont val="Arial"/>
        <family val="2"/>
        <charset val="238"/>
      </rPr>
      <t>helyi iparűzési adó</t>
    </r>
    <r>
      <rPr>
        <sz val="10"/>
        <rFont val="Arial"/>
        <family val="2"/>
        <charset val="238"/>
      </rPr>
      <t xml:space="preserve">        </t>
    </r>
  </si>
  <si>
    <t>B325/22</t>
  </si>
  <si>
    <t xml:space="preserve">ebből: ideiglenes jelleggel végzett tevékenység után fiz. helyi iparűzési adó      </t>
  </si>
  <si>
    <t>Értékesítési és forgalmi adók         (B351)</t>
  </si>
  <si>
    <t>B354/21</t>
  </si>
  <si>
    <t xml:space="preserve">belföldi gépjárművek adójának a központi költségvetést megillető része       </t>
  </si>
  <si>
    <t>B354/22</t>
  </si>
  <si>
    <r>
      <t xml:space="preserve"> belföldi </t>
    </r>
    <r>
      <rPr>
        <b/>
        <u/>
        <sz val="10"/>
        <rFont val="Arial"/>
        <family val="2"/>
        <charset val="238"/>
      </rPr>
      <t>gépjármű</t>
    </r>
    <r>
      <rPr>
        <sz val="10"/>
        <rFont val="Arial"/>
        <family val="2"/>
        <charset val="238"/>
      </rPr>
      <t xml:space="preserve">vek </t>
    </r>
    <r>
      <rPr>
        <b/>
        <u/>
        <sz val="10"/>
        <rFont val="Arial"/>
        <family val="2"/>
        <charset val="238"/>
      </rPr>
      <t>adó</t>
    </r>
    <r>
      <rPr>
        <sz val="10"/>
        <rFont val="Arial"/>
        <family val="2"/>
        <charset val="238"/>
      </rPr>
      <t xml:space="preserve">jának a helyi önkormányzatot megillető része       </t>
    </r>
  </si>
  <si>
    <t>Gépjárműadók         (B354)</t>
  </si>
  <si>
    <t>Egyéb áruhasználati és szolgáltatási adók       (B355)</t>
  </si>
  <si>
    <t>Termékek és szolgáltatások adói          (B35)</t>
  </si>
  <si>
    <t>B36/11</t>
  </si>
  <si>
    <t xml:space="preserve"> eljárási illetékek       </t>
  </si>
  <si>
    <t>B36/26</t>
  </si>
  <si>
    <t xml:space="preserve">Önk.megillető szabálysértési bírság </t>
  </si>
  <si>
    <t>B36/28</t>
  </si>
  <si>
    <t>Helyi adópótlék</t>
  </si>
  <si>
    <t>Egyéb közhatalmi bevételek       (B36)</t>
  </si>
  <si>
    <t>Közhatalmi bevételek        (B3)</t>
  </si>
  <si>
    <t>B401/1</t>
  </si>
  <si>
    <t>Készletértékesítés ellenértéke        (B401)</t>
  </si>
  <si>
    <t>B402/4</t>
  </si>
  <si>
    <t>Egyéb szolgáltatások miatti bevételek</t>
  </si>
  <si>
    <t>Szolgáltatások ellenértéke       (B402)</t>
  </si>
  <si>
    <t>B403/1</t>
  </si>
  <si>
    <t xml:space="preserve">Közvetített szolgáltatások ellenértéke államháztartáson belül       </t>
  </si>
  <si>
    <t>B403/2</t>
  </si>
  <si>
    <t>Közvetített szolgáltatások ellenértéke államháztartáson kívül</t>
  </si>
  <si>
    <t>Közvetített szolgáltatások ellenértéke      (B403)</t>
  </si>
  <si>
    <t>B404/341</t>
  </si>
  <si>
    <t>Önkorm. Lakások lakbérbevétele</t>
  </si>
  <si>
    <t>B404/342</t>
  </si>
  <si>
    <t>önkormányzati helyiségek bérbeadásából származó bevétel</t>
  </si>
  <si>
    <t>Tulajdonosi bevételek      (B404)</t>
  </si>
  <si>
    <t>B405/11</t>
  </si>
  <si>
    <t>Óvodai térítési díj</t>
  </si>
  <si>
    <t>B405/12</t>
  </si>
  <si>
    <t>Iskolai térítési díj</t>
  </si>
  <si>
    <t>B405/5</t>
  </si>
  <si>
    <t>B405/9</t>
  </si>
  <si>
    <t>Egyéb intézményi ellátási díjak (vendégebéd)</t>
  </si>
  <si>
    <t>Ellátási díjak        (B405)</t>
  </si>
  <si>
    <t>B406/1</t>
  </si>
  <si>
    <t xml:space="preserve">Kiszámlázott általános forgalmi adó       </t>
  </si>
  <si>
    <t>Kiszámlázott általános forgalmi adó        (B406)</t>
  </si>
  <si>
    <t>B407</t>
  </si>
  <si>
    <t xml:space="preserve">Általános forgalmi adó visszatérítése       </t>
  </si>
  <si>
    <t>Általános forgalmi adó visszatérítése        (B407)</t>
  </si>
  <si>
    <t>B408/29</t>
  </si>
  <si>
    <t xml:space="preserve">ÁH-n kívüli egyéb kamatbevételek </t>
  </si>
  <si>
    <t>Kamatbevételek  (&gt;=197+198+199)       (B408)</t>
  </si>
  <si>
    <t>B409/9</t>
  </si>
  <si>
    <t>Egyéb különféle pénügyi műveletek bevétele</t>
  </si>
  <si>
    <t>Egyéb pénzügyi műveletek bevételei       (B409)</t>
  </si>
  <si>
    <t>B410/1</t>
  </si>
  <si>
    <t xml:space="preserve"> biztosító által fizetett kártérítés        </t>
  </si>
  <si>
    <t>B410/2</t>
  </si>
  <si>
    <t>szerződésben vállalt kötelezettségek elmulasztásához kapcsolódó bevételek</t>
  </si>
  <si>
    <t>B410/6</t>
  </si>
  <si>
    <t>Egyéb költség-visszatérítések (B410/6)</t>
  </si>
  <si>
    <t>Egyéb működési bevételek         (B410)</t>
  </si>
  <si>
    <t>Működési bevételek       (B4)</t>
  </si>
  <si>
    <t>B51/1</t>
  </si>
  <si>
    <t>Immateriális javak értékesítése       (B51)</t>
  </si>
  <si>
    <t>Immateriális javak értékesítése     (B51)</t>
  </si>
  <si>
    <t>B52/1</t>
  </si>
  <si>
    <t xml:space="preserve">Ingatlanok értékesítése </t>
  </si>
  <si>
    <t>Ingatlanok értékesítése       (B52)</t>
  </si>
  <si>
    <t>B53/1</t>
  </si>
  <si>
    <t xml:space="preserve">Egyéb tárgyi eszközök értékesítése        </t>
  </si>
  <si>
    <t>Egyéb tárgyi eszközök értékesítése        (B53)</t>
  </si>
  <si>
    <t>Részesedések értékesítése        (B54)</t>
  </si>
  <si>
    <t>Felhalmozási bevételek        (B5)</t>
  </si>
  <si>
    <t>B63/23</t>
  </si>
  <si>
    <t xml:space="preserve">Egyéb működési célú átvett pénzeszközök  nonprofit gazdasági társ.     </t>
  </si>
  <si>
    <t>B63/3</t>
  </si>
  <si>
    <t xml:space="preserve">Egyéb működési célú átvett pénzeszközök egyéb civil szervezetek        </t>
  </si>
  <si>
    <t>B63/5</t>
  </si>
  <si>
    <t xml:space="preserve">Egyéb működési célú átvett pénzeszközök pénzügyi vállalkozások        </t>
  </si>
  <si>
    <t>B63/7</t>
  </si>
  <si>
    <t xml:space="preserve">Egyéb működési célú átvett pénzeszközök Európai Unió       </t>
  </si>
  <si>
    <t>Egyéb működési célú átvett pénzeszközök        (B63)</t>
  </si>
  <si>
    <t>Működési célú átvett pénzeszközök         (B6)</t>
  </si>
  <si>
    <t>B73/11</t>
  </si>
  <si>
    <t>Egyéb felhalmozási célú átvett pénzeszközök nonprofit gazdasági társ.</t>
  </si>
  <si>
    <t>B73/14</t>
  </si>
  <si>
    <t xml:space="preserve">Egyéb felhalmozási célú átvett pénzeszközök pénzügyi vállalkozások     </t>
  </si>
  <si>
    <t>B73/16</t>
  </si>
  <si>
    <t xml:space="preserve">Egyéb felhalmozási célú átvett pénzeszközök  Európai Unió       </t>
  </si>
  <si>
    <t>Egyéb felhalmozási célú átvett pénzeszközök      (B73)</t>
  </si>
  <si>
    <t>Felhalmozási célú átvett pénzeszközök       (B7)</t>
  </si>
  <si>
    <t>Költségvetési bevételek       (B1-B7)</t>
  </si>
  <si>
    <t xml:space="preserve">B8. Finanszírozási bevételek </t>
  </si>
  <si>
    <t>B8111</t>
  </si>
  <si>
    <t>Hosszú lejáratú hitelek, kölcsönök felvétele pénzügyi vállalkozás        (B8111)</t>
  </si>
  <si>
    <t>Hosszú lejáratú hitelek, kölcsönök felvétele         (B8111)</t>
  </si>
  <si>
    <t>B8112</t>
  </si>
  <si>
    <t xml:space="preserve">Likviditási célú hitelek, kölcsönök felvétele pénzügyi vállalkozástól        </t>
  </si>
  <si>
    <t>Likviditási célú hitelek, kölcsönök felvétele pénzügyi vállalkozástól        (B8112)</t>
  </si>
  <si>
    <t>B8113</t>
  </si>
  <si>
    <t xml:space="preserve">Rövid lejáratú hitelek, kölcsönök felvétele pénzügyi vállalkozás        </t>
  </si>
  <si>
    <t>Rövid lejáratú hitelek, kölcsönök felvétele   (B8113)</t>
  </si>
  <si>
    <t>Hitel-, kölcsönfelvétel államháztartáson kívülről         (B811)</t>
  </si>
  <si>
    <t>B8131</t>
  </si>
  <si>
    <t xml:space="preserve">Előző év költségvetési maradványának igénybevétele        </t>
  </si>
  <si>
    <t xml:space="preserve">Előző év költségvetési maradványának igénybevétele     (B8131)   </t>
  </si>
  <si>
    <t>Maradvány igénybevétele (=14+15)        (B813)</t>
  </si>
  <si>
    <t>B814</t>
  </si>
  <si>
    <t>Államháztartáson belüli megelőlegezések        (B814)</t>
  </si>
  <si>
    <t>B815</t>
  </si>
  <si>
    <t>Államháztartáson belüli megelőlegezések törlesztése        (B815)</t>
  </si>
  <si>
    <t>B816</t>
  </si>
  <si>
    <t>Központi, irányító szervi támogatás (Óvoda intézményfinansz.)       (B816)</t>
  </si>
  <si>
    <t>Központi, irányító szervi támogatás        (B816)</t>
  </si>
  <si>
    <t>B817</t>
  </si>
  <si>
    <t>Betétek megszüntetése        (B817)</t>
  </si>
  <si>
    <t>Belföldi finanszírozás bevételei         (B81)</t>
  </si>
  <si>
    <t>Finanszírozási bevételek         (B8)</t>
  </si>
  <si>
    <t>Bevételek mindösszesen:</t>
  </si>
  <si>
    <t>Kiadások mindösszesen:</t>
  </si>
  <si>
    <t>Költségvetési különbözet</t>
  </si>
  <si>
    <t>Finanszírozási különbözet</t>
  </si>
  <si>
    <t>Különbözet</t>
  </si>
  <si>
    <r>
      <t xml:space="preserve">Költségvetés főösszege (mindösszesen - intézményfinanszírozás): </t>
    </r>
    <r>
      <rPr>
        <b/>
        <u/>
        <sz val="10"/>
        <rFont val="Arial"/>
        <family val="2"/>
        <charset val="238"/>
      </rPr>
      <t>205.743.082.-</t>
    </r>
  </si>
  <si>
    <t>Kötelező feladatok bevétel, kiadás</t>
  </si>
  <si>
    <t>I.6. Polgármesteri illetmény támogatása</t>
  </si>
  <si>
    <t>IV.1. Könyvtári, közművelődési feladatok támogatása (Faluház)</t>
  </si>
  <si>
    <t>III.3.db (1) Házi segítségnyújtás</t>
  </si>
  <si>
    <t>II.4. Kiegészítő támogatás az óvodapedagógusok minősítéséből adódó többletkiadásokhoz</t>
  </si>
  <si>
    <t>II.4. (1) Pedagógus II. kategóriába sorolt óvodapedagógusok kiegészítő támogatása</t>
  </si>
  <si>
    <t>forintban</t>
  </si>
  <si>
    <t xml:space="preserve"> forintban</t>
  </si>
  <si>
    <t xml:space="preserve"> forintban !</t>
  </si>
  <si>
    <t>forintban !</t>
  </si>
  <si>
    <t xml:space="preserve"> forintban!</t>
  </si>
  <si>
    <t xml:space="preserve">6.-ból EU-s támogatás </t>
  </si>
  <si>
    <t>2018</t>
  </si>
  <si>
    <t>EU-s projekt neve, azonosítója: Iparterület fejlesztés Szentpéterszegen (TOP-1.1.1-15-HB1-2016-00008)</t>
  </si>
  <si>
    <t>Támogatás összege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</si>
  <si>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</si>
  <si>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</si>
  <si>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2019. évi előirányzat BEVÉTELEK</t>
  </si>
  <si>
    <t>Szentpéterszeg Községi Önkormányzat 2019. évi Állami támogatása jogcímenként</t>
  </si>
  <si>
    <t xml:space="preserve"> 2019. évben 8 hónapra</t>
  </si>
  <si>
    <t xml:space="preserve"> 2019. évben 4 hónapra</t>
  </si>
  <si>
    <t>III.6. A rászoruló gyermekek intézményen kívüli szünidei étkeztetésének támogatása</t>
  </si>
  <si>
    <t>ÁHT-n belüli megelőlegezések visszafizetése</t>
  </si>
  <si>
    <t>30 napon túli elismert tartozásállomány összesen: 0.- Ft</t>
  </si>
  <si>
    <t>Kisértékű tárgyi eszköz (kerékpár házigondozónak)</t>
  </si>
  <si>
    <t>2019</t>
  </si>
  <si>
    <t>Szolgáltatások igénybe vétele (fordított ÁFA)</t>
  </si>
  <si>
    <t xml:space="preserve"> </t>
  </si>
  <si>
    <t xml:space="preserve">VP6-pályázat (MVH) tárgyieszköz beszerzés </t>
  </si>
  <si>
    <t>Kisértékű tárgyi eszköz (Néptánccsoport részére pályázatukból)</t>
  </si>
  <si>
    <t>EU-s projekt neve, azonosítója: VP6-pályázat gépbeszerzés</t>
  </si>
  <si>
    <t>VP6 eszközbeszerzés (MVH) tárgyi eszköz beszerzés</t>
  </si>
  <si>
    <t>Éves eredeti kiadási előirányzat: 161.992.298.- Ft</t>
  </si>
  <si>
    <t>2. tájékoztató tábla  a 3/2019. (III.14.) önkorm.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</si>
</sst>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_ ;[Red]\-#,##0\ "/>
    <numFmt numFmtId="168" formatCode="_(&quot;$&quot;* #,##0.00_);_(&quot;$&quot;* \(#,##0.00\);_(&quot;$&quot;* &quot;-&quot;??_);_(@_)"/>
  </numFmts>
  <fonts count="8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 CE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indexed="16"/>
      <name val="Arial"/>
      <family val="2"/>
      <charset val="238"/>
    </font>
    <font>
      <sz val="10"/>
      <color indexed="2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b/>
      <u/>
      <sz val="10"/>
      <color indexed="16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2"/>
      <name val="Arial"/>
      <family val="2"/>
      <charset val="238"/>
    </font>
    <font>
      <b/>
      <u/>
      <sz val="11"/>
      <color indexed="12"/>
      <name val="Arial"/>
      <family val="2"/>
      <charset val="238"/>
    </font>
    <font>
      <b/>
      <sz val="12"/>
      <color indexed="1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11"/>
      <name val="Times New Roman CE"/>
      <charset val="238"/>
    </font>
    <font>
      <sz val="16"/>
      <name val="Times New Roman CE"/>
      <family val="1"/>
      <charset val="238"/>
    </font>
    <font>
      <sz val="10"/>
      <color rgb="FFFF0000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76" fillId="0" borderId="0"/>
    <xf numFmtId="168" fontId="76" fillId="0" borderId="0" applyFont="0" applyFill="0" applyBorder="0" applyAlignment="0" applyProtection="0"/>
    <xf numFmtId="9" fontId="76" fillId="0" borderId="0" applyFont="0" applyFill="0" applyBorder="0" applyAlignment="0" applyProtection="0"/>
  </cellStyleXfs>
  <cellXfs count="949">
    <xf numFmtId="0" fontId="0" fillId="0" borderId="0" xfId="0"/>
    <xf numFmtId="0" fontId="15" fillId="0" borderId="0" xfId="4" applyFont="1"/>
    <xf numFmtId="164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vertical="center" wrapText="1"/>
    </xf>
    <xf numFmtId="0" fontId="22" fillId="0" borderId="1" xfId="4" applyFont="1" applyBorder="1" applyAlignment="1">
      <alignment horizontal="left" vertical="center" wrapText="1" indent="1"/>
    </xf>
    <xf numFmtId="0" fontId="22" fillId="0" borderId="2" xfId="4" applyFont="1" applyBorder="1" applyAlignment="1">
      <alignment horizontal="left" vertical="center" wrapText="1" indent="1"/>
    </xf>
    <xf numFmtId="0" fontId="22" fillId="0" borderId="3" xfId="4" applyFont="1" applyBorder="1" applyAlignment="1">
      <alignment horizontal="left" vertical="center" wrapText="1" indent="1"/>
    </xf>
    <xf numFmtId="0" fontId="22" fillId="0" borderId="4" xfId="4" applyFont="1" applyBorder="1" applyAlignment="1">
      <alignment horizontal="left" vertical="center" wrapText="1" indent="1"/>
    </xf>
    <xf numFmtId="0" fontId="22" fillId="0" borderId="5" xfId="4" applyFont="1" applyBorder="1" applyAlignment="1">
      <alignment horizontal="left" vertical="center" wrapText="1" indent="1"/>
    </xf>
    <xf numFmtId="0" fontId="22" fillId="0" borderId="6" xfId="4" applyFont="1" applyBorder="1" applyAlignment="1">
      <alignment horizontal="left" vertical="center" wrapText="1" indent="1"/>
    </xf>
    <xf numFmtId="49" fontId="22" fillId="0" borderId="7" xfId="4" applyNumberFormat="1" applyFont="1" applyBorder="1" applyAlignment="1">
      <alignment horizontal="left" vertical="center" wrapText="1" indent="1"/>
    </xf>
    <xf numFmtId="49" fontId="22" fillId="0" borderId="8" xfId="4" applyNumberFormat="1" applyFont="1" applyBorder="1" applyAlignment="1">
      <alignment horizontal="left" vertical="center" wrapText="1" indent="1"/>
    </xf>
    <xf numFmtId="49" fontId="22" fillId="0" borderId="9" xfId="4" applyNumberFormat="1" applyFont="1" applyBorder="1" applyAlignment="1">
      <alignment horizontal="left" vertical="center" wrapText="1" indent="1"/>
    </xf>
    <xf numFmtId="49" fontId="22" fillId="0" borderId="10" xfId="4" applyNumberFormat="1" applyFont="1" applyBorder="1" applyAlignment="1">
      <alignment horizontal="left" vertical="center" wrapText="1" indent="1"/>
    </xf>
    <xf numFmtId="49" fontId="22" fillId="0" borderId="11" xfId="4" applyNumberFormat="1" applyFont="1" applyBorder="1" applyAlignment="1">
      <alignment horizontal="left" vertical="center" wrapText="1" indent="1"/>
    </xf>
    <xf numFmtId="49" fontId="22" fillId="0" borderId="12" xfId="4" applyNumberFormat="1" applyFont="1" applyBorder="1" applyAlignment="1">
      <alignment horizontal="left" vertical="center" wrapText="1" indent="1"/>
    </xf>
    <xf numFmtId="0" fontId="22" fillId="0" borderId="0" xfId="4" applyFont="1" applyAlignment="1">
      <alignment horizontal="left" vertical="center" wrapText="1" indent="1"/>
    </xf>
    <xf numFmtId="0" fontId="20" fillId="0" borderId="13" xfId="4" applyFont="1" applyBorder="1" applyAlignment="1">
      <alignment horizontal="left" vertical="center" wrapText="1" indent="1"/>
    </xf>
    <xf numFmtId="0" fontId="20" fillId="0" borderId="14" xfId="4" applyFont="1" applyBorder="1" applyAlignment="1">
      <alignment horizontal="left" vertical="center" wrapText="1" indent="1"/>
    </xf>
    <xf numFmtId="0" fontId="20" fillId="0" borderId="15" xfId="4" applyFont="1" applyBorder="1" applyAlignment="1">
      <alignment horizontal="left" vertical="center" wrapText="1" indent="1"/>
    </xf>
    <xf numFmtId="0" fontId="8" fillId="0" borderId="13" xfId="4" applyFont="1" applyBorder="1" applyAlignment="1">
      <alignment horizontal="center" vertical="center" wrapText="1"/>
    </xf>
    <xf numFmtId="0" fontId="8" fillId="0" borderId="14" xfId="4" applyFont="1" applyBorder="1" applyAlignment="1">
      <alignment horizontal="center" vertical="center" wrapText="1"/>
    </xf>
    <xf numFmtId="164" fontId="22" fillId="0" borderId="16" xfId="0" applyNumberFormat="1" applyFont="1" applyBorder="1" applyAlignment="1" applyProtection="1">
      <alignment vertical="center" wrapText="1"/>
      <protection locked="0"/>
    </xf>
    <xf numFmtId="164" fontId="22" fillId="0" borderId="2" xfId="0" applyNumberFormat="1" applyFont="1" applyBorder="1" applyAlignment="1" applyProtection="1">
      <alignment vertical="center" wrapText="1"/>
      <protection locked="0"/>
    </xf>
    <xf numFmtId="164" fontId="22" fillId="0" borderId="6" xfId="0" applyNumberFormat="1" applyFont="1" applyBorder="1" applyAlignment="1" applyProtection="1">
      <alignment vertical="center" wrapText="1"/>
      <protection locked="0"/>
    </xf>
    <xf numFmtId="0" fontId="20" fillId="0" borderId="14" xfId="4" applyFont="1" applyBorder="1" applyAlignment="1">
      <alignment vertical="center" wrapText="1"/>
    </xf>
    <xf numFmtId="0" fontId="20" fillId="0" borderId="19" xfId="4" applyFont="1" applyBorder="1" applyAlignment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20" fillId="0" borderId="13" xfId="4" applyFont="1" applyBorder="1" applyAlignment="1">
      <alignment horizontal="center" vertical="center" wrapText="1"/>
    </xf>
    <xf numFmtId="0" fontId="20" fillId="0" borderId="14" xfId="4" applyFont="1" applyBorder="1" applyAlignment="1">
      <alignment horizontal="center" vertical="center" wrapText="1"/>
    </xf>
    <xf numFmtId="0" fontId="20" fillId="0" borderId="20" xfId="4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8" fillId="0" borderId="14" xfId="5" applyFont="1" applyBorder="1" applyAlignment="1">
      <alignment horizontal="left" vertical="center" indent="1"/>
    </xf>
    <xf numFmtId="0" fontId="12" fillId="0" borderId="0" xfId="4"/>
    <xf numFmtId="0" fontId="8" fillId="0" borderId="20" xfId="4" applyFont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6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 vertical="center" wrapText="1"/>
    </xf>
    <xf numFmtId="164" fontId="22" fillId="0" borderId="8" xfId="0" applyNumberFormat="1" applyFont="1" applyBorder="1" applyAlignment="1" applyProtection="1">
      <alignment horizontal="left" vertical="center" wrapText="1" indent="1"/>
      <protection locked="0"/>
    </xf>
    <xf numFmtId="0" fontId="0" fillId="0" borderId="0" xfId="0" applyAlignment="1">
      <alignment vertical="center"/>
    </xf>
    <xf numFmtId="164" fontId="6" fillId="0" borderId="0" xfId="0" applyNumberFormat="1" applyFont="1" applyAlignment="1">
      <alignment horizontal="right" wrapText="1"/>
    </xf>
    <xf numFmtId="164" fontId="8" fillId="0" borderId="20" xfId="0" applyNumberFormat="1" applyFont="1" applyBorder="1" applyAlignment="1">
      <alignment horizontal="center" vertical="center" wrapText="1"/>
    </xf>
    <xf numFmtId="164" fontId="20" fillId="0" borderId="22" xfId="0" applyNumberFormat="1" applyFont="1" applyBorder="1" applyAlignment="1">
      <alignment horizontal="center" vertical="center" wrapText="1"/>
    </xf>
    <xf numFmtId="164" fontId="20" fillId="0" borderId="23" xfId="0" applyNumberFormat="1" applyFont="1" applyBorder="1" applyAlignment="1">
      <alignment horizontal="center" vertical="center" wrapText="1"/>
    </xf>
    <xf numFmtId="164" fontId="22" fillId="0" borderId="16" xfId="0" applyNumberFormat="1" applyFont="1" applyBorder="1" applyAlignment="1">
      <alignment vertical="center" wrapText="1"/>
    </xf>
    <xf numFmtId="164" fontId="22" fillId="0" borderId="10" xfId="0" applyNumberFormat="1" applyFont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Border="1" applyAlignment="1">
      <alignment vertical="center" wrapText="1"/>
    </xf>
    <xf numFmtId="164" fontId="20" fillId="0" borderId="20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19" fillId="0" borderId="8" xfId="0" applyNumberFormat="1" applyFont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Border="1" applyAlignment="1" applyProtection="1">
      <alignment vertical="center" wrapText="1"/>
      <protection locked="0"/>
    </xf>
    <xf numFmtId="164" fontId="19" fillId="0" borderId="16" xfId="0" applyNumberFormat="1" applyFont="1" applyBorder="1" applyAlignment="1">
      <alignment vertical="center" wrapText="1"/>
    </xf>
    <xf numFmtId="164" fontId="19" fillId="0" borderId="10" xfId="0" applyNumberFormat="1" applyFont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Border="1" applyAlignment="1" applyProtection="1">
      <alignment vertical="center" wrapText="1"/>
      <protection locked="0"/>
    </xf>
    <xf numFmtId="164" fontId="19" fillId="0" borderId="18" xfId="0" applyNumberFormat="1" applyFont="1" applyBorder="1" applyAlignment="1">
      <alignment vertical="center" wrapText="1"/>
    </xf>
    <xf numFmtId="164" fontId="8" fillId="0" borderId="20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22" fillId="0" borderId="24" xfId="0" applyNumberFormat="1" applyFont="1" applyBorder="1" applyAlignment="1">
      <alignment vertical="center" wrapText="1"/>
    </xf>
    <xf numFmtId="164" fontId="22" fillId="0" borderId="13" xfId="0" applyNumberFormat="1" applyFont="1" applyBorder="1" applyAlignment="1">
      <alignment vertical="center" wrapText="1"/>
    </xf>
    <xf numFmtId="164" fontId="22" fillId="0" borderId="14" xfId="0" applyNumberFormat="1" applyFont="1" applyBorder="1" applyAlignment="1">
      <alignment vertical="center" wrapText="1"/>
    </xf>
    <xf numFmtId="164" fontId="22" fillId="0" borderId="20" xfId="0" applyNumberFormat="1" applyFont="1" applyBorder="1" applyAlignment="1">
      <alignment vertical="center" wrapText="1"/>
    </xf>
    <xf numFmtId="164" fontId="22" fillId="0" borderId="25" xfId="0" applyNumberFormat="1" applyFont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Border="1" applyAlignment="1" applyProtection="1">
      <alignment vertical="center" wrapText="1"/>
      <protection locked="0"/>
    </xf>
    <xf numFmtId="164" fontId="22" fillId="0" borderId="8" xfId="0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0" fillId="0" borderId="29" xfId="0" applyNumberFormat="1" applyFont="1" applyBorder="1" applyAlignment="1" applyProtection="1">
      <alignment horizontal="right" vertical="center" wrapText="1" indent="1"/>
      <protection locked="0"/>
    </xf>
    <xf numFmtId="0" fontId="30" fillId="0" borderId="8" xfId="0" applyFont="1" applyBorder="1" applyAlignment="1">
      <alignment horizontal="center" vertical="center" wrapText="1"/>
    </xf>
    <xf numFmtId="164" fontId="30" fillId="0" borderId="2" xfId="0" applyNumberFormat="1" applyFont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Border="1" applyAlignment="1" applyProtection="1">
      <alignment horizontal="right" vertical="center" wrapText="1" indent="1"/>
      <protection locked="0"/>
    </xf>
    <xf numFmtId="0" fontId="30" fillId="0" borderId="2" xfId="0" applyFont="1" applyBorder="1" applyAlignment="1" applyProtection="1">
      <alignment vertical="center" wrapText="1"/>
      <protection locked="0"/>
    </xf>
    <xf numFmtId="0" fontId="30" fillId="0" borderId="30" xfId="0" applyFont="1" applyBorder="1" applyAlignment="1" applyProtection="1">
      <alignment vertical="center" wrapText="1"/>
      <protection locked="0"/>
    </xf>
    <xf numFmtId="164" fontId="30" fillId="0" borderId="30" xfId="0" applyNumberFormat="1" applyFont="1" applyBorder="1" applyAlignment="1" applyProtection="1">
      <alignment horizontal="right" vertical="center" wrapText="1" indent="1"/>
      <protection locked="0"/>
    </xf>
    <xf numFmtId="164" fontId="30" fillId="0" borderId="31" xfId="0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24" fillId="0" borderId="0" xfId="0" applyFont="1"/>
    <xf numFmtId="3" fontId="30" fillId="0" borderId="4" xfId="0" applyNumberFormat="1" applyFont="1" applyBorder="1" applyAlignment="1" applyProtection="1">
      <alignment vertical="center"/>
      <protection locked="0"/>
    </xf>
    <xf numFmtId="3" fontId="34" fillId="0" borderId="2" xfId="0" applyNumberFormat="1" applyFont="1" applyBorder="1" applyAlignment="1" applyProtection="1">
      <alignment vertical="center"/>
      <protection locked="0"/>
    </xf>
    <xf numFmtId="3" fontId="30" fillId="0" borderId="2" xfId="0" applyNumberFormat="1" applyFont="1" applyBorder="1" applyAlignment="1" applyProtection="1">
      <alignment vertical="center"/>
      <protection locked="0"/>
    </xf>
    <xf numFmtId="49" fontId="30" fillId="0" borderId="10" xfId="0" applyNumberFormat="1" applyFont="1" applyBorder="1" applyAlignment="1" applyProtection="1">
      <alignment vertical="center"/>
      <protection locked="0"/>
    </xf>
    <xf numFmtId="3" fontId="30" fillId="0" borderId="6" xfId="0" applyNumberFormat="1" applyFont="1" applyBorder="1" applyAlignment="1" applyProtection="1">
      <alignment vertical="center"/>
      <protection locked="0"/>
    </xf>
    <xf numFmtId="49" fontId="30" fillId="0" borderId="8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1" fillId="0" borderId="15" xfId="5" applyFont="1" applyBorder="1" applyAlignment="1">
      <alignment horizontal="center" vertical="center" wrapText="1"/>
    </xf>
    <xf numFmtId="0" fontId="31" fillId="0" borderId="19" xfId="5" applyFont="1" applyBorder="1" applyAlignment="1">
      <alignment horizontal="center" vertical="center"/>
    </xf>
    <xf numFmtId="0" fontId="31" fillId="0" borderId="32" xfId="5" applyFont="1" applyBorder="1" applyAlignment="1">
      <alignment horizontal="center" vertical="center"/>
    </xf>
    <xf numFmtId="0" fontId="12" fillId="0" borderId="0" xfId="5"/>
    <xf numFmtId="0" fontId="22" fillId="0" borderId="13" xfId="5" applyFont="1" applyBorder="1" applyAlignment="1">
      <alignment horizontal="left" vertical="center" indent="1"/>
    </xf>
    <xf numFmtId="0" fontId="12" fillId="0" borderId="0" xfId="5" applyAlignment="1">
      <alignment vertical="center"/>
    </xf>
    <xf numFmtId="0" fontId="22" fillId="0" borderId="7" xfId="5" applyFont="1" applyBorder="1" applyAlignment="1">
      <alignment horizontal="left" vertical="center" indent="1"/>
    </xf>
    <xf numFmtId="164" fontId="22" fillId="0" borderId="1" xfId="5" applyNumberFormat="1" applyFont="1" applyBorder="1" applyAlignment="1" applyProtection="1">
      <alignment vertical="center"/>
      <protection locked="0"/>
    </xf>
    <xf numFmtId="164" fontId="22" fillId="0" borderId="17" xfId="5" applyNumberFormat="1" applyFont="1" applyBorder="1" applyAlignment="1">
      <alignment vertical="center"/>
    </xf>
    <xf numFmtId="0" fontId="22" fillId="0" borderId="8" xfId="5" applyFont="1" applyBorder="1" applyAlignment="1">
      <alignment horizontal="left" vertical="center" indent="1"/>
    </xf>
    <xf numFmtId="164" fontId="22" fillId="0" borderId="2" xfId="5" applyNumberFormat="1" applyFont="1" applyBorder="1" applyAlignment="1" applyProtection="1">
      <alignment vertical="center"/>
      <protection locked="0"/>
    </xf>
    <xf numFmtId="164" fontId="22" fillId="0" borderId="16" xfId="5" applyNumberFormat="1" applyFont="1" applyBorder="1" applyAlignment="1">
      <alignment vertical="center"/>
    </xf>
    <xf numFmtId="0" fontId="12" fillId="0" borderId="0" xfId="5" applyAlignment="1" applyProtection="1">
      <alignment vertical="center"/>
      <protection locked="0"/>
    </xf>
    <xf numFmtId="164" fontId="22" fillId="0" borderId="3" xfId="5" applyNumberFormat="1" applyFont="1" applyBorder="1" applyAlignment="1" applyProtection="1">
      <alignment vertical="center"/>
      <protection locked="0"/>
    </xf>
    <xf numFmtId="164" fontId="22" fillId="0" borderId="29" xfId="5" applyNumberFormat="1" applyFont="1" applyBorder="1" applyAlignment="1">
      <alignment vertical="center"/>
    </xf>
    <xf numFmtId="164" fontId="20" fillId="0" borderId="14" xfId="5" applyNumberFormat="1" applyFont="1" applyBorder="1" applyAlignment="1">
      <alignment vertical="center"/>
    </xf>
    <xf numFmtId="164" fontId="20" fillId="0" borderId="20" xfId="5" applyNumberFormat="1" applyFont="1" applyBorder="1" applyAlignment="1">
      <alignment vertical="center"/>
    </xf>
    <xf numFmtId="0" fontId="20" fillId="0" borderId="13" xfId="5" applyFont="1" applyBorder="1" applyAlignment="1">
      <alignment horizontal="left" vertical="center" indent="1"/>
    </xf>
    <xf numFmtId="164" fontId="20" fillId="0" borderId="14" xfId="5" applyNumberFormat="1" applyFont="1" applyBorder="1"/>
    <xf numFmtId="0" fontId="12" fillId="0" borderId="0" xfId="5" applyProtection="1">
      <protection locked="0"/>
    </xf>
    <xf numFmtId="0" fontId="15" fillId="0" borderId="0" xfId="5" applyFont="1"/>
    <xf numFmtId="0" fontId="35" fillId="0" borderId="0" xfId="5" applyFont="1" applyProtection="1">
      <protection locked="0"/>
    </xf>
    <xf numFmtId="0" fontId="24" fillId="0" borderId="0" xfId="5" applyFont="1" applyProtection="1">
      <protection locked="0"/>
    </xf>
    <xf numFmtId="164" fontId="8" fillId="2" borderId="14" xfId="0" applyNumberFormat="1" applyFont="1" applyFill="1" applyBorder="1" applyAlignment="1">
      <alignment vertical="center" wrapText="1"/>
    </xf>
    <xf numFmtId="3" fontId="4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Border="1" applyAlignment="1" applyProtection="1">
      <alignment horizontal="left" vertical="center" wrapText="1" indent="1"/>
      <protection locked="0"/>
    </xf>
    <xf numFmtId="0" fontId="30" fillId="0" borderId="3" xfId="0" applyFont="1" applyBorder="1" applyAlignment="1" applyProtection="1">
      <alignment vertical="center" wrapText="1"/>
      <protection locked="0"/>
    </xf>
    <xf numFmtId="0" fontId="29" fillId="0" borderId="14" xfId="4" applyFont="1" applyBorder="1" applyAlignment="1">
      <alignment horizontal="left" vertical="center" wrapText="1" indent="1"/>
    </xf>
    <xf numFmtId="164" fontId="29" fillId="0" borderId="13" xfId="0" applyNumberFormat="1" applyFont="1" applyBorder="1" applyAlignment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Border="1" applyAlignment="1">
      <alignment horizontal="left" vertical="center" wrapText="1"/>
    </xf>
    <xf numFmtId="164" fontId="30" fillId="0" borderId="5" xfId="0" applyNumberFormat="1" applyFont="1" applyBorder="1" applyAlignment="1" applyProtection="1">
      <alignment horizontal="right" vertical="center" wrapText="1" indent="1"/>
      <protection locked="0"/>
    </xf>
    <xf numFmtId="0" fontId="30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3" fontId="38" fillId="0" borderId="0" xfId="0" applyNumberFormat="1" applyFont="1" applyAlignment="1">
      <alignment horizontal="right" indent="1"/>
    </xf>
    <xf numFmtId="3" fontId="31" fillId="0" borderId="0" xfId="0" applyNumberFormat="1" applyFont="1" applyAlignment="1">
      <alignment horizontal="right" indent="1"/>
    </xf>
    <xf numFmtId="0" fontId="6" fillId="0" borderId="34" xfId="0" applyFont="1" applyBorder="1" applyAlignment="1">
      <alignment horizontal="right"/>
    </xf>
    <xf numFmtId="164" fontId="36" fillId="0" borderId="34" xfId="4" applyNumberFormat="1" applyFont="1" applyBorder="1" applyAlignment="1">
      <alignment horizontal="left" vertical="center"/>
    </xf>
    <xf numFmtId="0" fontId="30" fillId="0" borderId="22" xfId="4" applyFont="1" applyBorder="1" applyAlignment="1">
      <alignment horizontal="left" vertical="center" wrapText="1" indent="1"/>
    </xf>
    <xf numFmtId="0" fontId="22" fillId="0" borderId="2" xfId="4" applyFont="1" applyBorder="1" applyAlignment="1">
      <alignment horizontal="left" indent="6"/>
    </xf>
    <xf numFmtId="0" fontId="22" fillId="0" borderId="2" xfId="4" applyFont="1" applyBorder="1" applyAlignment="1">
      <alignment horizontal="left" vertical="center" wrapText="1" indent="6"/>
    </xf>
    <xf numFmtId="0" fontId="22" fillId="0" borderId="6" xfId="4" applyFont="1" applyBorder="1" applyAlignment="1">
      <alignment horizontal="left" vertical="center" wrapText="1" indent="6"/>
    </xf>
    <xf numFmtId="0" fontId="22" fillId="0" borderId="30" xfId="4" applyFont="1" applyBorder="1" applyAlignment="1">
      <alignment horizontal="left" vertical="center" wrapText="1" indent="6"/>
    </xf>
    <xf numFmtId="0" fontId="43" fillId="0" borderId="0" xfId="0" applyFont="1"/>
    <xf numFmtId="0" fontId="44" fillId="0" borderId="0" xfId="0" applyFont="1"/>
    <xf numFmtId="0" fontId="2" fillId="0" borderId="0" xfId="4" applyFont="1"/>
    <xf numFmtId="164" fontId="5" fillId="0" borderId="0" xfId="4" applyNumberFormat="1" applyFont="1" applyAlignment="1">
      <alignment horizontal="centerContinuous" vertical="center"/>
    </xf>
    <xf numFmtId="0" fontId="15" fillId="0" borderId="8" xfId="4" applyFont="1" applyBorder="1" applyAlignment="1">
      <alignment horizontal="center" vertical="center"/>
    </xf>
    <xf numFmtId="0" fontId="15" fillId="0" borderId="9" xfId="4" applyFont="1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0" fontId="15" fillId="0" borderId="14" xfId="4" applyFont="1" applyBorder="1" applyAlignment="1">
      <alignment horizontal="center" vertical="center"/>
    </xf>
    <xf numFmtId="0" fontId="15" fillId="0" borderId="20" xfId="4" applyFont="1" applyBorder="1" applyAlignment="1">
      <alignment horizontal="center" vertical="center"/>
    </xf>
    <xf numFmtId="0" fontId="11" fillId="0" borderId="0" xfId="0" applyFont="1"/>
    <xf numFmtId="0" fontId="15" fillId="0" borderId="10" xfId="4" applyFont="1" applyBorder="1" applyAlignment="1">
      <alignment horizontal="center" vertical="center"/>
    </xf>
    <xf numFmtId="0" fontId="32" fillId="0" borderId="14" xfId="4" applyFont="1" applyBorder="1"/>
    <xf numFmtId="165" fontId="15" fillId="0" borderId="29" xfId="1" applyNumberFormat="1" applyFont="1" applyBorder="1"/>
    <xf numFmtId="165" fontId="15" fillId="0" borderId="16" xfId="1" applyNumberFormat="1" applyFont="1" applyBorder="1"/>
    <xf numFmtId="0" fontId="23" fillId="0" borderId="0" xfId="0" applyFont="1" applyAlignment="1">
      <alignment horizontal="right"/>
    </xf>
    <xf numFmtId="0" fontId="8" fillId="0" borderId="35" xfId="4" applyFont="1" applyBorder="1" applyAlignment="1">
      <alignment horizontal="center" vertical="center" wrapText="1"/>
    </xf>
    <xf numFmtId="0" fontId="41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2" fillId="0" borderId="0" xfId="0" applyFont="1"/>
    <xf numFmtId="164" fontId="30" fillId="0" borderId="3" xfId="0" applyNumberFormat="1" applyFont="1" applyBorder="1" applyAlignment="1" applyProtection="1">
      <alignment vertical="center"/>
      <protection locked="0"/>
    </xf>
    <xf numFmtId="164" fontId="30" fillId="0" borderId="2" xfId="0" applyNumberFormat="1" applyFont="1" applyBorder="1" applyAlignment="1" applyProtection="1">
      <alignment vertical="center"/>
      <protection locked="0"/>
    </xf>
    <xf numFmtId="164" fontId="30" fillId="0" borderId="6" xfId="0" applyNumberFormat="1" applyFont="1" applyBorder="1" applyAlignment="1" applyProtection="1">
      <alignment vertical="center"/>
      <protection locked="0"/>
    </xf>
    <xf numFmtId="0" fontId="4" fillId="0" borderId="0" xfId="0" applyFont="1"/>
    <xf numFmtId="0" fontId="6" fillId="0" borderId="0" xfId="0" applyFont="1" applyAlignment="1">
      <alignment horizontal="center"/>
    </xf>
    <xf numFmtId="0" fontId="15" fillId="0" borderId="3" xfId="4" applyFont="1" applyBorder="1" applyProtection="1">
      <protection locked="0"/>
    </xf>
    <xf numFmtId="165" fontId="15" fillId="0" borderId="3" xfId="1" applyNumberFormat="1" applyFont="1" applyBorder="1" applyProtection="1">
      <protection locked="0"/>
    </xf>
    <xf numFmtId="0" fontId="15" fillId="0" borderId="2" xfId="4" applyFont="1" applyBorder="1" applyProtection="1">
      <protection locked="0"/>
    </xf>
    <xf numFmtId="165" fontId="15" fillId="0" borderId="2" xfId="1" applyNumberFormat="1" applyFont="1" applyBorder="1" applyProtection="1">
      <protection locked="0"/>
    </xf>
    <xf numFmtId="0" fontId="15" fillId="0" borderId="6" xfId="4" applyFont="1" applyBorder="1" applyProtection="1">
      <protection locked="0"/>
    </xf>
    <xf numFmtId="165" fontId="15" fillId="0" borderId="6" xfId="1" applyNumberFormat="1" applyFont="1" applyBorder="1" applyProtection="1">
      <protection locked="0"/>
    </xf>
    <xf numFmtId="0" fontId="29" fillId="0" borderId="11" xfId="4" applyFont="1" applyBorder="1" applyAlignment="1">
      <alignment horizontal="center" vertical="center" wrapText="1"/>
    </xf>
    <xf numFmtId="0" fontId="29" fillId="0" borderId="4" xfId="4" applyFont="1" applyBorder="1" applyAlignment="1">
      <alignment horizontal="center" vertical="center" wrapText="1"/>
    </xf>
    <xf numFmtId="0" fontId="29" fillId="0" borderId="36" xfId="4" applyFont="1" applyBorder="1" applyAlignment="1">
      <alignment horizontal="center" vertical="center" wrapText="1"/>
    </xf>
    <xf numFmtId="0" fontId="30" fillId="0" borderId="13" xfId="4" applyFont="1" applyBorder="1" applyAlignment="1">
      <alignment horizontal="center" vertical="center"/>
    </xf>
    <xf numFmtId="0" fontId="30" fillId="0" borderId="14" xfId="4" applyFont="1" applyBorder="1" applyAlignment="1">
      <alignment horizontal="center" vertical="center"/>
    </xf>
    <xf numFmtId="0" fontId="30" fillId="0" borderId="20" xfId="4" applyFont="1" applyBorder="1" applyAlignment="1">
      <alignment horizontal="center" vertical="center"/>
    </xf>
    <xf numFmtId="0" fontId="30" fillId="0" borderId="11" xfId="4" applyFont="1" applyBorder="1" applyAlignment="1">
      <alignment horizontal="center" vertical="center"/>
    </xf>
    <xf numFmtId="0" fontId="30" fillId="0" borderId="8" xfId="4" applyFont="1" applyBorder="1" applyAlignment="1">
      <alignment horizontal="center" vertical="center"/>
    </xf>
    <xf numFmtId="0" fontId="30" fillId="0" borderId="10" xfId="4" applyFont="1" applyBorder="1" applyAlignment="1">
      <alignment horizontal="center" vertical="center"/>
    </xf>
    <xf numFmtId="165" fontId="29" fillId="0" borderId="20" xfId="1" applyNumberFormat="1" applyFont="1" applyBorder="1"/>
    <xf numFmtId="165" fontId="30" fillId="0" borderId="36" xfId="1" applyNumberFormat="1" applyFont="1" applyBorder="1" applyProtection="1">
      <protection locked="0"/>
    </xf>
    <xf numFmtId="165" fontId="30" fillId="0" borderId="16" xfId="1" applyNumberFormat="1" applyFont="1" applyBorder="1" applyProtection="1">
      <protection locked="0"/>
    </xf>
    <xf numFmtId="165" fontId="30" fillId="0" borderId="18" xfId="1" applyNumberFormat="1" applyFont="1" applyBorder="1" applyProtection="1">
      <protection locked="0"/>
    </xf>
    <xf numFmtId="0" fontId="30" fillId="0" borderId="4" xfId="4" applyFont="1" applyBorder="1" applyProtection="1">
      <protection locked="0"/>
    </xf>
    <xf numFmtId="0" fontId="30" fillId="0" borderId="6" xfId="4" applyFont="1" applyBorder="1" applyProtection="1">
      <protection locked="0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left" vertical="center" wrapText="1"/>
    </xf>
    <xf numFmtId="164" fontId="8" fillId="0" borderId="14" xfId="0" applyNumberFormat="1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left" vertical="center" wrapText="1" indent="1"/>
    </xf>
    <xf numFmtId="0" fontId="27" fillId="0" borderId="5" xfId="0" applyFont="1" applyBorder="1" applyAlignment="1">
      <alignment horizontal="left" vertical="center" wrapText="1" indent="1"/>
    </xf>
    <xf numFmtId="0" fontId="27" fillId="0" borderId="5" xfId="0" applyFont="1" applyBorder="1" applyAlignment="1">
      <alignment horizontal="left" vertical="center" wrapText="1" indent="8"/>
    </xf>
    <xf numFmtId="0" fontId="31" fillId="0" borderId="22" xfId="0" applyFont="1" applyBorder="1" applyAlignment="1">
      <alignment vertical="center" wrapText="1"/>
    </xf>
    <xf numFmtId="164" fontId="29" fillId="0" borderId="22" xfId="0" applyNumberFormat="1" applyFont="1" applyBorder="1" applyAlignment="1">
      <alignment vertical="center" wrapText="1"/>
    </xf>
    <xf numFmtId="164" fontId="29" fillId="0" borderId="23" xfId="0" applyNumberFormat="1" applyFont="1" applyBorder="1" applyAlignment="1">
      <alignment vertical="center" wrapText="1"/>
    </xf>
    <xf numFmtId="0" fontId="31" fillId="0" borderId="15" xfId="0" applyFont="1" applyBorder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49" fontId="30" fillId="0" borderId="11" xfId="0" applyNumberFormat="1" applyFont="1" applyBorder="1" applyAlignment="1">
      <alignment vertical="center"/>
    </xf>
    <xf numFmtId="3" fontId="30" fillId="0" borderId="36" xfId="0" applyNumberFormat="1" applyFont="1" applyBorder="1" applyAlignment="1">
      <alignment vertical="center"/>
    </xf>
    <xf numFmtId="49" fontId="34" fillId="0" borderId="8" xfId="0" quotePrefix="1" applyNumberFormat="1" applyFont="1" applyBorder="1" applyAlignment="1">
      <alignment horizontal="left" vertical="center" indent="1"/>
    </xf>
    <xf numFmtId="3" fontId="34" fillId="0" borderId="16" xfId="0" applyNumberFormat="1" applyFont="1" applyBorder="1" applyAlignment="1">
      <alignment vertical="center"/>
    </xf>
    <xf numFmtId="49" fontId="30" fillId="0" borderId="8" xfId="0" applyNumberFormat="1" applyFont="1" applyBorder="1" applyAlignment="1">
      <alignment vertical="center"/>
    </xf>
    <xf numFmtId="3" fontId="30" fillId="0" borderId="16" xfId="0" applyNumberFormat="1" applyFont="1" applyBorder="1" applyAlignment="1">
      <alignment vertical="center"/>
    </xf>
    <xf numFmtId="49" fontId="31" fillId="0" borderId="13" xfId="0" applyNumberFormat="1" applyFont="1" applyBorder="1" applyAlignment="1">
      <alignment vertical="center"/>
    </xf>
    <xf numFmtId="49" fontId="30" fillId="0" borderId="8" xfId="0" applyNumberFormat="1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 wrapText="1"/>
    </xf>
    <xf numFmtId="164" fontId="19" fillId="0" borderId="0" xfId="0" applyNumberFormat="1" applyFont="1" applyAlignment="1">
      <alignment vertical="center" wrapText="1"/>
    </xf>
    <xf numFmtId="0" fontId="8" fillId="0" borderId="3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 indent="1"/>
    </xf>
    <xf numFmtId="0" fontId="28" fillId="0" borderId="13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left" wrapText="1" indent="1"/>
    </xf>
    <xf numFmtId="0" fontId="2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0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42" xfId="0" applyFont="1" applyBorder="1" applyAlignment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Alignment="1">
      <alignment vertical="center" wrapText="1"/>
    </xf>
    <xf numFmtId="0" fontId="30" fillId="0" borderId="9" xfId="0" applyFont="1" applyBorder="1" applyAlignment="1">
      <alignment horizontal="center" vertical="center"/>
    </xf>
    <xf numFmtId="164" fontId="29" fillId="0" borderId="29" xfId="0" applyNumberFormat="1" applyFont="1" applyBorder="1" applyAlignment="1">
      <alignment vertical="center"/>
    </xf>
    <xf numFmtId="0" fontId="30" fillId="0" borderId="8" xfId="0" applyFont="1" applyBorder="1" applyAlignment="1">
      <alignment horizontal="center" vertical="center"/>
    </xf>
    <xf numFmtId="164" fontId="29" fillId="0" borderId="16" xfId="0" applyNumberFormat="1" applyFont="1" applyBorder="1" applyAlignment="1">
      <alignment vertical="center"/>
    </xf>
    <xf numFmtId="0" fontId="30" fillId="0" borderId="10" xfId="0" applyFont="1" applyBorder="1" applyAlignment="1">
      <alignment horizontal="center" vertical="center"/>
    </xf>
    <xf numFmtId="164" fontId="29" fillId="0" borderId="18" xfId="0" applyNumberFormat="1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vertical="center" wrapText="1"/>
    </xf>
    <xf numFmtId="164" fontId="29" fillId="0" borderId="14" xfId="0" applyNumberFormat="1" applyFont="1" applyBorder="1" applyAlignment="1">
      <alignment vertical="center"/>
    </xf>
    <xf numFmtId="164" fontId="29" fillId="0" borderId="20" xfId="0" applyNumberFormat="1" applyFont="1" applyBorder="1" applyAlignment="1">
      <alignment vertical="center"/>
    </xf>
    <xf numFmtId="0" fontId="0" fillId="0" borderId="45" xfId="0" applyBorder="1"/>
    <xf numFmtId="0" fontId="6" fillId="0" borderId="45" xfId="0" applyFont="1" applyBorder="1" applyAlignment="1">
      <alignment horizontal="center"/>
    </xf>
    <xf numFmtId="0" fontId="42" fillId="0" borderId="0" xfId="0" applyFont="1" applyProtection="1">
      <protection locked="0"/>
    </xf>
    <xf numFmtId="0" fontId="35" fillId="0" borderId="0" xfId="0" applyFont="1" applyProtection="1">
      <protection locked="0"/>
    </xf>
    <xf numFmtId="164" fontId="22" fillId="0" borderId="46" xfId="4" applyNumberFormat="1" applyFont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Border="1" applyAlignment="1" applyProtection="1">
      <alignment horizontal="right" vertical="center" wrapText="1" indent="1"/>
      <protection locked="0"/>
    </xf>
    <xf numFmtId="164" fontId="8" fillId="0" borderId="47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 wrapText="1"/>
    </xf>
    <xf numFmtId="164" fontId="20" fillId="0" borderId="43" xfId="0" applyNumberFormat="1" applyFont="1" applyBorder="1" applyAlignment="1">
      <alignment horizontal="center" vertical="center" wrapText="1"/>
    </xf>
    <xf numFmtId="164" fontId="20" fillId="0" borderId="24" xfId="0" applyNumberFormat="1" applyFont="1" applyBorder="1" applyAlignment="1">
      <alignment horizontal="center" vertical="center" wrapText="1"/>
    </xf>
    <xf numFmtId="164" fontId="20" fillId="0" borderId="33" xfId="0" applyNumberFormat="1" applyFont="1" applyBorder="1" applyAlignment="1">
      <alignment horizontal="center" vertical="center" wrapText="1"/>
    </xf>
    <xf numFmtId="164" fontId="20" fillId="0" borderId="20" xfId="0" applyNumberFormat="1" applyFont="1" applyBorder="1" applyAlignment="1">
      <alignment horizontal="center" vertical="center" wrapText="1"/>
    </xf>
    <xf numFmtId="164" fontId="20" fillId="0" borderId="28" xfId="0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center" vertical="center" wrapText="1"/>
    </xf>
    <xf numFmtId="164" fontId="20" fillId="0" borderId="24" xfId="0" applyNumberFormat="1" applyFont="1" applyBorder="1" applyAlignment="1">
      <alignment horizontal="left" vertical="center" wrapText="1" indent="1"/>
    </xf>
    <xf numFmtId="164" fontId="20" fillId="0" borderId="8" xfId="0" applyNumberFormat="1" applyFont="1" applyBorder="1" applyAlignment="1">
      <alignment horizontal="center" vertical="center" wrapText="1"/>
    </xf>
    <xf numFmtId="164" fontId="22" fillId="0" borderId="25" xfId="0" applyNumberFormat="1" applyFont="1" applyBorder="1" applyAlignment="1">
      <alignment vertical="center" wrapText="1"/>
    </xf>
    <xf numFmtId="164" fontId="29" fillId="0" borderId="24" xfId="0" applyNumberFormat="1" applyFont="1" applyBorder="1" applyAlignment="1">
      <alignment horizontal="left" vertical="center" wrapText="1" indent="1"/>
    </xf>
    <xf numFmtId="0" fontId="22" fillId="0" borderId="2" xfId="5" applyFont="1" applyBorder="1" applyAlignment="1">
      <alignment horizontal="left" vertical="center" indent="1"/>
    </xf>
    <xf numFmtId="0" fontId="22" fillId="0" borderId="3" xfId="5" applyFont="1" applyBorder="1" applyAlignment="1">
      <alignment horizontal="left" vertical="center" wrapText="1" indent="1"/>
    </xf>
    <xf numFmtId="0" fontId="22" fillId="0" borderId="2" xfId="5" applyFont="1" applyBorder="1" applyAlignment="1">
      <alignment horizontal="left" vertical="center" wrapText="1" indent="1"/>
    </xf>
    <xf numFmtId="0" fontId="8" fillId="0" borderId="14" xfId="5" applyFont="1" applyBorder="1" applyAlignment="1">
      <alignment horizontal="left" indent="1"/>
    </xf>
    <xf numFmtId="0" fontId="28" fillId="0" borderId="14" xfId="0" applyFont="1" applyBorder="1" applyAlignment="1">
      <alignment horizontal="left" vertical="center" wrapText="1" indent="1"/>
    </xf>
    <xf numFmtId="0" fontId="27" fillId="0" borderId="2" xfId="0" applyFont="1" applyBorder="1" applyAlignment="1">
      <alignment horizontal="left" vertical="center" wrapText="1" indent="1"/>
    </xf>
    <xf numFmtId="0" fontId="27" fillId="0" borderId="6" xfId="0" applyFont="1" applyBorder="1" applyAlignment="1">
      <alignment horizontal="left" vertical="center" wrapText="1" indent="1"/>
    </xf>
    <xf numFmtId="0" fontId="28" fillId="0" borderId="21" xfId="0" applyFont="1" applyBorder="1" applyAlignment="1">
      <alignment horizontal="left" vertical="center" wrapText="1" indent="1"/>
    </xf>
    <xf numFmtId="164" fontId="20" fillId="0" borderId="32" xfId="4" applyNumberFormat="1" applyFont="1" applyBorder="1" applyAlignment="1">
      <alignment horizontal="right" vertical="center" wrapText="1" indent="1"/>
    </xf>
    <xf numFmtId="164" fontId="20" fillId="0" borderId="20" xfId="4" applyNumberFormat="1" applyFont="1" applyBorder="1" applyAlignment="1">
      <alignment horizontal="right" vertical="center" wrapText="1" indent="1"/>
    </xf>
    <xf numFmtId="164" fontId="22" fillId="0" borderId="36" xfId="4" applyNumberFormat="1" applyFont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Border="1" applyAlignment="1" applyProtection="1">
      <alignment horizontal="right" vertical="center" wrapText="1" indent="1"/>
      <protection locked="0"/>
    </xf>
    <xf numFmtId="164" fontId="22" fillId="0" borderId="29" xfId="4" applyNumberFormat="1" applyFont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Border="1" applyAlignment="1">
      <alignment horizontal="right" vertical="center" wrapText="1" indent="1"/>
    </xf>
    <xf numFmtId="164" fontId="7" fillId="0" borderId="0" xfId="4" applyNumberFormat="1" applyFont="1" applyAlignment="1">
      <alignment horizontal="right" vertical="center" wrapText="1" indent="1"/>
    </xf>
    <xf numFmtId="164" fontId="22" fillId="0" borderId="31" xfId="4" applyNumberFormat="1" applyFont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/>
    </xf>
    <xf numFmtId="164" fontId="22" fillId="0" borderId="2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Border="1" applyAlignment="1">
      <alignment horizontal="right" vertical="center" wrapText="1" indent="1"/>
    </xf>
    <xf numFmtId="164" fontId="3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Border="1" applyAlignment="1">
      <alignment horizontal="right" vertical="center" wrapText="1" indent="1"/>
    </xf>
    <xf numFmtId="164" fontId="30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Alignment="1">
      <alignment horizontal="centerContinuous" vertical="center" wrapText="1"/>
    </xf>
    <xf numFmtId="164" fontId="0" fillId="0" borderId="0" xfId="0" applyNumberFormat="1" applyAlignment="1">
      <alignment horizontal="centerContinuous" vertical="center"/>
    </xf>
    <xf numFmtId="164" fontId="8" fillId="0" borderId="13" xfId="0" applyNumberFormat="1" applyFont="1" applyBorder="1" applyAlignment="1">
      <alignment horizontal="centerContinuous" vertical="center" wrapText="1"/>
    </xf>
    <xf numFmtId="164" fontId="8" fillId="0" borderId="14" xfId="0" applyNumberFormat="1" applyFont="1" applyBorder="1" applyAlignment="1">
      <alignment horizontal="centerContinuous" vertical="center" wrapText="1"/>
    </xf>
    <xf numFmtId="164" fontId="8" fillId="0" borderId="20" xfId="0" applyNumberFormat="1" applyFont="1" applyBorder="1" applyAlignment="1">
      <alignment horizontal="centerContinuous" vertical="center" wrapText="1"/>
    </xf>
    <xf numFmtId="164" fontId="29" fillId="0" borderId="24" xfId="0" applyNumberFormat="1" applyFont="1" applyBorder="1" applyAlignment="1">
      <alignment horizontal="center" vertical="center" wrapText="1"/>
    </xf>
    <xf numFmtId="164" fontId="29" fillId="0" borderId="13" xfId="0" applyNumberFormat="1" applyFont="1" applyBorder="1" applyAlignment="1">
      <alignment horizontal="center" vertical="center" wrapText="1"/>
    </xf>
    <xf numFmtId="164" fontId="29" fillId="0" borderId="14" xfId="0" applyNumberFormat="1" applyFont="1" applyBorder="1" applyAlignment="1">
      <alignment horizontal="center" vertical="center" wrapText="1"/>
    </xf>
    <xf numFmtId="164" fontId="29" fillId="0" borderId="20" xfId="0" applyNumberFormat="1" applyFont="1" applyBorder="1" applyAlignment="1">
      <alignment horizontal="center" vertical="center" wrapText="1"/>
    </xf>
    <xf numFmtId="164" fontId="29" fillId="0" borderId="0" xfId="0" applyNumberFormat="1" applyFont="1" applyAlignment="1">
      <alignment horizontal="center" vertical="center" wrapText="1"/>
    </xf>
    <xf numFmtId="164" fontId="0" fillId="0" borderId="27" xfId="0" applyNumberFormat="1" applyBorder="1" applyAlignment="1">
      <alignment horizontal="left" vertical="center" wrapText="1" indent="1"/>
    </xf>
    <xf numFmtId="164" fontId="22" fillId="0" borderId="9" xfId="0" applyNumberFormat="1" applyFont="1" applyBorder="1" applyAlignment="1">
      <alignment horizontal="left" vertical="center" wrapText="1" indent="1"/>
    </xf>
    <xf numFmtId="164" fontId="0" fillId="0" borderId="25" xfId="0" applyNumberFormat="1" applyBorder="1" applyAlignment="1">
      <alignment horizontal="left" vertical="center" wrapText="1" indent="1"/>
    </xf>
    <xf numFmtId="164" fontId="22" fillId="0" borderId="8" xfId="0" applyNumberFormat="1" applyFont="1" applyBorder="1" applyAlignment="1">
      <alignment horizontal="left" vertical="center" wrapText="1" indent="1"/>
    </xf>
    <xf numFmtId="164" fontId="22" fillId="0" borderId="49" xfId="0" applyNumberFormat="1" applyFont="1" applyBorder="1" applyAlignment="1">
      <alignment horizontal="left" vertical="center" wrapText="1" indent="1"/>
    </xf>
    <xf numFmtId="164" fontId="32" fillId="0" borderId="24" xfId="0" applyNumberFormat="1" applyFont="1" applyBorder="1" applyAlignment="1">
      <alignment horizontal="left" vertical="center" wrapText="1" indent="1"/>
    </xf>
    <xf numFmtId="164" fontId="1" fillId="0" borderId="28" xfId="0" applyNumberFormat="1" applyFont="1" applyBorder="1" applyAlignment="1">
      <alignment horizontal="left" vertical="center" wrapText="1" indent="1"/>
    </xf>
    <xf numFmtId="164" fontId="30" fillId="0" borderId="7" xfId="0" applyNumberFormat="1" applyFont="1" applyBorder="1" applyAlignment="1">
      <alignment horizontal="left" vertical="center" wrapText="1" indent="1"/>
    </xf>
    <xf numFmtId="164" fontId="30" fillId="0" borderId="8" xfId="0" applyNumberFormat="1" applyFont="1" applyBorder="1" applyAlignment="1">
      <alignment horizontal="left" vertical="center" wrapText="1" indent="1"/>
    </xf>
    <xf numFmtId="164" fontId="1" fillId="0" borderId="25" xfId="0" applyNumberFormat="1" applyFont="1" applyBorder="1" applyAlignment="1">
      <alignment horizontal="left" vertical="center" wrapText="1" indent="1"/>
    </xf>
    <xf numFmtId="164" fontId="34" fillId="0" borderId="2" xfId="0" applyNumberFormat="1" applyFont="1" applyBorder="1" applyAlignment="1">
      <alignment horizontal="right" vertical="center" wrapText="1" indent="1"/>
    </xf>
    <xf numFmtId="164" fontId="32" fillId="0" borderId="13" xfId="0" applyNumberFormat="1" applyFont="1" applyBorder="1" applyAlignment="1">
      <alignment horizontal="left" vertical="center" wrapText="1" indent="1"/>
    </xf>
    <xf numFmtId="164" fontId="32" fillId="0" borderId="35" xfId="0" applyNumberFormat="1" applyFont="1" applyBorder="1" applyAlignment="1">
      <alignment horizontal="right" vertical="center" wrapText="1" indent="1"/>
    </xf>
    <xf numFmtId="164" fontId="29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Border="1" applyAlignment="1">
      <alignment horizontal="left" vertical="center" wrapText="1" indent="1"/>
    </xf>
    <xf numFmtId="164" fontId="30" fillId="0" borderId="8" xfId="0" applyNumberFormat="1" applyFont="1" applyBorder="1" applyAlignment="1">
      <alignment horizontal="left" vertical="center" wrapText="1" indent="2"/>
    </xf>
    <xf numFmtId="164" fontId="30" fillId="0" borderId="2" xfId="0" applyNumberFormat="1" applyFont="1" applyBorder="1" applyAlignment="1">
      <alignment horizontal="left" vertical="center" wrapText="1" indent="2"/>
    </xf>
    <xf numFmtId="164" fontId="34" fillId="0" borderId="2" xfId="0" applyNumberFormat="1" applyFont="1" applyBorder="1" applyAlignment="1">
      <alignment horizontal="left" vertical="center" wrapText="1" indent="1"/>
    </xf>
    <xf numFmtId="164" fontId="30" fillId="0" borderId="9" xfId="0" applyNumberFormat="1" applyFont="1" applyBorder="1" applyAlignment="1">
      <alignment horizontal="left" vertical="center" wrapText="1" indent="1"/>
    </xf>
    <xf numFmtId="164" fontId="22" fillId="0" borderId="9" xfId="0" applyNumberFormat="1" applyFont="1" applyBorder="1" applyAlignment="1">
      <alignment horizontal="left" vertical="center" wrapText="1" indent="2"/>
    </xf>
    <xf numFmtId="164" fontId="22" fillId="0" borderId="10" xfId="0" applyNumberFormat="1" applyFont="1" applyBorder="1" applyAlignment="1">
      <alignment horizontal="left" vertical="center" wrapText="1" indent="2"/>
    </xf>
    <xf numFmtId="165" fontId="30" fillId="0" borderId="50" xfId="1" applyNumberFormat="1" applyFont="1" applyBorder="1" applyProtection="1">
      <protection locked="0"/>
    </xf>
    <xf numFmtId="165" fontId="30" fillId="0" borderId="46" xfId="1" applyNumberFormat="1" applyFont="1" applyBorder="1" applyProtection="1">
      <protection locked="0"/>
    </xf>
    <xf numFmtId="165" fontId="30" fillId="0" borderId="41" xfId="1" applyNumberFormat="1" applyFont="1" applyBorder="1" applyProtection="1">
      <protection locked="0"/>
    </xf>
    <xf numFmtId="0" fontId="30" fillId="0" borderId="3" xfId="4" applyFont="1" applyBorder="1"/>
    <xf numFmtId="0" fontId="8" fillId="0" borderId="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6" xfId="0" quotePrefix="1" applyFont="1" applyBorder="1" applyAlignment="1">
      <alignment horizontal="right" vertical="center" indent="1"/>
    </xf>
    <xf numFmtId="0" fontId="8" fillId="0" borderId="32" xfId="0" applyFont="1" applyBorder="1" applyAlignment="1">
      <alignment horizontal="right" vertical="center" wrapText="1" indent="1"/>
    </xf>
    <xf numFmtId="164" fontId="8" fillId="0" borderId="41" xfId="0" applyNumberFormat="1" applyFont="1" applyBorder="1" applyAlignment="1">
      <alignment horizontal="right" vertical="center" wrapText="1" indent="1"/>
    </xf>
    <xf numFmtId="164" fontId="22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35" xfId="0" applyNumberFormat="1" applyFont="1" applyBorder="1" applyAlignment="1">
      <alignment horizontal="right" vertical="center" wrapText="1" indent="1"/>
    </xf>
    <xf numFmtId="164" fontId="20" fillId="0" borderId="0" xfId="0" applyNumberFormat="1" applyFont="1" applyAlignment="1">
      <alignment horizontal="right" vertical="center" wrapText="1" indent="1"/>
    </xf>
    <xf numFmtId="0" fontId="22" fillId="0" borderId="0" xfId="0" applyFont="1" applyAlignment="1">
      <alignment horizontal="right" vertical="center" wrapText="1" indent="1"/>
    </xf>
    <xf numFmtId="164" fontId="20" fillId="0" borderId="35" xfId="0" applyNumberFormat="1" applyFont="1" applyBorder="1" applyAlignment="1">
      <alignment horizontal="right" vertical="center" wrapText="1" indent="1"/>
    </xf>
    <xf numFmtId="164" fontId="20" fillId="0" borderId="2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49" fontId="8" fillId="0" borderId="36" xfId="0" applyNumberFormat="1" applyFont="1" applyBorder="1" applyAlignment="1">
      <alignment horizontal="right" vertical="center"/>
    </xf>
    <xf numFmtId="49" fontId="8" fillId="0" borderId="51" xfId="0" applyNumberFormat="1" applyFont="1" applyBorder="1" applyAlignment="1">
      <alignment horizontal="right" vertical="center"/>
    </xf>
    <xf numFmtId="0" fontId="7" fillId="0" borderId="52" xfId="4" applyFont="1" applyBorder="1" applyAlignment="1">
      <alignment horizontal="center" vertical="center" wrapText="1"/>
    </xf>
    <xf numFmtId="0" fontId="7" fillId="0" borderId="52" xfId="4" applyFont="1" applyBorder="1" applyAlignment="1">
      <alignment vertical="center" wrapText="1"/>
    </xf>
    <xf numFmtId="164" fontId="7" fillId="0" borderId="52" xfId="4" applyNumberFormat="1" applyFont="1" applyBorder="1" applyAlignment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2" xfId="0" applyFont="1" applyBorder="1" applyAlignment="1">
      <alignment horizontal="left" vertical="center" wrapText="1" indent="1"/>
    </xf>
    <xf numFmtId="0" fontId="12" fillId="0" borderId="0" xfId="4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0" xfId="0" applyFont="1" applyBorder="1" applyAlignment="1">
      <alignment wrapText="1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 indent="1"/>
    </xf>
    <xf numFmtId="164" fontId="0" fillId="0" borderId="28" xfId="0" applyNumberFormat="1" applyBorder="1" applyAlignment="1">
      <alignment horizontal="left" vertical="center" wrapText="1" indent="1"/>
    </xf>
    <xf numFmtId="164" fontId="22" fillId="0" borderId="7" xfId="0" applyNumberFormat="1" applyFont="1" applyBorder="1" applyAlignment="1">
      <alignment horizontal="left" vertical="center" wrapText="1" indent="1"/>
    </xf>
    <xf numFmtId="164" fontId="22" fillId="0" borderId="53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" xfId="4" applyNumberFormat="1" applyFont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Border="1" applyAlignment="1">
      <alignment horizontal="right" vertical="center" wrapText="1" indent="1"/>
    </xf>
    <xf numFmtId="0" fontId="8" fillId="0" borderId="42" xfId="4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20" fillId="0" borderId="15" xfId="4" applyFont="1" applyBorder="1" applyAlignment="1">
      <alignment horizontal="center" vertical="center" wrapText="1"/>
    </xf>
    <xf numFmtId="0" fontId="20" fillId="0" borderId="19" xfId="4" applyFont="1" applyBorder="1" applyAlignment="1">
      <alignment horizontal="center" vertical="center" wrapText="1"/>
    </xf>
    <xf numFmtId="0" fontId="20" fillId="0" borderId="32" xfId="4" applyFont="1" applyBorder="1" applyAlignment="1">
      <alignment horizontal="center" vertical="center" wrapText="1"/>
    </xf>
    <xf numFmtId="164" fontId="22" fillId="0" borderId="29" xfId="4" applyNumberFormat="1" applyFont="1" applyBorder="1" applyAlignment="1">
      <alignment horizontal="right" vertical="center" wrapText="1" indent="1"/>
    </xf>
    <xf numFmtId="0" fontId="22" fillId="0" borderId="3" xfId="4" applyFont="1" applyBorder="1" applyAlignment="1">
      <alignment horizontal="left" vertical="center" wrapText="1" indent="6"/>
    </xf>
    <xf numFmtId="0" fontId="22" fillId="0" borderId="0" xfId="4" applyFont="1"/>
    <xf numFmtId="0" fontId="27" fillId="0" borderId="3" xfId="0" applyFont="1" applyBorder="1" applyAlignment="1">
      <alignment horizontal="left" wrapText="1" indent="1"/>
    </xf>
    <xf numFmtId="0" fontId="27" fillId="0" borderId="2" xfId="0" applyFont="1" applyBorder="1" applyAlignment="1">
      <alignment horizontal="left" wrapText="1" indent="1"/>
    </xf>
    <xf numFmtId="0" fontId="27" fillId="0" borderId="6" xfId="0" applyFont="1" applyBorder="1" applyAlignment="1">
      <alignment horizontal="left" wrapText="1" indent="1"/>
    </xf>
    <xf numFmtId="0" fontId="27" fillId="0" borderId="6" xfId="0" applyFont="1" applyBorder="1" applyAlignment="1">
      <alignment wrapText="1"/>
    </xf>
    <xf numFmtId="0" fontId="27" fillId="0" borderId="9" xfId="0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28" fillId="0" borderId="14" xfId="0" applyFont="1" applyBorder="1" applyAlignment="1">
      <alignment wrapText="1"/>
    </xf>
    <xf numFmtId="0" fontId="28" fillId="0" borderId="22" xfId="0" applyFont="1" applyBorder="1" applyAlignment="1">
      <alignment wrapText="1"/>
    </xf>
    <xf numFmtId="164" fontId="26" fillId="0" borderId="20" xfId="0" quotePrefix="1" applyNumberFormat="1" applyFont="1" applyBorder="1" applyAlignment="1">
      <alignment horizontal="right" vertical="center" wrapText="1" indent="1"/>
    </xf>
    <xf numFmtId="0" fontId="25" fillId="0" borderId="0" xfId="4" applyFont="1"/>
    <xf numFmtId="0" fontId="24" fillId="0" borderId="0" xfId="4" applyFont="1"/>
    <xf numFmtId="164" fontId="30" fillId="0" borderId="0" xfId="0" applyNumberFormat="1" applyFont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Border="1" applyAlignment="1">
      <alignment horizontal="center" vertical="center" wrapText="1"/>
    </xf>
    <xf numFmtId="49" fontId="22" fillId="0" borderId="8" xfId="4" applyNumberFormat="1" applyFont="1" applyBorder="1" applyAlignment="1">
      <alignment horizontal="center" vertical="center" wrapText="1"/>
    </xf>
    <xf numFmtId="49" fontId="22" fillId="0" borderId="10" xfId="4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7" fillId="0" borderId="9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8" fillId="0" borderId="21" xfId="0" applyFont="1" applyBorder="1" applyAlignment="1">
      <alignment horizontal="center" wrapText="1"/>
    </xf>
    <xf numFmtId="49" fontId="22" fillId="0" borderId="11" xfId="4" applyNumberFormat="1" applyFont="1" applyBorder="1" applyAlignment="1">
      <alignment horizontal="center" vertical="center" wrapText="1"/>
    </xf>
    <xf numFmtId="49" fontId="22" fillId="0" borderId="7" xfId="4" applyNumberFormat="1" applyFont="1" applyBorder="1" applyAlignment="1">
      <alignment horizontal="center" vertical="center" wrapText="1"/>
    </xf>
    <xf numFmtId="49" fontId="22" fillId="0" borderId="12" xfId="4" applyNumberFormat="1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0" fillId="0" borderId="35" xfId="4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horizontal="center" vertical="center" wrapText="1"/>
    </xf>
    <xf numFmtId="0" fontId="30" fillId="0" borderId="3" xfId="4" applyFont="1" applyBorder="1" applyAlignment="1">
      <alignment horizontal="left" vertical="center" wrapText="1" indent="1"/>
    </xf>
    <xf numFmtId="0" fontId="30" fillId="0" borderId="2" xfId="4" applyFont="1" applyBorder="1" applyAlignment="1">
      <alignment horizontal="left" vertical="center" wrapText="1" indent="1"/>
    </xf>
    <xf numFmtId="0" fontId="40" fillId="0" borderId="0" xfId="0" applyFont="1" applyAlignment="1">
      <alignment horizontal="right" vertical="top"/>
    </xf>
    <xf numFmtId="164" fontId="30" fillId="0" borderId="29" xfId="4" applyNumberFormat="1" applyFont="1" applyBorder="1" applyAlignment="1" applyProtection="1">
      <alignment horizontal="right" vertical="center" wrapText="1" indent="1"/>
      <protection locked="0"/>
    </xf>
    <xf numFmtId="164" fontId="20" fillId="0" borderId="20" xfId="4" applyNumberFormat="1" applyFont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>
      <alignment vertical="center" wrapText="1"/>
    </xf>
    <xf numFmtId="0" fontId="28" fillId="0" borderId="21" xfId="0" applyFont="1" applyBorder="1" applyAlignment="1">
      <alignment vertical="center" wrapText="1"/>
    </xf>
    <xf numFmtId="164" fontId="20" fillId="0" borderId="14" xfId="4" applyNumberFormat="1" applyFont="1" applyBorder="1" applyAlignment="1" applyProtection="1">
      <alignment horizontal="right" vertical="center" wrapText="1" indent="1"/>
      <protection locked="0"/>
    </xf>
    <xf numFmtId="0" fontId="32" fillId="0" borderId="13" xfId="4" applyFont="1" applyBorder="1" applyAlignment="1">
      <alignment horizontal="center" vertical="center"/>
    </xf>
    <xf numFmtId="165" fontId="32" fillId="0" borderId="14" xfId="4" applyNumberFormat="1" applyFont="1" applyBorder="1"/>
    <xf numFmtId="165" fontId="32" fillId="0" borderId="20" xfId="4" applyNumberFormat="1" applyFont="1" applyBorder="1"/>
    <xf numFmtId="0" fontId="35" fillId="0" borderId="0" xfId="4" applyFont="1"/>
    <xf numFmtId="0" fontId="29" fillId="0" borderId="13" xfId="4" applyFont="1" applyBorder="1" applyAlignment="1">
      <alignment horizontal="center" vertical="center"/>
    </xf>
    <xf numFmtId="164" fontId="22" fillId="0" borderId="8" xfId="0" applyNumberFormat="1" applyFont="1" applyBorder="1" applyAlignment="1" applyProtection="1">
      <alignment horizontal="left" vertical="center" wrapText="1"/>
      <protection locked="0"/>
    </xf>
    <xf numFmtId="164" fontId="0" fillId="0" borderId="7" xfId="0" applyNumberFormat="1" applyBorder="1" applyAlignment="1" applyProtection="1">
      <alignment horizontal="left" vertical="center" wrapText="1"/>
      <protection locked="0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22" fillId="0" borderId="1" xfId="5" applyFont="1" applyBorder="1" applyAlignment="1">
      <alignment horizontal="left" vertical="center" wrapText="1" indent="1"/>
    </xf>
    <xf numFmtId="166" fontId="32" fillId="0" borderId="6" xfId="4" applyNumberFormat="1" applyFont="1" applyBorder="1" applyAlignment="1">
      <alignment horizontal="center" vertical="center" wrapText="1"/>
    </xf>
    <xf numFmtId="0" fontId="27" fillId="0" borderId="2" xfId="0" quotePrefix="1" applyFont="1" applyBorder="1" applyAlignment="1">
      <alignment horizontal="left" wrapText="1" indent="1"/>
    </xf>
    <xf numFmtId="0" fontId="27" fillId="0" borderId="6" xfId="0" applyFont="1" applyBorder="1" applyAlignment="1">
      <alignment vertical="center" wrapText="1"/>
    </xf>
    <xf numFmtId="0" fontId="20" fillId="0" borderId="21" xfId="4" applyFont="1" applyBorder="1" applyAlignment="1">
      <alignment horizontal="left" vertical="center" wrapText="1" indent="1"/>
    </xf>
    <xf numFmtId="0" fontId="20" fillId="0" borderId="22" xfId="4" applyFont="1" applyBorder="1" applyAlignment="1">
      <alignment vertical="center" wrapText="1"/>
    </xf>
    <xf numFmtId="164" fontId="20" fillId="0" borderId="23" xfId="4" applyNumberFormat="1" applyFont="1" applyBorder="1" applyAlignment="1">
      <alignment horizontal="right" vertical="center" wrapText="1" indent="1"/>
    </xf>
    <xf numFmtId="0" fontId="22" fillId="0" borderId="30" xfId="4" applyFont="1" applyBorder="1" applyAlignment="1">
      <alignment horizontal="left" vertical="center" wrapText="1" indent="7"/>
    </xf>
    <xf numFmtId="164" fontId="28" fillId="0" borderId="20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Border="1" applyAlignment="1">
      <alignment horizontal="left" vertical="center" wrapText="1"/>
    </xf>
    <xf numFmtId="49" fontId="8" fillId="0" borderId="51" xfId="0" applyNumberFormat="1" applyFont="1" applyBorder="1" applyAlignment="1">
      <alignment horizontal="right" vertical="center" indent="1"/>
    </xf>
    <xf numFmtId="49" fontId="29" fillId="0" borderId="13" xfId="4" applyNumberFormat="1" applyFont="1" applyBorder="1" applyAlignment="1">
      <alignment horizontal="center" vertical="center" wrapText="1"/>
    </xf>
    <xf numFmtId="0" fontId="20" fillId="0" borderId="55" xfId="4" applyFont="1" applyBorder="1" applyAlignment="1">
      <alignment horizontal="center" vertical="center" wrapText="1"/>
    </xf>
    <xf numFmtId="0" fontId="29" fillId="0" borderId="22" xfId="4" applyFont="1" applyBorder="1" applyAlignment="1">
      <alignment vertical="center" wrapText="1"/>
    </xf>
    <xf numFmtId="0" fontId="22" fillId="0" borderId="52" xfId="4" applyFont="1" applyBorder="1" applyAlignment="1">
      <alignment horizontal="right" vertical="center" wrapText="1" indent="1"/>
    </xf>
    <xf numFmtId="164" fontId="30" fillId="0" borderId="52" xfId="4" applyNumberFormat="1" applyFont="1" applyBorder="1" applyAlignment="1">
      <alignment horizontal="right" vertical="center" wrapText="1" indent="1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5" xfId="0" quotePrefix="1" applyNumberFormat="1" applyFont="1" applyBorder="1" applyAlignment="1" applyProtection="1">
      <alignment horizontal="right" vertical="center" wrapText="1" indent="1"/>
      <protection locked="0"/>
    </xf>
    <xf numFmtId="167" fontId="0" fillId="0" borderId="0" xfId="0" applyNumberFormat="1"/>
    <xf numFmtId="164" fontId="30" fillId="0" borderId="37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0" xfId="5" applyNumberFormat="1" applyAlignment="1">
      <alignment vertical="center"/>
    </xf>
    <xf numFmtId="0" fontId="48" fillId="0" borderId="0" xfId="0" applyFont="1"/>
    <xf numFmtId="0" fontId="59" fillId="0" borderId="8" xfId="0" applyFont="1" applyBorder="1"/>
    <xf numFmtId="3" fontId="59" fillId="0" borderId="16" xfId="0" applyNumberFormat="1" applyFont="1" applyBorder="1"/>
    <xf numFmtId="0" fontId="47" fillId="0" borderId="8" xfId="0" applyFont="1" applyBorder="1"/>
    <xf numFmtId="3" fontId="47" fillId="0" borderId="16" xfId="0" applyNumberFormat="1" applyFont="1" applyBorder="1"/>
    <xf numFmtId="0" fontId="51" fillId="0" borderId="0" xfId="0" applyFont="1"/>
    <xf numFmtId="0" fontId="0" fillId="0" borderId="8" xfId="0" applyBorder="1"/>
    <xf numFmtId="3" fontId="0" fillId="0" borderId="16" xfId="0" applyNumberFormat="1" applyBorder="1"/>
    <xf numFmtId="0" fontId="0" fillId="4" borderId="8" xfId="0" applyFill="1" applyBorder="1"/>
    <xf numFmtId="3" fontId="0" fillId="4" borderId="16" xfId="0" applyNumberFormat="1" applyFill="1" applyBorder="1"/>
    <xf numFmtId="0" fontId="48" fillId="0" borderId="8" xfId="0" applyFont="1" applyBorder="1"/>
    <xf numFmtId="0" fontId="49" fillId="5" borderId="8" xfId="0" applyFont="1" applyFill="1" applyBorder="1"/>
    <xf numFmtId="3" fontId="49" fillId="5" borderId="16" xfId="0" applyNumberFormat="1" applyFont="1" applyFill="1" applyBorder="1"/>
    <xf numFmtId="0" fontId="49" fillId="0" borderId="0" xfId="0" applyFont="1"/>
    <xf numFmtId="0" fontId="49" fillId="6" borderId="8" xfId="0" applyFont="1" applyFill="1" applyBorder="1"/>
    <xf numFmtId="3" fontId="49" fillId="6" borderId="16" xfId="0" applyNumberFormat="1" applyFont="1" applyFill="1" applyBorder="1"/>
    <xf numFmtId="3" fontId="48" fillId="0" borderId="16" xfId="0" applyNumberFormat="1" applyFont="1" applyBorder="1"/>
    <xf numFmtId="0" fontId="52" fillId="0" borderId="0" xfId="0" applyFont="1"/>
    <xf numFmtId="0" fontId="51" fillId="0" borderId="8" xfId="0" applyFont="1" applyBorder="1"/>
    <xf numFmtId="3" fontId="51" fillId="0" borderId="16" xfId="0" applyNumberFormat="1" applyFont="1" applyBorder="1"/>
    <xf numFmtId="0" fontId="0" fillId="0" borderId="16" xfId="0" applyBorder="1"/>
    <xf numFmtId="0" fontId="49" fillId="7" borderId="12" xfId="0" applyFont="1" applyFill="1" applyBorder="1"/>
    <xf numFmtId="3" fontId="0" fillId="7" borderId="31" xfId="0" applyNumberFormat="1" applyFill="1" applyBorder="1"/>
    <xf numFmtId="0" fontId="4" fillId="0" borderId="14" xfId="4" applyFont="1" applyBorder="1" applyAlignment="1">
      <alignment horizontal="center" vertical="center" wrapText="1"/>
    </xf>
    <xf numFmtId="164" fontId="12" fillId="0" borderId="0" xfId="5" applyNumberFormat="1" applyProtection="1">
      <protection locked="0"/>
    </xf>
    <xf numFmtId="0" fontId="4" fillId="0" borderId="13" xfId="4" applyFont="1" applyBorder="1" applyAlignment="1">
      <alignment horizontal="center" vertical="center" wrapText="1"/>
    </xf>
    <xf numFmtId="0" fontId="4" fillId="0" borderId="20" xfId="4" applyFont="1" applyBorder="1" applyAlignment="1">
      <alignment horizontal="center" vertical="center" wrapText="1"/>
    </xf>
    <xf numFmtId="0" fontId="4" fillId="0" borderId="15" xfId="4" applyFont="1" applyBorder="1" applyAlignment="1">
      <alignment horizontal="center" vertical="center" wrapText="1"/>
    </xf>
    <xf numFmtId="0" fontId="4" fillId="0" borderId="19" xfId="4" applyFont="1" applyBorder="1" applyAlignment="1">
      <alignment horizontal="center" vertical="center" wrapText="1"/>
    </xf>
    <xf numFmtId="0" fontId="4" fillId="0" borderId="32" xfId="4" applyFont="1" applyBorder="1" applyAlignment="1">
      <alignment horizontal="center" vertical="center" wrapText="1"/>
    </xf>
    <xf numFmtId="0" fontId="4" fillId="0" borderId="13" xfId="4" applyFont="1" applyBorder="1" applyAlignment="1">
      <alignment horizontal="left" vertical="center" wrapText="1" indent="1"/>
    </xf>
    <xf numFmtId="0" fontId="4" fillId="0" borderId="14" xfId="4" applyFont="1" applyBorder="1" applyAlignment="1">
      <alignment horizontal="left" vertical="center" wrapText="1" indent="1"/>
    </xf>
    <xf numFmtId="164" fontId="4" fillId="0" borderId="20" xfId="4" applyNumberFormat="1" applyFont="1" applyBorder="1" applyAlignment="1">
      <alignment horizontal="right" vertical="center" wrapText="1" indent="1"/>
    </xf>
    <xf numFmtId="49" fontId="15" fillId="0" borderId="9" xfId="4" applyNumberFormat="1" applyFont="1" applyBorder="1" applyAlignment="1">
      <alignment horizontal="left" vertical="center" wrapText="1" indent="1"/>
    </xf>
    <xf numFmtId="0" fontId="53" fillId="0" borderId="3" xfId="0" applyFont="1" applyBorder="1" applyAlignment="1">
      <alignment horizontal="left" wrapText="1" indent="1"/>
    </xf>
    <xf numFmtId="164" fontId="15" fillId="0" borderId="29" xfId="4" applyNumberFormat="1" applyFont="1" applyBorder="1" applyAlignment="1" applyProtection="1">
      <alignment horizontal="right" vertical="center" wrapText="1" indent="1"/>
      <protection locked="0"/>
    </xf>
    <xf numFmtId="49" fontId="15" fillId="0" borderId="8" xfId="4" applyNumberFormat="1" applyFont="1" applyBorder="1" applyAlignment="1">
      <alignment horizontal="left" vertical="center" wrapText="1" indent="1"/>
    </xf>
    <xf numFmtId="0" fontId="53" fillId="0" borderId="2" xfId="0" applyFont="1" applyBorder="1" applyAlignment="1">
      <alignment horizontal="left" wrapText="1" indent="1"/>
    </xf>
    <xf numFmtId="164" fontId="15" fillId="0" borderId="16" xfId="4" applyNumberFormat="1" applyFont="1" applyBorder="1" applyAlignment="1" applyProtection="1">
      <alignment horizontal="right" vertical="center" wrapText="1" indent="1"/>
      <protection locked="0"/>
    </xf>
    <xf numFmtId="0" fontId="53" fillId="0" borderId="2" xfId="0" applyFont="1" applyBorder="1" applyAlignment="1">
      <alignment horizontal="left" vertical="center" wrapText="1" indent="1"/>
    </xf>
    <xf numFmtId="49" fontId="15" fillId="0" borderId="10" xfId="4" applyNumberFormat="1" applyFont="1" applyBorder="1" applyAlignment="1">
      <alignment horizontal="left" vertical="center" wrapText="1" indent="1"/>
    </xf>
    <xf numFmtId="0" fontId="53" fillId="0" borderId="6" xfId="0" applyFont="1" applyBorder="1" applyAlignment="1">
      <alignment horizontal="left" vertical="center" wrapText="1" indent="1"/>
    </xf>
    <xf numFmtId="0" fontId="54" fillId="0" borderId="14" xfId="0" applyFont="1" applyBorder="1" applyAlignment="1">
      <alignment horizontal="left" vertical="center" wrapText="1" indent="1"/>
    </xf>
    <xf numFmtId="164" fontId="15" fillId="0" borderId="18" xfId="4" applyNumberFormat="1" applyFont="1" applyBorder="1" applyAlignment="1" applyProtection="1">
      <alignment horizontal="right" vertical="center" wrapText="1" indent="1"/>
      <protection locked="0"/>
    </xf>
    <xf numFmtId="0" fontId="53" fillId="0" borderId="6" xfId="0" applyFont="1" applyBorder="1" applyAlignment="1">
      <alignment horizontal="left" wrapText="1" indent="1"/>
    </xf>
    <xf numFmtId="164" fontId="32" fillId="0" borderId="20" xfId="4" applyNumberFormat="1" applyFont="1" applyBorder="1" applyAlignment="1">
      <alignment horizontal="right" vertical="center" wrapText="1" indent="1"/>
    </xf>
    <xf numFmtId="164" fontId="15" fillId="0" borderId="29" xfId="4" applyNumberFormat="1" applyFont="1" applyBorder="1" applyAlignment="1">
      <alignment horizontal="right" vertical="center" wrapText="1" indent="1"/>
    </xf>
    <xf numFmtId="0" fontId="53" fillId="0" borderId="2" xfId="0" quotePrefix="1" applyFont="1" applyBorder="1" applyAlignment="1">
      <alignment horizontal="left" wrapText="1" indent="1"/>
    </xf>
    <xf numFmtId="0" fontId="4" fillId="0" borderId="13" xfId="4" applyFont="1" applyBorder="1" applyAlignment="1">
      <alignment horizontal="left" vertical="center" wrapText="1"/>
    </xf>
    <xf numFmtId="0" fontId="54" fillId="0" borderId="13" xfId="0" applyFont="1" applyBorder="1" applyAlignment="1">
      <alignment vertical="center" wrapText="1"/>
    </xf>
    <xf numFmtId="0" fontId="53" fillId="0" borderId="6" xfId="0" applyFont="1" applyBorder="1" applyAlignment="1">
      <alignment vertical="center" wrapText="1"/>
    </xf>
    <xf numFmtId="0" fontId="53" fillId="0" borderId="9" xfId="0" applyFont="1" applyBorder="1" applyAlignment="1">
      <alignment horizontal="right" wrapText="1"/>
    </xf>
    <xf numFmtId="0" fontId="53" fillId="0" borderId="8" xfId="0" applyFont="1" applyBorder="1" applyAlignment="1">
      <alignment horizontal="right" wrapText="1"/>
    </xf>
    <xf numFmtId="0" fontId="53" fillId="0" borderId="10" xfId="0" applyFont="1" applyBorder="1" applyAlignment="1">
      <alignment horizontal="right" wrapText="1"/>
    </xf>
    <xf numFmtId="164" fontId="4" fillId="0" borderId="20" xfId="4" applyNumberFormat="1" applyFont="1" applyBorder="1" applyAlignment="1" applyProtection="1">
      <alignment horizontal="right" vertical="center" wrapText="1" indent="1"/>
      <protection locked="0"/>
    </xf>
    <xf numFmtId="0" fontId="54" fillId="0" borderId="14" xfId="0" applyFont="1" applyBorder="1" applyAlignment="1">
      <alignment wrapText="1"/>
    </xf>
    <xf numFmtId="0" fontId="54" fillId="0" borderId="21" xfId="0" applyFont="1" applyBorder="1" applyAlignment="1">
      <alignment vertical="center" wrapText="1"/>
    </xf>
    <xf numFmtId="0" fontId="54" fillId="0" borderId="22" xfId="0" applyFont="1" applyBorder="1" applyAlignment="1">
      <alignment wrapText="1"/>
    </xf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vertical="center" wrapText="1"/>
    </xf>
    <xf numFmtId="164" fontId="4" fillId="0" borderId="0" xfId="4" applyNumberFormat="1" applyFont="1" applyAlignment="1">
      <alignment horizontal="right" vertical="center" wrapText="1" indent="1"/>
    </xf>
    <xf numFmtId="0" fontId="4" fillId="0" borderId="15" xfId="4" applyFont="1" applyBorder="1" applyAlignment="1">
      <alignment horizontal="left" vertical="center" wrapText="1" indent="1"/>
    </xf>
    <xf numFmtId="0" fontId="4" fillId="0" borderId="19" xfId="4" applyFont="1" applyBorder="1" applyAlignment="1">
      <alignment vertical="center" wrapText="1"/>
    </xf>
    <xf numFmtId="164" fontId="4" fillId="0" borderId="32" xfId="4" applyNumberFormat="1" applyFont="1" applyBorder="1" applyAlignment="1">
      <alignment horizontal="right" vertical="center" wrapText="1" indent="1"/>
    </xf>
    <xf numFmtId="49" fontId="15" fillId="0" borderId="11" xfId="4" applyNumberFormat="1" applyFont="1" applyBorder="1" applyAlignment="1">
      <alignment horizontal="left" vertical="center" wrapText="1" indent="1"/>
    </xf>
    <xf numFmtId="0" fontId="15" fillId="0" borderId="4" xfId="4" applyFont="1" applyBorder="1" applyAlignment="1">
      <alignment horizontal="left" vertical="center" wrapText="1" indent="1"/>
    </xf>
    <xf numFmtId="164" fontId="15" fillId="0" borderId="36" xfId="4" applyNumberFormat="1" applyFont="1" applyBorder="1" applyAlignment="1" applyProtection="1">
      <alignment horizontal="right" vertical="center" wrapText="1" indent="1"/>
      <protection locked="0"/>
    </xf>
    <xf numFmtId="0" fontId="15" fillId="0" borderId="2" xfId="4" applyFont="1" applyBorder="1" applyAlignment="1">
      <alignment horizontal="left" vertical="center" wrapText="1" indent="1"/>
    </xf>
    <xf numFmtId="0" fontId="15" fillId="0" borderId="5" xfId="4" applyFont="1" applyBorder="1" applyAlignment="1">
      <alignment horizontal="left" vertical="center" wrapText="1" indent="1"/>
    </xf>
    <xf numFmtId="0" fontId="15" fillId="0" borderId="0" xfId="4" applyFont="1" applyAlignment="1">
      <alignment horizontal="left" vertical="center" wrapText="1" indent="1"/>
    </xf>
    <xf numFmtId="0" fontId="15" fillId="0" borderId="6" xfId="4" applyFont="1" applyBorder="1" applyAlignment="1">
      <alignment horizontal="left" vertical="center" wrapText="1" indent="6"/>
    </xf>
    <xf numFmtId="0" fontId="15" fillId="0" borderId="2" xfId="4" applyFont="1" applyBorder="1" applyAlignment="1">
      <alignment horizontal="left" indent="6"/>
    </xf>
    <xf numFmtId="0" fontId="15" fillId="0" borderId="2" xfId="4" applyFont="1" applyBorder="1" applyAlignment="1">
      <alignment horizontal="left" vertical="center" wrapText="1" indent="6"/>
    </xf>
    <xf numFmtId="49" fontId="15" fillId="0" borderId="7" xfId="4" applyNumberFormat="1" applyFont="1" applyBorder="1" applyAlignment="1">
      <alignment horizontal="left" vertical="center" wrapText="1" indent="1"/>
    </xf>
    <xf numFmtId="49" fontId="15" fillId="0" borderId="12" xfId="4" applyNumberFormat="1" applyFont="1" applyBorder="1" applyAlignment="1">
      <alignment horizontal="left" vertical="center" wrapText="1" indent="1"/>
    </xf>
    <xf numFmtId="0" fontId="15" fillId="0" borderId="30" xfId="4" applyFont="1" applyBorder="1" applyAlignment="1">
      <alignment horizontal="left" vertical="center" wrapText="1" indent="7"/>
    </xf>
    <xf numFmtId="164" fontId="15" fillId="0" borderId="31" xfId="4" applyNumberFormat="1" applyFont="1" applyBorder="1" applyAlignment="1" applyProtection="1">
      <alignment horizontal="right" vertical="center" wrapText="1" indent="1"/>
      <protection locked="0"/>
    </xf>
    <xf numFmtId="0" fontId="4" fillId="0" borderId="21" xfId="4" applyFont="1" applyBorder="1" applyAlignment="1">
      <alignment horizontal="left" vertical="center" wrapText="1" indent="1"/>
    </xf>
    <xf numFmtId="0" fontId="4" fillId="0" borderId="22" xfId="4" applyFont="1" applyBorder="1" applyAlignment="1">
      <alignment vertical="center" wrapText="1"/>
    </xf>
    <xf numFmtId="164" fontId="4" fillId="0" borderId="23" xfId="4" applyNumberFormat="1" applyFont="1" applyBorder="1" applyAlignment="1">
      <alignment horizontal="right" vertical="center" wrapText="1" indent="1"/>
    </xf>
    <xf numFmtId="0" fontId="15" fillId="0" borderId="6" xfId="4" applyFont="1" applyBorder="1" applyAlignment="1">
      <alignment horizontal="left" vertical="center" wrapText="1" indent="1"/>
    </xf>
    <xf numFmtId="164" fontId="15" fillId="0" borderId="46" xfId="4" applyNumberFormat="1" applyFont="1" applyBorder="1" applyAlignment="1" applyProtection="1">
      <alignment horizontal="right" vertical="center" wrapText="1" indent="1"/>
      <protection locked="0"/>
    </xf>
    <xf numFmtId="0" fontId="15" fillId="0" borderId="3" xfId="4" applyFont="1" applyBorder="1" applyAlignment="1">
      <alignment horizontal="left" vertical="center" wrapText="1" indent="6"/>
    </xf>
    <xf numFmtId="164" fontId="15" fillId="0" borderId="41" xfId="4" applyNumberFormat="1" applyFont="1" applyBorder="1" applyAlignment="1" applyProtection="1">
      <alignment horizontal="right" vertical="center" wrapText="1" indent="1"/>
      <protection locked="0"/>
    </xf>
    <xf numFmtId="0" fontId="32" fillId="0" borderId="14" xfId="4" applyFont="1" applyBorder="1" applyAlignment="1">
      <alignment horizontal="left" vertical="center" wrapText="1" indent="1"/>
    </xf>
    <xf numFmtId="0" fontId="15" fillId="0" borderId="3" xfId="4" applyFont="1" applyBorder="1" applyAlignment="1">
      <alignment horizontal="left" vertical="center" wrapText="1" indent="1"/>
    </xf>
    <xf numFmtId="0" fontId="15" fillId="0" borderId="1" xfId="4" applyFont="1" applyBorder="1" applyAlignment="1">
      <alignment horizontal="left" vertical="center" wrapText="1" indent="1"/>
    </xf>
    <xf numFmtId="164" fontId="54" fillId="0" borderId="20" xfId="0" applyNumberFormat="1" applyFont="1" applyBorder="1" applyAlignment="1">
      <alignment horizontal="right" vertical="center" wrapText="1" indent="1"/>
    </xf>
    <xf numFmtId="164" fontId="54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54" fillId="0" borderId="20" xfId="0" quotePrefix="1" applyNumberFormat="1" applyFont="1" applyBorder="1" applyAlignment="1">
      <alignment horizontal="right" vertical="center" wrapText="1" indent="1"/>
    </xf>
    <xf numFmtId="0" fontId="32" fillId="0" borderId="0" xfId="4" applyFont="1"/>
    <xf numFmtId="0" fontId="54" fillId="0" borderId="21" xfId="0" applyFont="1" applyBorder="1" applyAlignment="1">
      <alignment horizontal="left" vertical="center" wrapText="1" indent="1"/>
    </xf>
    <xf numFmtId="0" fontId="54" fillId="0" borderId="22" xfId="0" applyFont="1" applyBorder="1" applyAlignment="1">
      <alignment horizontal="left" vertical="center" wrapText="1" indent="1"/>
    </xf>
    <xf numFmtId="164" fontId="33" fillId="0" borderId="34" xfId="4" applyNumberFormat="1" applyFont="1" applyBorder="1" applyAlignment="1">
      <alignment horizontal="left" vertical="center"/>
    </xf>
    <xf numFmtId="0" fontId="4" fillId="0" borderId="14" xfId="4" applyFont="1" applyBorder="1" applyAlignment="1">
      <alignment vertical="center" wrapText="1"/>
    </xf>
    <xf numFmtId="49" fontId="15" fillId="0" borderId="8" xfId="4" applyNumberFormat="1" applyFont="1" applyBorder="1" applyAlignment="1">
      <alignment horizontal="left" vertical="center" indent="1"/>
    </xf>
    <xf numFmtId="164" fontId="7" fillId="0" borderId="13" xfId="0" applyNumberFormat="1" applyFont="1" applyBorder="1" applyAlignment="1">
      <alignment horizontal="center" vertical="center" wrapText="1"/>
    </xf>
    <xf numFmtId="0" fontId="32" fillId="0" borderId="2" xfId="4" applyFont="1" applyBorder="1" applyAlignment="1" applyProtection="1">
      <alignment horizontal="center"/>
      <protection locked="0"/>
    </xf>
    <xf numFmtId="164" fontId="20" fillId="0" borderId="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3" fontId="48" fillId="7" borderId="16" xfId="0" applyNumberFormat="1" applyFont="1" applyFill="1" applyBorder="1"/>
    <xf numFmtId="3" fontId="0" fillId="0" borderId="16" xfId="0" applyNumberFormat="1" applyBorder="1" applyAlignment="1" applyProtection="1">
      <alignment horizontal="right" vertical="center" indent="1"/>
      <protection locked="0"/>
    </xf>
    <xf numFmtId="49" fontId="15" fillId="0" borderId="9" xfId="4" applyNumberFormat="1" applyFont="1" applyBorder="1" applyAlignment="1">
      <alignment horizontal="center" vertical="center" wrapText="1"/>
    </xf>
    <xf numFmtId="49" fontId="15" fillId="0" borderId="8" xfId="4" applyNumberFormat="1" applyFont="1" applyBorder="1" applyAlignment="1">
      <alignment horizontal="center" vertical="center" wrapText="1"/>
    </xf>
    <xf numFmtId="49" fontId="15" fillId="0" borderId="10" xfId="4" applyNumberFormat="1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wrapText="1"/>
    </xf>
    <xf numFmtId="0" fontId="53" fillId="0" borderId="6" xfId="0" applyFont="1" applyBorder="1" applyAlignment="1">
      <alignment wrapText="1"/>
    </xf>
    <xf numFmtId="0" fontId="53" fillId="0" borderId="9" xfId="0" applyFont="1" applyBorder="1" applyAlignment="1">
      <alignment horizontal="center" wrapText="1"/>
    </xf>
    <xf numFmtId="0" fontId="53" fillId="0" borderId="8" xfId="0" applyFont="1" applyBorder="1" applyAlignment="1">
      <alignment horizontal="center" wrapText="1"/>
    </xf>
    <xf numFmtId="0" fontId="53" fillId="0" borderId="10" xfId="0" applyFont="1" applyBorder="1" applyAlignment="1">
      <alignment horizontal="center" wrapText="1"/>
    </xf>
    <xf numFmtId="0" fontId="54" fillId="0" borderId="21" xfId="0" applyFont="1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4" fillId="0" borderId="0" xfId="0" applyNumberFormat="1" applyFont="1" applyAlignment="1">
      <alignment horizontal="right" vertical="center" wrapText="1" inden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right" vertical="center" wrapText="1" indent="1"/>
    </xf>
    <xf numFmtId="49" fontId="15" fillId="0" borderId="11" xfId="4" applyNumberFormat="1" applyFont="1" applyBorder="1" applyAlignment="1">
      <alignment horizontal="center" vertical="center" wrapText="1"/>
    </xf>
    <xf numFmtId="49" fontId="15" fillId="0" borderId="7" xfId="4" applyNumberFormat="1" applyFont="1" applyBorder="1" applyAlignment="1">
      <alignment horizontal="center" vertical="center" wrapText="1"/>
    </xf>
    <xf numFmtId="49" fontId="15" fillId="0" borderId="12" xfId="4" applyNumberFormat="1" applyFont="1" applyBorder="1" applyAlignment="1">
      <alignment horizontal="center" vertical="center" wrapText="1"/>
    </xf>
    <xf numFmtId="0" fontId="15" fillId="0" borderId="30" xfId="4" applyFont="1" applyBorder="1" applyAlignment="1">
      <alignment horizontal="left" vertical="center" wrapText="1" indent="6"/>
    </xf>
    <xf numFmtId="49" fontId="32" fillId="0" borderId="13" xfId="4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right" vertical="center" wrapText="1" inden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right" vertical="center" wrapText="1" indent="1"/>
    </xf>
    <xf numFmtId="164" fontId="0" fillId="0" borderId="16" xfId="4" applyNumberFormat="1" applyFont="1" applyBorder="1" applyAlignment="1" applyProtection="1">
      <alignment horizontal="right" vertical="center" wrapText="1" indent="1"/>
      <protection locked="0"/>
    </xf>
    <xf numFmtId="164" fontId="0" fillId="0" borderId="18" xfId="4" applyNumberFormat="1" applyFont="1" applyBorder="1" applyAlignment="1" applyProtection="1">
      <alignment horizontal="right" vertical="center" wrapText="1" indent="1"/>
      <protection locked="0"/>
    </xf>
    <xf numFmtId="164" fontId="0" fillId="0" borderId="29" xfId="4" applyNumberFormat="1" applyFont="1" applyBorder="1" applyAlignment="1" applyProtection="1">
      <alignment horizontal="right" vertical="center" wrapText="1" indent="1"/>
      <protection locked="0"/>
    </xf>
    <xf numFmtId="0" fontId="54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4" fillId="0" borderId="35" xfId="4" applyFont="1" applyBorder="1" applyAlignment="1">
      <alignment horizontal="center" vertical="center" wrapText="1"/>
    </xf>
    <xf numFmtId="164" fontId="4" fillId="0" borderId="14" xfId="4" applyNumberFormat="1" applyFont="1" applyBorder="1" applyAlignment="1">
      <alignment horizontal="right" vertical="center" wrapText="1" indent="1"/>
    </xf>
    <xf numFmtId="164" fontId="15" fillId="0" borderId="3" xfId="4" applyNumberFormat="1" applyFont="1" applyBorder="1" applyAlignment="1" applyProtection="1">
      <alignment horizontal="right" vertical="center" wrapText="1" indent="1"/>
      <protection locked="0"/>
    </xf>
    <xf numFmtId="164" fontId="15" fillId="0" borderId="2" xfId="4" applyNumberFormat="1" applyFont="1" applyBorder="1" applyAlignment="1" applyProtection="1">
      <alignment horizontal="right" vertical="center" wrapText="1" indent="1"/>
      <protection locked="0"/>
    </xf>
    <xf numFmtId="164" fontId="15" fillId="0" borderId="6" xfId="4" applyNumberFormat="1" applyFont="1" applyBorder="1" applyAlignment="1" applyProtection="1">
      <alignment horizontal="right" vertical="center" wrapText="1" indent="1"/>
      <protection locked="0"/>
    </xf>
    <xf numFmtId="164" fontId="32" fillId="0" borderId="14" xfId="4" applyNumberFormat="1" applyFont="1" applyBorder="1" applyAlignment="1">
      <alignment horizontal="right" vertical="center" wrapText="1" indent="1"/>
    </xf>
    <xf numFmtId="164" fontId="15" fillId="0" borderId="3" xfId="4" applyNumberFormat="1" applyFont="1" applyBorder="1" applyAlignment="1">
      <alignment horizontal="right" vertical="center" wrapText="1" indent="1"/>
    </xf>
    <xf numFmtId="164" fontId="17" fillId="0" borderId="2" xfId="4" applyNumberFormat="1" applyFont="1" applyBorder="1" applyAlignment="1" applyProtection="1">
      <alignment horizontal="right" vertical="center" wrapText="1" indent="1"/>
      <protection locked="0"/>
    </xf>
    <xf numFmtId="164" fontId="17" fillId="0" borderId="6" xfId="4" applyNumberFormat="1" applyFont="1" applyBorder="1" applyAlignment="1" applyProtection="1">
      <alignment horizontal="right" vertical="center" wrapText="1" indent="1"/>
      <protection locked="0"/>
    </xf>
    <xf numFmtId="164" fontId="17" fillId="0" borderId="3" xfId="4" applyNumberFormat="1" applyFont="1" applyBorder="1" applyAlignment="1" applyProtection="1">
      <alignment horizontal="right" vertical="center" wrapText="1" indent="1"/>
      <protection locked="0"/>
    </xf>
    <xf numFmtId="0" fontId="55" fillId="0" borderId="0" xfId="4" applyFont="1"/>
    <xf numFmtId="0" fontId="53" fillId="0" borderId="9" xfId="0" applyFont="1" applyBorder="1" applyAlignment="1">
      <alignment wrapText="1"/>
    </xf>
    <xf numFmtId="0" fontId="53" fillId="0" borderId="8" xfId="0" applyFont="1" applyBorder="1" applyAlignment="1">
      <alignment wrapText="1"/>
    </xf>
    <xf numFmtId="0" fontId="53" fillId="0" borderId="10" xfId="0" applyFont="1" applyBorder="1" applyAlignment="1">
      <alignment wrapText="1"/>
    </xf>
    <xf numFmtId="164" fontId="4" fillId="0" borderId="14" xfId="4" applyNumberFormat="1" applyFont="1" applyBorder="1" applyAlignment="1" applyProtection="1">
      <alignment horizontal="right" vertical="center" wrapText="1" indent="1"/>
      <protection locked="0"/>
    </xf>
    <xf numFmtId="164" fontId="32" fillId="0" borderId="35" xfId="4" applyNumberFormat="1" applyFont="1" applyBorder="1" applyAlignment="1">
      <alignment horizontal="right" vertical="center" wrapText="1" indent="1"/>
    </xf>
    <xf numFmtId="0" fontId="4" fillId="0" borderId="52" xfId="4" applyFont="1" applyBorder="1" applyAlignment="1">
      <alignment horizontal="center" vertical="center" wrapText="1"/>
    </xf>
    <xf numFmtId="0" fontId="4" fillId="0" borderId="52" xfId="4" applyFont="1" applyBorder="1" applyAlignment="1">
      <alignment vertical="center" wrapText="1"/>
    </xf>
    <xf numFmtId="164" fontId="4" fillId="0" borderId="52" xfId="4" applyNumberFormat="1" applyFont="1" applyBorder="1" applyAlignment="1">
      <alignment horizontal="right" vertical="center" wrapText="1" indent="1"/>
    </xf>
    <xf numFmtId="0" fontId="15" fillId="0" borderId="52" xfId="4" applyFont="1" applyBorder="1" applyAlignment="1" applyProtection="1">
      <alignment horizontal="right" vertical="center" wrapText="1" indent="1"/>
      <protection locked="0"/>
    </xf>
    <xf numFmtId="164" fontId="17" fillId="0" borderId="52" xfId="4" applyNumberFormat="1" applyFont="1" applyBorder="1" applyAlignment="1" applyProtection="1">
      <alignment horizontal="right" vertical="center" wrapText="1" indent="1"/>
      <protection locked="0"/>
    </xf>
    <xf numFmtId="0" fontId="17" fillId="0" borderId="0" xfId="4" applyFont="1" applyAlignment="1">
      <alignment horizontal="right" vertical="center" indent="1"/>
    </xf>
    <xf numFmtId="164" fontId="4" fillId="0" borderId="19" xfId="4" applyNumberFormat="1" applyFont="1" applyBorder="1" applyAlignment="1">
      <alignment horizontal="right" vertical="center" wrapText="1" indent="1"/>
    </xf>
    <xf numFmtId="0" fontId="17" fillId="0" borderId="0" xfId="4" applyFont="1"/>
    <xf numFmtId="164" fontId="15" fillId="0" borderId="30" xfId="4" applyNumberFormat="1" applyFont="1" applyBorder="1" applyAlignment="1" applyProtection="1">
      <alignment horizontal="right" vertical="center" wrapText="1" indent="1"/>
      <protection locked="0"/>
    </xf>
    <xf numFmtId="164" fontId="4" fillId="0" borderId="22" xfId="4" applyNumberFormat="1" applyFont="1" applyBorder="1" applyAlignment="1">
      <alignment horizontal="right" vertical="center" wrapText="1" indent="1"/>
    </xf>
    <xf numFmtId="164" fontId="54" fillId="0" borderId="14" xfId="0" applyNumberFormat="1" applyFont="1" applyBorder="1" applyAlignment="1">
      <alignment horizontal="right" vertical="center" wrapText="1" indent="1"/>
    </xf>
    <xf numFmtId="164" fontId="54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54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54" fillId="0" borderId="14" xfId="0" quotePrefix="1" applyNumberFormat="1" applyFont="1" applyBorder="1" applyAlignment="1">
      <alignment horizontal="right" vertical="center" wrapText="1" indent="1"/>
    </xf>
    <xf numFmtId="164" fontId="54" fillId="0" borderId="35" xfId="0" quotePrefix="1" applyNumberFormat="1" applyFont="1" applyBorder="1" applyAlignment="1">
      <alignment horizontal="right" vertical="center" wrapText="1" indent="1"/>
    </xf>
    <xf numFmtId="3" fontId="0" fillId="0" borderId="29" xfId="0" applyNumberFormat="1" applyBorder="1" applyAlignment="1" applyProtection="1">
      <alignment horizontal="right" vertical="center" indent="1"/>
      <protection locked="0"/>
    </xf>
    <xf numFmtId="0" fontId="0" fillId="0" borderId="2" xfId="0" applyBorder="1" applyAlignment="1" applyProtection="1">
      <alignment vertical="center"/>
      <protection locked="0"/>
    </xf>
    <xf numFmtId="164" fontId="62" fillId="0" borderId="3" xfId="0" applyNumberFormat="1" applyFont="1" applyBorder="1" applyAlignment="1" applyProtection="1">
      <alignment horizontal="right" vertical="center" wrapText="1" indent="1"/>
      <protection locked="0"/>
    </xf>
    <xf numFmtId="164" fontId="62" fillId="0" borderId="2" xfId="0" applyNumberFormat="1" applyFont="1" applyBorder="1" applyAlignment="1" applyProtection="1">
      <alignment horizontal="right" vertical="center" wrapText="1" indent="1"/>
      <protection locked="0"/>
    </xf>
    <xf numFmtId="164" fontId="62" fillId="0" borderId="48" xfId="0" applyNumberFormat="1" applyFont="1" applyBorder="1" applyAlignment="1" applyProtection="1">
      <alignment horizontal="right" vertical="center" wrapText="1" indent="1"/>
      <protection locked="0"/>
    </xf>
    <xf numFmtId="165" fontId="63" fillId="0" borderId="46" xfId="1" applyNumberFormat="1" applyFont="1" applyBorder="1" applyProtection="1">
      <protection locked="0"/>
    </xf>
    <xf numFmtId="164" fontId="3" fillId="0" borderId="16" xfId="0" applyNumberFormat="1" applyFont="1" applyBorder="1" applyAlignment="1">
      <alignment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3" fontId="57" fillId="0" borderId="2" xfId="0" applyNumberFormat="1" applyFont="1" applyBorder="1" applyProtection="1">
      <protection locked="0"/>
    </xf>
    <xf numFmtId="3" fontId="0" fillId="0" borderId="4" xfId="0" applyNumberFormat="1" applyBorder="1" applyAlignment="1" applyProtection="1">
      <alignment vertical="center"/>
      <protection locked="0"/>
    </xf>
    <xf numFmtId="3" fontId="0" fillId="0" borderId="36" xfId="0" applyNumberFormat="1" applyBorder="1" applyAlignment="1">
      <alignment vertical="center"/>
    </xf>
    <xf numFmtId="49" fontId="0" fillId="0" borderId="11" xfId="0" applyNumberFormat="1" applyBorder="1" applyAlignment="1">
      <alignment vertical="center"/>
    </xf>
    <xf numFmtId="49" fontId="18" fillId="0" borderId="8" xfId="0" quotePrefix="1" applyNumberFormat="1" applyFont="1" applyBorder="1" applyAlignment="1">
      <alignment horizontal="left" vertical="center" indent="1"/>
    </xf>
    <xf numFmtId="49" fontId="0" fillId="0" borderId="8" xfId="0" applyNumberFormat="1" applyBorder="1" applyAlignment="1">
      <alignment vertical="center"/>
    </xf>
    <xf numFmtId="49" fontId="0" fillId="0" borderId="10" xfId="0" applyNumberFormat="1" applyBorder="1" applyAlignment="1" applyProtection="1">
      <alignment vertical="center"/>
      <protection locked="0"/>
    </xf>
    <xf numFmtId="49" fontId="32" fillId="0" borderId="13" xfId="0" applyNumberFormat="1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0" fontId="32" fillId="0" borderId="19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left" vertical="center"/>
    </xf>
    <xf numFmtId="49" fontId="0" fillId="0" borderId="8" xfId="0" applyNumberFormat="1" applyBorder="1" applyAlignment="1" applyProtection="1">
      <alignment vertical="center"/>
      <protection locked="0"/>
    </xf>
    <xf numFmtId="0" fontId="15" fillId="0" borderId="3" xfId="4" applyFont="1" applyBorder="1" applyAlignment="1">
      <alignment horizontal="left" vertical="center" inden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8" fillId="0" borderId="0" xfId="0" applyFont="1"/>
    <xf numFmtId="0" fontId="64" fillId="0" borderId="0" xfId="0" applyFont="1"/>
    <xf numFmtId="0" fontId="65" fillId="0" borderId="0" xfId="0" applyFont="1"/>
    <xf numFmtId="49" fontId="58" fillId="0" borderId="2" xfId="0" applyNumberFormat="1" applyFont="1" applyBorder="1" applyAlignment="1">
      <alignment horizontal="center" vertical="center"/>
    </xf>
    <xf numFmtId="49" fontId="66" fillId="0" borderId="2" xfId="0" applyNumberFormat="1" applyFont="1" applyBorder="1" applyAlignment="1">
      <alignment horizontal="center" vertical="center" wrapText="1"/>
    </xf>
    <xf numFmtId="49" fontId="58" fillId="0" borderId="2" xfId="0" applyNumberFormat="1" applyFont="1" applyBorder="1" applyAlignment="1">
      <alignment horizontal="center" vertical="center" wrapText="1"/>
    </xf>
    <xf numFmtId="49" fontId="66" fillId="0" borderId="2" xfId="0" applyNumberFormat="1" applyFont="1" applyBorder="1" applyAlignment="1">
      <alignment horizontal="center" vertical="center"/>
    </xf>
    <xf numFmtId="49" fontId="67" fillId="0" borderId="2" xfId="0" applyNumberFormat="1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horizontal="center" vertical="center" wrapText="1"/>
    </xf>
    <xf numFmtId="49" fontId="66" fillId="0" borderId="0" xfId="0" applyNumberFormat="1" applyFont="1" applyAlignment="1">
      <alignment horizontal="center" vertical="center"/>
    </xf>
    <xf numFmtId="49" fontId="0" fillId="0" borderId="2" xfId="0" applyNumberFormat="1" applyBorder="1"/>
    <xf numFmtId="49" fontId="48" fillId="0" borderId="2" xfId="0" applyNumberFormat="1" applyFont="1" applyBorder="1"/>
    <xf numFmtId="49" fontId="48" fillId="8" borderId="2" xfId="0" applyNumberFormat="1" applyFont="1" applyFill="1" applyBorder="1"/>
    <xf numFmtId="49" fontId="0" fillId="8" borderId="2" xfId="0" applyNumberFormat="1" applyFill="1" applyBorder="1"/>
    <xf numFmtId="49" fontId="65" fillId="8" borderId="2" xfId="0" applyNumberFormat="1" applyFont="1" applyFill="1" applyBorder="1"/>
    <xf numFmtId="49" fontId="0" fillId="0" borderId="0" xfId="0" applyNumberFormat="1"/>
    <xf numFmtId="0" fontId="68" fillId="0" borderId="2" xfId="0" applyFont="1" applyBorder="1"/>
    <xf numFmtId="0" fontId="68" fillId="0" borderId="2" xfId="0" applyFont="1" applyBorder="1" applyAlignment="1">
      <alignment horizontal="left" wrapText="1"/>
    </xf>
    <xf numFmtId="3" fontId="68" fillId="0" borderId="2" xfId="1" applyNumberFormat="1" applyFont="1" applyBorder="1"/>
    <xf numFmtId="3" fontId="69" fillId="0" borderId="2" xfId="1" applyNumberFormat="1" applyFont="1" applyBorder="1"/>
    <xf numFmtId="0" fontId="68" fillId="0" borderId="0" xfId="0" applyFont="1"/>
    <xf numFmtId="0" fontId="0" fillId="0" borderId="2" xfId="0" applyBorder="1"/>
    <xf numFmtId="0" fontId="48" fillId="0" borderId="2" xfId="0" applyFont="1" applyBorder="1" applyAlignment="1">
      <alignment horizontal="left" wrapText="1"/>
    </xf>
    <xf numFmtId="3" fontId="0" fillId="0" borderId="2" xfId="1" applyNumberFormat="1" applyFont="1" applyBorder="1"/>
    <xf numFmtId="3" fontId="66" fillId="0" borderId="2" xfId="1" applyNumberFormat="1" applyFont="1" applyBorder="1"/>
    <xf numFmtId="0" fontId="66" fillId="0" borderId="2" xfId="0" applyFont="1" applyBorder="1" applyAlignment="1">
      <alignment horizontal="left" wrapText="1"/>
    </xf>
    <xf numFmtId="0" fontId="49" fillId="0" borderId="2" xfId="0" applyFont="1" applyBorder="1"/>
    <xf numFmtId="0" fontId="49" fillId="0" borderId="2" xfId="0" applyFont="1" applyBorder="1" applyAlignment="1">
      <alignment horizontal="left" wrapText="1"/>
    </xf>
    <xf numFmtId="3" fontId="49" fillId="0" borderId="2" xfId="1" applyNumberFormat="1" applyFont="1" applyBorder="1"/>
    <xf numFmtId="0" fontId="48" fillId="0" borderId="2" xfId="0" applyFont="1" applyBorder="1" applyAlignment="1">
      <alignment horizontal="left"/>
    </xf>
    <xf numFmtId="0" fontId="49" fillId="0" borderId="2" xfId="0" applyFont="1" applyBorder="1" applyAlignment="1">
      <alignment horizontal="left"/>
    </xf>
    <xf numFmtId="3" fontId="70" fillId="0" borderId="2" xfId="1" applyNumberFormat="1" applyFont="1" applyBorder="1"/>
    <xf numFmtId="0" fontId="66" fillId="0" borderId="2" xfId="0" applyFont="1" applyBorder="1"/>
    <xf numFmtId="0" fontId="66" fillId="0" borderId="0" xfId="0" applyFont="1"/>
    <xf numFmtId="0" fontId="48" fillId="0" borderId="2" xfId="0" applyFont="1" applyBorder="1"/>
    <xf numFmtId="3" fontId="48" fillId="0" borderId="2" xfId="1" applyNumberFormat="1" applyFont="1" applyBorder="1"/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66" fillId="0" borderId="2" xfId="0" applyFont="1" applyBorder="1" applyAlignment="1">
      <alignment horizontal="left"/>
    </xf>
    <xf numFmtId="0" fontId="47" fillId="0" borderId="2" xfId="0" applyFont="1" applyBorder="1"/>
    <xf numFmtId="0" fontId="47" fillId="0" borderId="2" xfId="0" applyFont="1" applyBorder="1" applyAlignment="1">
      <alignment horizontal="left" wrapText="1"/>
    </xf>
    <xf numFmtId="3" fontId="47" fillId="0" borderId="2" xfId="1" applyNumberFormat="1" applyFont="1" applyBorder="1"/>
    <xf numFmtId="0" fontId="47" fillId="0" borderId="0" xfId="0" applyFont="1"/>
    <xf numFmtId="0" fontId="71" fillId="0" borderId="2" xfId="0" applyFont="1" applyBorder="1"/>
    <xf numFmtId="3" fontId="71" fillId="0" borderId="2" xfId="1" applyNumberFormat="1" applyFont="1" applyBorder="1"/>
    <xf numFmtId="0" fontId="71" fillId="0" borderId="0" xfId="0" applyFont="1"/>
    <xf numFmtId="0" fontId="48" fillId="0" borderId="2" xfId="0" applyFont="1" applyBorder="1" applyAlignment="1">
      <alignment horizontal="center" wrapText="1"/>
    </xf>
    <xf numFmtId="3" fontId="48" fillId="0" borderId="2" xfId="1" applyNumberFormat="1" applyFont="1" applyBorder="1" applyAlignment="1">
      <alignment horizontal="right" wrapText="1"/>
    </xf>
    <xf numFmtId="3" fontId="48" fillId="0" borderId="2" xfId="1" applyNumberFormat="1" applyFont="1" applyBorder="1" applyAlignment="1">
      <alignment horizontal="right" vertical="top" wrapText="1"/>
    </xf>
    <xf numFmtId="3" fontId="66" fillId="0" borderId="2" xfId="1" applyNumberFormat="1" applyFont="1" applyBorder="1" applyAlignment="1">
      <alignment horizontal="right" wrapText="1"/>
    </xf>
    <xf numFmtId="0" fontId="66" fillId="0" borderId="2" xfId="0" applyFont="1" applyBorder="1" applyAlignment="1">
      <alignment horizontal="center" wrapText="1"/>
    </xf>
    <xf numFmtId="3" fontId="66" fillId="0" borderId="2" xfId="1" applyNumberFormat="1" applyFont="1" applyBorder="1" applyAlignment="1">
      <alignment horizontal="right" vertical="top" wrapText="1"/>
    </xf>
    <xf numFmtId="3" fontId="0" fillId="0" borderId="2" xfId="1" applyNumberFormat="1" applyFont="1" applyBorder="1" applyAlignment="1">
      <alignment horizontal="right" vertical="top" wrapText="1"/>
    </xf>
    <xf numFmtId="0" fontId="47" fillId="0" borderId="2" xfId="0" applyFont="1" applyBorder="1" applyAlignment="1">
      <alignment horizontal="center" wrapText="1"/>
    </xf>
    <xf numFmtId="3" fontId="47" fillId="0" borderId="2" xfId="1" applyNumberFormat="1" applyFont="1" applyBorder="1" applyAlignment="1">
      <alignment horizontal="right" wrapText="1"/>
    </xf>
    <xf numFmtId="0" fontId="0" fillId="0" borderId="2" xfId="0" applyBorder="1" applyAlignment="1">
      <alignment horizontal="center" wrapText="1"/>
    </xf>
    <xf numFmtId="0" fontId="48" fillId="0" borderId="2" xfId="0" applyFont="1" applyBorder="1" applyAlignment="1">
      <alignment horizontal="center" vertical="top" wrapText="1"/>
    </xf>
    <xf numFmtId="0" fontId="48" fillId="0" borderId="2" xfId="0" applyFont="1" applyBorder="1" applyAlignment="1">
      <alignment horizontal="left" vertical="top" wrapText="1"/>
    </xf>
    <xf numFmtId="0" fontId="66" fillId="0" borderId="2" xfId="0" applyFont="1" applyBorder="1" applyAlignment="1">
      <alignment horizontal="left" vertical="top" wrapText="1"/>
    </xf>
    <xf numFmtId="0" fontId="66" fillId="0" borderId="2" xfId="0" applyFont="1" applyBorder="1" applyAlignment="1">
      <alignment horizontal="center" vertical="top" wrapText="1"/>
    </xf>
    <xf numFmtId="0" fontId="68" fillId="0" borderId="2" xfId="0" applyFont="1" applyBorder="1" applyAlignment="1">
      <alignment horizontal="center" wrapText="1"/>
    </xf>
    <xf numFmtId="0" fontId="72" fillId="0" borderId="2" xfId="0" applyFont="1" applyBorder="1" applyAlignment="1">
      <alignment horizontal="left" wrapText="1"/>
    </xf>
    <xf numFmtId="0" fontId="67" fillId="0" borderId="0" xfId="0" applyFont="1"/>
    <xf numFmtId="0" fontId="73" fillId="0" borderId="0" xfId="0" applyFont="1"/>
    <xf numFmtId="3" fontId="67" fillId="0" borderId="0" xfId="0" applyNumberFormat="1" applyFont="1"/>
    <xf numFmtId="3" fontId="0" fillId="0" borderId="0" xfId="0" applyNumberFormat="1"/>
    <xf numFmtId="3" fontId="59" fillId="0" borderId="2" xfId="1" applyNumberFormat="1" applyFont="1" applyBorder="1"/>
    <xf numFmtId="3" fontId="61" fillId="0" borderId="0" xfId="0" applyNumberFormat="1" applyFont="1"/>
    <xf numFmtId="3" fontId="70" fillId="0" borderId="0" xfId="0" applyNumberFormat="1" applyFont="1"/>
    <xf numFmtId="0" fontId="4" fillId="0" borderId="14" xfId="4" applyFont="1" applyBorder="1" applyAlignment="1">
      <alignment horizontal="left" vertical="center" indent="1"/>
    </xf>
    <xf numFmtId="0" fontId="15" fillId="0" borderId="2" xfId="4" applyFont="1" applyBorder="1" applyAlignment="1">
      <alignment horizontal="left" vertical="center" indent="6"/>
    </xf>
    <xf numFmtId="0" fontId="66" fillId="7" borderId="8" xfId="0" applyFont="1" applyFill="1" applyBorder="1"/>
    <xf numFmtId="3" fontId="66" fillId="7" borderId="16" xfId="0" applyNumberFormat="1" applyFont="1" applyFill="1" applyBorder="1"/>
    <xf numFmtId="164" fontId="22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34" fillId="0" borderId="3" xfId="0" applyNumberFormat="1" applyFont="1" applyBorder="1" applyAlignment="1">
      <alignment horizontal="right" vertical="center" wrapText="1" indent="1"/>
    </xf>
    <xf numFmtId="164" fontId="3" fillId="0" borderId="29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 applyProtection="1">
      <alignment horizontal="left" vertical="center" wrapText="1"/>
      <protection locked="0"/>
    </xf>
    <xf numFmtId="3" fontId="56" fillId="0" borderId="3" xfId="0" applyNumberFormat="1" applyFont="1" applyBorder="1" applyProtection="1"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vertical="center" wrapText="1"/>
      <protection locked="0"/>
    </xf>
    <xf numFmtId="164" fontId="20" fillId="0" borderId="14" xfId="0" applyNumberFormat="1" applyFont="1" applyBorder="1" applyAlignment="1">
      <alignment horizontal="center" vertical="center" wrapText="1"/>
    </xf>
    <xf numFmtId="3" fontId="42" fillId="0" borderId="4" xfId="0" applyNumberFormat="1" applyFont="1" applyBorder="1" applyAlignment="1" applyProtection="1">
      <alignment vertical="center"/>
      <protection locked="0"/>
    </xf>
    <xf numFmtId="3" fontId="42" fillId="0" borderId="36" xfId="0" applyNumberFormat="1" applyFont="1" applyBorder="1" applyAlignment="1">
      <alignment vertical="center"/>
    </xf>
    <xf numFmtId="3" fontId="77" fillId="0" borderId="2" xfId="0" applyNumberFormat="1" applyFont="1" applyBorder="1" applyAlignment="1" applyProtection="1">
      <alignment vertical="center"/>
      <protection locked="0"/>
    </xf>
    <xf numFmtId="3" fontId="77" fillId="0" borderId="16" xfId="0" applyNumberFormat="1" applyFont="1" applyBorder="1" applyAlignment="1">
      <alignment vertical="center"/>
    </xf>
    <xf numFmtId="3" fontId="42" fillId="0" borderId="0" xfId="0" applyNumberFormat="1" applyFont="1"/>
    <xf numFmtId="3" fontId="42" fillId="0" borderId="2" xfId="0" applyNumberFormat="1" applyFont="1" applyBorder="1" applyAlignment="1" applyProtection="1">
      <alignment vertical="center"/>
      <protection locked="0"/>
    </xf>
    <xf numFmtId="3" fontId="42" fillId="0" borderId="16" xfId="0" applyNumberFormat="1" applyFont="1" applyBorder="1" applyAlignment="1">
      <alignment vertical="center"/>
    </xf>
    <xf numFmtId="3" fontId="35" fillId="0" borderId="2" xfId="0" applyNumberFormat="1" applyFont="1" applyBorder="1" applyAlignment="1" applyProtection="1">
      <alignment vertical="center"/>
      <protection locked="0"/>
    </xf>
    <xf numFmtId="3" fontId="42" fillId="0" borderId="6" xfId="0" applyNumberFormat="1" applyFont="1" applyBorder="1" applyAlignment="1" applyProtection="1">
      <alignment vertical="center"/>
      <protection locked="0"/>
    </xf>
    <xf numFmtId="3" fontId="42" fillId="0" borderId="14" xfId="0" applyNumberFormat="1" applyFont="1" applyBorder="1" applyAlignment="1">
      <alignment vertical="center"/>
    </xf>
    <xf numFmtId="3" fontId="42" fillId="0" borderId="20" xfId="0" applyNumberFormat="1" applyFont="1" applyBorder="1" applyAlignment="1">
      <alignment vertical="center"/>
    </xf>
    <xf numFmtId="164" fontId="17" fillId="0" borderId="1" xfId="4" applyNumberFormat="1" applyFont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Border="1" applyAlignment="1">
      <alignment horizontal="right" vertical="center" wrapText="1" indent="1"/>
    </xf>
    <xf numFmtId="164" fontId="30" fillId="0" borderId="6" xfId="4" applyNumberFormat="1" applyFont="1" applyBorder="1" applyAlignment="1" applyProtection="1">
      <alignment horizontal="right" vertical="center" wrapText="1" indent="1"/>
      <protection locked="0"/>
    </xf>
    <xf numFmtId="164" fontId="29" fillId="0" borderId="35" xfId="4" applyNumberFormat="1" applyFont="1" applyBorder="1" applyAlignment="1" applyProtection="1">
      <alignment horizontal="right" vertical="center" wrapText="1" indent="1"/>
      <protection locked="0"/>
    </xf>
    <xf numFmtId="164" fontId="20" fillId="0" borderId="22" xfId="4" applyNumberFormat="1" applyFont="1" applyBorder="1" applyAlignment="1">
      <alignment horizontal="right" vertical="center" wrapText="1" indent="1"/>
    </xf>
    <xf numFmtId="164" fontId="22" fillId="0" borderId="3" xfId="4" applyNumberFormat="1" applyFont="1" applyBorder="1" applyAlignment="1" applyProtection="1">
      <alignment horizontal="right" vertical="center" wrapText="1" indent="1"/>
      <protection locked="0"/>
    </xf>
    <xf numFmtId="164" fontId="20" fillId="0" borderId="14" xfId="4" applyNumberFormat="1" applyFont="1" applyBorder="1" applyAlignment="1">
      <alignment horizontal="right" vertical="center" wrapText="1" indent="1"/>
    </xf>
    <xf numFmtId="164" fontId="26" fillId="0" borderId="14" xfId="0" quotePrefix="1" applyNumberFormat="1" applyFont="1" applyBorder="1" applyAlignment="1">
      <alignment horizontal="right" vertical="center" wrapText="1" indent="1"/>
    </xf>
    <xf numFmtId="164" fontId="26" fillId="0" borderId="35" xfId="0" quotePrefix="1" applyNumberFormat="1" applyFont="1" applyBorder="1" applyAlignment="1">
      <alignment horizontal="right" vertical="center" wrapText="1" indent="1"/>
    </xf>
    <xf numFmtId="164" fontId="30" fillId="0" borderId="14" xfId="4" applyNumberFormat="1" applyFont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Border="1" applyAlignment="1" applyProtection="1">
      <alignment horizontal="right" vertical="center" wrapText="1" indent="1"/>
      <protection locked="0"/>
    </xf>
    <xf numFmtId="0" fontId="5" fillId="0" borderId="14" xfId="4" applyFont="1" applyBorder="1" applyAlignment="1">
      <alignment horizontal="center" vertical="center" wrapText="1"/>
    </xf>
    <xf numFmtId="164" fontId="15" fillId="3" borderId="58" xfId="0" applyNumberFormat="1" applyFont="1" applyFill="1" applyBorder="1" applyAlignment="1">
      <alignment horizontal="left" vertical="center" wrapText="1" indent="2"/>
    </xf>
    <xf numFmtId="3" fontId="32" fillId="0" borderId="23" xfId="0" applyNumberFormat="1" applyFont="1" applyBorder="1" applyAlignment="1">
      <alignment horizontal="right" vertical="center" indent="1"/>
    </xf>
    <xf numFmtId="0" fontId="0" fillId="0" borderId="2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0" fillId="0" borderId="9" xfId="0" applyBorder="1" applyAlignment="1">
      <alignment horizontal="right" vertical="center" indent="1"/>
    </xf>
    <xf numFmtId="0" fontId="0" fillId="0" borderId="8" xfId="0" applyBorder="1" applyAlignment="1">
      <alignment horizontal="right" vertical="center" indent="1"/>
    </xf>
    <xf numFmtId="0" fontId="22" fillId="0" borderId="11" xfId="5" applyFont="1" applyBorder="1" applyAlignment="1">
      <alignment horizontal="left" vertical="center" indent="1"/>
    </xf>
    <xf numFmtId="0" fontId="22" fillId="0" borderId="4" xfId="5" applyFont="1" applyBorder="1" applyAlignment="1">
      <alignment horizontal="left" vertical="center" indent="1"/>
    </xf>
    <xf numFmtId="164" fontId="22" fillId="0" borderId="4" xfId="5" applyNumberFormat="1" applyFont="1" applyBorder="1" applyAlignment="1" applyProtection="1">
      <alignment vertical="center"/>
      <protection locked="0"/>
    </xf>
    <xf numFmtId="164" fontId="22" fillId="0" borderId="36" xfId="5" applyNumberFormat="1" applyFont="1" applyBorder="1" applyAlignment="1">
      <alignment vertical="center"/>
    </xf>
    <xf numFmtId="164" fontId="4" fillId="0" borderId="13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 applyProtection="1">
      <alignment vertical="center" wrapText="1"/>
      <protection locked="0"/>
    </xf>
    <xf numFmtId="3" fontId="0" fillId="0" borderId="2" xfId="0" applyNumberFormat="1" applyBorder="1" applyAlignment="1" applyProtection="1">
      <alignment vertical="center"/>
      <protection locked="0"/>
    </xf>
    <xf numFmtId="3" fontId="0" fillId="0" borderId="16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6" xfId="0" applyNumberFormat="1" applyBorder="1" applyAlignment="1" applyProtection="1">
      <alignment vertical="center"/>
      <protection locked="0"/>
    </xf>
    <xf numFmtId="164" fontId="34" fillId="0" borderId="1" xfId="0" applyNumberFormat="1" applyFont="1" applyBorder="1" applyAlignment="1">
      <alignment horizontal="right" vertical="center" wrapText="1" indent="1"/>
    </xf>
    <xf numFmtId="0" fontId="1" fillId="0" borderId="0" xfId="4" applyFont="1"/>
    <xf numFmtId="164" fontId="1" fillId="0" borderId="16" xfId="4" applyNumberFormat="1" applyFont="1" applyBorder="1" applyAlignment="1" applyProtection="1">
      <alignment horizontal="right" vertical="center" wrapText="1" indent="1"/>
      <protection locked="0"/>
    </xf>
    <xf numFmtId="164" fontId="1" fillId="0" borderId="18" xfId="4" applyNumberFormat="1" applyFont="1" applyBorder="1" applyAlignment="1" applyProtection="1">
      <alignment horizontal="right" vertical="center" wrapText="1" indent="1"/>
      <protection locked="0"/>
    </xf>
    <xf numFmtId="164" fontId="1" fillId="0" borderId="29" xfId="4" applyNumberFormat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Alignment="1">
      <alignment horizontal="right" vertical="center" indent="1"/>
    </xf>
    <xf numFmtId="164" fontId="30" fillId="0" borderId="14" xfId="0" applyNumberFormat="1" applyFont="1" applyBorder="1" applyAlignment="1">
      <alignment vertical="center" wrapText="1"/>
    </xf>
    <xf numFmtId="164" fontId="30" fillId="0" borderId="20" xfId="0" applyNumberFormat="1" applyFont="1" applyBorder="1" applyAlignment="1">
      <alignment vertical="center" wrapText="1"/>
    </xf>
    <xf numFmtId="164" fontId="30" fillId="0" borderId="24" xfId="0" applyNumberFormat="1" applyFont="1" applyBorder="1" applyAlignment="1">
      <alignment vertical="center" wrapText="1"/>
    </xf>
    <xf numFmtId="164" fontId="30" fillId="0" borderId="48" xfId="0" applyNumberFormat="1" applyFont="1" applyBorder="1" applyAlignment="1" applyProtection="1">
      <alignment horizontal="left" vertical="center" wrapText="1" indent="1"/>
      <protection locked="0"/>
    </xf>
    <xf numFmtId="3" fontId="0" fillId="0" borderId="28" xfId="0" applyNumberFormat="1" applyBorder="1" applyAlignment="1" applyProtection="1">
      <alignment horizontal="right" vertical="center" wrapText="1"/>
      <protection locked="0"/>
    </xf>
    <xf numFmtId="164" fontId="30" fillId="0" borderId="28" xfId="0" applyNumberFormat="1" applyFont="1" applyBorder="1" applyAlignment="1">
      <alignment vertical="center" wrapText="1"/>
    </xf>
    <xf numFmtId="3" fontId="0" fillId="0" borderId="60" xfId="0" applyNumberFormat="1" applyBorder="1" applyAlignment="1" applyProtection="1">
      <alignment horizontal="right" vertical="center" wrapText="1"/>
      <protection locked="0"/>
    </xf>
    <xf numFmtId="49" fontId="0" fillId="0" borderId="14" xfId="0" applyNumberFormat="1" applyBorder="1" applyAlignment="1" applyProtection="1">
      <alignment horizontal="center" vertical="center" wrapText="1"/>
      <protection locked="0"/>
    </xf>
    <xf numFmtId="164" fontId="30" fillId="0" borderId="42" xfId="0" applyNumberFormat="1" applyFont="1" applyBorder="1" applyAlignment="1">
      <alignment vertical="center" wrapText="1"/>
    </xf>
    <xf numFmtId="164" fontId="30" fillId="0" borderId="27" xfId="0" applyNumberFormat="1" applyFont="1" applyBorder="1" applyAlignment="1" applyProtection="1">
      <alignment horizontal="left" vertical="center" wrapText="1" indent="1"/>
      <protection locked="0"/>
    </xf>
    <xf numFmtId="49" fontId="0" fillId="0" borderId="53" xfId="0" applyNumberFormat="1" applyBorder="1" applyAlignment="1" applyProtection="1">
      <alignment horizontal="center" vertical="center" wrapText="1"/>
      <protection locked="0"/>
    </xf>
    <xf numFmtId="164" fontId="30" fillId="0" borderId="28" xfId="0" applyNumberFormat="1" applyFont="1" applyBorder="1" applyAlignment="1" applyProtection="1">
      <alignment vertical="center" wrapText="1"/>
      <protection locked="0"/>
    </xf>
    <xf numFmtId="164" fontId="30" fillId="0" borderId="56" xfId="0" applyNumberFormat="1" applyFont="1" applyBorder="1" applyAlignment="1" applyProtection="1">
      <alignment vertical="center" wrapText="1"/>
      <protection locked="0"/>
    </xf>
    <xf numFmtId="164" fontId="30" fillId="0" borderId="1" xfId="0" applyNumberFormat="1" applyFont="1" applyBorder="1" applyAlignment="1" applyProtection="1">
      <alignment vertical="center" wrapText="1"/>
      <protection locked="0"/>
    </xf>
    <xf numFmtId="164" fontId="30" fillId="0" borderId="17" xfId="0" applyNumberFormat="1" applyFont="1" applyBorder="1" applyAlignment="1" applyProtection="1">
      <alignment vertical="center" wrapText="1"/>
      <protection locked="0"/>
    </xf>
    <xf numFmtId="164" fontId="30" fillId="0" borderId="69" xfId="0" applyNumberFormat="1" applyFont="1" applyBorder="1" applyAlignment="1" applyProtection="1">
      <alignment horizontal="left" vertical="center" wrapText="1" indent="1"/>
      <protection locked="0"/>
    </xf>
    <xf numFmtId="3" fontId="0" fillId="0" borderId="2" xfId="0" applyNumberFormat="1" applyBorder="1" applyAlignment="1" applyProtection="1">
      <alignment horizontal="right" vertical="center" wrapText="1"/>
      <protection locked="0"/>
    </xf>
    <xf numFmtId="3" fontId="0" fillId="0" borderId="3" xfId="0" applyNumberFormat="1" applyBorder="1" applyAlignment="1" applyProtection="1">
      <alignment horizontal="right" vertical="center" wrapText="1"/>
      <protection locked="0"/>
    </xf>
    <xf numFmtId="164" fontId="0" fillId="0" borderId="3" xfId="0" applyNumberFormat="1" applyBorder="1" applyAlignment="1" applyProtection="1">
      <alignment vertical="center" wrapText="1"/>
      <protection locked="0"/>
    </xf>
    <xf numFmtId="164" fontId="0" fillId="0" borderId="29" xfId="0" applyNumberFormat="1" applyBorder="1" applyAlignment="1">
      <alignment vertical="center" wrapText="1"/>
    </xf>
    <xf numFmtId="164" fontId="0" fillId="0" borderId="2" xfId="0" applyNumberFormat="1" applyBorder="1" applyAlignment="1" applyProtection="1">
      <alignment vertical="center" wrapText="1"/>
      <protection locked="0"/>
    </xf>
    <xf numFmtId="164" fontId="0" fillId="0" borderId="16" xfId="0" applyNumberFormat="1" applyBorder="1" applyAlignment="1">
      <alignment vertical="center" wrapText="1"/>
    </xf>
    <xf numFmtId="164" fontId="0" fillId="0" borderId="6" xfId="0" applyNumberFormat="1" applyBorder="1" applyAlignment="1" applyProtection="1">
      <alignment vertical="center" wrapText="1"/>
      <protection locked="0"/>
    </xf>
    <xf numFmtId="164" fontId="0" fillId="0" borderId="68" xfId="0" applyNumberFormat="1" applyBorder="1" applyAlignment="1">
      <alignment vertical="center" wrapText="1"/>
    </xf>
    <xf numFmtId="164" fontId="0" fillId="0" borderId="28" xfId="0" applyNumberFormat="1" applyBorder="1" applyAlignment="1">
      <alignment vertical="center" wrapText="1"/>
    </xf>
    <xf numFmtId="164" fontId="0" fillId="0" borderId="56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164" fontId="0" fillId="0" borderId="26" xfId="0" applyNumberFormat="1" applyBorder="1" applyAlignment="1">
      <alignment vertical="center" wrapText="1"/>
    </xf>
    <xf numFmtId="164" fontId="0" fillId="0" borderId="41" xfId="0" applyNumberFormat="1" applyBorder="1" applyAlignment="1" applyProtection="1">
      <alignment vertical="center" wrapText="1"/>
      <protection locked="0"/>
    </xf>
    <xf numFmtId="164" fontId="0" fillId="0" borderId="57" xfId="0" applyNumberFormat="1" applyBorder="1" applyAlignment="1" applyProtection="1">
      <alignment vertical="center" wrapText="1"/>
      <protection locked="0"/>
    </xf>
    <xf numFmtId="164" fontId="0" fillId="0" borderId="65" xfId="0" applyNumberFormat="1" applyBorder="1" applyAlignment="1" applyProtection="1">
      <alignment vertical="center" wrapText="1"/>
      <protection locked="0"/>
    </xf>
    <xf numFmtId="164" fontId="0" fillId="0" borderId="18" xfId="0" applyNumberFormat="1" applyBorder="1" applyAlignment="1" applyProtection="1">
      <alignment vertical="center" wrapText="1"/>
      <protection locked="0"/>
    </xf>
    <xf numFmtId="164" fontId="32" fillId="2" borderId="33" xfId="0" applyNumberFormat="1" applyFont="1" applyFill="1" applyBorder="1" applyAlignment="1">
      <alignment horizontal="left" vertical="center" wrapText="1" indent="2"/>
    </xf>
    <xf numFmtId="164" fontId="32" fillId="0" borderId="24" xfId="0" applyNumberFormat="1" applyFont="1" applyBorder="1" applyAlignment="1">
      <alignment vertical="center" wrapText="1"/>
    </xf>
    <xf numFmtId="164" fontId="32" fillId="0" borderId="43" xfId="0" applyNumberFormat="1" applyFont="1" applyBorder="1" applyAlignment="1">
      <alignment horizontal="left" vertical="center" wrapText="1" indent="1"/>
    </xf>
    <xf numFmtId="164" fontId="32" fillId="0" borderId="13" xfId="0" applyNumberFormat="1" applyFont="1" applyBorder="1" applyAlignment="1">
      <alignment vertical="center" wrapText="1"/>
    </xf>
    <xf numFmtId="3" fontId="32" fillId="0" borderId="24" xfId="0" applyNumberFormat="1" applyFont="1" applyBorder="1" applyAlignment="1" applyProtection="1">
      <alignment horizontal="right" vertical="center" wrapText="1"/>
      <protection locked="0"/>
    </xf>
    <xf numFmtId="0" fontId="57" fillId="0" borderId="8" xfId="0" applyFont="1" applyBorder="1"/>
    <xf numFmtId="164" fontId="35" fillId="0" borderId="8" xfId="0" applyNumberFormat="1" applyFont="1" applyBorder="1" applyAlignment="1" applyProtection="1">
      <alignment horizontal="right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0" fontId="50" fillId="0" borderId="0" xfId="0" applyFont="1" applyAlignment="1">
      <alignment horizontal="center"/>
    </xf>
    <xf numFmtId="0" fontId="50" fillId="0" borderId="8" xfId="0" applyFont="1" applyBorder="1"/>
    <xf numFmtId="0" fontId="50" fillId="0" borderId="16" xfId="0" applyFont="1" applyBorder="1"/>
    <xf numFmtId="3" fontId="50" fillId="0" borderId="16" xfId="0" applyNumberFormat="1" applyFont="1" applyBorder="1"/>
    <xf numFmtId="49" fontId="48" fillId="0" borderId="8" xfId="0" applyNumberFormat="1" applyFont="1" applyBorder="1" applyAlignment="1">
      <alignment horizontal="left" wrapText="1"/>
    </xf>
    <xf numFmtId="0" fontId="49" fillId="6" borderId="8" xfId="0" applyFont="1" applyFill="1" applyBorder="1" applyAlignment="1">
      <alignment horizontal="left" vertical="top"/>
    </xf>
    <xf numFmtId="0" fontId="60" fillId="0" borderId="8" xfId="0" applyFont="1" applyBorder="1"/>
    <xf numFmtId="3" fontId="60" fillId="0" borderId="16" xfId="0" applyNumberFormat="1" applyFont="1" applyBorder="1"/>
    <xf numFmtId="0" fontId="8" fillId="0" borderId="14" xfId="4" applyFont="1" applyBorder="1" applyAlignment="1">
      <alignment vertical="center" wrapText="1"/>
    </xf>
    <xf numFmtId="164" fontId="78" fillId="0" borderId="8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2" xfId="0" applyNumberFormat="1" applyFont="1" applyBorder="1" applyAlignment="1" applyProtection="1">
      <alignment vertical="center" wrapText="1"/>
      <protection locked="0"/>
    </xf>
    <xf numFmtId="49" fontId="12" fillId="0" borderId="2" xfId="0" applyNumberFormat="1" applyFont="1" applyBorder="1" applyAlignment="1" applyProtection="1">
      <alignment horizontal="center" vertical="center" wrapText="1"/>
      <protection locked="0"/>
    </xf>
    <xf numFmtId="164" fontId="15" fillId="0" borderId="2" xfId="0" applyNumberFormat="1" applyFont="1" applyBorder="1" applyAlignment="1" applyProtection="1">
      <alignment vertical="center" wrapText="1"/>
      <protection locked="0"/>
    </xf>
    <xf numFmtId="0" fontId="0" fillId="0" borderId="0" xfId="4" applyFont="1"/>
    <xf numFmtId="164" fontId="79" fillId="0" borderId="18" xfId="4" applyNumberFormat="1" applyFont="1" applyBorder="1" applyAlignment="1" applyProtection="1">
      <alignment horizontal="right" vertical="center" wrapText="1" indent="1"/>
      <protection locked="0"/>
    </xf>
    <xf numFmtId="164" fontId="79" fillId="0" borderId="16" xfId="4" applyNumberFormat="1" applyFont="1" applyBorder="1" applyAlignment="1" applyProtection="1">
      <alignment horizontal="right" vertical="center" wrapText="1" indent="1"/>
      <protection locked="0"/>
    </xf>
    <xf numFmtId="164" fontId="79" fillId="0" borderId="29" xfId="4" applyNumberFormat="1" applyFont="1" applyBorder="1" applyAlignment="1" applyProtection="1">
      <alignment horizontal="right" vertical="center" wrapText="1" indent="1"/>
      <protection locked="0"/>
    </xf>
    <xf numFmtId="164" fontId="24" fillId="0" borderId="2" xfId="0" applyNumberFormat="1" applyFont="1" applyBorder="1" applyAlignment="1" applyProtection="1">
      <alignment vertical="center" wrapText="1"/>
      <protection locked="0"/>
    </xf>
    <xf numFmtId="164" fontId="7" fillId="0" borderId="14" xfId="0" applyNumberFormat="1" applyFont="1" applyBorder="1" applyAlignment="1">
      <alignment vertical="center" wrapText="1"/>
    </xf>
    <xf numFmtId="164" fontId="7" fillId="2" borderId="14" xfId="0" applyNumberFormat="1" applyFont="1" applyFill="1" applyBorder="1" applyAlignment="1">
      <alignment vertical="center" wrapText="1"/>
    </xf>
    <xf numFmtId="0" fontId="54" fillId="0" borderId="33" xfId="0" applyFont="1" applyBorder="1" applyAlignment="1">
      <alignment horizontal="left" vertical="center" wrapText="1" indent="1"/>
    </xf>
    <xf numFmtId="164" fontId="15" fillId="0" borderId="17" xfId="4" applyNumberFormat="1" applyFont="1" applyBorder="1" applyAlignment="1" applyProtection="1">
      <alignment horizontal="right" vertical="center" wrapText="1" indent="1"/>
      <protection locked="0"/>
    </xf>
    <xf numFmtId="164" fontId="32" fillId="0" borderId="24" xfId="4" applyNumberFormat="1" applyFont="1" applyBorder="1" applyAlignment="1" applyProtection="1">
      <alignment horizontal="right" vertical="center" wrapText="1" indent="1"/>
      <protection locked="0"/>
    </xf>
    <xf numFmtId="0" fontId="4" fillId="0" borderId="33" xfId="4" applyFont="1" applyBorder="1" applyAlignment="1">
      <alignment horizontal="left" vertical="center" wrapText="1" indent="1"/>
    </xf>
    <xf numFmtId="164" fontId="15" fillId="0" borderId="24" xfId="4" applyNumberFormat="1" applyFont="1" applyBorder="1" applyAlignment="1" applyProtection="1">
      <alignment horizontal="right" vertical="center" wrapText="1" indent="1"/>
      <protection locked="0"/>
    </xf>
    <xf numFmtId="0" fontId="54" fillId="0" borderId="33" xfId="0" applyFont="1" applyBorder="1" applyAlignment="1">
      <alignment wrapText="1"/>
    </xf>
    <xf numFmtId="0" fontId="54" fillId="0" borderId="70" xfId="0" applyFont="1" applyBorder="1" applyAlignment="1">
      <alignment wrapText="1"/>
    </xf>
    <xf numFmtId="164" fontId="32" fillId="0" borderId="58" xfId="4" applyNumberFormat="1" applyFont="1" applyBorder="1" applyAlignment="1" applyProtection="1">
      <alignment horizontal="right" vertical="center" wrapText="1" indent="1"/>
      <protection locked="0"/>
    </xf>
    <xf numFmtId="164" fontId="32" fillId="0" borderId="36" xfId="4" applyNumberFormat="1" applyFont="1" applyBorder="1" applyAlignment="1" applyProtection="1">
      <alignment horizontal="right" vertical="center" wrapText="1" indent="1"/>
      <protection locked="0"/>
    </xf>
    <xf numFmtId="164" fontId="4" fillId="0" borderId="71" xfId="4" applyNumberFormat="1" applyFont="1" applyBorder="1" applyAlignment="1">
      <alignment horizontal="right" vertical="center" wrapText="1" indent="1"/>
    </xf>
    <xf numFmtId="164" fontId="4" fillId="0" borderId="24" xfId="4" applyNumberFormat="1" applyFont="1" applyBorder="1" applyAlignment="1">
      <alignment horizontal="right" vertical="center" wrapText="1" indent="1"/>
    </xf>
    <xf numFmtId="164" fontId="4" fillId="0" borderId="70" xfId="4" applyNumberFormat="1" applyFont="1" applyBorder="1" applyAlignment="1">
      <alignment horizontal="right" vertical="center" wrapText="1" indent="1"/>
    </xf>
    <xf numFmtId="164" fontId="15" fillId="0" borderId="72" xfId="4" applyNumberFormat="1" applyFont="1" applyBorder="1" applyAlignment="1" applyProtection="1">
      <alignment horizontal="right" vertical="center" wrapText="1" indent="1"/>
      <protection locked="0"/>
    </xf>
    <xf numFmtId="164" fontId="15" fillId="0" borderId="19" xfId="4" applyNumberFormat="1" applyFont="1" applyBorder="1" applyAlignment="1" applyProtection="1">
      <alignment horizontal="right" vertical="center" wrapText="1" indent="1"/>
      <protection locked="0"/>
    </xf>
    <xf numFmtId="164" fontId="15" fillId="0" borderId="32" xfId="4" applyNumberFormat="1" applyFont="1" applyBorder="1" applyAlignment="1" applyProtection="1">
      <alignment horizontal="right" vertical="center" wrapText="1" indent="1"/>
      <protection locked="0"/>
    </xf>
    <xf numFmtId="164" fontId="33" fillId="0" borderId="34" xfId="4" applyNumberFormat="1" applyFont="1" applyBorder="1" applyAlignment="1">
      <alignment horizontal="left" vertical="center"/>
    </xf>
    <xf numFmtId="164" fontId="4" fillId="0" borderId="0" xfId="4" applyNumberFormat="1" applyFont="1" applyAlignment="1">
      <alignment horizontal="center" vertical="center"/>
    </xf>
    <xf numFmtId="164" fontId="5" fillId="0" borderId="0" xfId="4" applyNumberFormat="1" applyFont="1" applyAlignment="1">
      <alignment horizontal="center"/>
    </xf>
    <xf numFmtId="164" fontId="36" fillId="0" borderId="34" xfId="4" applyNumberFormat="1" applyFont="1" applyBorder="1" applyAlignment="1">
      <alignment horizontal="left" vertical="center"/>
    </xf>
    <xf numFmtId="164" fontId="33" fillId="0" borderId="34" xfId="4" applyNumberFormat="1" applyFont="1" applyBorder="1" applyAlignment="1">
      <alignment horizontal="left"/>
    </xf>
    <xf numFmtId="0" fontId="32" fillId="0" borderId="0" xfId="4" applyFont="1" applyAlignment="1">
      <alignment horizontal="center"/>
    </xf>
    <xf numFmtId="0" fontId="24" fillId="0" borderId="0" xfId="4" applyFont="1" applyAlignment="1">
      <alignment horizontal="center"/>
    </xf>
    <xf numFmtId="164" fontId="7" fillId="0" borderId="0" xfId="4" applyNumberFormat="1" applyFont="1" applyAlignment="1">
      <alignment horizontal="center" vertical="center"/>
    </xf>
    <xf numFmtId="164" fontId="36" fillId="0" borderId="34" xfId="4" applyNumberFormat="1" applyFont="1" applyBorder="1" applyAlignment="1">
      <alignment horizontal="left"/>
    </xf>
    <xf numFmtId="164" fontId="31" fillId="0" borderId="57" xfId="0" applyNumberFormat="1" applyFont="1" applyBorder="1" applyAlignment="1">
      <alignment horizontal="center" vertical="center" wrapText="1"/>
    </xf>
    <xf numFmtId="164" fontId="31" fillId="0" borderId="58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textRotation="180" wrapText="1"/>
    </xf>
    <xf numFmtId="164" fontId="46" fillId="0" borderId="52" xfId="0" applyNumberFormat="1" applyFont="1" applyBorder="1" applyAlignment="1">
      <alignment horizontal="center" vertical="center" wrapText="1"/>
    </xf>
    <xf numFmtId="164" fontId="31" fillId="0" borderId="59" xfId="0" applyNumberFormat="1" applyFont="1" applyBorder="1" applyAlignment="1">
      <alignment horizontal="center" vertical="center" wrapText="1"/>
    </xf>
    <xf numFmtId="164" fontId="31" fillId="0" borderId="60" xfId="0" applyNumberFormat="1" applyFont="1" applyBorder="1" applyAlignment="1">
      <alignment horizontal="center" vertical="center" wrapText="1"/>
    </xf>
    <xf numFmtId="165" fontId="32" fillId="0" borderId="48" xfId="1" applyNumberFormat="1" applyFont="1" applyBorder="1" applyAlignment="1" applyProtection="1">
      <alignment horizontal="center"/>
      <protection locked="0"/>
    </xf>
    <xf numFmtId="165" fontId="32" fillId="0" borderId="5" xfId="1" applyNumberFormat="1" applyFont="1" applyBorder="1" applyAlignment="1" applyProtection="1">
      <alignment horizontal="center"/>
      <protection locked="0"/>
    </xf>
    <xf numFmtId="164" fontId="5" fillId="0" borderId="0" xfId="4" applyNumberFormat="1" applyFont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32" fillId="0" borderId="36" xfId="4" applyFont="1" applyBorder="1" applyAlignment="1">
      <alignment horizontal="center" vertical="center" wrapText="1"/>
    </xf>
    <xf numFmtId="0" fontId="32" fillId="0" borderId="18" xfId="4" applyFont="1" applyBorder="1" applyAlignment="1">
      <alignment horizontal="center" vertical="center" wrapText="1"/>
    </xf>
    <xf numFmtId="0" fontId="32" fillId="0" borderId="11" xfId="4" applyFont="1" applyBorder="1" applyAlignment="1">
      <alignment horizontal="center" vertical="center" wrapText="1"/>
    </xf>
    <xf numFmtId="0" fontId="32" fillId="0" borderId="10" xfId="4" applyFont="1" applyBorder="1" applyAlignment="1">
      <alignment horizontal="center" vertical="center" wrapText="1"/>
    </xf>
    <xf numFmtId="0" fontId="32" fillId="0" borderId="4" xfId="4" applyFont="1" applyBorder="1" applyAlignment="1">
      <alignment horizontal="center" vertical="center" wrapText="1"/>
    </xf>
    <xf numFmtId="0" fontId="32" fillId="0" borderId="6" xfId="4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31" fillId="0" borderId="13" xfId="4" applyFont="1" applyBorder="1" applyAlignment="1">
      <alignment horizontal="left"/>
    </xf>
    <xf numFmtId="0" fontId="31" fillId="0" borderId="14" xfId="4" applyFont="1" applyBorder="1" applyAlignment="1">
      <alignment horizontal="left"/>
    </xf>
    <xf numFmtId="0" fontId="22" fillId="0" borderId="52" xfId="4" applyFont="1" applyBorder="1" applyAlignment="1">
      <alignment horizontal="justify" vertical="center" wrapText="1"/>
    </xf>
    <xf numFmtId="164" fontId="24" fillId="0" borderId="0" xfId="0" applyNumberFormat="1" applyFont="1" applyAlignment="1">
      <alignment horizontal="center" vertical="center" wrapText="1"/>
    </xf>
    <xf numFmtId="164" fontId="3" fillId="0" borderId="10" xfId="0" applyNumberFormat="1" applyFont="1" applyBorder="1" applyAlignment="1" applyProtection="1">
      <alignment horizontal="left" vertical="center" wrapText="1"/>
      <protection locked="0"/>
    </xf>
    <xf numFmtId="164" fontId="3" fillId="0" borderId="9" xfId="0" applyNumberFormat="1" applyFont="1" applyBorder="1" applyAlignment="1" applyProtection="1">
      <alignment horizontal="left" vertical="center" wrapText="1"/>
      <protection locked="0"/>
    </xf>
    <xf numFmtId="3" fontId="56" fillId="0" borderId="6" xfId="0" applyNumberFormat="1" applyFont="1" applyBorder="1" applyAlignment="1" applyProtection="1">
      <alignment horizontal="right"/>
      <protection locked="0"/>
    </xf>
    <xf numFmtId="3" fontId="56" fillId="0" borderId="3" xfId="0" applyNumberFormat="1" applyFont="1" applyBorder="1" applyAlignment="1" applyProtection="1">
      <alignment horizontal="right"/>
      <protection locked="0"/>
    </xf>
    <xf numFmtId="49" fontId="3" fillId="0" borderId="6" xfId="0" applyNumberFormat="1" applyFont="1" applyBorder="1" applyAlignment="1" applyProtection="1">
      <alignment horizontal="center" wrapText="1"/>
      <protection locked="0"/>
    </xf>
    <xf numFmtId="49" fontId="3" fillId="0" borderId="3" xfId="0" applyNumberFormat="1" applyFont="1" applyBorder="1" applyAlignment="1" applyProtection="1">
      <alignment horizont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164" fontId="3" fillId="0" borderId="3" xfId="0" applyNumberFormat="1" applyFont="1" applyBorder="1" applyAlignment="1" applyProtection="1">
      <alignment horizontal="right" wrapText="1"/>
      <protection locked="0"/>
    </xf>
    <xf numFmtId="164" fontId="3" fillId="0" borderId="1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31" fillId="0" borderId="43" xfId="0" applyFont="1" applyBorder="1" applyAlignment="1">
      <alignment horizontal="left" indent="1"/>
    </xf>
    <xf numFmtId="0" fontId="31" fillId="0" borderId="44" xfId="0" applyFont="1" applyBorder="1" applyAlignment="1">
      <alignment horizontal="left" indent="1"/>
    </xf>
    <xf numFmtId="0" fontId="31" fillId="0" borderId="42" xfId="0" applyFont="1" applyBorder="1" applyAlignment="1">
      <alignment horizontal="left" indent="1"/>
    </xf>
    <xf numFmtId="0" fontId="30" fillId="0" borderId="4" xfId="0" applyFont="1" applyBorder="1" applyAlignment="1" applyProtection="1">
      <alignment horizontal="right" indent="1"/>
      <protection locked="0"/>
    </xf>
    <xf numFmtId="0" fontId="30" fillId="0" borderId="36" xfId="0" applyFont="1" applyBorder="1" applyAlignment="1" applyProtection="1">
      <alignment horizontal="right" indent="1"/>
      <protection locked="0"/>
    </xf>
    <xf numFmtId="0" fontId="24" fillId="0" borderId="0" xfId="0" applyFont="1" applyAlignment="1">
      <alignment horizontal="left" vertical="center"/>
    </xf>
    <xf numFmtId="0" fontId="29" fillId="0" borderId="14" xfId="0" applyFont="1" applyBorder="1" applyAlignment="1">
      <alignment horizontal="right" indent="1"/>
    </xf>
    <xf numFmtId="0" fontId="29" fillId="0" borderId="20" xfId="0" applyFont="1" applyBorder="1" applyAlignment="1">
      <alignment horizontal="right" indent="1"/>
    </xf>
    <xf numFmtId="0" fontId="31" fillId="0" borderId="19" xfId="0" applyFont="1" applyBorder="1" applyAlignment="1">
      <alignment horizontal="center"/>
    </xf>
    <xf numFmtId="0" fontId="31" fillId="0" borderId="32" xfId="0" applyFont="1" applyBorder="1" applyAlignment="1">
      <alignment horizontal="center"/>
    </xf>
    <xf numFmtId="0" fontId="31" fillId="0" borderId="61" xfId="0" applyFont="1" applyBorder="1" applyAlignment="1">
      <alignment horizontal="center"/>
    </xf>
    <xf numFmtId="0" fontId="31" fillId="0" borderId="52" xfId="0" applyFont="1" applyBorder="1" applyAlignment="1">
      <alignment horizontal="center"/>
    </xf>
    <xf numFmtId="0" fontId="31" fillId="0" borderId="62" xfId="0" applyFont="1" applyBorder="1" applyAlignment="1">
      <alignment horizontal="center"/>
    </xf>
    <xf numFmtId="0" fontId="30" fillId="0" borderId="54" xfId="0" applyFont="1" applyBorder="1" applyAlignment="1" applyProtection="1">
      <alignment horizontal="left" indent="1"/>
      <protection locked="0"/>
    </xf>
    <xf numFmtId="0" fontId="30" fillId="0" borderId="63" xfId="0" applyFont="1" applyBorder="1" applyAlignment="1" applyProtection="1">
      <alignment horizontal="left" indent="1"/>
      <protection locked="0"/>
    </xf>
    <xf numFmtId="0" fontId="30" fillId="0" borderId="64" xfId="0" applyFont="1" applyBorder="1" applyAlignment="1" applyProtection="1">
      <alignment horizontal="left" indent="1"/>
      <protection locked="0"/>
    </xf>
    <xf numFmtId="0" fontId="24" fillId="0" borderId="0" xfId="0" applyFont="1" applyAlignment="1">
      <alignment horizontal="center" wrapText="1"/>
    </xf>
    <xf numFmtId="164" fontId="18" fillId="0" borderId="0" xfId="0" applyNumberFormat="1" applyFont="1" applyAlignment="1">
      <alignment horizontal="center" vertical="top" textRotation="180" wrapText="1"/>
    </xf>
    <xf numFmtId="164" fontId="32" fillId="0" borderId="43" xfId="0" applyNumberFormat="1" applyFont="1" applyBorder="1" applyAlignment="1">
      <alignment horizontal="left" vertical="center" wrapText="1" indent="2"/>
    </xf>
    <xf numFmtId="164" fontId="32" fillId="0" borderId="35" xfId="0" applyNumberFormat="1" applyFont="1" applyBorder="1" applyAlignment="1">
      <alignment horizontal="left" vertical="center" wrapText="1" indent="2"/>
    </xf>
    <xf numFmtId="164" fontId="8" fillId="0" borderId="57" xfId="0" applyNumberFormat="1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/>
    </xf>
    <xf numFmtId="164" fontId="8" fillId="0" borderId="54" xfId="0" applyNumberFormat="1" applyFont="1" applyBorder="1" applyAlignment="1">
      <alignment horizontal="center" vertical="center"/>
    </xf>
    <xf numFmtId="164" fontId="8" fillId="0" borderId="63" xfId="0" applyNumberFormat="1" applyFont="1" applyBorder="1" applyAlignment="1">
      <alignment horizontal="center" vertical="center"/>
    </xf>
    <xf numFmtId="164" fontId="8" fillId="0" borderId="50" xfId="0" applyNumberFormat="1" applyFont="1" applyBorder="1" applyAlignment="1">
      <alignment horizontal="center" vertical="center"/>
    </xf>
    <xf numFmtId="164" fontId="8" fillId="0" borderId="57" xfId="0" applyNumberFormat="1" applyFont="1" applyBorder="1" applyAlignment="1">
      <alignment horizontal="center" vertical="center" wrapText="1"/>
    </xf>
    <xf numFmtId="164" fontId="8" fillId="0" borderId="58" xfId="0" applyNumberFormat="1" applyFont="1" applyBorder="1" applyAlignment="1">
      <alignment horizontal="center" vertical="center" wrapText="1"/>
    </xf>
    <xf numFmtId="0" fontId="30" fillId="0" borderId="52" xfId="0" applyFont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164" fontId="29" fillId="0" borderId="48" xfId="0" applyNumberFormat="1" applyFont="1" applyBorder="1" applyAlignment="1" applyProtection="1">
      <alignment horizontal="center" vertical="center" wrapText="1"/>
      <protection locked="0"/>
    </xf>
    <xf numFmtId="164" fontId="29" fillId="0" borderId="46" xfId="0" applyNumberFormat="1" applyFont="1" applyBorder="1" applyAlignment="1" applyProtection="1">
      <alignment horizontal="center" vertical="center" wrapText="1"/>
      <protection locked="0"/>
    </xf>
    <xf numFmtId="0" fontId="21" fillId="0" borderId="33" xfId="5" applyFont="1" applyBorder="1" applyAlignment="1">
      <alignment horizontal="left" vertical="center" indent="1"/>
    </xf>
    <xf numFmtId="0" fontId="21" fillId="0" borderId="44" xfId="5" applyFont="1" applyBorder="1" applyAlignment="1">
      <alignment horizontal="left" vertical="center" indent="1"/>
    </xf>
    <xf numFmtId="0" fontId="21" fillId="0" borderId="35" xfId="5" applyFont="1" applyBorder="1" applyAlignment="1">
      <alignment horizontal="left" vertical="center" indent="1"/>
    </xf>
    <xf numFmtId="0" fontId="24" fillId="0" borderId="0" xfId="5" applyFont="1" applyAlignment="1">
      <alignment horizontal="center" wrapText="1"/>
    </xf>
    <xf numFmtId="0" fontId="24" fillId="0" borderId="0" xfId="5" applyFont="1" applyAlignment="1">
      <alignment horizontal="center"/>
    </xf>
    <xf numFmtId="0" fontId="50" fillId="0" borderId="0" xfId="0" applyFont="1" applyAlignment="1">
      <alignment horizontal="center"/>
    </xf>
    <xf numFmtId="0" fontId="50" fillId="0" borderId="54" xfId="0" applyFont="1" applyBorder="1" applyAlignment="1">
      <alignment horizontal="left"/>
    </xf>
    <xf numFmtId="0" fontId="50" fillId="0" borderId="50" xfId="0" applyFont="1" applyBorder="1" applyAlignment="1">
      <alignment horizontal="left"/>
    </xf>
    <xf numFmtId="0" fontId="36" fillId="0" borderId="0" xfId="0" applyFont="1" applyAlignment="1">
      <alignment horizontal="right"/>
    </xf>
    <xf numFmtId="0" fontId="32" fillId="0" borderId="66" xfId="0" applyFont="1" applyBorder="1" applyAlignment="1">
      <alignment horizontal="left" vertical="center" indent="2"/>
    </xf>
    <xf numFmtId="0" fontId="32" fillId="0" borderId="67" xfId="0" applyFont="1" applyBorder="1" applyAlignment="1">
      <alignment horizontal="left" vertical="center" indent="2"/>
    </xf>
  </cellXfs>
  <cellStyles count="9">
    <cellStyle name="Ezres" xfId="1" builtinId="3"/>
    <cellStyle name="Ezres 2" xfId="7" xr:uid="{00000000-0005-0000-0000-000001000000}"/>
    <cellStyle name="Hiperhivatkozás" xfId="2" xr:uid="{00000000-0005-0000-0000-000002000000}"/>
    <cellStyle name="Már látott hiperhivatkozás" xfId="3" xr:uid="{00000000-0005-0000-0000-000003000000}"/>
    <cellStyle name="Normál" xfId="0" builtinId="0"/>
    <cellStyle name="Normál 2" xfId="6" xr:uid="{00000000-0005-0000-0000-000005000000}"/>
    <cellStyle name="Normál_KVRENMUNKA" xfId="4" xr:uid="{00000000-0005-0000-0000-000006000000}"/>
    <cellStyle name="Normál_SEGEDLETEK" xfId="5" xr:uid="{00000000-0005-0000-0000-000007000000}"/>
    <cellStyle name="Százalék 2" xfId="8" xr:uid="{00000000-0005-0000-0000-000008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l&#225;zsi%20Vikt&#243;ria/Desktop/2018/2018.%20&#233;vi%20k&#246;lts&#233;gvet&#233;s/elemi%20ktgvet&#233;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llami támogatás"/>
      <sheetName val="Óvoda"/>
      <sheetName val="Óv.Étkeztetés"/>
      <sheetName val="Közvilágítás"/>
      <sheetName val="Faluház"/>
      <sheetName val="Köztemető"/>
      <sheetName val="Önkormányzati igazg."/>
      <sheetName val="ö.v"/>
      <sheetName val="Zöldterület"/>
      <sheetName val="Közutak"/>
      <sheetName val="Közöshivatal"/>
      <sheetName val="hsg"/>
      <sheetName val="Szociális"/>
      <sheetName val="Közmunka"/>
      <sheetName val="Összesítés"/>
    </sheetNames>
    <sheetDataSet>
      <sheetData sheetId="0"/>
      <sheetData sheetId="1">
        <row r="23">
          <cell r="I23">
            <v>3932770.14</v>
          </cell>
        </row>
      </sheetData>
      <sheetData sheetId="2"/>
      <sheetData sheetId="3">
        <row r="8">
          <cell r="I8">
            <v>3488000</v>
          </cell>
        </row>
        <row r="19">
          <cell r="I19">
            <v>3096208</v>
          </cell>
        </row>
      </sheetData>
      <sheetData sheetId="4">
        <row r="20">
          <cell r="G20">
            <v>2602764</v>
          </cell>
        </row>
        <row r="21">
          <cell r="G21">
            <v>507538.98000000004</v>
          </cell>
        </row>
      </sheetData>
      <sheetData sheetId="5">
        <row r="6">
          <cell r="F6">
            <v>1329630</v>
          </cell>
        </row>
        <row r="31">
          <cell r="D31">
            <v>40000</v>
          </cell>
        </row>
      </sheetData>
      <sheetData sheetId="6">
        <row r="8">
          <cell r="G8">
            <v>7256583</v>
          </cell>
        </row>
        <row r="56">
          <cell r="F56">
            <v>420000</v>
          </cell>
        </row>
        <row r="57">
          <cell r="F57">
            <v>360000</v>
          </cell>
        </row>
      </sheetData>
      <sheetData sheetId="7"/>
      <sheetData sheetId="8">
        <row r="9">
          <cell r="F9">
            <v>2357110</v>
          </cell>
        </row>
        <row r="20">
          <cell r="F20">
            <v>2590812</v>
          </cell>
        </row>
        <row r="21">
          <cell r="F21">
            <v>505208.34</v>
          </cell>
        </row>
        <row r="27">
          <cell r="D27">
            <v>150000</v>
          </cell>
        </row>
      </sheetData>
      <sheetData sheetId="9">
        <row r="9">
          <cell r="E9">
            <v>2951000</v>
          </cell>
        </row>
        <row r="20">
          <cell r="D20">
            <v>2023622</v>
          </cell>
        </row>
        <row r="21">
          <cell r="D21">
            <v>200000</v>
          </cell>
        </row>
        <row r="22">
          <cell r="D22">
            <v>627377.94000000006</v>
          </cell>
        </row>
      </sheetData>
      <sheetData sheetId="10"/>
      <sheetData sheetId="11"/>
      <sheetData sheetId="12">
        <row r="8">
          <cell r="I8">
            <v>10550000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B16"/>
  <sheetViews>
    <sheetView zoomScaleNormal="100" workbookViewId="0">
      <selection activeCell="A6" sqref="A6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x14ac:dyDescent="0.25">
      <c r="A2" t="s">
        <v>151</v>
      </c>
    </row>
    <row r="4" spans="1:2" x14ac:dyDescent="0.25">
      <c r="A4" s="126"/>
      <c r="B4" s="126"/>
    </row>
    <row r="5" spans="1:2" s="143" customFormat="1" ht="15.6" x14ac:dyDescent="0.3">
      <c r="A5" s="84" t="s">
        <v>1097</v>
      </c>
      <c r="B5" s="142"/>
    </row>
    <row r="6" spans="1:2" x14ac:dyDescent="0.25">
      <c r="A6" s="126"/>
      <c r="B6" s="126"/>
    </row>
    <row r="7" spans="1:2" x14ac:dyDescent="0.25">
      <c r="A7" s="126" t="s">
        <v>555</v>
      </c>
      <c r="B7" s="126" t="s">
        <v>496</v>
      </c>
    </row>
    <row r="8" spans="1:2" x14ac:dyDescent="0.25">
      <c r="A8" s="126" t="s">
        <v>556</v>
      </c>
      <c r="B8" s="126" t="s">
        <v>497</v>
      </c>
    </row>
    <row r="9" spans="1:2" x14ac:dyDescent="0.25">
      <c r="A9" s="126" t="s">
        <v>557</v>
      </c>
      <c r="B9" s="126" t="s">
        <v>498</v>
      </c>
    </row>
    <row r="10" spans="1:2" x14ac:dyDescent="0.25">
      <c r="A10" s="126"/>
      <c r="B10" s="126"/>
    </row>
    <row r="11" spans="1:2" x14ac:dyDescent="0.25">
      <c r="A11" s="126"/>
      <c r="B11" s="126"/>
    </row>
    <row r="12" spans="1:2" s="143" customFormat="1" ht="15.6" x14ac:dyDescent="0.3">
      <c r="A12" s="84" t="str">
        <f>+CONCATENATE(LEFT(A5,4),". évi előirányzat KIADÁSOK")</f>
        <v>2019. évi előirányzat KIADÁSOK</v>
      </c>
      <c r="B12" s="142"/>
    </row>
    <row r="13" spans="1:2" x14ac:dyDescent="0.25">
      <c r="A13" s="126"/>
      <c r="B13" s="126"/>
    </row>
    <row r="14" spans="1:2" x14ac:dyDescent="0.25">
      <c r="A14" s="126" t="s">
        <v>558</v>
      </c>
      <c r="B14" s="126" t="s">
        <v>499</v>
      </c>
    </row>
    <row r="15" spans="1:2" x14ac:dyDescent="0.25">
      <c r="A15" s="126" t="s">
        <v>559</v>
      </c>
      <c r="B15" s="126" t="s">
        <v>500</v>
      </c>
    </row>
    <row r="16" spans="1:2" x14ac:dyDescent="0.25">
      <c r="A16" s="126" t="s">
        <v>560</v>
      </c>
      <c r="B16" s="126" t="s">
        <v>501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D12"/>
  <sheetViews>
    <sheetView zoomScale="120" zoomScaleNormal="120" workbookViewId="0">
      <selection activeCell="C6" sqref="C6"/>
    </sheetView>
  </sheetViews>
  <sheetFormatPr defaultColWidth="9.33203125" defaultRowHeight="13.8" x14ac:dyDescent="0.25"/>
  <cols>
    <col min="1" max="1" width="5.6640625" style="144" customWidth="1"/>
    <col min="2" max="2" width="68.6640625" style="144" customWidth="1"/>
    <col min="3" max="3" width="19.44140625" style="144" customWidth="1"/>
    <col min="4" max="16384" width="9.33203125" style="144"/>
  </cols>
  <sheetData>
    <row r="1" spans="1:4" ht="33" customHeight="1" x14ac:dyDescent="0.25">
      <c r="A1" s="881" t="s">
        <v>565</v>
      </c>
      <c r="B1" s="881"/>
      <c r="C1" s="881"/>
    </row>
    <row r="2" spans="1:4" ht="15.9" customHeight="1" thickBot="1" x14ac:dyDescent="0.35">
      <c r="A2" s="145"/>
      <c r="B2" s="145"/>
      <c r="C2" s="156" t="s">
        <v>1088</v>
      </c>
      <c r="D2" s="151"/>
    </row>
    <row r="3" spans="1:4" ht="26.25" customHeight="1" thickBot="1" x14ac:dyDescent="0.3">
      <c r="A3" s="174" t="s">
        <v>15</v>
      </c>
      <c r="B3" s="175" t="s">
        <v>196</v>
      </c>
      <c r="C3" s="176" t="str">
        <f>+'1.1.sz.mell.'!C3</f>
        <v>2019. évi eredeti előirányzat</v>
      </c>
    </row>
    <row r="4" spans="1:4" ht="14.4" thickBot="1" x14ac:dyDescent="0.3">
      <c r="A4" s="177" t="s">
        <v>502</v>
      </c>
      <c r="B4" s="178" t="s">
        <v>503</v>
      </c>
      <c r="C4" s="179" t="s">
        <v>504</v>
      </c>
    </row>
    <row r="5" spans="1:4" x14ac:dyDescent="0.25">
      <c r="A5" s="180" t="s">
        <v>17</v>
      </c>
      <c r="B5" s="330" t="s">
        <v>513</v>
      </c>
      <c r="C5" s="327">
        <v>4904392</v>
      </c>
    </row>
    <row r="6" spans="1:4" ht="24" x14ac:dyDescent="0.25">
      <c r="A6" s="181" t="s">
        <v>18</v>
      </c>
      <c r="B6" s="354" t="s">
        <v>247</v>
      </c>
      <c r="C6" s="328"/>
    </row>
    <row r="7" spans="1:4" x14ac:dyDescent="0.25">
      <c r="A7" s="181" t="s">
        <v>19</v>
      </c>
      <c r="B7" s="355" t="s">
        <v>514</v>
      </c>
      <c r="C7" s="328"/>
    </row>
    <row r="8" spans="1:4" ht="24" x14ac:dyDescent="0.25">
      <c r="A8" s="181" t="s">
        <v>20</v>
      </c>
      <c r="B8" s="355" t="s">
        <v>249</v>
      </c>
      <c r="C8" s="634"/>
    </row>
    <row r="9" spans="1:4" x14ac:dyDescent="0.25">
      <c r="A9" s="182" t="s">
        <v>21</v>
      </c>
      <c r="B9" s="355" t="s">
        <v>248</v>
      </c>
      <c r="C9" s="329"/>
    </row>
    <row r="10" spans="1:4" ht="14.4" thickBot="1" x14ac:dyDescent="0.3">
      <c r="A10" s="181" t="s">
        <v>22</v>
      </c>
      <c r="B10" s="356" t="s">
        <v>515</v>
      </c>
      <c r="C10" s="328"/>
    </row>
    <row r="11" spans="1:4" ht="14.4" thickBot="1" x14ac:dyDescent="0.3">
      <c r="A11" s="890" t="s">
        <v>199</v>
      </c>
      <c r="B11" s="891"/>
      <c r="C11" s="183">
        <f>SUM(C5:C10)</f>
        <v>4904392</v>
      </c>
    </row>
    <row r="12" spans="1:4" ht="23.25" customHeight="1" x14ac:dyDescent="0.25">
      <c r="A12" s="892" t="s">
        <v>222</v>
      </c>
      <c r="B12" s="892"/>
      <c r="C12" s="892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3/2019. (III.14.)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D8"/>
  <sheetViews>
    <sheetView zoomScale="120" zoomScaleNormal="120" workbookViewId="0">
      <selection activeCell="C3" sqref="C3"/>
    </sheetView>
  </sheetViews>
  <sheetFormatPr defaultColWidth="9.33203125" defaultRowHeight="13.8" x14ac:dyDescent="0.25"/>
  <cols>
    <col min="1" max="1" width="5.6640625" style="144" customWidth="1"/>
    <col min="2" max="2" width="66.77734375" style="144" customWidth="1"/>
    <col min="3" max="3" width="27" style="144" customWidth="1"/>
    <col min="4" max="16384" width="9.33203125" style="144"/>
  </cols>
  <sheetData>
    <row r="1" spans="1:4" ht="33" customHeight="1" x14ac:dyDescent="0.25">
      <c r="A1" s="881" t="str">
        <f>+CONCATENATE("Szentpéterszeg Községi Önkormányzat ",CONCATENATE(LEFT(ÖSSZEFÜGGÉSEK!A5,4),". évi adósságot keletkeztető fejlesztési céljai"))</f>
        <v>Szentpéterszeg Községi Önkormányzat 2019. évi adósságot keletkeztető fejlesztési céljai</v>
      </c>
      <c r="B1" s="881"/>
      <c r="C1" s="881"/>
    </row>
    <row r="2" spans="1:4" ht="15.9" customHeight="1" thickBot="1" x14ac:dyDescent="0.35">
      <c r="A2" s="145"/>
      <c r="B2" s="145"/>
      <c r="C2" s="156" t="s">
        <v>1088</v>
      </c>
      <c r="D2" s="151"/>
    </row>
    <row r="3" spans="1:4" ht="26.25" customHeight="1" thickBot="1" x14ac:dyDescent="0.3">
      <c r="A3" s="174" t="s">
        <v>15</v>
      </c>
      <c r="B3" s="175" t="s">
        <v>200</v>
      </c>
      <c r="C3" s="176" t="s">
        <v>221</v>
      </c>
    </row>
    <row r="4" spans="1:4" ht="14.4" thickBot="1" x14ac:dyDescent="0.3">
      <c r="A4" s="177" t="s">
        <v>502</v>
      </c>
      <c r="B4" s="178" t="s">
        <v>503</v>
      </c>
      <c r="C4" s="179" t="s">
        <v>504</v>
      </c>
    </row>
    <row r="5" spans="1:4" x14ac:dyDescent="0.25">
      <c r="A5" s="180" t="s">
        <v>17</v>
      </c>
      <c r="B5" s="187"/>
      <c r="C5" s="184"/>
    </row>
    <row r="6" spans="1:4" x14ac:dyDescent="0.25">
      <c r="A6" s="181" t="s">
        <v>18</v>
      </c>
      <c r="B6" s="557" t="s">
        <v>600</v>
      </c>
      <c r="C6" s="185"/>
    </row>
    <row r="7" spans="1:4" ht="14.4" thickBot="1" x14ac:dyDescent="0.3">
      <c r="A7" s="182" t="s">
        <v>19</v>
      </c>
      <c r="B7" s="188"/>
      <c r="C7" s="186"/>
    </row>
    <row r="8" spans="1:4" s="423" customFormat="1" ht="17.25" customHeight="1" thickBot="1" x14ac:dyDescent="0.3">
      <c r="A8" s="424" t="s">
        <v>20</v>
      </c>
      <c r="B8" s="129" t="s">
        <v>201</v>
      </c>
      <c r="C8" s="183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
3/2019. (III.14.)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F22"/>
  <sheetViews>
    <sheetView zoomScaleNormal="100" workbookViewId="0">
      <selection activeCell="G23" sqref="G23"/>
    </sheetView>
  </sheetViews>
  <sheetFormatPr defaultColWidth="9.33203125" defaultRowHeight="13.2" x14ac:dyDescent="0.25"/>
  <cols>
    <col min="1" max="1" width="58.77734375" style="41" customWidth="1"/>
    <col min="2" max="2" width="15.6640625" style="40" customWidth="1"/>
    <col min="3" max="3" width="16.33203125" style="40" customWidth="1"/>
    <col min="4" max="4" width="18" style="40" customWidth="1"/>
    <col min="5" max="5" width="16.6640625" style="40" customWidth="1"/>
    <col min="6" max="6" width="18.77734375" style="40" customWidth="1"/>
    <col min="7" max="8" width="12.77734375" style="40" customWidth="1"/>
    <col min="9" max="9" width="13.77734375" style="40" customWidth="1"/>
    <col min="10" max="16384" width="9.33203125" style="40"/>
  </cols>
  <sheetData>
    <row r="1" spans="1:6" ht="25.5" customHeight="1" x14ac:dyDescent="0.25">
      <c r="A1" s="893" t="s">
        <v>0</v>
      </c>
      <c r="B1" s="893"/>
      <c r="C1" s="893"/>
      <c r="D1" s="893"/>
      <c r="E1" s="893"/>
      <c r="F1" s="893"/>
    </row>
    <row r="2" spans="1:6" ht="22.5" customHeight="1" thickBot="1" x14ac:dyDescent="0.35">
      <c r="F2" s="46" t="s">
        <v>1089</v>
      </c>
    </row>
    <row r="3" spans="1:6" s="43" customFormat="1" ht="44.25" customHeight="1" thickBot="1" x14ac:dyDescent="0.3">
      <c r="A3" s="556" t="s">
        <v>64</v>
      </c>
      <c r="B3" s="561" t="s">
        <v>65</v>
      </c>
      <c r="C3" s="190" t="s">
        <v>66</v>
      </c>
      <c r="D3" s="190" t="str">
        <f>+CONCATENATE("Felhasználás   ",LEFT(ÖSSZEFÜGGÉSEK!A5,4)-1,". XII. 31-ig")</f>
        <v>Felhasználás   2018. XII. 31-ig</v>
      </c>
      <c r="E3" s="190" t="str">
        <f>+'1.1.sz.mell.'!C3</f>
        <v>2019. évi eredeti előirányzat</v>
      </c>
      <c r="F3" s="562" t="str">
        <f>+CONCATENATE(LEFT(ÖSSZEFÜGGÉSEK!A5,4),". utáni szükséglet")</f>
        <v>2019. utáni szükséglet</v>
      </c>
    </row>
    <row r="4" spans="1:6" ht="12" customHeight="1" thickBot="1" x14ac:dyDescent="0.3">
      <c r="A4" s="558" t="s">
        <v>502</v>
      </c>
      <c r="B4" s="636" t="s">
        <v>503</v>
      </c>
      <c r="C4" s="48" t="s">
        <v>504</v>
      </c>
      <c r="D4" s="48" t="s">
        <v>506</v>
      </c>
      <c r="E4" s="48" t="s">
        <v>505</v>
      </c>
      <c r="F4" s="49" t="s">
        <v>508</v>
      </c>
    </row>
    <row r="5" spans="1:6" ht="15.9" customHeight="1" x14ac:dyDescent="0.25">
      <c r="A5" s="826" t="s">
        <v>617</v>
      </c>
      <c r="B5" s="637">
        <v>105000000</v>
      </c>
      <c r="C5" s="559" t="s">
        <v>618</v>
      </c>
      <c r="D5" s="560">
        <v>101850000</v>
      </c>
      <c r="E5" s="776">
        <v>3150000</v>
      </c>
      <c r="F5" s="635">
        <f t="shared" ref="F5:F21" si="0">B5-D5-E5</f>
        <v>0</v>
      </c>
    </row>
    <row r="6" spans="1:6" ht="15.9" customHeight="1" x14ac:dyDescent="0.25">
      <c r="A6" s="826" t="s">
        <v>1108</v>
      </c>
      <c r="B6" s="637">
        <v>10525760</v>
      </c>
      <c r="C6" s="559" t="s">
        <v>1092</v>
      </c>
      <c r="D6" s="841">
        <v>6584950</v>
      </c>
      <c r="E6" s="776">
        <f>B6-D6</f>
        <v>3940810</v>
      </c>
      <c r="F6" s="635"/>
    </row>
    <row r="7" spans="1:6" ht="15.9" customHeight="1" x14ac:dyDescent="0.25">
      <c r="A7" s="839" t="s">
        <v>1104</v>
      </c>
      <c r="B7" s="839">
        <v>53350</v>
      </c>
      <c r="C7" s="840" t="s">
        <v>1105</v>
      </c>
      <c r="D7" s="839"/>
      <c r="E7" s="846">
        <v>53350</v>
      </c>
      <c r="F7" s="50">
        <f t="shared" si="0"/>
        <v>0</v>
      </c>
    </row>
    <row r="8" spans="1:6" ht="15.9" customHeight="1" x14ac:dyDescent="0.25">
      <c r="A8" s="839" t="s">
        <v>1109</v>
      </c>
      <c r="B8" s="560">
        <v>1171005</v>
      </c>
      <c r="C8" s="559" t="s">
        <v>1105</v>
      </c>
      <c r="D8" s="560"/>
      <c r="E8" s="846">
        <v>1171005</v>
      </c>
      <c r="F8" s="635">
        <f t="shared" si="0"/>
        <v>0</v>
      </c>
    </row>
    <row r="9" spans="1:6" ht="15.9" customHeight="1" x14ac:dyDescent="0.25">
      <c r="A9" s="426"/>
      <c r="B9" s="26"/>
      <c r="C9" s="427"/>
      <c r="D9" s="26"/>
      <c r="E9" s="26"/>
      <c r="F9" s="50">
        <f t="shared" si="0"/>
        <v>0</v>
      </c>
    </row>
    <row r="10" spans="1:6" ht="15.9" customHeight="1" x14ac:dyDescent="0.25">
      <c r="A10" s="425"/>
      <c r="B10" s="26"/>
      <c r="C10" s="427"/>
      <c r="D10" s="26"/>
      <c r="E10" s="26"/>
      <c r="F10" s="50">
        <f t="shared" si="0"/>
        <v>0</v>
      </c>
    </row>
    <row r="11" spans="1:6" ht="15.9" customHeight="1" x14ac:dyDescent="0.25">
      <c r="A11" s="425"/>
      <c r="B11" s="26"/>
      <c r="C11" s="427"/>
      <c r="D11" s="26"/>
      <c r="E11" s="26"/>
      <c r="F11" s="50">
        <f t="shared" si="0"/>
        <v>0</v>
      </c>
    </row>
    <row r="12" spans="1:6" ht="15.9" customHeight="1" x14ac:dyDescent="0.25">
      <c r="A12" s="425"/>
      <c r="B12" s="26"/>
      <c r="C12" s="427"/>
      <c r="D12" s="26"/>
      <c r="E12" s="26"/>
      <c r="F12" s="50">
        <f t="shared" si="0"/>
        <v>0</v>
      </c>
    </row>
    <row r="13" spans="1:6" ht="15.9" customHeight="1" x14ac:dyDescent="0.25">
      <c r="A13" s="425"/>
      <c r="B13" s="26"/>
      <c r="C13" s="427"/>
      <c r="D13" s="26"/>
      <c r="E13" s="26"/>
      <c r="F13" s="50">
        <f t="shared" si="0"/>
        <v>0</v>
      </c>
    </row>
    <row r="14" spans="1:6" ht="15.9" customHeight="1" x14ac:dyDescent="0.25">
      <c r="A14" s="425"/>
      <c r="B14" s="26"/>
      <c r="C14" s="427"/>
      <c r="D14" s="26"/>
      <c r="E14" s="26"/>
      <c r="F14" s="50">
        <f t="shared" si="0"/>
        <v>0</v>
      </c>
    </row>
    <row r="15" spans="1:6" ht="15.9" customHeight="1" x14ac:dyDescent="0.25">
      <c r="A15" s="425"/>
      <c r="B15" s="26"/>
      <c r="C15" s="427"/>
      <c r="D15" s="26"/>
      <c r="E15" s="26"/>
      <c r="F15" s="50">
        <f t="shared" si="0"/>
        <v>0</v>
      </c>
    </row>
    <row r="16" spans="1:6" ht="15.9" customHeight="1" x14ac:dyDescent="0.25">
      <c r="A16" s="425"/>
      <c r="B16" s="26"/>
      <c r="C16" s="427"/>
      <c r="D16" s="26"/>
      <c r="E16" s="26"/>
      <c r="F16" s="50">
        <f t="shared" si="0"/>
        <v>0</v>
      </c>
    </row>
    <row r="17" spans="1:6" ht="15.9" customHeight="1" x14ac:dyDescent="0.25">
      <c r="A17" s="425"/>
      <c r="B17" s="26"/>
      <c r="C17" s="427"/>
      <c r="D17" s="26"/>
      <c r="E17" s="26"/>
      <c r="F17" s="50">
        <f t="shared" si="0"/>
        <v>0</v>
      </c>
    </row>
    <row r="18" spans="1:6" ht="15.9" customHeight="1" x14ac:dyDescent="0.25">
      <c r="A18" s="425"/>
      <c r="B18" s="26"/>
      <c r="C18" s="427"/>
      <c r="D18" s="26"/>
      <c r="E18" s="26"/>
      <c r="F18" s="50">
        <f t="shared" si="0"/>
        <v>0</v>
      </c>
    </row>
    <row r="19" spans="1:6" ht="15.9" customHeight="1" x14ac:dyDescent="0.25">
      <c r="A19" s="425"/>
      <c r="B19" s="26"/>
      <c r="C19" s="427"/>
      <c r="D19" s="26"/>
      <c r="E19" s="26"/>
      <c r="F19" s="50">
        <f t="shared" si="0"/>
        <v>0</v>
      </c>
    </row>
    <row r="20" spans="1:6" ht="15.9" customHeight="1" x14ac:dyDescent="0.25">
      <c r="A20" s="425"/>
      <c r="B20" s="26"/>
      <c r="C20" s="427"/>
      <c r="D20" s="26"/>
      <c r="E20" s="26"/>
      <c r="F20" s="50">
        <f t="shared" si="0"/>
        <v>0</v>
      </c>
    </row>
    <row r="21" spans="1:6" ht="15.9" customHeight="1" thickBot="1" x14ac:dyDescent="0.3">
      <c r="A21" s="51"/>
      <c r="B21" s="27"/>
      <c r="C21" s="428"/>
      <c r="D21" s="27"/>
      <c r="E21" s="27"/>
      <c r="F21" s="52">
        <f t="shared" si="0"/>
        <v>0</v>
      </c>
    </row>
    <row r="22" spans="1:6" s="54" customFormat="1" ht="18" customHeight="1" thickBot="1" x14ac:dyDescent="0.3">
      <c r="A22" s="775" t="s">
        <v>63</v>
      </c>
      <c r="B22" s="847">
        <f>SUM(B5:B21)</f>
        <v>116750115</v>
      </c>
      <c r="C22" s="848"/>
      <c r="D22" s="847">
        <f>SUM(D5:D21)</f>
        <v>108434950</v>
      </c>
      <c r="E22" s="847">
        <f>SUM(E5:E21)</f>
        <v>8315165</v>
      </c>
      <c r="F22" s="53">
        <f>SUM(F5:F21)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orientation="landscape" horizontalDpi="300" verticalDpi="300" r:id="rId1"/>
  <headerFooter alignWithMargins="0">
    <oddHeader>&amp;R&amp;"Times New Roman CE,Félkövér dőlt"&amp;11 6. melléklet a 3/2019. (III.14.)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24"/>
  <sheetViews>
    <sheetView zoomScaleNormal="100" workbookViewId="0">
      <selection activeCell="D10" sqref="D10"/>
    </sheetView>
  </sheetViews>
  <sheetFormatPr defaultColWidth="9.33203125" defaultRowHeight="13.2" x14ac:dyDescent="0.25"/>
  <cols>
    <col min="1" max="1" width="62.88671875" style="41" customWidth="1"/>
    <col min="2" max="2" width="15.6640625" style="40" customWidth="1"/>
    <col min="3" max="3" width="16.33203125" style="40" customWidth="1"/>
    <col min="4" max="4" width="18" style="40" customWidth="1"/>
    <col min="5" max="5" width="16.6640625" style="40" customWidth="1"/>
    <col min="6" max="6" width="18.77734375" style="40" customWidth="1"/>
    <col min="7" max="8" width="12.77734375" style="40" customWidth="1"/>
    <col min="9" max="9" width="13.77734375" style="40" customWidth="1"/>
    <col min="10" max="16384" width="9.33203125" style="40"/>
  </cols>
  <sheetData>
    <row r="1" spans="1:6" ht="24.75" customHeight="1" x14ac:dyDescent="0.25">
      <c r="A1" s="893" t="s">
        <v>1</v>
      </c>
      <c r="B1" s="893"/>
      <c r="C1" s="893"/>
      <c r="D1" s="893"/>
      <c r="E1" s="893"/>
      <c r="F1" s="893"/>
    </row>
    <row r="2" spans="1:6" ht="23.25" customHeight="1" thickBot="1" x14ac:dyDescent="0.35">
      <c r="F2" s="46" t="s">
        <v>1089</v>
      </c>
    </row>
    <row r="3" spans="1:6" s="43" customFormat="1" ht="48.75" customHeight="1" thickBot="1" x14ac:dyDescent="0.3">
      <c r="A3" s="556" t="s">
        <v>67</v>
      </c>
      <c r="B3" s="561" t="s">
        <v>65</v>
      </c>
      <c r="C3" s="561" t="s">
        <v>66</v>
      </c>
      <c r="D3" s="561" t="str">
        <f>+'6.sz.mell.'!D3</f>
        <v>Felhasználás   2018. XII. 31-ig</v>
      </c>
      <c r="E3" s="561" t="str">
        <f>+'6.sz.mell.'!E3</f>
        <v>2019. évi eredeti előirányzat</v>
      </c>
      <c r="F3" s="562" t="str">
        <f>+CONCATENATE(LEFT(ÖSSZEFÜGGÉSEK!A5,4),". utáni szükséglet ",CHAR(10),"(F=B - D - E)")</f>
        <v>2019. utáni szükséglet 
(F=B - D - E)</v>
      </c>
    </row>
    <row r="4" spans="1:6" ht="15" customHeight="1" thickBot="1" x14ac:dyDescent="0.3">
      <c r="A4" s="261" t="s">
        <v>502</v>
      </c>
      <c r="B4" s="734" t="s">
        <v>503</v>
      </c>
      <c r="C4" s="734" t="s">
        <v>504</v>
      </c>
      <c r="D4" s="734" t="s">
        <v>506</v>
      </c>
      <c r="E4" s="734" t="s">
        <v>505</v>
      </c>
      <c r="F4" s="259" t="s">
        <v>507</v>
      </c>
    </row>
    <row r="5" spans="1:6" ht="24.6" customHeight="1" x14ac:dyDescent="0.25">
      <c r="A5" s="730"/>
      <c r="B5" s="731"/>
      <c r="C5" s="732"/>
      <c r="D5" s="733"/>
      <c r="E5" s="733"/>
      <c r="F5" s="729">
        <f t="shared" ref="F5:F23" si="0">B5-D5-E5</f>
        <v>0</v>
      </c>
    </row>
    <row r="6" spans="1:6" ht="15.9" customHeight="1" x14ac:dyDescent="0.25">
      <c r="A6" s="894"/>
      <c r="B6" s="896"/>
      <c r="C6" s="898"/>
      <c r="D6" s="900"/>
      <c r="E6" s="902"/>
      <c r="F6" s="904">
        <f t="shared" si="0"/>
        <v>0</v>
      </c>
    </row>
    <row r="7" spans="1:6" ht="15.9" customHeight="1" x14ac:dyDescent="0.25">
      <c r="A7" s="895"/>
      <c r="B7" s="897"/>
      <c r="C7" s="899"/>
      <c r="D7" s="901"/>
      <c r="E7" s="903"/>
      <c r="F7" s="905"/>
    </row>
    <row r="8" spans="1:6" ht="15.9" customHeight="1" x14ac:dyDescent="0.25">
      <c r="A8" s="55"/>
      <c r="B8" s="56"/>
      <c r="C8" s="429"/>
      <c r="D8" s="56"/>
      <c r="E8" s="56"/>
      <c r="F8" s="57">
        <f t="shared" si="0"/>
        <v>0</v>
      </c>
    </row>
    <row r="9" spans="1:6" ht="15.9" customHeight="1" x14ac:dyDescent="0.25">
      <c r="A9" s="55"/>
      <c r="B9" s="56"/>
      <c r="C9" s="429"/>
      <c r="D9" s="56"/>
      <c r="E9" s="56"/>
      <c r="F9" s="57">
        <f t="shared" si="0"/>
        <v>0</v>
      </c>
    </row>
    <row r="10" spans="1:6" ht="15.9" customHeight="1" x14ac:dyDescent="0.25">
      <c r="A10" s="55"/>
      <c r="B10" s="56"/>
      <c r="C10" s="429"/>
      <c r="D10" s="56"/>
      <c r="E10" s="56"/>
      <c r="F10" s="57">
        <f t="shared" si="0"/>
        <v>0</v>
      </c>
    </row>
    <row r="11" spans="1:6" ht="15.9" customHeight="1" x14ac:dyDescent="0.25">
      <c r="A11" s="827"/>
      <c r="B11" s="828"/>
      <c r="C11" s="429"/>
      <c r="D11" s="56"/>
      <c r="E11" s="56"/>
      <c r="F11" s="57">
        <f t="shared" si="0"/>
        <v>0</v>
      </c>
    </row>
    <row r="12" spans="1:6" ht="15.9" customHeight="1" x14ac:dyDescent="0.25">
      <c r="A12" s="838" t="s">
        <v>605</v>
      </c>
      <c r="B12" s="56"/>
      <c r="C12" s="429"/>
      <c r="D12" s="56"/>
      <c r="E12" s="56"/>
      <c r="F12" s="57">
        <f t="shared" si="0"/>
        <v>0</v>
      </c>
    </row>
    <row r="13" spans="1:6" ht="15.9" customHeight="1" x14ac:dyDescent="0.25">
      <c r="A13" s="55"/>
      <c r="B13" s="56"/>
      <c r="C13" s="429"/>
      <c r="D13" s="56"/>
      <c r="E13" s="56"/>
      <c r="F13" s="57">
        <f t="shared" si="0"/>
        <v>0</v>
      </c>
    </row>
    <row r="14" spans="1:6" ht="15.9" customHeight="1" x14ac:dyDescent="0.25">
      <c r="A14" s="55"/>
      <c r="B14" s="56"/>
      <c r="C14" s="429"/>
      <c r="D14" s="56"/>
      <c r="E14" s="56"/>
      <c r="F14" s="57">
        <f t="shared" si="0"/>
        <v>0</v>
      </c>
    </row>
    <row r="15" spans="1:6" ht="15.9" customHeight="1" x14ac:dyDescent="0.25">
      <c r="A15" s="55"/>
      <c r="B15" s="56"/>
      <c r="C15" s="429"/>
      <c r="D15" s="56"/>
      <c r="E15" s="56"/>
      <c r="F15" s="57">
        <f t="shared" si="0"/>
        <v>0</v>
      </c>
    </row>
    <row r="16" spans="1:6" ht="15.9" customHeight="1" x14ac:dyDescent="0.25">
      <c r="A16" s="55"/>
      <c r="B16" s="56"/>
      <c r="C16" s="429"/>
      <c r="D16" s="56"/>
      <c r="E16" s="56"/>
      <c r="F16" s="57">
        <f t="shared" si="0"/>
        <v>0</v>
      </c>
    </row>
    <row r="17" spans="1:6" ht="15.9" customHeight="1" x14ac:dyDescent="0.25">
      <c r="A17" s="55"/>
      <c r="B17" s="56"/>
      <c r="C17" s="429"/>
      <c r="D17" s="56"/>
      <c r="E17" s="56"/>
      <c r="F17" s="57">
        <f t="shared" si="0"/>
        <v>0</v>
      </c>
    </row>
    <row r="18" spans="1:6" ht="15.9" customHeight="1" x14ac:dyDescent="0.25">
      <c r="A18" s="55"/>
      <c r="B18" s="56"/>
      <c r="C18" s="429"/>
      <c r="D18" s="56"/>
      <c r="E18" s="56"/>
      <c r="F18" s="57">
        <f t="shared" si="0"/>
        <v>0</v>
      </c>
    </row>
    <row r="19" spans="1:6" ht="15.9" customHeight="1" x14ac:dyDescent="0.25">
      <c r="A19" s="55"/>
      <c r="B19" s="56"/>
      <c r="C19" s="429"/>
      <c r="D19" s="56"/>
      <c r="E19" s="56"/>
      <c r="F19" s="57">
        <f t="shared" si="0"/>
        <v>0</v>
      </c>
    </row>
    <row r="20" spans="1:6" ht="15.9" customHeight="1" x14ac:dyDescent="0.25">
      <c r="A20" s="55"/>
      <c r="B20" s="56"/>
      <c r="C20" s="429"/>
      <c r="D20" s="56"/>
      <c r="E20" s="56"/>
      <c r="F20" s="57">
        <f t="shared" si="0"/>
        <v>0</v>
      </c>
    </row>
    <row r="21" spans="1:6" ht="15.9" customHeight="1" x14ac:dyDescent="0.25">
      <c r="A21" s="55"/>
      <c r="B21" s="56"/>
      <c r="C21" s="429"/>
      <c r="D21" s="56"/>
      <c r="E21" s="56"/>
      <c r="F21" s="57">
        <f t="shared" si="0"/>
        <v>0</v>
      </c>
    </row>
    <row r="22" spans="1:6" ht="15.9" customHeight="1" x14ac:dyDescent="0.25">
      <c r="A22" s="55"/>
      <c r="B22" s="56"/>
      <c r="C22" s="429"/>
      <c r="D22" s="56"/>
      <c r="E22" s="56"/>
      <c r="F22" s="57">
        <f t="shared" si="0"/>
        <v>0</v>
      </c>
    </row>
    <row r="23" spans="1:6" ht="15.9" customHeight="1" thickBot="1" x14ac:dyDescent="0.3">
      <c r="A23" s="58"/>
      <c r="B23" s="59"/>
      <c r="C23" s="430"/>
      <c r="D23" s="59"/>
      <c r="E23" s="59"/>
      <c r="F23" s="60">
        <f t="shared" si="0"/>
        <v>0</v>
      </c>
    </row>
    <row r="24" spans="1:6" s="54" customFormat="1" ht="18" customHeight="1" thickBot="1" x14ac:dyDescent="0.3">
      <c r="A24" s="191" t="s">
        <v>63</v>
      </c>
      <c r="B24" s="192">
        <f>SUM(B5:B23)</f>
        <v>0</v>
      </c>
      <c r="C24" s="119"/>
      <c r="D24" s="192">
        <f>SUM(D5:D23)</f>
        <v>0</v>
      </c>
      <c r="E24" s="192">
        <f>SUM(E5:E23)</f>
        <v>0</v>
      </c>
      <c r="F24" s="61">
        <f>SUM(F5:F23)</f>
        <v>0</v>
      </c>
    </row>
  </sheetData>
  <mergeCells count="7">
    <mergeCell ref="A1:F1"/>
    <mergeCell ref="A6:A7"/>
    <mergeCell ref="B6:B7"/>
    <mergeCell ref="C6:C7"/>
    <mergeCell ref="D6:D7"/>
    <mergeCell ref="E6:E7"/>
    <mergeCell ref="F6:F7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3/2019. (III.14.)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2:E51"/>
  <sheetViews>
    <sheetView topLeftCell="A13" zoomScaleNormal="100" workbookViewId="0">
      <selection activeCell="D40" sqref="D40"/>
    </sheetView>
  </sheetViews>
  <sheetFormatPr defaultColWidth="9.33203125" defaultRowHeight="13.2" x14ac:dyDescent="0.25"/>
  <cols>
    <col min="1" max="1" width="38.6640625" customWidth="1"/>
    <col min="2" max="5" width="13.77734375" customWidth="1"/>
  </cols>
  <sheetData>
    <row r="2" spans="1:5" ht="15.6" x14ac:dyDescent="0.3">
      <c r="A2" s="84" t="s">
        <v>1093</v>
      </c>
    </row>
    <row r="3" spans="1:5" ht="14.4" thickBot="1" x14ac:dyDescent="0.35">
      <c r="D3" s="906" t="s">
        <v>1090</v>
      </c>
      <c r="E3" s="906"/>
    </row>
    <row r="4" spans="1:5" ht="15" customHeight="1" thickBot="1" x14ac:dyDescent="0.3">
      <c r="A4" s="203" t="s">
        <v>131</v>
      </c>
      <c r="B4" s="204" t="str">
        <f>CONCATENATE((LEFT(ÖSSZEFÜGGÉSEK!A5,4)-2),".")</f>
        <v>2017.</v>
      </c>
      <c r="C4" s="204" t="str">
        <f>CONCATENATE((LEFT(ÖSSZEFÜGGÉSEK!A5,4)-1),".")</f>
        <v>2018.</v>
      </c>
      <c r="D4" s="204" t="str">
        <f>CONCATENATE((LEFT(ÖSSZEFÜGGÉSEK!A5,4)),".")</f>
        <v>2019.</v>
      </c>
      <c r="E4" s="205" t="s">
        <v>50</v>
      </c>
    </row>
    <row r="5" spans="1:5" ht="13.8" x14ac:dyDescent="0.25">
      <c r="A5" s="640" t="s">
        <v>132</v>
      </c>
      <c r="B5" s="735">
        <v>153670</v>
      </c>
      <c r="C5" s="735"/>
      <c r="D5" s="735"/>
      <c r="E5" s="736">
        <f t="shared" ref="E5:E11" si="0">SUM(B5:D5)</f>
        <v>153670</v>
      </c>
    </row>
    <row r="6" spans="1:5" ht="13.8" x14ac:dyDescent="0.25">
      <c r="A6" s="641" t="s">
        <v>144</v>
      </c>
      <c r="B6" s="737"/>
      <c r="C6" s="737"/>
      <c r="D6" s="737"/>
      <c r="E6" s="738">
        <f t="shared" si="0"/>
        <v>0</v>
      </c>
    </row>
    <row r="7" spans="1:5" ht="13.8" x14ac:dyDescent="0.25">
      <c r="A7" s="642" t="s">
        <v>133</v>
      </c>
      <c r="B7" s="739">
        <v>102800479</v>
      </c>
      <c r="C7" s="740"/>
      <c r="D7" s="740">
        <v>2045851</v>
      </c>
      <c r="E7" s="741">
        <f t="shared" si="0"/>
        <v>104846330</v>
      </c>
    </row>
    <row r="8" spans="1:5" ht="13.8" x14ac:dyDescent="0.25">
      <c r="A8" s="642" t="s">
        <v>146</v>
      </c>
      <c r="B8" s="742"/>
      <c r="C8" s="740"/>
      <c r="D8" s="740"/>
      <c r="E8" s="741">
        <f t="shared" si="0"/>
        <v>0</v>
      </c>
    </row>
    <row r="9" spans="1:5" ht="13.8" x14ac:dyDescent="0.25">
      <c r="A9" s="642" t="s">
        <v>134</v>
      </c>
      <c r="B9" s="740"/>
      <c r="C9" s="740"/>
      <c r="D9" s="740"/>
      <c r="E9" s="741">
        <f t="shared" si="0"/>
        <v>0</v>
      </c>
    </row>
    <row r="10" spans="1:5" ht="13.8" x14ac:dyDescent="0.25">
      <c r="A10" s="642" t="s">
        <v>135</v>
      </c>
      <c r="B10" s="740"/>
      <c r="C10" s="740"/>
      <c r="D10" s="740"/>
      <c r="E10" s="741">
        <f t="shared" si="0"/>
        <v>0</v>
      </c>
    </row>
    <row r="11" spans="1:5" ht="14.4" thickBot="1" x14ac:dyDescent="0.3">
      <c r="A11" s="643"/>
      <c r="B11" s="743"/>
      <c r="C11" s="743"/>
      <c r="D11" s="743"/>
      <c r="E11" s="741">
        <f t="shared" si="0"/>
        <v>0</v>
      </c>
    </row>
    <row r="12" spans="1:5" ht="14.4" thickBot="1" x14ac:dyDescent="0.3">
      <c r="A12" s="644" t="s">
        <v>137</v>
      </c>
      <c r="B12" s="744">
        <f>B5+SUM(B7:B11)</f>
        <v>102954149</v>
      </c>
      <c r="C12" s="744">
        <f>C5+SUM(C7:C11)</f>
        <v>0</v>
      </c>
      <c r="D12" s="744">
        <f>D5+SUM(D7:D11)</f>
        <v>2045851</v>
      </c>
      <c r="E12" s="745">
        <f>E5+SUM(E7:E11)</f>
        <v>105000000</v>
      </c>
    </row>
    <row r="13" spans="1:5" ht="13.8" thickBot="1" x14ac:dyDescent="0.3">
      <c r="A13" s="45"/>
      <c r="B13" s="45"/>
      <c r="C13" s="45"/>
      <c r="D13" s="45"/>
      <c r="E13" s="45"/>
    </row>
    <row r="14" spans="1:5" ht="15" customHeight="1" thickBot="1" x14ac:dyDescent="0.3">
      <c r="A14" s="645" t="s">
        <v>136</v>
      </c>
      <c r="B14" s="646" t="str">
        <f>+B4</f>
        <v>2017.</v>
      </c>
      <c r="C14" s="646" t="str">
        <f>+C4</f>
        <v>2018.</v>
      </c>
      <c r="D14" s="646" t="str">
        <f>+D4</f>
        <v>2019.</v>
      </c>
      <c r="E14" s="647" t="s">
        <v>50</v>
      </c>
    </row>
    <row r="15" spans="1:5" x14ac:dyDescent="0.25">
      <c r="A15" s="640" t="s">
        <v>140</v>
      </c>
      <c r="B15" s="638"/>
      <c r="C15" s="638"/>
      <c r="D15" s="638"/>
      <c r="E15" s="639">
        <f t="shared" ref="E15:E21" si="1">SUM(B15:D15)</f>
        <v>0</v>
      </c>
    </row>
    <row r="16" spans="1:5" ht="13.8" x14ac:dyDescent="0.25">
      <c r="A16" s="648" t="s">
        <v>141</v>
      </c>
      <c r="B16" s="740">
        <v>3667885</v>
      </c>
      <c r="C16" s="740">
        <v>77342154</v>
      </c>
      <c r="D16" s="740">
        <v>3150000</v>
      </c>
      <c r="E16" s="741">
        <f t="shared" si="1"/>
        <v>84160039</v>
      </c>
    </row>
    <row r="17" spans="1:5" ht="13.8" x14ac:dyDescent="0.25">
      <c r="A17" s="642" t="s">
        <v>1106</v>
      </c>
      <c r="B17" s="740">
        <v>10615721</v>
      </c>
      <c r="C17" s="740">
        <v>1220000</v>
      </c>
      <c r="D17" s="740">
        <v>9004240</v>
      </c>
      <c r="E17" s="741">
        <f t="shared" si="1"/>
        <v>20839961</v>
      </c>
    </row>
    <row r="18" spans="1:5" ht="13.8" x14ac:dyDescent="0.25">
      <c r="A18" s="642" t="s">
        <v>143</v>
      </c>
      <c r="B18" s="740"/>
      <c r="C18" s="740"/>
      <c r="D18" s="740"/>
      <c r="E18" s="741">
        <f t="shared" si="1"/>
        <v>0</v>
      </c>
    </row>
    <row r="19" spans="1:5" ht="13.8" x14ac:dyDescent="0.25">
      <c r="A19" s="649" t="s">
        <v>595</v>
      </c>
      <c r="B19" s="739"/>
      <c r="C19" s="740"/>
      <c r="D19" s="740"/>
      <c r="E19" s="741">
        <f t="shared" si="1"/>
        <v>0</v>
      </c>
    </row>
    <row r="20" spans="1:5" ht="13.8" x14ac:dyDescent="0.25">
      <c r="A20" s="649"/>
      <c r="B20" s="740"/>
      <c r="C20" s="740"/>
      <c r="D20" s="740"/>
      <c r="E20" s="741">
        <f t="shared" si="1"/>
        <v>0</v>
      </c>
    </row>
    <row r="21" spans="1:5" ht="14.4" thickBot="1" x14ac:dyDescent="0.3">
      <c r="A21" s="643"/>
      <c r="B21" s="743"/>
      <c r="C21" s="743"/>
      <c r="D21" s="743"/>
      <c r="E21" s="741">
        <f t="shared" si="1"/>
        <v>0</v>
      </c>
    </row>
    <row r="22" spans="1:5" ht="14.4" thickBot="1" x14ac:dyDescent="0.3">
      <c r="A22" s="644" t="s">
        <v>51</v>
      </c>
      <c r="B22" s="744">
        <f>SUM(B15:B21)</f>
        <v>14283606</v>
      </c>
      <c r="C22" s="744">
        <f>SUM(C15:C21)</f>
        <v>78562154</v>
      </c>
      <c r="D22" s="744">
        <f>SUM(D15:D21)</f>
        <v>12154240</v>
      </c>
      <c r="E22" s="745">
        <f>SUM(E15:E21)</f>
        <v>105000000</v>
      </c>
    </row>
    <row r="25" spans="1:5" ht="15.6" x14ac:dyDescent="0.3">
      <c r="A25" s="84" t="s">
        <v>1110</v>
      </c>
    </row>
    <row r="26" spans="1:5" ht="14.4" thickBot="1" x14ac:dyDescent="0.35">
      <c r="D26" s="906" t="s">
        <v>1090</v>
      </c>
      <c r="E26" s="906"/>
    </row>
    <row r="27" spans="1:5" ht="13.8" thickBot="1" x14ac:dyDescent="0.3">
      <c r="A27" s="203" t="s">
        <v>131</v>
      </c>
      <c r="B27" s="204" t="str">
        <f>+B14</f>
        <v>2017.</v>
      </c>
      <c r="C27" s="204" t="str">
        <f>+C14</f>
        <v>2018.</v>
      </c>
      <c r="D27" s="204" t="str">
        <f>+D14</f>
        <v>2019.</v>
      </c>
      <c r="E27" s="205" t="s">
        <v>50</v>
      </c>
    </row>
    <row r="28" spans="1:5" x14ac:dyDescent="0.25">
      <c r="A28" s="206" t="s">
        <v>132</v>
      </c>
      <c r="B28" s="85"/>
      <c r="C28" s="85"/>
      <c r="D28" s="638">
        <v>525760</v>
      </c>
      <c r="E28" s="639">
        <f t="shared" ref="E28:E34" si="2">SUM(B28:D28)</f>
        <v>525760</v>
      </c>
    </row>
    <row r="29" spans="1:5" x14ac:dyDescent="0.25">
      <c r="A29" s="208" t="s">
        <v>144</v>
      </c>
      <c r="B29" s="86"/>
      <c r="C29" s="86"/>
      <c r="D29" s="86"/>
      <c r="E29" s="209">
        <f t="shared" si="2"/>
        <v>0</v>
      </c>
    </row>
    <row r="30" spans="1:5" x14ac:dyDescent="0.25">
      <c r="A30" s="210" t="s">
        <v>133</v>
      </c>
      <c r="B30" s="457"/>
      <c r="C30" s="457">
        <v>4999735</v>
      </c>
      <c r="D30" s="777">
        <v>5000265</v>
      </c>
      <c r="E30" s="778">
        <f t="shared" si="2"/>
        <v>10000000</v>
      </c>
    </row>
    <row r="31" spans="1:5" x14ac:dyDescent="0.25">
      <c r="A31" s="210" t="s">
        <v>146</v>
      </c>
      <c r="B31" s="777"/>
      <c r="C31" s="777"/>
      <c r="D31" s="777"/>
      <c r="E31" s="778">
        <f t="shared" si="2"/>
        <v>0</v>
      </c>
    </row>
    <row r="32" spans="1:5" x14ac:dyDescent="0.25">
      <c r="A32" s="210" t="s">
        <v>134</v>
      </c>
      <c r="B32" s="777"/>
      <c r="C32" s="777"/>
      <c r="D32" s="777"/>
      <c r="E32" s="778">
        <f t="shared" si="2"/>
        <v>0</v>
      </c>
    </row>
    <row r="33" spans="1:5" x14ac:dyDescent="0.25">
      <c r="A33" s="210" t="s">
        <v>135</v>
      </c>
      <c r="B33" s="777"/>
      <c r="C33" s="777"/>
      <c r="D33" s="777"/>
      <c r="E33" s="778">
        <f t="shared" si="2"/>
        <v>0</v>
      </c>
    </row>
    <row r="34" spans="1:5" ht="13.8" thickBot="1" x14ac:dyDescent="0.3">
      <c r="A34" s="88"/>
      <c r="B34" s="781"/>
      <c r="C34" s="781"/>
      <c r="D34" s="781"/>
      <c r="E34" s="778">
        <f t="shared" si="2"/>
        <v>0</v>
      </c>
    </row>
    <row r="35" spans="1:5" ht="13.8" thickBot="1" x14ac:dyDescent="0.3">
      <c r="A35" s="212" t="s">
        <v>137</v>
      </c>
      <c r="B35" s="779">
        <f>B28+SUM(B30:B34)</f>
        <v>0</v>
      </c>
      <c r="C35" s="779">
        <f>C28+SUM(C30:C34)</f>
        <v>4999735</v>
      </c>
      <c r="D35" s="779">
        <f>D28+SUM(D30:D34)</f>
        <v>5526025</v>
      </c>
      <c r="E35" s="780">
        <f>E28+SUM(E30:E34)</f>
        <v>10525760</v>
      </c>
    </row>
    <row r="36" spans="1:5" ht="13.8" thickBot="1" x14ac:dyDescent="0.3">
      <c r="A36" s="45"/>
      <c r="B36" s="45"/>
      <c r="C36" s="45"/>
      <c r="D36" s="45"/>
      <c r="E36" s="45"/>
    </row>
    <row r="37" spans="1:5" ht="13.8" thickBot="1" x14ac:dyDescent="0.3">
      <c r="A37" s="203" t="s">
        <v>136</v>
      </c>
      <c r="B37" s="204" t="str">
        <f>+B27</f>
        <v>2017.</v>
      </c>
      <c r="C37" s="204" t="str">
        <f>+C27</f>
        <v>2018.</v>
      </c>
      <c r="D37" s="204" t="str">
        <f>+D27</f>
        <v>2019.</v>
      </c>
      <c r="E37" s="205" t="s">
        <v>50</v>
      </c>
    </row>
    <row r="38" spans="1:5" x14ac:dyDescent="0.25">
      <c r="A38" s="206" t="s">
        <v>140</v>
      </c>
      <c r="B38" s="85"/>
      <c r="C38" s="85"/>
      <c r="D38" s="85"/>
      <c r="E38" s="207">
        <f t="shared" ref="E38:E44" si="3">SUM(B38:D38)</f>
        <v>0</v>
      </c>
    </row>
    <row r="39" spans="1:5" x14ac:dyDescent="0.25">
      <c r="A39" s="213" t="s">
        <v>141</v>
      </c>
      <c r="B39" s="777"/>
      <c r="C39" s="777">
        <v>6584950</v>
      </c>
      <c r="D39" s="777">
        <v>3940810</v>
      </c>
      <c r="E39" s="778">
        <f>SUM(B39:D39)</f>
        <v>10525760</v>
      </c>
    </row>
    <row r="40" spans="1:5" x14ac:dyDescent="0.25">
      <c r="A40" s="210" t="s">
        <v>142</v>
      </c>
      <c r="B40" s="777"/>
      <c r="C40" s="777"/>
      <c r="D40" s="777"/>
      <c r="E40" s="778">
        <f t="shared" si="3"/>
        <v>0</v>
      </c>
    </row>
    <row r="41" spans="1:5" x14ac:dyDescent="0.25">
      <c r="A41" s="210" t="s">
        <v>143</v>
      </c>
      <c r="B41" s="87"/>
      <c r="C41" s="87"/>
      <c r="D41" s="87"/>
      <c r="E41" s="211">
        <f t="shared" si="3"/>
        <v>0</v>
      </c>
    </row>
    <row r="42" spans="1:5" x14ac:dyDescent="0.25">
      <c r="A42" s="90" t="s">
        <v>595</v>
      </c>
      <c r="B42" s="457"/>
      <c r="C42" s="777"/>
      <c r="D42" s="87"/>
      <c r="E42" s="778">
        <f t="shared" si="3"/>
        <v>0</v>
      </c>
    </row>
    <row r="43" spans="1:5" x14ac:dyDescent="0.25">
      <c r="A43" s="90"/>
      <c r="B43" s="87"/>
      <c r="C43" s="87"/>
      <c r="D43" s="87"/>
      <c r="E43" s="211">
        <f t="shared" si="3"/>
        <v>0</v>
      </c>
    </row>
    <row r="44" spans="1:5" ht="13.8" thickBot="1" x14ac:dyDescent="0.3">
      <c r="A44" s="88"/>
      <c r="B44" s="89"/>
      <c r="C44" s="89"/>
      <c r="D44" s="89"/>
      <c r="E44" s="211">
        <f t="shared" si="3"/>
        <v>0</v>
      </c>
    </row>
    <row r="45" spans="1:5" ht="13.8" thickBot="1" x14ac:dyDescent="0.3">
      <c r="A45" s="212" t="s">
        <v>51</v>
      </c>
      <c r="B45" s="779">
        <f>SUM(B38:B44)</f>
        <v>0</v>
      </c>
      <c r="C45" s="779">
        <f>SUM(C38:C44)</f>
        <v>6584950</v>
      </c>
      <c r="D45" s="779">
        <f>SUM(D38:D44)</f>
        <v>3940810</v>
      </c>
      <c r="E45" s="780">
        <f>SUM(E38:E44)</f>
        <v>10525760</v>
      </c>
    </row>
    <row r="47" spans="1:5" ht="15.6" x14ac:dyDescent="0.25">
      <c r="A47" s="912" t="str">
        <f>+CONCATENATE("Önkormányzaton kívüli EU-s projektekhez történő hozzájárulás ",LEFT(ÖSSZEFÜGGÉSEK!A5,4),". évi előirányzat")</f>
        <v>Önkormányzaton kívüli EU-s projektekhez történő hozzájárulás 2019. évi előirányzat</v>
      </c>
      <c r="B47" s="912"/>
      <c r="C47" s="912"/>
      <c r="D47" s="912"/>
      <c r="E47" s="912"/>
    </row>
    <row r="48" spans="1:5" ht="13.8" thickBot="1" x14ac:dyDescent="0.3"/>
    <row r="49" spans="1:5" ht="13.8" thickBot="1" x14ac:dyDescent="0.3">
      <c r="A49" s="917" t="s">
        <v>138</v>
      </c>
      <c r="B49" s="918"/>
      <c r="C49" s="919"/>
      <c r="D49" s="915" t="s">
        <v>147</v>
      </c>
      <c r="E49" s="916"/>
    </row>
    <row r="50" spans="1:5" ht="13.8" thickBot="1" x14ac:dyDescent="0.3">
      <c r="A50" s="920"/>
      <c r="B50" s="921"/>
      <c r="C50" s="922"/>
      <c r="D50" s="910"/>
      <c r="E50" s="911"/>
    </row>
    <row r="51" spans="1:5" ht="13.8" thickBot="1" x14ac:dyDescent="0.3">
      <c r="A51" s="907" t="s">
        <v>51</v>
      </c>
      <c r="B51" s="908"/>
      <c r="C51" s="909"/>
      <c r="D51" s="913">
        <f>SUM(D50:E50)</f>
        <v>0</v>
      </c>
      <c r="E51" s="914"/>
    </row>
  </sheetData>
  <mergeCells count="9">
    <mergeCell ref="D3:E3"/>
    <mergeCell ref="D26:E26"/>
    <mergeCell ref="A51:C51"/>
    <mergeCell ref="D50:E50"/>
    <mergeCell ref="A47:E47"/>
    <mergeCell ref="D51:E51"/>
    <mergeCell ref="D49:E49"/>
    <mergeCell ref="A49:C49"/>
    <mergeCell ref="A50:C50"/>
  </mergeCells>
  <phoneticPr fontId="30" type="noConversion"/>
  <conditionalFormatting sqref="E5:E12 B12:D12 B22:E22 E15:E21 E28:E35 B35:D35 E38:E45 B45:D45 D51:E51">
    <cfRule type="cellIs" dxfId="1" priority="1" stopIfTrue="1" operator="equal">
      <formula>0</formula>
    </cfRule>
  </conditionalFormatting>
  <printOptions horizontalCentered="1"/>
  <pageMargins left="0.59055118110236227" right="0.19685039370078741" top="1.4960629921259843" bottom="0.98425196850393704" header="0.78740157480314965" footer="0.78740157480314965"/>
  <pageSetup paperSize="9" scale="93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3/2019. (III.14.)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4">
    <tabColor rgb="FF92D050"/>
  </sheetPr>
  <dimension ref="A1:H160"/>
  <sheetViews>
    <sheetView zoomScale="130" zoomScaleNormal="130" zoomScaleSheetLayoutView="85" workbookViewId="0">
      <selection activeCell="A2" sqref="A2:C2"/>
    </sheetView>
  </sheetViews>
  <sheetFormatPr defaultColWidth="9.33203125" defaultRowHeight="13.2" x14ac:dyDescent="0.25"/>
  <cols>
    <col min="1" max="1" width="13.77734375" style="233" customWidth="1"/>
    <col min="2" max="2" width="69.6640625" style="3" customWidth="1"/>
    <col min="3" max="3" width="21.44140625" style="344" customWidth="1"/>
    <col min="4" max="16384" width="9.33203125" style="3"/>
  </cols>
  <sheetData>
    <row r="1" spans="1:3" s="2" customFormat="1" ht="16.5" customHeight="1" x14ac:dyDescent="0.25">
      <c r="A1" s="214"/>
      <c r="B1" s="215"/>
      <c r="C1" s="236" t="str">
        <f>+CONCATENATE("9.1. melléklet a 3/",LEFT(ÖSSZEFÜGGÉSEK!A5,4),". (III.14.) önkormányzati rendelethez")</f>
        <v>9.1. melléklet a 3/2019. (III.14.) önkormányzati rendelethez</v>
      </c>
    </row>
    <row r="2" spans="1:3" s="38" customFormat="1" ht="17.399999999999999" customHeight="1" x14ac:dyDescent="0.3">
      <c r="A2" s="866" t="s">
        <v>14</v>
      </c>
      <c r="B2" s="866"/>
      <c r="C2" s="866"/>
    </row>
    <row r="3" spans="1:3" s="38" customFormat="1" ht="15.9" customHeight="1" thickBot="1" x14ac:dyDescent="0.35">
      <c r="A3" s="867" t="s">
        <v>152</v>
      </c>
      <c r="B3" s="867"/>
      <c r="C3" s="285" t="s">
        <v>1086</v>
      </c>
    </row>
    <row r="4" spans="1:3" s="783" customFormat="1" ht="43.5" customHeight="1" thickBot="1" x14ac:dyDescent="0.3">
      <c r="A4" s="485" t="s">
        <v>69</v>
      </c>
      <c r="B4" s="483" t="s">
        <v>16</v>
      </c>
      <c r="C4" s="486" t="str">
        <f>+CONCATENATE(LEFT(ÖSSZEFÜGGÉSEK!A6,4),"2019. évi eredeti előirányzat")</f>
        <v>2019. évi eredeti előirányzat</v>
      </c>
    </row>
    <row r="5" spans="1:3" s="1" customFormat="1" ht="15" customHeight="1" thickBot="1" x14ac:dyDescent="0.3">
      <c r="A5" s="487" t="s">
        <v>502</v>
      </c>
      <c r="B5" s="488" t="s">
        <v>503</v>
      </c>
      <c r="C5" s="489" t="s">
        <v>504</v>
      </c>
    </row>
    <row r="6" spans="1:3" s="1" customFormat="1" ht="15" customHeight="1" thickBot="1" x14ac:dyDescent="0.3">
      <c r="A6" s="490" t="s">
        <v>17</v>
      </c>
      <c r="B6" s="491" t="s">
        <v>251</v>
      </c>
      <c r="C6" s="492">
        <f>+C7+C8+C9+C10+C11+C12</f>
        <v>89315873</v>
      </c>
    </row>
    <row r="7" spans="1:3" s="1" customFormat="1" ht="15" customHeight="1" x14ac:dyDescent="0.25">
      <c r="A7" s="493" t="s">
        <v>98</v>
      </c>
      <c r="B7" s="494" t="s">
        <v>252</v>
      </c>
      <c r="C7" s="495">
        <v>24825046</v>
      </c>
    </row>
    <row r="8" spans="1:3" s="1" customFormat="1" ht="15" customHeight="1" x14ac:dyDescent="0.25">
      <c r="A8" s="496" t="s">
        <v>99</v>
      </c>
      <c r="B8" s="497" t="s">
        <v>253</v>
      </c>
      <c r="C8" s="498">
        <v>28521700</v>
      </c>
    </row>
    <row r="9" spans="1:3" s="1" customFormat="1" ht="15" customHeight="1" x14ac:dyDescent="0.25">
      <c r="A9" s="496" t="s">
        <v>100</v>
      </c>
      <c r="B9" s="497" t="s">
        <v>254</v>
      </c>
      <c r="C9" s="498">
        <v>34169127</v>
      </c>
    </row>
    <row r="10" spans="1:3" s="1" customFormat="1" ht="15" customHeight="1" x14ac:dyDescent="0.25">
      <c r="A10" s="496" t="s">
        <v>101</v>
      </c>
      <c r="B10" s="497" t="s">
        <v>255</v>
      </c>
      <c r="C10" s="498">
        <v>1800000</v>
      </c>
    </row>
    <row r="11" spans="1:3" s="1" customFormat="1" ht="15" customHeight="1" x14ac:dyDescent="0.25">
      <c r="A11" s="496" t="s">
        <v>148</v>
      </c>
      <c r="B11" s="499" t="s">
        <v>439</v>
      </c>
      <c r="C11" s="498"/>
    </row>
    <row r="12" spans="1:3" s="1" customFormat="1" ht="15" customHeight="1" thickBot="1" x14ac:dyDescent="0.3">
      <c r="A12" s="500" t="s">
        <v>102</v>
      </c>
      <c r="B12" s="501" t="s">
        <v>440</v>
      </c>
      <c r="C12" s="498"/>
    </row>
    <row r="13" spans="1:3" s="1" customFormat="1" ht="15" customHeight="1" thickBot="1" x14ac:dyDescent="0.3">
      <c r="A13" s="490" t="s">
        <v>18</v>
      </c>
      <c r="B13" s="502" t="s">
        <v>256</v>
      </c>
      <c r="C13" s="492">
        <f>+C14+C15+C16+C17+C18</f>
        <v>17876185</v>
      </c>
    </row>
    <row r="14" spans="1:3" s="1" customFormat="1" ht="15" customHeight="1" x14ac:dyDescent="0.25">
      <c r="A14" s="493" t="s">
        <v>104</v>
      </c>
      <c r="B14" s="494" t="s">
        <v>257</v>
      </c>
      <c r="C14" s="495"/>
    </row>
    <row r="15" spans="1:3" s="1" customFormat="1" ht="15" customHeight="1" x14ac:dyDescent="0.25">
      <c r="A15" s="496" t="s">
        <v>105</v>
      </c>
      <c r="B15" s="497" t="s">
        <v>258</v>
      </c>
      <c r="C15" s="498"/>
    </row>
    <row r="16" spans="1:3" s="1" customFormat="1" ht="15" customHeight="1" x14ac:dyDescent="0.25">
      <c r="A16" s="496" t="s">
        <v>106</v>
      </c>
      <c r="B16" s="497" t="s">
        <v>430</v>
      </c>
      <c r="C16" s="498"/>
    </row>
    <row r="17" spans="1:3" s="1" customFormat="1" ht="15" customHeight="1" x14ac:dyDescent="0.25">
      <c r="A17" s="496" t="s">
        <v>107</v>
      </c>
      <c r="B17" s="497" t="s">
        <v>431</v>
      </c>
      <c r="C17" s="498"/>
    </row>
    <row r="18" spans="1:3" s="1" customFormat="1" ht="15" customHeight="1" x14ac:dyDescent="0.25">
      <c r="A18" s="496" t="s">
        <v>108</v>
      </c>
      <c r="B18" s="497" t="s">
        <v>259</v>
      </c>
      <c r="C18" s="498">
        <v>17876185</v>
      </c>
    </row>
    <row r="19" spans="1:3" s="1" customFormat="1" ht="15" customHeight="1" thickBot="1" x14ac:dyDescent="0.3">
      <c r="A19" s="500" t="s">
        <v>117</v>
      </c>
      <c r="B19" s="501" t="s">
        <v>260</v>
      </c>
      <c r="C19" s="503"/>
    </row>
    <row r="20" spans="1:3" s="1" customFormat="1" ht="15" customHeight="1" thickBot="1" x14ac:dyDescent="0.3">
      <c r="A20" s="490" t="s">
        <v>19</v>
      </c>
      <c r="B20" s="491" t="s">
        <v>261</v>
      </c>
      <c r="C20" s="492">
        <f>+C21+C22+C23+C24+C25</f>
        <v>7045851</v>
      </c>
    </row>
    <row r="21" spans="1:3" s="1" customFormat="1" ht="15" customHeight="1" x14ac:dyDescent="0.25">
      <c r="A21" s="493" t="s">
        <v>87</v>
      </c>
      <c r="B21" s="494" t="s">
        <v>262</v>
      </c>
      <c r="C21" s="495"/>
    </row>
    <row r="22" spans="1:3" s="1" customFormat="1" ht="15" customHeight="1" x14ac:dyDescent="0.25">
      <c r="A22" s="496" t="s">
        <v>88</v>
      </c>
      <c r="B22" s="497" t="s">
        <v>263</v>
      </c>
      <c r="C22" s="498"/>
    </row>
    <row r="23" spans="1:3" s="1" customFormat="1" ht="15" customHeight="1" x14ac:dyDescent="0.25">
      <c r="A23" s="496" t="s">
        <v>89</v>
      </c>
      <c r="B23" s="497" t="s">
        <v>432</v>
      </c>
      <c r="C23" s="498"/>
    </row>
    <row r="24" spans="1:3" s="1" customFormat="1" ht="15" customHeight="1" x14ac:dyDescent="0.25">
      <c r="A24" s="496" t="s">
        <v>90</v>
      </c>
      <c r="B24" s="497" t="s">
        <v>433</v>
      </c>
      <c r="C24" s="498"/>
    </row>
    <row r="25" spans="1:3" s="1" customFormat="1" ht="15" customHeight="1" x14ac:dyDescent="0.25">
      <c r="A25" s="496" t="s">
        <v>171</v>
      </c>
      <c r="B25" s="497" t="s">
        <v>264</v>
      </c>
      <c r="C25" s="498">
        <v>7045851</v>
      </c>
    </row>
    <row r="26" spans="1:3" s="1" customFormat="1" ht="15" customHeight="1" thickBot="1" x14ac:dyDescent="0.3">
      <c r="A26" s="500" t="s">
        <v>172</v>
      </c>
      <c r="B26" s="504" t="s">
        <v>265</v>
      </c>
      <c r="C26" s="498">
        <v>7045851</v>
      </c>
    </row>
    <row r="27" spans="1:3" s="1" customFormat="1" ht="15" customHeight="1" thickBot="1" x14ac:dyDescent="0.3">
      <c r="A27" s="490" t="s">
        <v>173</v>
      </c>
      <c r="B27" s="491" t="s">
        <v>266</v>
      </c>
      <c r="C27" s="505">
        <f>+C28+C32+C33+C34</f>
        <v>7563386</v>
      </c>
    </row>
    <row r="28" spans="1:3" s="1" customFormat="1" ht="15" customHeight="1" x14ac:dyDescent="0.25">
      <c r="A28" s="493" t="s">
        <v>267</v>
      </c>
      <c r="B28" s="494" t="s">
        <v>446</v>
      </c>
      <c r="C28" s="506">
        <f>+C29+C30+C31</f>
        <v>4904392</v>
      </c>
    </row>
    <row r="29" spans="1:3" s="1" customFormat="1" ht="15" customHeight="1" x14ac:dyDescent="0.25">
      <c r="A29" s="555" t="s">
        <v>268</v>
      </c>
      <c r="B29" s="497" t="s">
        <v>273</v>
      </c>
      <c r="C29" s="498">
        <v>334020</v>
      </c>
    </row>
    <row r="30" spans="1:3" s="1" customFormat="1" ht="15" customHeight="1" x14ac:dyDescent="0.25">
      <c r="A30" s="555" t="s">
        <v>269</v>
      </c>
      <c r="B30" s="497" t="s">
        <v>274</v>
      </c>
      <c r="C30" s="498"/>
    </row>
    <row r="31" spans="1:3" s="1" customFormat="1" ht="15" customHeight="1" x14ac:dyDescent="0.25">
      <c r="A31" s="555" t="s">
        <v>444</v>
      </c>
      <c r="B31" s="507" t="s">
        <v>445</v>
      </c>
      <c r="C31" s="498">
        <v>4570372</v>
      </c>
    </row>
    <row r="32" spans="1:3" s="1" customFormat="1" ht="15" customHeight="1" x14ac:dyDescent="0.25">
      <c r="A32" s="496" t="s">
        <v>270</v>
      </c>
      <c r="B32" s="497" t="s">
        <v>275</v>
      </c>
      <c r="C32" s="498">
        <v>2296337</v>
      </c>
    </row>
    <row r="33" spans="1:3" s="1" customFormat="1" ht="15" customHeight="1" x14ac:dyDescent="0.25">
      <c r="A33" s="496" t="s">
        <v>271</v>
      </c>
      <c r="B33" s="497" t="s">
        <v>276</v>
      </c>
      <c r="C33" s="498"/>
    </row>
    <row r="34" spans="1:3" s="1" customFormat="1" ht="15" customHeight="1" thickBot="1" x14ac:dyDescent="0.3">
      <c r="A34" s="500" t="s">
        <v>272</v>
      </c>
      <c r="B34" s="504" t="s">
        <v>277</v>
      </c>
      <c r="C34" s="503">
        <v>362657</v>
      </c>
    </row>
    <row r="35" spans="1:3" s="1" customFormat="1" ht="15" customHeight="1" thickBot="1" x14ac:dyDescent="0.3">
      <c r="A35" s="490" t="s">
        <v>21</v>
      </c>
      <c r="B35" s="491" t="s">
        <v>441</v>
      </c>
      <c r="C35" s="492">
        <f>SUM(C36:C46)</f>
        <v>17891473</v>
      </c>
    </row>
    <row r="36" spans="1:3" s="1" customFormat="1" ht="15" customHeight="1" x14ac:dyDescent="0.25">
      <c r="A36" s="493" t="s">
        <v>91</v>
      </c>
      <c r="B36" s="494" t="s">
        <v>280</v>
      </c>
      <c r="C36" s="495">
        <v>2300000</v>
      </c>
    </row>
    <row r="37" spans="1:3" s="1" customFormat="1" ht="15" customHeight="1" x14ac:dyDescent="0.25">
      <c r="A37" s="496" t="s">
        <v>92</v>
      </c>
      <c r="B37" s="497" t="s">
        <v>281</v>
      </c>
      <c r="C37" s="498">
        <v>150000</v>
      </c>
    </row>
    <row r="38" spans="1:3" s="1" customFormat="1" ht="15" customHeight="1" x14ac:dyDescent="0.25">
      <c r="A38" s="496" t="s">
        <v>93</v>
      </c>
      <c r="B38" s="497" t="s">
        <v>282</v>
      </c>
      <c r="C38" s="498">
        <v>5023200</v>
      </c>
    </row>
    <row r="39" spans="1:3" s="1" customFormat="1" ht="15" customHeight="1" x14ac:dyDescent="0.25">
      <c r="A39" s="496" t="s">
        <v>175</v>
      </c>
      <c r="B39" s="497" t="s">
        <v>283</v>
      </c>
      <c r="C39" s="498">
        <v>5090086</v>
      </c>
    </row>
    <row r="40" spans="1:3" s="1" customFormat="1" ht="15" customHeight="1" x14ac:dyDescent="0.25">
      <c r="A40" s="496" t="s">
        <v>176</v>
      </c>
      <c r="B40" s="497" t="s">
        <v>284</v>
      </c>
      <c r="C40" s="498">
        <v>1445669</v>
      </c>
    </row>
    <row r="41" spans="1:3" s="1" customFormat="1" ht="15" customHeight="1" x14ac:dyDescent="0.25">
      <c r="A41" s="496" t="s">
        <v>177</v>
      </c>
      <c r="B41" s="497" t="s">
        <v>285</v>
      </c>
      <c r="C41" s="498">
        <v>3782418</v>
      </c>
    </row>
    <row r="42" spans="1:3" s="1" customFormat="1" ht="15" customHeight="1" x14ac:dyDescent="0.25">
      <c r="A42" s="496" t="s">
        <v>178</v>
      </c>
      <c r="B42" s="497" t="s">
        <v>286</v>
      </c>
      <c r="C42" s="498"/>
    </row>
    <row r="43" spans="1:3" s="1" customFormat="1" ht="15" customHeight="1" x14ac:dyDescent="0.25">
      <c r="A43" s="496" t="s">
        <v>179</v>
      </c>
      <c r="B43" s="497" t="s">
        <v>287</v>
      </c>
      <c r="C43" s="498">
        <v>100</v>
      </c>
    </row>
    <row r="44" spans="1:3" s="1" customFormat="1" ht="15" customHeight="1" x14ac:dyDescent="0.25">
      <c r="A44" s="496" t="s">
        <v>278</v>
      </c>
      <c r="B44" s="497" t="s">
        <v>288</v>
      </c>
      <c r="C44" s="784"/>
    </row>
    <row r="45" spans="1:3" s="1" customFormat="1" ht="15" customHeight="1" x14ac:dyDescent="0.25">
      <c r="A45" s="500" t="s">
        <v>279</v>
      </c>
      <c r="B45" s="504" t="s">
        <v>443</v>
      </c>
      <c r="C45" s="785"/>
    </row>
    <row r="46" spans="1:3" s="1" customFormat="1" ht="15" customHeight="1" thickBot="1" x14ac:dyDescent="0.3">
      <c r="A46" s="500" t="s">
        <v>442</v>
      </c>
      <c r="B46" s="501" t="s">
        <v>289</v>
      </c>
      <c r="C46" s="785">
        <v>100000</v>
      </c>
    </row>
    <row r="47" spans="1:3" s="1" customFormat="1" ht="15" customHeight="1" thickBot="1" x14ac:dyDescent="0.3">
      <c r="A47" s="490" t="s">
        <v>22</v>
      </c>
      <c r="B47" s="491" t="s">
        <v>290</v>
      </c>
      <c r="C47" s="492">
        <f>SUM(C48:C52)</f>
        <v>0</v>
      </c>
    </row>
    <row r="48" spans="1:3" s="1" customFormat="1" ht="15" customHeight="1" x14ac:dyDescent="0.25">
      <c r="A48" s="493" t="s">
        <v>94</v>
      </c>
      <c r="B48" s="494" t="s">
        <v>294</v>
      </c>
      <c r="C48" s="786"/>
    </row>
    <row r="49" spans="1:3" s="1" customFormat="1" ht="15" customHeight="1" x14ac:dyDescent="0.25">
      <c r="A49" s="496" t="s">
        <v>95</v>
      </c>
      <c r="B49" s="497" t="s">
        <v>295</v>
      </c>
      <c r="C49" s="784"/>
    </row>
    <row r="50" spans="1:3" s="1" customFormat="1" ht="15" customHeight="1" x14ac:dyDescent="0.25">
      <c r="A50" s="496" t="s">
        <v>291</v>
      </c>
      <c r="B50" s="497" t="s">
        <v>296</v>
      </c>
      <c r="C50" s="784"/>
    </row>
    <row r="51" spans="1:3" s="1" customFormat="1" ht="15" customHeight="1" x14ac:dyDescent="0.25">
      <c r="A51" s="496" t="s">
        <v>292</v>
      </c>
      <c r="B51" s="497" t="s">
        <v>297</v>
      </c>
      <c r="C51" s="784"/>
    </row>
    <row r="52" spans="1:3" s="1" customFormat="1" ht="15" customHeight="1" thickBot="1" x14ac:dyDescent="0.3">
      <c r="A52" s="500" t="s">
        <v>293</v>
      </c>
      <c r="B52" s="501" t="s">
        <v>298</v>
      </c>
      <c r="C52" s="785"/>
    </row>
    <row r="53" spans="1:3" s="1" customFormat="1" ht="15" customHeight="1" thickBot="1" x14ac:dyDescent="0.3">
      <c r="A53" s="490" t="s">
        <v>180</v>
      </c>
      <c r="B53" s="491" t="s">
        <v>299</v>
      </c>
      <c r="C53" s="492">
        <f>SUM(C54:C56)</f>
        <v>0</v>
      </c>
    </row>
    <row r="54" spans="1:3" s="1" customFormat="1" ht="15" customHeight="1" x14ac:dyDescent="0.25">
      <c r="A54" s="493" t="s">
        <v>96</v>
      </c>
      <c r="B54" s="494" t="s">
        <v>300</v>
      </c>
      <c r="C54" s="495"/>
    </row>
    <row r="55" spans="1:3" s="1" customFormat="1" ht="15" customHeight="1" x14ac:dyDescent="0.25">
      <c r="A55" s="496" t="s">
        <v>97</v>
      </c>
      <c r="B55" s="497" t="s">
        <v>434</v>
      </c>
      <c r="C55" s="498"/>
    </row>
    <row r="56" spans="1:3" s="1" customFormat="1" ht="15" customHeight="1" x14ac:dyDescent="0.25">
      <c r="A56" s="496" t="s">
        <v>303</v>
      </c>
      <c r="B56" s="497" t="s">
        <v>301</v>
      </c>
      <c r="C56" s="498"/>
    </row>
    <row r="57" spans="1:3" s="1" customFormat="1" ht="15" customHeight="1" thickBot="1" x14ac:dyDescent="0.3">
      <c r="A57" s="500" t="s">
        <v>304</v>
      </c>
      <c r="B57" s="501" t="s">
        <v>302</v>
      </c>
      <c r="C57" s="503"/>
    </row>
    <row r="58" spans="1:3" s="1" customFormat="1" ht="15" customHeight="1" thickBot="1" x14ac:dyDescent="0.3">
      <c r="A58" s="490" t="s">
        <v>24</v>
      </c>
      <c r="B58" s="502" t="s">
        <v>305</v>
      </c>
      <c r="C58" s="492">
        <f>SUM(C59:C61)</f>
        <v>0</v>
      </c>
    </row>
    <row r="59" spans="1:3" s="1" customFormat="1" ht="15" customHeight="1" x14ac:dyDescent="0.25">
      <c r="A59" s="493" t="s">
        <v>181</v>
      </c>
      <c r="B59" s="494" t="s">
        <v>307</v>
      </c>
      <c r="C59" s="784"/>
    </row>
    <row r="60" spans="1:3" s="1" customFormat="1" ht="15" customHeight="1" x14ac:dyDescent="0.25">
      <c r="A60" s="496" t="s">
        <v>182</v>
      </c>
      <c r="B60" s="497" t="s">
        <v>435</v>
      </c>
      <c r="C60" s="784"/>
    </row>
    <row r="61" spans="1:3" s="1" customFormat="1" ht="15" customHeight="1" x14ac:dyDescent="0.25">
      <c r="A61" s="496" t="s">
        <v>227</v>
      </c>
      <c r="B61" s="497" t="s">
        <v>308</v>
      </c>
      <c r="C61" s="784"/>
    </row>
    <row r="62" spans="1:3" s="1" customFormat="1" ht="15" customHeight="1" thickBot="1" x14ac:dyDescent="0.3">
      <c r="A62" s="500" t="s">
        <v>306</v>
      </c>
      <c r="B62" s="501" t="s">
        <v>309</v>
      </c>
      <c r="C62" s="784"/>
    </row>
    <row r="63" spans="1:3" s="1" customFormat="1" ht="15" customHeight="1" thickBot="1" x14ac:dyDescent="0.3">
      <c r="A63" s="508" t="s">
        <v>486</v>
      </c>
      <c r="B63" s="491" t="s">
        <v>310</v>
      </c>
      <c r="C63" s="505">
        <f>+C6+C13+C20+C27+C35+C47+C53+C58</f>
        <v>139692768</v>
      </c>
    </row>
    <row r="64" spans="1:3" s="1" customFormat="1" ht="15" customHeight="1" thickBot="1" x14ac:dyDescent="0.3">
      <c r="A64" s="509" t="s">
        <v>311</v>
      </c>
      <c r="B64" s="502" t="s">
        <v>312</v>
      </c>
      <c r="C64" s="492">
        <f>SUM(C65:C67)</f>
        <v>0</v>
      </c>
    </row>
    <row r="65" spans="1:3" s="1" customFormat="1" ht="15" customHeight="1" x14ac:dyDescent="0.25">
      <c r="A65" s="493" t="s">
        <v>343</v>
      </c>
      <c r="B65" s="494" t="s">
        <v>313</v>
      </c>
      <c r="C65" s="784"/>
    </row>
    <row r="66" spans="1:3" s="1" customFormat="1" ht="15" customHeight="1" x14ac:dyDescent="0.25">
      <c r="A66" s="496" t="s">
        <v>352</v>
      </c>
      <c r="B66" s="497" t="s">
        <v>314</v>
      </c>
      <c r="C66" s="784"/>
    </row>
    <row r="67" spans="1:3" s="1" customFormat="1" ht="15" customHeight="1" thickBot="1" x14ac:dyDescent="0.3">
      <c r="A67" s="500" t="s">
        <v>353</v>
      </c>
      <c r="B67" s="510" t="s">
        <v>471</v>
      </c>
      <c r="C67" s="784"/>
    </row>
    <row r="68" spans="1:3" s="1" customFormat="1" ht="15" customHeight="1" thickBot="1" x14ac:dyDescent="0.3">
      <c r="A68" s="509" t="s">
        <v>316</v>
      </c>
      <c r="B68" s="502" t="s">
        <v>317</v>
      </c>
      <c r="C68" s="492">
        <f>SUM(C69:C72)</f>
        <v>0</v>
      </c>
    </row>
    <row r="69" spans="1:3" s="1" customFormat="1" ht="15" customHeight="1" x14ac:dyDescent="0.25">
      <c r="A69" s="493" t="s">
        <v>149</v>
      </c>
      <c r="B69" s="494" t="s">
        <v>318</v>
      </c>
      <c r="C69" s="784"/>
    </row>
    <row r="70" spans="1:3" s="1" customFormat="1" ht="15" customHeight="1" x14ac:dyDescent="0.25">
      <c r="A70" s="496" t="s">
        <v>150</v>
      </c>
      <c r="B70" s="497" t="s">
        <v>319</v>
      </c>
      <c r="C70" s="784"/>
    </row>
    <row r="71" spans="1:3" s="1" customFormat="1" ht="15" customHeight="1" x14ac:dyDescent="0.25">
      <c r="A71" s="496" t="s">
        <v>344</v>
      </c>
      <c r="B71" s="497" t="s">
        <v>320</v>
      </c>
      <c r="C71" s="784"/>
    </row>
    <row r="72" spans="1:3" s="1" customFormat="1" ht="15" customHeight="1" thickBot="1" x14ac:dyDescent="0.3">
      <c r="A72" s="500" t="s">
        <v>345</v>
      </c>
      <c r="B72" s="501" t="s">
        <v>321</v>
      </c>
      <c r="C72" s="784"/>
    </row>
    <row r="73" spans="1:3" s="1" customFormat="1" ht="15" customHeight="1" thickBot="1" x14ac:dyDescent="0.3">
      <c r="A73" s="509" t="s">
        <v>322</v>
      </c>
      <c r="B73" s="502" t="s">
        <v>323</v>
      </c>
      <c r="C73" s="492">
        <f>SUM(C74:C75)</f>
        <v>15457768</v>
      </c>
    </row>
    <row r="74" spans="1:3" s="1" customFormat="1" ht="15" customHeight="1" x14ac:dyDescent="0.25">
      <c r="A74" s="493" t="s">
        <v>346</v>
      </c>
      <c r="B74" s="494" t="s">
        <v>324</v>
      </c>
      <c r="C74" s="784">
        <v>15457768</v>
      </c>
    </row>
    <row r="75" spans="1:3" s="1" customFormat="1" ht="15" customHeight="1" thickBot="1" x14ac:dyDescent="0.3">
      <c r="A75" s="500" t="s">
        <v>347</v>
      </c>
      <c r="B75" s="501" t="s">
        <v>325</v>
      </c>
      <c r="C75" s="784"/>
    </row>
    <row r="76" spans="1:3" s="1" customFormat="1" ht="15" customHeight="1" thickBot="1" x14ac:dyDescent="0.3">
      <c r="A76" s="509" t="s">
        <v>326</v>
      </c>
      <c r="B76" s="502" t="s">
        <v>327</v>
      </c>
      <c r="C76" s="492">
        <f>SUM(C77:C80)</f>
        <v>0</v>
      </c>
    </row>
    <row r="77" spans="1:3" s="1" customFormat="1" ht="15" customHeight="1" x14ac:dyDescent="0.25">
      <c r="A77" s="493" t="s">
        <v>348</v>
      </c>
      <c r="B77" s="494" t="s">
        <v>328</v>
      </c>
      <c r="C77" s="784"/>
    </row>
    <row r="78" spans="1:3" s="1" customFormat="1" ht="15" customHeight="1" x14ac:dyDescent="0.25">
      <c r="A78" s="496" t="s">
        <v>349</v>
      </c>
      <c r="B78" s="497" t="s">
        <v>329</v>
      </c>
      <c r="C78" s="784"/>
    </row>
    <row r="79" spans="1:3" s="1" customFormat="1" ht="15" customHeight="1" x14ac:dyDescent="0.25">
      <c r="A79" s="500" t="s">
        <v>350</v>
      </c>
      <c r="B79" s="504" t="s">
        <v>564</v>
      </c>
      <c r="C79" s="784"/>
    </row>
    <row r="80" spans="1:3" s="1" customFormat="1" ht="15" customHeight="1" thickBot="1" x14ac:dyDescent="0.3">
      <c r="A80" s="500" t="s">
        <v>563</v>
      </c>
      <c r="B80" s="501" t="s">
        <v>330</v>
      </c>
      <c r="C80" s="784"/>
    </row>
    <row r="81" spans="1:3" s="1" customFormat="1" ht="15" customHeight="1" thickBot="1" x14ac:dyDescent="0.3">
      <c r="A81" s="509" t="s">
        <v>331</v>
      </c>
      <c r="B81" s="502" t="s">
        <v>351</v>
      </c>
      <c r="C81" s="492">
        <f>SUM(C82:C85)</f>
        <v>0</v>
      </c>
    </row>
    <row r="82" spans="1:3" s="1" customFormat="1" ht="15" customHeight="1" x14ac:dyDescent="0.25">
      <c r="A82" s="511" t="s">
        <v>332</v>
      </c>
      <c r="B82" s="494" t="s">
        <v>333</v>
      </c>
      <c r="C82" s="784"/>
    </row>
    <row r="83" spans="1:3" s="1" customFormat="1" ht="15" customHeight="1" x14ac:dyDescent="0.25">
      <c r="A83" s="512" t="s">
        <v>334</v>
      </c>
      <c r="B83" s="497" t="s">
        <v>335</v>
      </c>
      <c r="C83" s="784"/>
    </row>
    <row r="84" spans="1:3" s="1" customFormat="1" ht="15" customHeight="1" x14ac:dyDescent="0.25">
      <c r="A84" s="512" t="s">
        <v>336</v>
      </c>
      <c r="B84" s="497" t="s">
        <v>337</v>
      </c>
      <c r="C84" s="784"/>
    </row>
    <row r="85" spans="1:3" s="1" customFormat="1" ht="15" customHeight="1" thickBot="1" x14ac:dyDescent="0.3">
      <c r="A85" s="513" t="s">
        <v>338</v>
      </c>
      <c r="B85" s="501" t="s">
        <v>339</v>
      </c>
      <c r="C85" s="784"/>
    </row>
    <row r="86" spans="1:3" s="1" customFormat="1" ht="15" customHeight="1" thickBot="1" x14ac:dyDescent="0.3">
      <c r="A86" s="509" t="s">
        <v>340</v>
      </c>
      <c r="B86" s="502" t="s">
        <v>485</v>
      </c>
      <c r="C86" s="514"/>
    </row>
    <row r="87" spans="1:3" s="1" customFormat="1" ht="15" customHeight="1" thickBot="1" x14ac:dyDescent="0.3">
      <c r="A87" s="509" t="s">
        <v>342</v>
      </c>
      <c r="B87" s="502" t="s">
        <v>341</v>
      </c>
      <c r="C87" s="514"/>
    </row>
    <row r="88" spans="1:3" s="1" customFormat="1" ht="15" customHeight="1" thickBot="1" x14ac:dyDescent="0.3">
      <c r="A88" s="509" t="s">
        <v>354</v>
      </c>
      <c r="B88" s="515" t="s">
        <v>488</v>
      </c>
      <c r="C88" s="505">
        <f>+C64+C68+C73+C76+C81+C87+C86</f>
        <v>15457768</v>
      </c>
    </row>
    <row r="89" spans="1:3" s="1" customFormat="1" ht="15" customHeight="1" thickBot="1" x14ac:dyDescent="0.3">
      <c r="A89" s="516" t="s">
        <v>487</v>
      </c>
      <c r="B89" s="517" t="s">
        <v>489</v>
      </c>
      <c r="C89" s="505">
        <f>+C63+C88</f>
        <v>155150536</v>
      </c>
    </row>
    <row r="90" spans="1:3" s="1" customFormat="1" ht="9.75" customHeight="1" x14ac:dyDescent="0.25">
      <c r="A90" s="518"/>
      <c r="B90" s="519"/>
      <c r="C90" s="520"/>
    </row>
    <row r="91" spans="1:3" s="783" customFormat="1" ht="20.25" customHeight="1" x14ac:dyDescent="0.25">
      <c r="A91" s="865" t="s">
        <v>46</v>
      </c>
      <c r="B91" s="865"/>
      <c r="C91" s="865"/>
    </row>
    <row r="92" spans="1:3" s="783" customFormat="1" ht="15" customHeight="1" thickBot="1" x14ac:dyDescent="0.35">
      <c r="A92" s="868" t="s">
        <v>153</v>
      </c>
      <c r="B92" s="868"/>
      <c r="C92" s="135"/>
    </row>
    <row r="93" spans="1:3" s="783" customFormat="1" ht="39" customHeight="1" thickBot="1" x14ac:dyDescent="0.3">
      <c r="A93" s="485" t="s">
        <v>69</v>
      </c>
      <c r="B93" s="483" t="s">
        <v>47</v>
      </c>
      <c r="C93" s="486" t="str">
        <f>+C4</f>
        <v>2019. évi eredeti előirányzat</v>
      </c>
    </row>
    <row r="94" spans="1:3" s="1" customFormat="1" ht="15" customHeight="1" thickBot="1" x14ac:dyDescent="0.3">
      <c r="A94" s="485" t="s">
        <v>502</v>
      </c>
      <c r="B94" s="483" t="s">
        <v>503</v>
      </c>
      <c r="C94" s="486" t="s">
        <v>504</v>
      </c>
    </row>
    <row r="95" spans="1:3" s="783" customFormat="1" ht="15" customHeight="1" thickBot="1" x14ac:dyDescent="0.3">
      <c r="A95" s="521" t="s">
        <v>17</v>
      </c>
      <c r="B95" s="522" t="s">
        <v>607</v>
      </c>
      <c r="C95" s="523">
        <f>C96+C97+C98+C99+C100</f>
        <v>94348524</v>
      </c>
    </row>
    <row r="96" spans="1:3" s="783" customFormat="1" ht="15" customHeight="1" x14ac:dyDescent="0.25">
      <c r="A96" s="524" t="s">
        <v>98</v>
      </c>
      <c r="B96" s="525" t="s">
        <v>48</v>
      </c>
      <c r="C96" s="526">
        <v>27075687</v>
      </c>
    </row>
    <row r="97" spans="1:3" s="783" customFormat="1" ht="15" customHeight="1" x14ac:dyDescent="0.25">
      <c r="A97" s="496" t="s">
        <v>99</v>
      </c>
      <c r="B97" s="527" t="s">
        <v>183</v>
      </c>
      <c r="C97" s="498">
        <v>4622781</v>
      </c>
    </row>
    <row r="98" spans="1:3" s="783" customFormat="1" ht="15" customHeight="1" x14ac:dyDescent="0.25">
      <c r="A98" s="496" t="s">
        <v>100</v>
      </c>
      <c r="B98" s="527" t="s">
        <v>139</v>
      </c>
      <c r="C98" s="503">
        <v>51470586</v>
      </c>
    </row>
    <row r="99" spans="1:3" s="783" customFormat="1" ht="15" customHeight="1" x14ac:dyDescent="0.25">
      <c r="A99" s="496" t="s">
        <v>101</v>
      </c>
      <c r="B99" s="528" t="s">
        <v>184</v>
      </c>
      <c r="C99" s="503">
        <v>6817500</v>
      </c>
    </row>
    <row r="100" spans="1:3" s="783" customFormat="1" ht="15" customHeight="1" x14ac:dyDescent="0.25">
      <c r="A100" s="496" t="s">
        <v>112</v>
      </c>
      <c r="B100" s="529" t="s">
        <v>185</v>
      </c>
      <c r="C100" s="503">
        <f>SUM(C101:C113)</f>
        <v>4361970</v>
      </c>
    </row>
    <row r="101" spans="1:3" s="783" customFormat="1" ht="15" customHeight="1" x14ac:dyDescent="0.25">
      <c r="A101" s="496" t="s">
        <v>102</v>
      </c>
      <c r="B101" s="527" t="s">
        <v>452</v>
      </c>
      <c r="C101" s="503">
        <v>366627</v>
      </c>
    </row>
    <row r="102" spans="1:3" s="783" customFormat="1" ht="15" customHeight="1" x14ac:dyDescent="0.25">
      <c r="A102" s="496" t="s">
        <v>103</v>
      </c>
      <c r="B102" s="530" t="s">
        <v>451</v>
      </c>
      <c r="C102" s="503"/>
    </row>
    <row r="103" spans="1:3" s="783" customFormat="1" ht="15" customHeight="1" x14ac:dyDescent="0.25">
      <c r="A103" s="496" t="s">
        <v>113</v>
      </c>
      <c r="B103" s="530" t="s">
        <v>450</v>
      </c>
      <c r="C103" s="503"/>
    </row>
    <row r="104" spans="1:3" s="783" customFormat="1" ht="15" customHeight="1" x14ac:dyDescent="0.25">
      <c r="A104" s="496" t="s">
        <v>114</v>
      </c>
      <c r="B104" s="531" t="s">
        <v>357</v>
      </c>
      <c r="C104" s="503"/>
    </row>
    <row r="105" spans="1:3" s="783" customFormat="1" ht="15" customHeight="1" x14ac:dyDescent="0.25">
      <c r="A105" s="496" t="s">
        <v>115</v>
      </c>
      <c r="B105" s="532" t="s">
        <v>358</v>
      </c>
      <c r="C105" s="503"/>
    </row>
    <row r="106" spans="1:3" s="783" customFormat="1" ht="15" customHeight="1" x14ac:dyDescent="0.25">
      <c r="A106" s="496" t="s">
        <v>116</v>
      </c>
      <c r="B106" s="532" t="s">
        <v>359</v>
      </c>
      <c r="C106" s="503"/>
    </row>
    <row r="107" spans="1:3" s="783" customFormat="1" ht="15" customHeight="1" x14ac:dyDescent="0.25">
      <c r="A107" s="496" t="s">
        <v>118</v>
      </c>
      <c r="B107" s="531" t="s">
        <v>360</v>
      </c>
      <c r="C107" s="503"/>
    </row>
    <row r="108" spans="1:3" s="783" customFormat="1" ht="15" customHeight="1" x14ac:dyDescent="0.25">
      <c r="A108" s="496" t="s">
        <v>186</v>
      </c>
      <c r="B108" s="531" t="s">
        <v>361</v>
      </c>
      <c r="C108" s="503"/>
    </row>
    <row r="109" spans="1:3" s="783" customFormat="1" ht="15" customHeight="1" x14ac:dyDescent="0.25">
      <c r="A109" s="496" t="s">
        <v>355</v>
      </c>
      <c r="B109" s="532" t="s">
        <v>362</v>
      </c>
      <c r="C109" s="503"/>
    </row>
    <row r="110" spans="1:3" s="783" customFormat="1" ht="15" customHeight="1" x14ac:dyDescent="0.25">
      <c r="A110" s="533" t="s">
        <v>356</v>
      </c>
      <c r="B110" s="530" t="s">
        <v>363</v>
      </c>
      <c r="C110" s="503"/>
    </row>
    <row r="111" spans="1:3" s="783" customFormat="1" ht="15" customHeight="1" x14ac:dyDescent="0.25">
      <c r="A111" s="496" t="s">
        <v>448</v>
      </c>
      <c r="B111" s="530" t="s">
        <v>364</v>
      </c>
      <c r="C111" s="503"/>
    </row>
    <row r="112" spans="1:3" s="783" customFormat="1" ht="15" customHeight="1" x14ac:dyDescent="0.25">
      <c r="A112" s="500" t="s">
        <v>449</v>
      </c>
      <c r="B112" s="530" t="s">
        <v>365</v>
      </c>
      <c r="C112" s="503">
        <v>1100000</v>
      </c>
    </row>
    <row r="113" spans="1:3" s="783" customFormat="1" ht="15" customHeight="1" x14ac:dyDescent="0.25">
      <c r="A113" s="496" t="s">
        <v>453</v>
      </c>
      <c r="B113" s="528" t="s">
        <v>49</v>
      </c>
      <c r="C113" s="498">
        <v>2895343</v>
      </c>
    </row>
    <row r="114" spans="1:3" s="783" customFormat="1" ht="15" customHeight="1" x14ac:dyDescent="0.25">
      <c r="A114" s="496" t="s">
        <v>454</v>
      </c>
      <c r="B114" s="527" t="s">
        <v>456</v>
      </c>
      <c r="C114" s="498">
        <v>2895343</v>
      </c>
    </row>
    <row r="115" spans="1:3" s="783" customFormat="1" ht="15" customHeight="1" thickBot="1" x14ac:dyDescent="0.3">
      <c r="A115" s="534" t="s">
        <v>455</v>
      </c>
      <c r="B115" s="535" t="s">
        <v>457</v>
      </c>
      <c r="C115" s="536"/>
    </row>
    <row r="116" spans="1:3" s="783" customFormat="1" ht="15" customHeight="1" thickBot="1" x14ac:dyDescent="0.3">
      <c r="A116" s="537" t="s">
        <v>18</v>
      </c>
      <c r="B116" s="538" t="s">
        <v>608</v>
      </c>
      <c r="C116" s="539">
        <f>C117+C119</f>
        <v>8315165</v>
      </c>
    </row>
    <row r="117" spans="1:3" s="783" customFormat="1" ht="15" customHeight="1" x14ac:dyDescent="0.25">
      <c r="A117" s="493" t="s">
        <v>104</v>
      </c>
      <c r="B117" s="527" t="s">
        <v>225</v>
      </c>
      <c r="C117" s="495">
        <v>8315165</v>
      </c>
    </row>
    <row r="118" spans="1:3" s="783" customFormat="1" ht="15" customHeight="1" x14ac:dyDescent="0.25">
      <c r="A118" s="493" t="s">
        <v>105</v>
      </c>
      <c r="B118" s="540" t="s">
        <v>370</v>
      </c>
      <c r="C118" s="495">
        <v>8261815</v>
      </c>
    </row>
    <row r="119" spans="1:3" s="783" customFormat="1" ht="15" customHeight="1" x14ac:dyDescent="0.25">
      <c r="A119" s="493" t="s">
        <v>106</v>
      </c>
      <c r="B119" s="540" t="s">
        <v>187</v>
      </c>
      <c r="C119" s="498"/>
    </row>
    <row r="120" spans="1:3" s="783" customFormat="1" ht="15" customHeight="1" x14ac:dyDescent="0.25">
      <c r="A120" s="493" t="s">
        <v>107</v>
      </c>
      <c r="B120" s="540" t="s">
        <v>371</v>
      </c>
      <c r="C120" s="541"/>
    </row>
    <row r="121" spans="1:3" s="783" customFormat="1" ht="15" customHeight="1" x14ac:dyDescent="0.25">
      <c r="A121" s="493" t="s">
        <v>108</v>
      </c>
      <c r="B121" s="501" t="s">
        <v>228</v>
      </c>
      <c r="C121" s="541"/>
    </row>
    <row r="122" spans="1:3" s="783" customFormat="1" ht="15" customHeight="1" x14ac:dyDescent="0.25">
      <c r="A122" s="493" t="s">
        <v>117</v>
      </c>
      <c r="B122" s="499" t="s">
        <v>436</v>
      </c>
      <c r="C122" s="541"/>
    </row>
    <row r="123" spans="1:3" s="783" customFormat="1" ht="15" customHeight="1" x14ac:dyDescent="0.25">
      <c r="A123" s="493" t="s">
        <v>119</v>
      </c>
      <c r="B123" s="542" t="s">
        <v>376</v>
      </c>
      <c r="C123" s="541"/>
    </row>
    <row r="124" spans="1:3" s="783" customFormat="1" ht="15" customHeight="1" x14ac:dyDescent="0.25">
      <c r="A124" s="493" t="s">
        <v>188</v>
      </c>
      <c r="B124" s="532" t="s">
        <v>359</v>
      </c>
      <c r="C124" s="541"/>
    </row>
    <row r="125" spans="1:3" s="783" customFormat="1" ht="15" customHeight="1" x14ac:dyDescent="0.25">
      <c r="A125" s="493" t="s">
        <v>189</v>
      </c>
      <c r="B125" s="532" t="s">
        <v>375</v>
      </c>
      <c r="C125" s="541"/>
    </row>
    <row r="126" spans="1:3" s="783" customFormat="1" ht="15" customHeight="1" x14ac:dyDescent="0.25">
      <c r="A126" s="493" t="s">
        <v>190</v>
      </c>
      <c r="B126" s="532" t="s">
        <v>374</v>
      </c>
      <c r="C126" s="541"/>
    </row>
    <row r="127" spans="1:3" s="783" customFormat="1" ht="15" customHeight="1" x14ac:dyDescent="0.25">
      <c r="A127" s="493" t="s">
        <v>367</v>
      </c>
      <c r="B127" s="532" t="s">
        <v>362</v>
      </c>
      <c r="C127" s="541"/>
    </row>
    <row r="128" spans="1:3" s="783" customFormat="1" ht="15" customHeight="1" x14ac:dyDescent="0.25">
      <c r="A128" s="493" t="s">
        <v>368</v>
      </c>
      <c r="B128" s="532" t="s">
        <v>373</v>
      </c>
      <c r="C128" s="541"/>
    </row>
    <row r="129" spans="1:3" s="783" customFormat="1" ht="15" customHeight="1" thickBot="1" x14ac:dyDescent="0.3">
      <c r="A129" s="533" t="s">
        <v>369</v>
      </c>
      <c r="B129" s="532" t="s">
        <v>372</v>
      </c>
      <c r="C129" s="543"/>
    </row>
    <row r="130" spans="1:3" s="783" customFormat="1" ht="15" customHeight="1" thickBot="1" x14ac:dyDescent="0.3">
      <c r="A130" s="490" t="s">
        <v>19</v>
      </c>
      <c r="B130" s="544" t="s">
        <v>458</v>
      </c>
      <c r="C130" s="492">
        <f>+C95+C116</f>
        <v>102663689</v>
      </c>
    </row>
    <row r="131" spans="1:3" s="783" customFormat="1" ht="15" customHeight="1" thickBot="1" x14ac:dyDescent="0.3">
      <c r="A131" s="490" t="s">
        <v>20</v>
      </c>
      <c r="B131" s="544" t="s">
        <v>459</v>
      </c>
      <c r="C131" s="492">
        <f>+C132+C133+C134</f>
        <v>0</v>
      </c>
    </row>
    <row r="132" spans="1:3" s="783" customFormat="1" ht="15" customHeight="1" x14ac:dyDescent="0.25">
      <c r="A132" s="493" t="s">
        <v>267</v>
      </c>
      <c r="B132" s="540" t="s">
        <v>466</v>
      </c>
      <c r="C132" s="541"/>
    </row>
    <row r="133" spans="1:3" s="783" customFormat="1" ht="15" customHeight="1" x14ac:dyDescent="0.25">
      <c r="A133" s="493" t="s">
        <v>270</v>
      </c>
      <c r="B133" s="540" t="s">
        <v>467</v>
      </c>
      <c r="C133" s="541"/>
    </row>
    <row r="134" spans="1:3" s="783" customFormat="1" ht="15" customHeight="1" thickBot="1" x14ac:dyDescent="0.3">
      <c r="A134" s="533" t="s">
        <v>271</v>
      </c>
      <c r="B134" s="540" t="s">
        <v>468</v>
      </c>
      <c r="C134" s="541"/>
    </row>
    <row r="135" spans="1:3" s="783" customFormat="1" ht="15" customHeight="1" thickBot="1" x14ac:dyDescent="0.3">
      <c r="A135" s="490" t="s">
        <v>21</v>
      </c>
      <c r="B135" s="544" t="s">
        <v>460</v>
      </c>
      <c r="C135" s="492">
        <f>SUM(C136:C141)</f>
        <v>0</v>
      </c>
    </row>
    <row r="136" spans="1:3" s="783" customFormat="1" ht="15" customHeight="1" x14ac:dyDescent="0.25">
      <c r="A136" s="493" t="s">
        <v>91</v>
      </c>
      <c r="B136" s="545" t="s">
        <v>469</v>
      </c>
      <c r="C136" s="541"/>
    </row>
    <row r="137" spans="1:3" s="783" customFormat="1" ht="15" customHeight="1" x14ac:dyDescent="0.25">
      <c r="A137" s="493" t="s">
        <v>92</v>
      </c>
      <c r="B137" s="545" t="s">
        <v>461</v>
      </c>
      <c r="C137" s="541"/>
    </row>
    <row r="138" spans="1:3" s="783" customFormat="1" ht="15" customHeight="1" x14ac:dyDescent="0.25">
      <c r="A138" s="493" t="s">
        <v>93</v>
      </c>
      <c r="B138" s="545" t="s">
        <v>462</v>
      </c>
      <c r="C138" s="541"/>
    </row>
    <row r="139" spans="1:3" s="783" customFormat="1" ht="15" customHeight="1" x14ac:dyDescent="0.25">
      <c r="A139" s="493" t="s">
        <v>175</v>
      </c>
      <c r="B139" s="545" t="s">
        <v>463</v>
      </c>
      <c r="C139" s="541"/>
    </row>
    <row r="140" spans="1:3" s="783" customFormat="1" ht="15" customHeight="1" x14ac:dyDescent="0.25">
      <c r="A140" s="493" t="s">
        <v>176</v>
      </c>
      <c r="B140" s="545" t="s">
        <v>464</v>
      </c>
      <c r="C140" s="541"/>
    </row>
    <row r="141" spans="1:3" s="783" customFormat="1" ht="15" customHeight="1" thickBot="1" x14ac:dyDescent="0.3">
      <c r="A141" s="533" t="s">
        <v>177</v>
      </c>
      <c r="B141" s="545" t="s">
        <v>465</v>
      </c>
      <c r="C141" s="541"/>
    </row>
    <row r="142" spans="1:3" s="783" customFormat="1" ht="15" customHeight="1" thickBot="1" x14ac:dyDescent="0.3">
      <c r="A142" s="490" t="s">
        <v>22</v>
      </c>
      <c r="B142" s="544" t="s">
        <v>473</v>
      </c>
      <c r="C142" s="505">
        <f>SUM(C143:C147)</f>
        <v>52486847</v>
      </c>
    </row>
    <row r="143" spans="1:3" s="783" customFormat="1" ht="15" customHeight="1" x14ac:dyDescent="0.25">
      <c r="A143" s="493" t="s">
        <v>94</v>
      </c>
      <c r="B143" s="545" t="s">
        <v>377</v>
      </c>
      <c r="C143" s="541"/>
    </row>
    <row r="144" spans="1:3" s="783" customFormat="1" ht="15" customHeight="1" x14ac:dyDescent="0.25">
      <c r="A144" s="493" t="s">
        <v>95</v>
      </c>
      <c r="B144" s="545" t="s">
        <v>378</v>
      </c>
      <c r="C144" s="541">
        <v>3196022</v>
      </c>
    </row>
    <row r="145" spans="1:8" s="783" customFormat="1" ht="15" customHeight="1" x14ac:dyDescent="0.25">
      <c r="A145" s="493" t="s">
        <v>291</v>
      </c>
      <c r="B145" s="545" t="s">
        <v>564</v>
      </c>
      <c r="C145" s="541">
        <v>49290825</v>
      </c>
    </row>
    <row r="146" spans="1:8" s="783" customFormat="1" ht="15" customHeight="1" x14ac:dyDescent="0.25">
      <c r="A146" s="493" t="s">
        <v>292</v>
      </c>
      <c r="B146" s="545" t="s">
        <v>474</v>
      </c>
      <c r="C146" s="541"/>
    </row>
    <row r="147" spans="1:8" s="783" customFormat="1" ht="15" customHeight="1" thickBot="1" x14ac:dyDescent="0.3">
      <c r="A147" s="533" t="s">
        <v>293</v>
      </c>
      <c r="B147" s="546" t="s">
        <v>397</v>
      </c>
      <c r="C147" s="541"/>
    </row>
    <row r="148" spans="1:8" s="783" customFormat="1" ht="15" customHeight="1" thickBot="1" x14ac:dyDescent="0.3">
      <c r="A148" s="490" t="s">
        <v>23</v>
      </c>
      <c r="B148" s="544" t="s">
        <v>475</v>
      </c>
      <c r="C148" s="547">
        <f>SUM(C149:C153)</f>
        <v>0</v>
      </c>
    </row>
    <row r="149" spans="1:8" s="783" customFormat="1" ht="15" customHeight="1" x14ac:dyDescent="0.25">
      <c r="A149" s="493" t="s">
        <v>96</v>
      </c>
      <c r="B149" s="545" t="s">
        <v>470</v>
      </c>
      <c r="C149" s="541"/>
    </row>
    <row r="150" spans="1:8" s="783" customFormat="1" ht="15" customHeight="1" x14ac:dyDescent="0.25">
      <c r="A150" s="493" t="s">
        <v>97</v>
      </c>
      <c r="B150" s="545" t="s">
        <v>477</v>
      </c>
      <c r="C150" s="541"/>
    </row>
    <row r="151" spans="1:8" s="783" customFormat="1" ht="15" customHeight="1" x14ac:dyDescent="0.25">
      <c r="A151" s="493" t="s">
        <v>303</v>
      </c>
      <c r="B151" s="545" t="s">
        <v>472</v>
      </c>
      <c r="C151" s="541"/>
    </row>
    <row r="152" spans="1:8" s="783" customFormat="1" ht="15" customHeight="1" x14ac:dyDescent="0.25">
      <c r="A152" s="493" t="s">
        <v>304</v>
      </c>
      <c r="B152" s="545" t="s">
        <v>478</v>
      </c>
      <c r="C152" s="541"/>
    </row>
    <row r="153" spans="1:8" s="783" customFormat="1" ht="15" customHeight="1" thickBot="1" x14ac:dyDescent="0.3">
      <c r="A153" s="493" t="s">
        <v>476</v>
      </c>
      <c r="B153" s="545" t="s">
        <v>479</v>
      </c>
      <c r="C153" s="541"/>
    </row>
    <row r="154" spans="1:8" s="783" customFormat="1" ht="15" customHeight="1" thickBot="1" x14ac:dyDescent="0.3">
      <c r="A154" s="490" t="s">
        <v>24</v>
      </c>
      <c r="B154" s="544" t="s">
        <v>480</v>
      </c>
      <c r="C154" s="548"/>
    </row>
    <row r="155" spans="1:8" s="783" customFormat="1" ht="15" customHeight="1" thickBot="1" x14ac:dyDescent="0.3">
      <c r="A155" s="490" t="s">
        <v>25</v>
      </c>
      <c r="B155" s="544" t="s">
        <v>481</v>
      </c>
      <c r="C155" s="548"/>
    </row>
    <row r="156" spans="1:8" s="783" customFormat="1" ht="15" customHeight="1" thickBot="1" x14ac:dyDescent="0.3">
      <c r="A156" s="490" t="s">
        <v>26</v>
      </c>
      <c r="B156" s="544" t="s">
        <v>483</v>
      </c>
      <c r="C156" s="549">
        <f>+C131+C135+C142+C148+C154+C155</f>
        <v>52486847</v>
      </c>
      <c r="E156" s="550"/>
      <c r="F156" s="550"/>
      <c r="G156" s="550"/>
      <c r="H156" s="550"/>
    </row>
    <row r="157" spans="1:8" s="1" customFormat="1" ht="15" customHeight="1" thickBot="1" x14ac:dyDescent="0.3">
      <c r="A157" s="551" t="s">
        <v>27</v>
      </c>
      <c r="B157" s="552" t="s">
        <v>482</v>
      </c>
      <c r="C157" s="549">
        <f>+C130+C156</f>
        <v>155150536</v>
      </c>
    </row>
    <row r="158" spans="1:8" s="783" customFormat="1" ht="15" customHeight="1" thickBot="1" x14ac:dyDescent="0.3">
      <c r="C158" s="787"/>
    </row>
    <row r="159" spans="1:8" ht="15" customHeight="1" thickBot="1" x14ac:dyDescent="0.3">
      <c r="A159" s="234" t="s">
        <v>530</v>
      </c>
      <c r="B159" s="235"/>
      <c r="C159" s="120">
        <v>7</v>
      </c>
    </row>
    <row r="160" spans="1:8" ht="15" customHeight="1" thickBot="1" x14ac:dyDescent="0.3">
      <c r="A160" s="234" t="s">
        <v>206</v>
      </c>
      <c r="B160" s="235"/>
      <c r="C160" s="120">
        <v>20</v>
      </c>
    </row>
  </sheetData>
  <sheetProtection selectLockedCells="1" selectUnlockedCells="1"/>
  <mergeCells count="4">
    <mergeCell ref="A2:C2"/>
    <mergeCell ref="A3:B3"/>
    <mergeCell ref="A91:C91"/>
    <mergeCell ref="A92:B92"/>
  </mergeCells>
  <phoneticPr fontId="0" type="noConversion"/>
  <printOptions horizontalCentered="1"/>
  <pageMargins left="0.23622047244094491" right="0.23622047244094491" top="0.59055118110236227" bottom="0.39370078740157483" header="0.31496062992125984" footer="0.31496062992125984"/>
  <pageSetup paperSize="9" scale="90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H161"/>
  <sheetViews>
    <sheetView zoomScale="130" zoomScaleNormal="130" zoomScaleSheetLayoutView="85" workbookViewId="0">
      <selection activeCell="C2" sqref="C2"/>
    </sheetView>
  </sheetViews>
  <sheetFormatPr defaultColWidth="9.33203125" defaultRowHeight="13.2" x14ac:dyDescent="0.25"/>
  <cols>
    <col min="1" max="1" width="13.77734375" style="233" customWidth="1"/>
    <col min="2" max="2" width="69.6640625" style="3" customWidth="1"/>
    <col min="3" max="3" width="21.44140625" style="344" customWidth="1"/>
    <col min="4" max="16384" width="9.33203125" style="3"/>
  </cols>
  <sheetData>
    <row r="1" spans="1:3" s="2" customFormat="1" ht="16.5" customHeight="1" thickBot="1" x14ac:dyDescent="0.3">
      <c r="A1" s="214"/>
      <c r="B1" s="215"/>
      <c r="C1" s="236" t="str">
        <f>+CONCATENATE("9.1.1. melléklet a 3/",LEFT(ÖSSZEFÜGGÉSEK!A5,4),". (III.14) önkormányzati rendelethez")</f>
        <v>9.1.1. melléklet a 3/2019. (III.14) önkormányzati rendelethez</v>
      </c>
    </row>
    <row r="2" spans="1:3" s="91" customFormat="1" ht="21" customHeight="1" x14ac:dyDescent="0.25">
      <c r="A2" s="370" t="s">
        <v>61</v>
      </c>
      <c r="B2" s="331" t="s">
        <v>561</v>
      </c>
      <c r="C2" s="333" t="s">
        <v>52</v>
      </c>
    </row>
    <row r="3" spans="1:3" s="91" customFormat="1" ht="28.5" customHeight="1" thickBot="1" x14ac:dyDescent="0.3">
      <c r="A3" s="216" t="s">
        <v>203</v>
      </c>
      <c r="B3" s="332" t="s">
        <v>1080</v>
      </c>
      <c r="C3" s="449" t="s">
        <v>52</v>
      </c>
    </row>
    <row r="4" spans="1:3" ht="13.8" thickBot="1" x14ac:dyDescent="0.3">
      <c r="A4" s="371" t="s">
        <v>205</v>
      </c>
      <c r="B4" s="218" t="s">
        <v>54</v>
      </c>
      <c r="C4" s="334" t="s">
        <v>55</v>
      </c>
    </row>
    <row r="5" spans="1:3" s="783" customFormat="1" ht="43.5" customHeight="1" thickBot="1" x14ac:dyDescent="0.3">
      <c r="A5" s="485" t="s">
        <v>69</v>
      </c>
      <c r="B5" s="483" t="s">
        <v>16</v>
      </c>
      <c r="C5" s="486" t="str">
        <f>+CONCATENATE(LEFT(ÖSSZEFÜGGÉSEK!A5,4),". évi eredeti előirányzat")</f>
        <v>2019. évi eredeti előirányzat</v>
      </c>
    </row>
    <row r="6" spans="1:3" s="1" customFormat="1" ht="15" customHeight="1" thickBot="1" x14ac:dyDescent="0.3">
      <c r="A6" s="487" t="s">
        <v>502</v>
      </c>
      <c r="B6" s="488" t="s">
        <v>503</v>
      </c>
      <c r="C6" s="489" t="s">
        <v>504</v>
      </c>
    </row>
    <row r="7" spans="1:3" s="1" customFormat="1" ht="15" customHeight="1" thickBot="1" x14ac:dyDescent="0.3">
      <c r="A7" s="490" t="s">
        <v>17</v>
      </c>
      <c r="B7" s="491" t="s">
        <v>251</v>
      </c>
      <c r="C7" s="492">
        <f>+C8+C9+C10+C11+C12+C13</f>
        <v>89315873</v>
      </c>
    </row>
    <row r="8" spans="1:3" s="1" customFormat="1" ht="15" customHeight="1" x14ac:dyDescent="0.25">
      <c r="A8" s="493" t="s">
        <v>98</v>
      </c>
      <c r="B8" s="494" t="s">
        <v>252</v>
      </c>
      <c r="C8" s="495">
        <f>'9.1.sz. mell'!C7</f>
        <v>24825046</v>
      </c>
    </row>
    <row r="9" spans="1:3" s="1" customFormat="1" ht="15" customHeight="1" x14ac:dyDescent="0.25">
      <c r="A9" s="496" t="s">
        <v>99</v>
      </c>
      <c r="B9" s="497" t="s">
        <v>253</v>
      </c>
      <c r="C9" s="495">
        <f>'9.1.sz. mell'!C8</f>
        <v>28521700</v>
      </c>
    </row>
    <row r="10" spans="1:3" s="1" customFormat="1" ht="15" customHeight="1" x14ac:dyDescent="0.25">
      <c r="A10" s="496" t="s">
        <v>100</v>
      </c>
      <c r="B10" s="497" t="s">
        <v>254</v>
      </c>
      <c r="C10" s="495">
        <f>'9.1.sz. mell'!C9</f>
        <v>34169127</v>
      </c>
    </row>
    <row r="11" spans="1:3" s="1" customFormat="1" ht="15" customHeight="1" x14ac:dyDescent="0.25">
      <c r="A11" s="496" t="s">
        <v>101</v>
      </c>
      <c r="B11" s="497" t="s">
        <v>255</v>
      </c>
      <c r="C11" s="495">
        <f>'9.1.sz. mell'!C10</f>
        <v>1800000</v>
      </c>
    </row>
    <row r="12" spans="1:3" s="1" customFormat="1" ht="15" customHeight="1" x14ac:dyDescent="0.25">
      <c r="A12" s="496" t="s">
        <v>148</v>
      </c>
      <c r="B12" s="499" t="s">
        <v>439</v>
      </c>
      <c r="C12" s="495">
        <f>'9.1.sz. mell'!C11</f>
        <v>0</v>
      </c>
    </row>
    <row r="13" spans="1:3" s="1" customFormat="1" ht="15" customHeight="1" thickBot="1" x14ac:dyDescent="0.3">
      <c r="A13" s="500" t="s">
        <v>102</v>
      </c>
      <c r="B13" s="501" t="s">
        <v>440</v>
      </c>
      <c r="C13" s="850">
        <f>'9.1.sz. mell'!C12</f>
        <v>0</v>
      </c>
    </row>
    <row r="14" spans="1:3" s="1" customFormat="1" ht="15" customHeight="1" thickBot="1" x14ac:dyDescent="0.3">
      <c r="A14" s="490" t="s">
        <v>18</v>
      </c>
      <c r="B14" s="849" t="s">
        <v>256</v>
      </c>
      <c r="C14" s="851">
        <f>'9.1.sz. mell'!C13</f>
        <v>17876185</v>
      </c>
    </row>
    <row r="15" spans="1:3" s="1" customFormat="1" ht="15" customHeight="1" x14ac:dyDescent="0.25">
      <c r="A15" s="493" t="s">
        <v>104</v>
      </c>
      <c r="B15" s="494" t="s">
        <v>257</v>
      </c>
      <c r="C15" s="495">
        <f>'9.1.sz. mell'!C14</f>
        <v>0</v>
      </c>
    </row>
    <row r="16" spans="1:3" s="1" customFormat="1" ht="15" customHeight="1" x14ac:dyDescent="0.25">
      <c r="A16" s="496" t="s">
        <v>105</v>
      </c>
      <c r="B16" s="497" t="s">
        <v>258</v>
      </c>
      <c r="C16" s="495">
        <f>'9.1.sz. mell'!C15</f>
        <v>0</v>
      </c>
    </row>
    <row r="17" spans="1:3" s="1" customFormat="1" ht="15" customHeight="1" x14ac:dyDescent="0.25">
      <c r="A17" s="496" t="s">
        <v>106</v>
      </c>
      <c r="B17" s="497" t="s">
        <v>430</v>
      </c>
      <c r="C17" s="495">
        <f>'9.1.sz. mell'!C16</f>
        <v>0</v>
      </c>
    </row>
    <row r="18" spans="1:3" s="1" customFormat="1" ht="15" customHeight="1" x14ac:dyDescent="0.25">
      <c r="A18" s="496" t="s">
        <v>107</v>
      </c>
      <c r="B18" s="497" t="s">
        <v>431</v>
      </c>
      <c r="C18" s="495">
        <f>'9.1.sz. mell'!C17</f>
        <v>0</v>
      </c>
    </row>
    <row r="19" spans="1:3" s="1" customFormat="1" ht="15" customHeight="1" x14ac:dyDescent="0.25">
      <c r="A19" s="496" t="s">
        <v>108</v>
      </c>
      <c r="B19" s="497" t="s">
        <v>259</v>
      </c>
      <c r="C19" s="495">
        <f>'9.1.sz. mell'!C18</f>
        <v>17876185</v>
      </c>
    </row>
    <row r="20" spans="1:3" s="1" customFormat="1" ht="15" customHeight="1" thickBot="1" x14ac:dyDescent="0.3">
      <c r="A20" s="500" t="s">
        <v>117</v>
      </c>
      <c r="B20" s="501" t="s">
        <v>260</v>
      </c>
      <c r="C20" s="850">
        <f>'9.1.sz. mell'!C19</f>
        <v>0</v>
      </c>
    </row>
    <row r="21" spans="1:3" s="1" customFormat="1" ht="15" customHeight="1" thickBot="1" x14ac:dyDescent="0.3">
      <c r="A21" s="490" t="s">
        <v>19</v>
      </c>
      <c r="B21" s="852" t="s">
        <v>261</v>
      </c>
      <c r="C21" s="851">
        <f>'9.1.sz. mell'!C20</f>
        <v>7045851</v>
      </c>
    </row>
    <row r="22" spans="1:3" s="1" customFormat="1" ht="15" customHeight="1" x14ac:dyDescent="0.25">
      <c r="A22" s="493" t="s">
        <v>87</v>
      </c>
      <c r="B22" s="494" t="s">
        <v>262</v>
      </c>
      <c r="C22" s="495">
        <f>'9.1.sz. mell'!C21</f>
        <v>0</v>
      </c>
    </row>
    <row r="23" spans="1:3" s="1" customFormat="1" ht="15" customHeight="1" x14ac:dyDescent="0.25">
      <c r="A23" s="496" t="s">
        <v>88</v>
      </c>
      <c r="B23" s="497" t="s">
        <v>263</v>
      </c>
      <c r="C23" s="495">
        <f>'9.1.sz. mell'!C22</f>
        <v>0</v>
      </c>
    </row>
    <row r="24" spans="1:3" s="1" customFormat="1" ht="15" customHeight="1" x14ac:dyDescent="0.25">
      <c r="A24" s="496" t="s">
        <v>89</v>
      </c>
      <c r="B24" s="497" t="s">
        <v>432</v>
      </c>
      <c r="C24" s="495">
        <f>'9.1.sz. mell'!C23</f>
        <v>0</v>
      </c>
    </row>
    <row r="25" spans="1:3" s="1" customFormat="1" ht="15" customHeight="1" x14ac:dyDescent="0.25">
      <c r="A25" s="496" t="s">
        <v>90</v>
      </c>
      <c r="B25" s="497" t="s">
        <v>433</v>
      </c>
      <c r="C25" s="495">
        <f>'9.1.sz. mell'!C24</f>
        <v>0</v>
      </c>
    </row>
    <row r="26" spans="1:3" s="1" customFormat="1" ht="15" customHeight="1" x14ac:dyDescent="0.25">
      <c r="A26" s="496" t="s">
        <v>171</v>
      </c>
      <c r="B26" s="497" t="s">
        <v>264</v>
      </c>
      <c r="C26" s="495">
        <f>'9.1.sz. mell'!C25</f>
        <v>7045851</v>
      </c>
    </row>
    <row r="27" spans="1:3" s="1" customFormat="1" ht="15" customHeight="1" thickBot="1" x14ac:dyDescent="0.3">
      <c r="A27" s="500" t="s">
        <v>172</v>
      </c>
      <c r="B27" s="504" t="s">
        <v>265</v>
      </c>
      <c r="C27" s="850">
        <f>'9.1.sz. mell'!C26</f>
        <v>7045851</v>
      </c>
    </row>
    <row r="28" spans="1:3" s="1" customFormat="1" ht="15" customHeight="1" thickBot="1" x14ac:dyDescent="0.3">
      <c r="A28" s="490" t="s">
        <v>173</v>
      </c>
      <c r="B28" s="852" t="s">
        <v>266</v>
      </c>
      <c r="C28" s="851">
        <f>'9.1.sz. mell'!C27</f>
        <v>7563386</v>
      </c>
    </row>
    <row r="29" spans="1:3" s="1" customFormat="1" ht="15" customHeight="1" x14ac:dyDescent="0.25">
      <c r="A29" s="493" t="s">
        <v>267</v>
      </c>
      <c r="B29" s="494" t="s">
        <v>446</v>
      </c>
      <c r="C29" s="495">
        <f>'9.1.sz. mell'!C28</f>
        <v>4904392</v>
      </c>
    </row>
    <row r="30" spans="1:3" s="1" customFormat="1" ht="15" customHeight="1" x14ac:dyDescent="0.25">
      <c r="A30" s="555" t="s">
        <v>268</v>
      </c>
      <c r="B30" s="497" t="s">
        <v>273</v>
      </c>
      <c r="C30" s="495">
        <f>'9.1.sz. mell'!C29</f>
        <v>334020</v>
      </c>
    </row>
    <row r="31" spans="1:3" s="1" customFormat="1" ht="15" customHeight="1" x14ac:dyDescent="0.25">
      <c r="A31" s="555" t="s">
        <v>269</v>
      </c>
      <c r="B31" s="497" t="s">
        <v>274</v>
      </c>
      <c r="C31" s="495">
        <f>'9.1.sz. mell'!C30</f>
        <v>0</v>
      </c>
    </row>
    <row r="32" spans="1:3" s="1" customFormat="1" ht="15" customHeight="1" x14ac:dyDescent="0.25">
      <c r="A32" s="555" t="s">
        <v>444</v>
      </c>
      <c r="B32" s="507" t="s">
        <v>445</v>
      </c>
      <c r="C32" s="495">
        <f>'9.1.sz. mell'!C31</f>
        <v>4570372</v>
      </c>
    </row>
    <row r="33" spans="1:3" s="1" customFormat="1" ht="15" customHeight="1" x14ac:dyDescent="0.25">
      <c r="A33" s="496" t="s">
        <v>270</v>
      </c>
      <c r="B33" s="497" t="s">
        <v>275</v>
      </c>
      <c r="C33" s="495">
        <f>'9.1.sz. mell'!C32</f>
        <v>2296337</v>
      </c>
    </row>
    <row r="34" spans="1:3" s="1" customFormat="1" ht="15" customHeight="1" x14ac:dyDescent="0.25">
      <c r="A34" s="496" t="s">
        <v>271</v>
      </c>
      <c r="B34" s="497" t="s">
        <v>276</v>
      </c>
      <c r="C34" s="495">
        <f>'9.1.sz. mell'!C33</f>
        <v>0</v>
      </c>
    </row>
    <row r="35" spans="1:3" s="1" customFormat="1" ht="15" customHeight="1" thickBot="1" x14ac:dyDescent="0.3">
      <c r="A35" s="500" t="s">
        <v>272</v>
      </c>
      <c r="B35" s="504" t="s">
        <v>277</v>
      </c>
      <c r="C35" s="850">
        <f>'9.1.sz. mell'!C34</f>
        <v>362657</v>
      </c>
    </row>
    <row r="36" spans="1:3" s="1" customFormat="1" ht="15" customHeight="1" thickBot="1" x14ac:dyDescent="0.3">
      <c r="A36" s="490" t="s">
        <v>21</v>
      </c>
      <c r="B36" s="852" t="s">
        <v>441</v>
      </c>
      <c r="C36" s="851">
        <f>'9.1.sz. mell'!C35</f>
        <v>17891473</v>
      </c>
    </row>
    <row r="37" spans="1:3" s="1" customFormat="1" ht="15" customHeight="1" x14ac:dyDescent="0.25">
      <c r="A37" s="493" t="s">
        <v>91</v>
      </c>
      <c r="B37" s="494" t="s">
        <v>280</v>
      </c>
      <c r="C37" s="495">
        <f>'9.1.sz. mell'!C36</f>
        <v>2300000</v>
      </c>
    </row>
    <row r="38" spans="1:3" s="1" customFormat="1" ht="15" customHeight="1" x14ac:dyDescent="0.25">
      <c r="A38" s="496" t="s">
        <v>92</v>
      </c>
      <c r="B38" s="497" t="s">
        <v>281</v>
      </c>
      <c r="C38" s="495">
        <f>'9.1.sz. mell'!C37</f>
        <v>150000</v>
      </c>
    </row>
    <row r="39" spans="1:3" s="1" customFormat="1" ht="15" customHeight="1" x14ac:dyDescent="0.25">
      <c r="A39" s="496" t="s">
        <v>93</v>
      </c>
      <c r="B39" s="497" t="s">
        <v>282</v>
      </c>
      <c r="C39" s="495">
        <f>'9.1.sz. mell'!C38</f>
        <v>5023200</v>
      </c>
    </row>
    <row r="40" spans="1:3" s="1" customFormat="1" ht="15" customHeight="1" x14ac:dyDescent="0.25">
      <c r="A40" s="496" t="s">
        <v>175</v>
      </c>
      <c r="B40" s="497" t="s">
        <v>283</v>
      </c>
      <c r="C40" s="495">
        <f>'9.1.sz. mell'!C39</f>
        <v>5090086</v>
      </c>
    </row>
    <row r="41" spans="1:3" s="1" customFormat="1" ht="15" customHeight="1" x14ac:dyDescent="0.25">
      <c r="A41" s="496" t="s">
        <v>176</v>
      </c>
      <c r="B41" s="497" t="s">
        <v>284</v>
      </c>
      <c r="C41" s="495">
        <f>'9.1.sz. mell'!C40</f>
        <v>1445669</v>
      </c>
    </row>
    <row r="42" spans="1:3" s="1" customFormat="1" ht="15" customHeight="1" x14ac:dyDescent="0.25">
      <c r="A42" s="496" t="s">
        <v>177</v>
      </c>
      <c r="B42" s="497" t="s">
        <v>285</v>
      </c>
      <c r="C42" s="495">
        <f>'9.1.sz. mell'!C41</f>
        <v>3782418</v>
      </c>
    </row>
    <row r="43" spans="1:3" s="1" customFormat="1" ht="15" customHeight="1" x14ac:dyDescent="0.25">
      <c r="A43" s="496" t="s">
        <v>178</v>
      </c>
      <c r="B43" s="497" t="s">
        <v>286</v>
      </c>
      <c r="C43" s="495">
        <f>'9.1.sz. mell'!C42</f>
        <v>0</v>
      </c>
    </row>
    <row r="44" spans="1:3" s="1" customFormat="1" ht="15" customHeight="1" x14ac:dyDescent="0.25">
      <c r="A44" s="496" t="s">
        <v>179</v>
      </c>
      <c r="B44" s="497" t="s">
        <v>287</v>
      </c>
      <c r="C44" s="495">
        <f>'9.1.sz. mell'!C43</f>
        <v>100</v>
      </c>
    </row>
    <row r="45" spans="1:3" s="1" customFormat="1" ht="15" customHeight="1" x14ac:dyDescent="0.25">
      <c r="A45" s="496" t="s">
        <v>278</v>
      </c>
      <c r="B45" s="497" t="s">
        <v>288</v>
      </c>
      <c r="C45" s="495">
        <f>'9.1.sz. mell'!C44</f>
        <v>0</v>
      </c>
    </row>
    <row r="46" spans="1:3" s="1" customFormat="1" ht="15" customHeight="1" x14ac:dyDescent="0.25">
      <c r="A46" s="500" t="s">
        <v>279</v>
      </c>
      <c r="B46" s="504" t="s">
        <v>443</v>
      </c>
      <c r="C46" s="495">
        <f>'9.1.sz. mell'!C45</f>
        <v>0</v>
      </c>
    </row>
    <row r="47" spans="1:3" s="1" customFormat="1" ht="15" customHeight="1" thickBot="1" x14ac:dyDescent="0.3">
      <c r="A47" s="500" t="s">
        <v>442</v>
      </c>
      <c r="B47" s="501" t="s">
        <v>289</v>
      </c>
      <c r="C47" s="850">
        <f>'9.1.sz. mell'!C46</f>
        <v>100000</v>
      </c>
    </row>
    <row r="48" spans="1:3" s="1" customFormat="1" ht="15" customHeight="1" thickBot="1" x14ac:dyDescent="0.3">
      <c r="A48" s="490" t="s">
        <v>22</v>
      </c>
      <c r="B48" s="852" t="s">
        <v>290</v>
      </c>
      <c r="C48" s="853">
        <f>'9.1.sz. mell'!C47</f>
        <v>0</v>
      </c>
    </row>
    <row r="49" spans="1:3" s="1" customFormat="1" ht="15" customHeight="1" x14ac:dyDescent="0.25">
      <c r="A49" s="493" t="s">
        <v>94</v>
      </c>
      <c r="B49" s="494" t="s">
        <v>294</v>
      </c>
      <c r="C49" s="495">
        <f>'9.1.sz. mell'!C48</f>
        <v>0</v>
      </c>
    </row>
    <row r="50" spans="1:3" s="1" customFormat="1" ht="15" customHeight="1" x14ac:dyDescent="0.25">
      <c r="A50" s="496" t="s">
        <v>95</v>
      </c>
      <c r="B50" s="497" t="s">
        <v>295</v>
      </c>
      <c r="C50" s="495">
        <f>'9.1.sz. mell'!C49</f>
        <v>0</v>
      </c>
    </row>
    <row r="51" spans="1:3" s="1" customFormat="1" ht="15" customHeight="1" x14ac:dyDescent="0.25">
      <c r="A51" s="496" t="s">
        <v>291</v>
      </c>
      <c r="B51" s="497" t="s">
        <v>296</v>
      </c>
      <c r="C51" s="495">
        <f>'9.1.sz. mell'!C50</f>
        <v>0</v>
      </c>
    </row>
    <row r="52" spans="1:3" s="1" customFormat="1" ht="15" customHeight="1" x14ac:dyDescent="0.25">
      <c r="A52" s="496" t="s">
        <v>292</v>
      </c>
      <c r="B52" s="497" t="s">
        <v>297</v>
      </c>
      <c r="C52" s="495">
        <f>'9.1.sz. mell'!C51</f>
        <v>0</v>
      </c>
    </row>
    <row r="53" spans="1:3" s="1" customFormat="1" ht="15" customHeight="1" thickBot="1" x14ac:dyDescent="0.3">
      <c r="A53" s="500" t="s">
        <v>293</v>
      </c>
      <c r="B53" s="501" t="s">
        <v>298</v>
      </c>
      <c r="C53" s="850">
        <f>'9.1.sz. mell'!C52</f>
        <v>0</v>
      </c>
    </row>
    <row r="54" spans="1:3" s="1" customFormat="1" ht="15" customHeight="1" thickBot="1" x14ac:dyDescent="0.3">
      <c r="A54" s="490" t="s">
        <v>180</v>
      </c>
      <c r="B54" s="852" t="s">
        <v>299</v>
      </c>
      <c r="C54" s="853">
        <f>'9.1.sz. mell'!C53</f>
        <v>0</v>
      </c>
    </row>
    <row r="55" spans="1:3" s="1" customFormat="1" ht="15" customHeight="1" x14ac:dyDescent="0.25">
      <c r="A55" s="493" t="s">
        <v>96</v>
      </c>
      <c r="B55" s="494" t="s">
        <v>300</v>
      </c>
      <c r="C55" s="495">
        <f>'9.1.sz. mell'!C54</f>
        <v>0</v>
      </c>
    </row>
    <row r="56" spans="1:3" s="1" customFormat="1" ht="15" customHeight="1" x14ac:dyDescent="0.25">
      <c r="A56" s="496" t="s">
        <v>97</v>
      </c>
      <c r="B56" s="497" t="s">
        <v>434</v>
      </c>
      <c r="C56" s="495">
        <f>'9.1.sz. mell'!C55</f>
        <v>0</v>
      </c>
    </row>
    <row r="57" spans="1:3" s="1" customFormat="1" ht="15" customHeight="1" x14ac:dyDescent="0.25">
      <c r="A57" s="496" t="s">
        <v>303</v>
      </c>
      <c r="B57" s="497" t="s">
        <v>301</v>
      </c>
      <c r="C57" s="495">
        <f>'9.1.sz. mell'!C56</f>
        <v>0</v>
      </c>
    </row>
    <row r="58" spans="1:3" s="1" customFormat="1" ht="15" customHeight="1" thickBot="1" x14ac:dyDescent="0.3">
      <c r="A58" s="500" t="s">
        <v>304</v>
      </c>
      <c r="B58" s="501" t="s">
        <v>302</v>
      </c>
      <c r="C58" s="850">
        <f>'9.1.sz. mell'!C57</f>
        <v>0</v>
      </c>
    </row>
    <row r="59" spans="1:3" s="1" customFormat="1" ht="15" customHeight="1" thickBot="1" x14ac:dyDescent="0.3">
      <c r="A59" s="490" t="s">
        <v>24</v>
      </c>
      <c r="B59" s="849" t="s">
        <v>305</v>
      </c>
      <c r="C59" s="853">
        <f>'9.1.sz. mell'!C58</f>
        <v>0</v>
      </c>
    </row>
    <row r="60" spans="1:3" s="1" customFormat="1" ht="15" customHeight="1" x14ac:dyDescent="0.25">
      <c r="A60" s="493" t="s">
        <v>181</v>
      </c>
      <c r="B60" s="494" t="s">
        <v>307</v>
      </c>
      <c r="C60" s="495">
        <f>'9.1.sz. mell'!C59</f>
        <v>0</v>
      </c>
    </row>
    <row r="61" spans="1:3" s="1" customFormat="1" ht="15" customHeight="1" x14ac:dyDescent="0.25">
      <c r="A61" s="496" t="s">
        <v>182</v>
      </c>
      <c r="B61" s="497" t="s">
        <v>435</v>
      </c>
      <c r="C61" s="495">
        <f>'9.1.sz. mell'!C60</f>
        <v>0</v>
      </c>
    </row>
    <row r="62" spans="1:3" s="1" customFormat="1" ht="15" customHeight="1" x14ac:dyDescent="0.25">
      <c r="A62" s="496" t="s">
        <v>227</v>
      </c>
      <c r="B62" s="497" t="s">
        <v>308</v>
      </c>
      <c r="C62" s="495">
        <f>'9.1.sz. mell'!C61</f>
        <v>0</v>
      </c>
    </row>
    <row r="63" spans="1:3" s="1" customFormat="1" ht="15" customHeight="1" thickBot="1" x14ac:dyDescent="0.3">
      <c r="A63" s="500" t="s">
        <v>306</v>
      </c>
      <c r="B63" s="501" t="s">
        <v>309</v>
      </c>
      <c r="C63" s="850">
        <f>'9.1.sz. mell'!C62</f>
        <v>0</v>
      </c>
    </row>
    <row r="64" spans="1:3" s="1" customFormat="1" ht="15" customHeight="1" thickBot="1" x14ac:dyDescent="0.3">
      <c r="A64" s="508" t="s">
        <v>486</v>
      </c>
      <c r="B64" s="852" t="s">
        <v>310</v>
      </c>
      <c r="C64" s="851">
        <f>'9.1.sz. mell'!C63</f>
        <v>139692768</v>
      </c>
    </row>
    <row r="65" spans="1:3" s="1" customFormat="1" ht="15" customHeight="1" thickBot="1" x14ac:dyDescent="0.3">
      <c r="A65" s="509" t="s">
        <v>311</v>
      </c>
      <c r="B65" s="849" t="s">
        <v>312</v>
      </c>
      <c r="C65" s="853">
        <f>'9.1.sz. mell'!C64</f>
        <v>0</v>
      </c>
    </row>
    <row r="66" spans="1:3" s="1" customFormat="1" ht="15" customHeight="1" x14ac:dyDescent="0.25">
      <c r="A66" s="493" t="s">
        <v>343</v>
      </c>
      <c r="B66" s="494" t="s">
        <v>313</v>
      </c>
      <c r="C66" s="495">
        <f>'9.1.sz. mell'!C65</f>
        <v>0</v>
      </c>
    </row>
    <row r="67" spans="1:3" s="1" customFormat="1" ht="15" customHeight="1" x14ac:dyDescent="0.25">
      <c r="A67" s="496" t="s">
        <v>352</v>
      </c>
      <c r="B67" s="497" t="s">
        <v>314</v>
      </c>
      <c r="C67" s="495">
        <f>'9.1.sz. mell'!C66</f>
        <v>0</v>
      </c>
    </row>
    <row r="68" spans="1:3" s="1" customFormat="1" ht="15" customHeight="1" thickBot="1" x14ac:dyDescent="0.3">
      <c r="A68" s="500" t="s">
        <v>353</v>
      </c>
      <c r="B68" s="510" t="s">
        <v>471</v>
      </c>
      <c r="C68" s="850">
        <f>'9.1.sz. mell'!C67</f>
        <v>0</v>
      </c>
    </row>
    <row r="69" spans="1:3" s="1" customFormat="1" ht="15" customHeight="1" thickBot="1" x14ac:dyDescent="0.3">
      <c r="A69" s="509" t="s">
        <v>316</v>
      </c>
      <c r="B69" s="849" t="s">
        <v>317</v>
      </c>
      <c r="C69" s="853">
        <f>'9.1.sz. mell'!C68</f>
        <v>0</v>
      </c>
    </row>
    <row r="70" spans="1:3" s="1" customFormat="1" ht="15" customHeight="1" x14ac:dyDescent="0.25">
      <c r="A70" s="493" t="s">
        <v>149</v>
      </c>
      <c r="B70" s="494" t="s">
        <v>318</v>
      </c>
      <c r="C70" s="495">
        <f>'9.1.sz. mell'!C69</f>
        <v>0</v>
      </c>
    </row>
    <row r="71" spans="1:3" s="1" customFormat="1" ht="15" customHeight="1" x14ac:dyDescent="0.25">
      <c r="A71" s="496" t="s">
        <v>150</v>
      </c>
      <c r="B71" s="497" t="s">
        <v>319</v>
      </c>
      <c r="C71" s="495">
        <f>'9.1.sz. mell'!C70</f>
        <v>0</v>
      </c>
    </row>
    <row r="72" spans="1:3" s="1" customFormat="1" ht="15" customHeight="1" x14ac:dyDescent="0.25">
      <c r="A72" s="496" t="s">
        <v>344</v>
      </c>
      <c r="B72" s="497" t="s">
        <v>320</v>
      </c>
      <c r="C72" s="495">
        <f>'9.1.sz. mell'!C71</f>
        <v>0</v>
      </c>
    </row>
    <row r="73" spans="1:3" s="1" customFormat="1" ht="15" customHeight="1" thickBot="1" x14ac:dyDescent="0.3">
      <c r="A73" s="500" t="s">
        <v>345</v>
      </c>
      <c r="B73" s="501" t="s">
        <v>321</v>
      </c>
      <c r="C73" s="850">
        <f>'9.1.sz. mell'!C72</f>
        <v>0</v>
      </c>
    </row>
    <row r="74" spans="1:3" s="1" customFormat="1" ht="15" customHeight="1" thickBot="1" x14ac:dyDescent="0.3">
      <c r="A74" s="509" t="s">
        <v>322</v>
      </c>
      <c r="B74" s="849" t="s">
        <v>323</v>
      </c>
      <c r="C74" s="851">
        <f>'9.1.sz. mell'!C73</f>
        <v>15457768</v>
      </c>
    </row>
    <row r="75" spans="1:3" s="1" customFormat="1" ht="15" customHeight="1" x14ac:dyDescent="0.25">
      <c r="A75" s="493" t="s">
        <v>346</v>
      </c>
      <c r="B75" s="494" t="s">
        <v>324</v>
      </c>
      <c r="C75" s="495">
        <f>'9.1.sz. mell'!C74</f>
        <v>15457768</v>
      </c>
    </row>
    <row r="76" spans="1:3" s="1" customFormat="1" ht="15" customHeight="1" thickBot="1" x14ac:dyDescent="0.3">
      <c r="A76" s="500" t="s">
        <v>347</v>
      </c>
      <c r="B76" s="501" t="s">
        <v>325</v>
      </c>
      <c r="C76" s="850">
        <f>'9.1.sz. mell'!C75</f>
        <v>0</v>
      </c>
    </row>
    <row r="77" spans="1:3" s="1" customFormat="1" ht="15" customHeight="1" thickBot="1" x14ac:dyDescent="0.3">
      <c r="A77" s="509" t="s">
        <v>326</v>
      </c>
      <c r="B77" s="849" t="s">
        <v>327</v>
      </c>
      <c r="C77" s="853">
        <f>'9.1.sz. mell'!C76</f>
        <v>0</v>
      </c>
    </row>
    <row r="78" spans="1:3" s="1" customFormat="1" ht="15" customHeight="1" x14ac:dyDescent="0.25">
      <c r="A78" s="493" t="s">
        <v>348</v>
      </c>
      <c r="B78" s="494" t="s">
        <v>328</v>
      </c>
      <c r="C78" s="495">
        <f>'9.1.sz. mell'!C77</f>
        <v>0</v>
      </c>
    </row>
    <row r="79" spans="1:3" s="1" customFormat="1" ht="15" customHeight="1" x14ac:dyDescent="0.25">
      <c r="A79" s="496" t="s">
        <v>349</v>
      </c>
      <c r="B79" s="497" t="s">
        <v>329</v>
      </c>
      <c r="C79" s="495">
        <f>'9.1.sz. mell'!C78</f>
        <v>0</v>
      </c>
    </row>
    <row r="80" spans="1:3" s="1" customFormat="1" ht="15" customHeight="1" x14ac:dyDescent="0.25">
      <c r="A80" s="500" t="s">
        <v>350</v>
      </c>
      <c r="B80" s="504" t="s">
        <v>564</v>
      </c>
      <c r="C80" s="495">
        <f>'9.1.sz. mell'!C79</f>
        <v>0</v>
      </c>
    </row>
    <row r="81" spans="1:3" s="1" customFormat="1" ht="15" customHeight="1" thickBot="1" x14ac:dyDescent="0.3">
      <c r="A81" s="500" t="s">
        <v>563</v>
      </c>
      <c r="B81" s="501" t="s">
        <v>330</v>
      </c>
      <c r="C81" s="850">
        <f>'9.1.sz. mell'!C80</f>
        <v>0</v>
      </c>
    </row>
    <row r="82" spans="1:3" s="1" customFormat="1" ht="15" customHeight="1" thickBot="1" x14ac:dyDescent="0.3">
      <c r="A82" s="509" t="s">
        <v>331</v>
      </c>
      <c r="B82" s="849" t="s">
        <v>351</v>
      </c>
      <c r="C82" s="853">
        <f>'9.1.sz. mell'!C81</f>
        <v>0</v>
      </c>
    </row>
    <row r="83" spans="1:3" s="1" customFormat="1" ht="15" customHeight="1" x14ac:dyDescent="0.25">
      <c r="A83" s="511" t="s">
        <v>332</v>
      </c>
      <c r="B83" s="494" t="s">
        <v>333</v>
      </c>
      <c r="C83" s="495">
        <f>'9.1.sz. mell'!C82</f>
        <v>0</v>
      </c>
    </row>
    <row r="84" spans="1:3" s="1" customFormat="1" ht="15" customHeight="1" x14ac:dyDescent="0.25">
      <c r="A84" s="512" t="s">
        <v>334</v>
      </c>
      <c r="B84" s="497" t="s">
        <v>335</v>
      </c>
      <c r="C84" s="495">
        <f>'9.1.sz. mell'!C83</f>
        <v>0</v>
      </c>
    </row>
    <row r="85" spans="1:3" s="1" customFormat="1" ht="15" customHeight="1" x14ac:dyDescent="0.25">
      <c r="A85" s="512" t="s">
        <v>336</v>
      </c>
      <c r="B85" s="497" t="s">
        <v>337</v>
      </c>
      <c r="C85" s="495">
        <f>'9.1.sz. mell'!C84</f>
        <v>0</v>
      </c>
    </row>
    <row r="86" spans="1:3" s="1" customFormat="1" ht="15" customHeight="1" thickBot="1" x14ac:dyDescent="0.3">
      <c r="A86" s="513" t="s">
        <v>338</v>
      </c>
      <c r="B86" s="501" t="s">
        <v>339</v>
      </c>
      <c r="C86" s="850">
        <f>'9.1.sz. mell'!C85</f>
        <v>0</v>
      </c>
    </row>
    <row r="87" spans="1:3" s="1" customFormat="1" ht="15" customHeight="1" thickBot="1" x14ac:dyDescent="0.3">
      <c r="A87" s="509" t="s">
        <v>340</v>
      </c>
      <c r="B87" s="849" t="s">
        <v>485</v>
      </c>
      <c r="C87" s="853">
        <f>'9.1.sz. mell'!C86</f>
        <v>0</v>
      </c>
    </row>
    <row r="88" spans="1:3" s="1" customFormat="1" ht="15" customHeight="1" thickBot="1" x14ac:dyDescent="0.3">
      <c r="A88" s="509" t="s">
        <v>342</v>
      </c>
      <c r="B88" s="849" t="s">
        <v>341</v>
      </c>
      <c r="C88" s="853">
        <f>'9.1.sz. mell'!C87</f>
        <v>0</v>
      </c>
    </row>
    <row r="89" spans="1:3" s="1" customFormat="1" ht="15" customHeight="1" thickBot="1" x14ac:dyDescent="0.3">
      <c r="A89" s="509" t="s">
        <v>354</v>
      </c>
      <c r="B89" s="854" t="s">
        <v>488</v>
      </c>
      <c r="C89" s="851">
        <f>'9.1.sz. mell'!C88</f>
        <v>15457768</v>
      </c>
    </row>
    <row r="90" spans="1:3" s="1" customFormat="1" ht="15" customHeight="1" thickBot="1" x14ac:dyDescent="0.3">
      <c r="A90" s="516" t="s">
        <v>487</v>
      </c>
      <c r="B90" s="855" t="s">
        <v>489</v>
      </c>
      <c r="C90" s="856">
        <f>'9.1.sz. mell'!C89</f>
        <v>155150536</v>
      </c>
    </row>
    <row r="91" spans="1:3" s="1" customFormat="1" ht="9.75" customHeight="1" x14ac:dyDescent="0.25">
      <c r="A91" s="518"/>
      <c r="B91" s="519"/>
      <c r="C91" s="520"/>
    </row>
    <row r="92" spans="1:3" s="783" customFormat="1" ht="20.25" customHeight="1" x14ac:dyDescent="0.25">
      <c r="A92" s="865" t="s">
        <v>46</v>
      </c>
      <c r="B92" s="865"/>
      <c r="C92" s="865"/>
    </row>
    <row r="93" spans="1:3" s="783" customFormat="1" ht="15" customHeight="1" thickBot="1" x14ac:dyDescent="0.35">
      <c r="A93" s="868" t="s">
        <v>153</v>
      </c>
      <c r="B93" s="868"/>
      <c r="C93" s="135"/>
    </row>
    <row r="94" spans="1:3" s="783" customFormat="1" ht="39" customHeight="1" thickBot="1" x14ac:dyDescent="0.3">
      <c r="A94" s="485" t="s">
        <v>69</v>
      </c>
      <c r="B94" s="483" t="s">
        <v>47</v>
      </c>
      <c r="C94" s="486" t="str">
        <f>+C5</f>
        <v>2019. évi eredeti előirányzat</v>
      </c>
    </row>
    <row r="95" spans="1:3" s="1" customFormat="1" ht="15" customHeight="1" thickBot="1" x14ac:dyDescent="0.3">
      <c r="A95" s="485" t="s">
        <v>502</v>
      </c>
      <c r="B95" s="483" t="s">
        <v>503</v>
      </c>
      <c r="C95" s="486" t="s">
        <v>504</v>
      </c>
    </row>
    <row r="96" spans="1:3" s="783" customFormat="1" ht="15" customHeight="1" thickBot="1" x14ac:dyDescent="0.3">
      <c r="A96" s="521" t="s">
        <v>17</v>
      </c>
      <c r="B96" s="522" t="s">
        <v>607</v>
      </c>
      <c r="C96" s="523">
        <f>C97+C98+C99+C100+C101</f>
        <v>94348524</v>
      </c>
    </row>
    <row r="97" spans="1:3" s="783" customFormat="1" ht="15" customHeight="1" thickBot="1" x14ac:dyDescent="0.3">
      <c r="A97" s="524" t="s">
        <v>98</v>
      </c>
      <c r="B97" s="525" t="s">
        <v>48</v>
      </c>
      <c r="C97" s="526">
        <f>'9.1.sz. mell'!C96</f>
        <v>27075687</v>
      </c>
    </row>
    <row r="98" spans="1:3" s="783" customFormat="1" ht="15" customHeight="1" thickBot="1" x14ac:dyDescent="0.3">
      <c r="A98" s="496" t="s">
        <v>99</v>
      </c>
      <c r="B98" s="527" t="s">
        <v>183</v>
      </c>
      <c r="C98" s="526">
        <f>'9.1.sz. mell'!C97</f>
        <v>4622781</v>
      </c>
    </row>
    <row r="99" spans="1:3" s="783" customFormat="1" ht="15" customHeight="1" thickBot="1" x14ac:dyDescent="0.3">
      <c r="A99" s="496" t="s">
        <v>100</v>
      </c>
      <c r="B99" s="527" t="s">
        <v>139</v>
      </c>
      <c r="C99" s="526">
        <f>'9.1.sz. mell'!C98</f>
        <v>51470586</v>
      </c>
    </row>
    <row r="100" spans="1:3" s="783" customFormat="1" ht="15" customHeight="1" thickBot="1" x14ac:dyDescent="0.3">
      <c r="A100" s="496" t="s">
        <v>101</v>
      </c>
      <c r="B100" s="528" t="s">
        <v>184</v>
      </c>
      <c r="C100" s="526">
        <f>'9.1.sz. mell'!C99</f>
        <v>6817500</v>
      </c>
    </row>
    <row r="101" spans="1:3" s="783" customFormat="1" ht="15" customHeight="1" thickBot="1" x14ac:dyDescent="0.3">
      <c r="A101" s="496" t="s">
        <v>112</v>
      </c>
      <c r="B101" s="529" t="s">
        <v>185</v>
      </c>
      <c r="C101" s="526">
        <f>'9.1.sz. mell'!C100</f>
        <v>4361970</v>
      </c>
    </row>
    <row r="102" spans="1:3" s="783" customFormat="1" ht="15" customHeight="1" thickBot="1" x14ac:dyDescent="0.3">
      <c r="A102" s="496" t="s">
        <v>102</v>
      </c>
      <c r="B102" s="527" t="s">
        <v>452</v>
      </c>
      <c r="C102" s="526">
        <f>'9.1.sz. mell'!C101</f>
        <v>366627</v>
      </c>
    </row>
    <row r="103" spans="1:3" s="783" customFormat="1" ht="15" customHeight="1" thickBot="1" x14ac:dyDescent="0.3">
      <c r="A103" s="496" t="s">
        <v>103</v>
      </c>
      <c r="B103" s="530" t="s">
        <v>451</v>
      </c>
      <c r="C103" s="526">
        <f>'9.1.sz. mell'!C102</f>
        <v>0</v>
      </c>
    </row>
    <row r="104" spans="1:3" s="783" customFormat="1" ht="15" customHeight="1" thickBot="1" x14ac:dyDescent="0.3">
      <c r="A104" s="496" t="s">
        <v>113</v>
      </c>
      <c r="B104" s="530" t="s">
        <v>450</v>
      </c>
      <c r="C104" s="526">
        <f>'9.1.sz. mell'!C103</f>
        <v>0</v>
      </c>
    </row>
    <row r="105" spans="1:3" s="783" customFormat="1" ht="15" customHeight="1" thickBot="1" x14ac:dyDescent="0.3">
      <c r="A105" s="496" t="s">
        <v>114</v>
      </c>
      <c r="B105" s="531" t="s">
        <v>357</v>
      </c>
      <c r="C105" s="526">
        <f>'9.1.sz. mell'!C104</f>
        <v>0</v>
      </c>
    </row>
    <row r="106" spans="1:3" s="783" customFormat="1" ht="15" customHeight="1" thickBot="1" x14ac:dyDescent="0.3">
      <c r="A106" s="496" t="s">
        <v>115</v>
      </c>
      <c r="B106" s="532" t="s">
        <v>358</v>
      </c>
      <c r="C106" s="526">
        <f>'9.1.sz. mell'!C105</f>
        <v>0</v>
      </c>
    </row>
    <row r="107" spans="1:3" s="783" customFormat="1" ht="15" customHeight="1" thickBot="1" x14ac:dyDescent="0.3">
      <c r="A107" s="496" t="s">
        <v>116</v>
      </c>
      <c r="B107" s="532" t="s">
        <v>359</v>
      </c>
      <c r="C107" s="526">
        <f>'9.1.sz. mell'!C106</f>
        <v>0</v>
      </c>
    </row>
    <row r="108" spans="1:3" s="783" customFormat="1" ht="15" customHeight="1" thickBot="1" x14ac:dyDescent="0.3">
      <c r="A108" s="496" t="s">
        <v>118</v>
      </c>
      <c r="B108" s="531" t="s">
        <v>360</v>
      </c>
      <c r="C108" s="526">
        <f>'9.1.sz. mell'!C107</f>
        <v>0</v>
      </c>
    </row>
    <row r="109" spans="1:3" s="783" customFormat="1" ht="15" customHeight="1" thickBot="1" x14ac:dyDescent="0.3">
      <c r="A109" s="496" t="s">
        <v>186</v>
      </c>
      <c r="B109" s="531" t="s">
        <v>361</v>
      </c>
      <c r="C109" s="526">
        <f>'9.1.sz. mell'!C108</f>
        <v>0</v>
      </c>
    </row>
    <row r="110" spans="1:3" s="783" customFormat="1" ht="15" customHeight="1" thickBot="1" x14ac:dyDescent="0.3">
      <c r="A110" s="496" t="s">
        <v>355</v>
      </c>
      <c r="B110" s="532" t="s">
        <v>362</v>
      </c>
      <c r="C110" s="526">
        <f>'9.1.sz. mell'!C109</f>
        <v>0</v>
      </c>
    </row>
    <row r="111" spans="1:3" s="783" customFormat="1" ht="15" customHeight="1" thickBot="1" x14ac:dyDescent="0.3">
      <c r="A111" s="533" t="s">
        <v>356</v>
      </c>
      <c r="B111" s="530" t="s">
        <v>363</v>
      </c>
      <c r="C111" s="526">
        <f>'9.1.sz. mell'!C110</f>
        <v>0</v>
      </c>
    </row>
    <row r="112" spans="1:3" s="783" customFormat="1" ht="15" customHeight="1" thickBot="1" x14ac:dyDescent="0.3">
      <c r="A112" s="496" t="s">
        <v>448</v>
      </c>
      <c r="B112" s="530" t="s">
        <v>364</v>
      </c>
      <c r="C112" s="526">
        <f>'9.1.sz. mell'!C111</f>
        <v>0</v>
      </c>
    </row>
    <row r="113" spans="1:3" s="783" customFormat="1" ht="15" customHeight="1" thickBot="1" x14ac:dyDescent="0.3">
      <c r="A113" s="500" t="s">
        <v>449</v>
      </c>
      <c r="B113" s="530" t="s">
        <v>365</v>
      </c>
      <c r="C113" s="526">
        <f>'9.1.sz. mell'!C112</f>
        <v>1100000</v>
      </c>
    </row>
    <row r="114" spans="1:3" s="783" customFormat="1" ht="15" customHeight="1" thickBot="1" x14ac:dyDescent="0.3">
      <c r="A114" s="496" t="s">
        <v>453</v>
      </c>
      <c r="B114" s="528" t="s">
        <v>49</v>
      </c>
      <c r="C114" s="526">
        <f>'9.1.sz. mell'!C113</f>
        <v>2895343</v>
      </c>
    </row>
    <row r="115" spans="1:3" s="783" customFormat="1" ht="15" customHeight="1" thickBot="1" x14ac:dyDescent="0.3">
      <c r="A115" s="496" t="s">
        <v>454</v>
      </c>
      <c r="B115" s="527" t="s">
        <v>456</v>
      </c>
      <c r="C115" s="526">
        <f>'9.1.sz. mell'!C114</f>
        <v>2895343</v>
      </c>
    </row>
    <row r="116" spans="1:3" s="783" customFormat="1" ht="15" customHeight="1" thickBot="1" x14ac:dyDescent="0.3">
      <c r="A116" s="534" t="s">
        <v>455</v>
      </c>
      <c r="B116" s="535" t="s">
        <v>457</v>
      </c>
      <c r="C116" s="526">
        <f>'9.1.sz. mell'!C115</f>
        <v>0</v>
      </c>
    </row>
    <row r="117" spans="1:3" s="783" customFormat="1" ht="15" customHeight="1" thickBot="1" x14ac:dyDescent="0.3">
      <c r="A117" s="537" t="s">
        <v>18</v>
      </c>
      <c r="B117" s="538" t="s">
        <v>608</v>
      </c>
      <c r="C117" s="857">
        <f>'9.1.sz. mell'!C116</f>
        <v>8315165</v>
      </c>
    </row>
    <row r="118" spans="1:3" s="783" customFormat="1" ht="15" customHeight="1" thickBot="1" x14ac:dyDescent="0.3">
      <c r="A118" s="493" t="s">
        <v>104</v>
      </c>
      <c r="B118" s="527" t="s">
        <v>225</v>
      </c>
      <c r="C118" s="526">
        <f>'9.1.sz. mell'!C117</f>
        <v>8315165</v>
      </c>
    </row>
    <row r="119" spans="1:3" s="783" customFormat="1" ht="15" customHeight="1" thickBot="1" x14ac:dyDescent="0.3">
      <c r="A119" s="493" t="s">
        <v>105</v>
      </c>
      <c r="B119" s="540" t="s">
        <v>370</v>
      </c>
      <c r="C119" s="526">
        <f>'9.1.sz. mell'!C118</f>
        <v>8261815</v>
      </c>
    </row>
    <row r="120" spans="1:3" s="783" customFormat="1" ht="15" customHeight="1" thickBot="1" x14ac:dyDescent="0.3">
      <c r="A120" s="493" t="s">
        <v>106</v>
      </c>
      <c r="B120" s="540" t="s">
        <v>187</v>
      </c>
      <c r="C120" s="526">
        <f>'9.1.sz. mell'!C119</f>
        <v>0</v>
      </c>
    </row>
    <row r="121" spans="1:3" s="783" customFormat="1" ht="15" customHeight="1" thickBot="1" x14ac:dyDescent="0.3">
      <c r="A121" s="493" t="s">
        <v>107</v>
      </c>
      <c r="B121" s="540" t="s">
        <v>371</v>
      </c>
      <c r="C121" s="526">
        <f>'9.1.sz. mell'!C120</f>
        <v>0</v>
      </c>
    </row>
    <row r="122" spans="1:3" s="783" customFormat="1" ht="15" customHeight="1" thickBot="1" x14ac:dyDescent="0.3">
      <c r="A122" s="493" t="s">
        <v>108</v>
      </c>
      <c r="B122" s="501" t="s">
        <v>228</v>
      </c>
      <c r="C122" s="526">
        <f>'9.1.sz. mell'!C121</f>
        <v>0</v>
      </c>
    </row>
    <row r="123" spans="1:3" s="783" customFormat="1" ht="15" customHeight="1" thickBot="1" x14ac:dyDescent="0.3">
      <c r="A123" s="493" t="s">
        <v>117</v>
      </c>
      <c r="B123" s="499" t="s">
        <v>436</v>
      </c>
      <c r="C123" s="526">
        <f>'9.1.sz. mell'!C122</f>
        <v>0</v>
      </c>
    </row>
    <row r="124" spans="1:3" s="783" customFormat="1" ht="15" customHeight="1" thickBot="1" x14ac:dyDescent="0.3">
      <c r="A124" s="493" t="s">
        <v>119</v>
      </c>
      <c r="B124" s="542" t="s">
        <v>376</v>
      </c>
      <c r="C124" s="526">
        <f>'9.1.sz. mell'!C123</f>
        <v>0</v>
      </c>
    </row>
    <row r="125" spans="1:3" s="783" customFormat="1" ht="15" customHeight="1" thickBot="1" x14ac:dyDescent="0.3">
      <c r="A125" s="493" t="s">
        <v>188</v>
      </c>
      <c r="B125" s="532" t="s">
        <v>359</v>
      </c>
      <c r="C125" s="526">
        <f>'9.1.sz. mell'!C124</f>
        <v>0</v>
      </c>
    </row>
    <row r="126" spans="1:3" s="783" customFormat="1" ht="15" customHeight="1" thickBot="1" x14ac:dyDescent="0.3">
      <c r="A126" s="493" t="s">
        <v>189</v>
      </c>
      <c r="B126" s="532" t="s">
        <v>375</v>
      </c>
      <c r="C126" s="526">
        <f>'9.1.sz. mell'!C125</f>
        <v>0</v>
      </c>
    </row>
    <row r="127" spans="1:3" s="783" customFormat="1" ht="15" customHeight="1" thickBot="1" x14ac:dyDescent="0.3">
      <c r="A127" s="493" t="s">
        <v>190</v>
      </c>
      <c r="B127" s="532" t="s">
        <v>374</v>
      </c>
      <c r="C127" s="526">
        <f>'9.1.sz. mell'!C126</f>
        <v>0</v>
      </c>
    </row>
    <row r="128" spans="1:3" s="783" customFormat="1" ht="15" customHeight="1" thickBot="1" x14ac:dyDescent="0.3">
      <c r="A128" s="493" t="s">
        <v>367</v>
      </c>
      <c r="B128" s="532" t="s">
        <v>362</v>
      </c>
      <c r="C128" s="526">
        <f>'9.1.sz. mell'!C127</f>
        <v>0</v>
      </c>
    </row>
    <row r="129" spans="1:3" s="783" customFormat="1" ht="15" customHeight="1" thickBot="1" x14ac:dyDescent="0.3">
      <c r="A129" s="493" t="s">
        <v>368</v>
      </c>
      <c r="B129" s="532" t="s">
        <v>373</v>
      </c>
      <c r="C129" s="526">
        <f>'9.1.sz. mell'!C128</f>
        <v>0</v>
      </c>
    </row>
    <row r="130" spans="1:3" s="783" customFormat="1" ht="15" customHeight="1" thickBot="1" x14ac:dyDescent="0.3">
      <c r="A130" s="533" t="s">
        <v>369</v>
      </c>
      <c r="B130" s="532" t="s">
        <v>372</v>
      </c>
      <c r="C130" s="526">
        <f>'9.1.sz. mell'!C129</f>
        <v>0</v>
      </c>
    </row>
    <row r="131" spans="1:3" s="783" customFormat="1" ht="15" customHeight="1" thickBot="1" x14ac:dyDescent="0.3">
      <c r="A131" s="490" t="s">
        <v>19</v>
      </c>
      <c r="B131" s="544" t="s">
        <v>458</v>
      </c>
      <c r="C131" s="857">
        <f>'9.1.sz. mell'!C130</f>
        <v>102663689</v>
      </c>
    </row>
    <row r="132" spans="1:3" s="783" customFormat="1" ht="15" customHeight="1" thickBot="1" x14ac:dyDescent="0.3">
      <c r="A132" s="490" t="s">
        <v>20</v>
      </c>
      <c r="B132" s="544" t="s">
        <v>459</v>
      </c>
      <c r="C132" s="526">
        <f>'9.1.sz. mell'!C131</f>
        <v>0</v>
      </c>
    </row>
    <row r="133" spans="1:3" s="783" customFormat="1" ht="15" customHeight="1" thickBot="1" x14ac:dyDescent="0.3">
      <c r="A133" s="493" t="s">
        <v>267</v>
      </c>
      <c r="B133" s="540" t="s">
        <v>466</v>
      </c>
      <c r="C133" s="526">
        <f>'9.1.sz. mell'!C132</f>
        <v>0</v>
      </c>
    </row>
    <row r="134" spans="1:3" s="783" customFormat="1" ht="15" customHeight="1" thickBot="1" x14ac:dyDescent="0.3">
      <c r="A134" s="493" t="s">
        <v>270</v>
      </c>
      <c r="B134" s="540" t="s">
        <v>467</v>
      </c>
      <c r="C134" s="526">
        <f>'9.1.sz. mell'!C133</f>
        <v>0</v>
      </c>
    </row>
    <row r="135" spans="1:3" s="783" customFormat="1" ht="15" customHeight="1" thickBot="1" x14ac:dyDescent="0.3">
      <c r="A135" s="533" t="s">
        <v>271</v>
      </c>
      <c r="B135" s="540" t="s">
        <v>468</v>
      </c>
      <c r="C135" s="526">
        <f>'9.1.sz. mell'!C134</f>
        <v>0</v>
      </c>
    </row>
    <row r="136" spans="1:3" s="783" customFormat="1" ht="15" customHeight="1" thickBot="1" x14ac:dyDescent="0.3">
      <c r="A136" s="490" t="s">
        <v>21</v>
      </c>
      <c r="B136" s="544" t="s">
        <v>460</v>
      </c>
      <c r="C136" s="526">
        <f>'9.1.sz. mell'!C135</f>
        <v>0</v>
      </c>
    </row>
    <row r="137" spans="1:3" s="783" customFormat="1" ht="15" customHeight="1" thickBot="1" x14ac:dyDescent="0.3">
      <c r="A137" s="493" t="s">
        <v>91</v>
      </c>
      <c r="B137" s="545" t="s">
        <v>469</v>
      </c>
      <c r="C137" s="526">
        <f>'9.1.sz. mell'!C136</f>
        <v>0</v>
      </c>
    </row>
    <row r="138" spans="1:3" s="783" customFormat="1" ht="15" customHeight="1" thickBot="1" x14ac:dyDescent="0.3">
      <c r="A138" s="493" t="s">
        <v>92</v>
      </c>
      <c r="B138" s="545" t="s">
        <v>461</v>
      </c>
      <c r="C138" s="526">
        <f>'9.1.sz. mell'!C137</f>
        <v>0</v>
      </c>
    </row>
    <row r="139" spans="1:3" s="783" customFormat="1" ht="15" customHeight="1" thickBot="1" x14ac:dyDescent="0.3">
      <c r="A139" s="493" t="s">
        <v>93</v>
      </c>
      <c r="B139" s="545" t="s">
        <v>462</v>
      </c>
      <c r="C139" s="526">
        <f>'9.1.sz. mell'!C138</f>
        <v>0</v>
      </c>
    </row>
    <row r="140" spans="1:3" s="783" customFormat="1" ht="15" customHeight="1" thickBot="1" x14ac:dyDescent="0.3">
      <c r="A140" s="493" t="s">
        <v>175</v>
      </c>
      <c r="B140" s="545" t="s">
        <v>463</v>
      </c>
      <c r="C140" s="526">
        <f>'9.1.sz. mell'!C139</f>
        <v>0</v>
      </c>
    </row>
    <row r="141" spans="1:3" s="783" customFormat="1" ht="15" customHeight="1" thickBot="1" x14ac:dyDescent="0.3">
      <c r="A141" s="493" t="s">
        <v>176</v>
      </c>
      <c r="B141" s="545" t="s">
        <v>464</v>
      </c>
      <c r="C141" s="526">
        <f>'9.1.sz. mell'!C140</f>
        <v>0</v>
      </c>
    </row>
    <row r="142" spans="1:3" s="783" customFormat="1" ht="15" customHeight="1" thickBot="1" x14ac:dyDescent="0.3">
      <c r="A142" s="533" t="s">
        <v>177</v>
      </c>
      <c r="B142" s="545" t="s">
        <v>465</v>
      </c>
      <c r="C142" s="526">
        <f>'9.1.sz. mell'!C141</f>
        <v>0</v>
      </c>
    </row>
    <row r="143" spans="1:3" s="783" customFormat="1" ht="15" customHeight="1" thickBot="1" x14ac:dyDescent="0.3">
      <c r="A143" s="490" t="s">
        <v>22</v>
      </c>
      <c r="B143" s="544" t="s">
        <v>473</v>
      </c>
      <c r="C143" s="857">
        <f>'9.1.sz. mell'!C142</f>
        <v>52486847</v>
      </c>
    </row>
    <row r="144" spans="1:3" s="783" customFormat="1" ht="15" customHeight="1" thickBot="1" x14ac:dyDescent="0.3">
      <c r="A144" s="493" t="s">
        <v>94</v>
      </c>
      <c r="B144" s="545" t="s">
        <v>377</v>
      </c>
      <c r="C144" s="526">
        <f>'9.1.sz. mell'!C143</f>
        <v>0</v>
      </c>
    </row>
    <row r="145" spans="1:8" s="783" customFormat="1" ht="15" customHeight="1" thickBot="1" x14ac:dyDescent="0.3">
      <c r="A145" s="493" t="s">
        <v>95</v>
      </c>
      <c r="B145" s="545" t="s">
        <v>378</v>
      </c>
      <c r="C145" s="526">
        <f>'9.1.sz. mell'!C144</f>
        <v>3196022</v>
      </c>
    </row>
    <row r="146" spans="1:8" s="783" customFormat="1" ht="15" customHeight="1" thickBot="1" x14ac:dyDescent="0.3">
      <c r="A146" s="493" t="s">
        <v>291</v>
      </c>
      <c r="B146" s="545" t="s">
        <v>564</v>
      </c>
      <c r="C146" s="526">
        <f>'9.1.sz. mell'!C145</f>
        <v>49290825</v>
      </c>
    </row>
    <row r="147" spans="1:8" s="783" customFormat="1" ht="15" customHeight="1" thickBot="1" x14ac:dyDescent="0.3">
      <c r="A147" s="493" t="s">
        <v>292</v>
      </c>
      <c r="B147" s="545" t="s">
        <v>474</v>
      </c>
      <c r="C147" s="526">
        <f>'9.1.sz. mell'!C146</f>
        <v>0</v>
      </c>
    </row>
    <row r="148" spans="1:8" s="783" customFormat="1" ht="15" customHeight="1" thickBot="1" x14ac:dyDescent="0.3">
      <c r="A148" s="533" t="s">
        <v>293</v>
      </c>
      <c r="B148" s="546" t="s">
        <v>397</v>
      </c>
      <c r="C148" s="526">
        <f>'9.1.sz. mell'!C147</f>
        <v>0</v>
      </c>
    </row>
    <row r="149" spans="1:8" s="783" customFormat="1" ht="15" customHeight="1" thickBot="1" x14ac:dyDescent="0.3">
      <c r="A149" s="490" t="s">
        <v>23</v>
      </c>
      <c r="B149" s="544" t="s">
        <v>475</v>
      </c>
      <c r="C149" s="526">
        <f>'9.1.sz. mell'!C148</f>
        <v>0</v>
      </c>
    </row>
    <row r="150" spans="1:8" s="783" customFormat="1" ht="15" customHeight="1" thickBot="1" x14ac:dyDescent="0.3">
      <c r="A150" s="493" t="s">
        <v>96</v>
      </c>
      <c r="B150" s="545" t="s">
        <v>470</v>
      </c>
      <c r="C150" s="526">
        <f>'9.1.sz. mell'!C149</f>
        <v>0</v>
      </c>
    </row>
    <row r="151" spans="1:8" s="783" customFormat="1" ht="15" customHeight="1" thickBot="1" x14ac:dyDescent="0.3">
      <c r="A151" s="493" t="s">
        <v>97</v>
      </c>
      <c r="B151" s="545" t="s">
        <v>477</v>
      </c>
      <c r="C151" s="526">
        <f>'9.1.sz. mell'!C150</f>
        <v>0</v>
      </c>
    </row>
    <row r="152" spans="1:8" s="783" customFormat="1" ht="15" customHeight="1" thickBot="1" x14ac:dyDescent="0.3">
      <c r="A152" s="493" t="s">
        <v>303</v>
      </c>
      <c r="B152" s="545" t="s">
        <v>472</v>
      </c>
      <c r="C152" s="526">
        <f>'9.1.sz. mell'!C151</f>
        <v>0</v>
      </c>
    </row>
    <row r="153" spans="1:8" s="783" customFormat="1" ht="15" customHeight="1" thickBot="1" x14ac:dyDescent="0.3">
      <c r="A153" s="493" t="s">
        <v>304</v>
      </c>
      <c r="B153" s="545" t="s">
        <v>478</v>
      </c>
      <c r="C153" s="526">
        <f>'9.1.sz. mell'!C152</f>
        <v>0</v>
      </c>
    </row>
    <row r="154" spans="1:8" s="783" customFormat="1" ht="15" customHeight="1" thickBot="1" x14ac:dyDescent="0.3">
      <c r="A154" s="493" t="s">
        <v>476</v>
      </c>
      <c r="B154" s="545" t="s">
        <v>479</v>
      </c>
      <c r="C154" s="526">
        <f>'9.1.sz. mell'!C153</f>
        <v>0</v>
      </c>
    </row>
    <row r="155" spans="1:8" s="783" customFormat="1" ht="15" customHeight="1" thickBot="1" x14ac:dyDescent="0.3">
      <c r="A155" s="490" t="s">
        <v>24</v>
      </c>
      <c r="B155" s="544" t="s">
        <v>480</v>
      </c>
      <c r="C155" s="526">
        <f>'9.1.sz. mell'!C154</f>
        <v>0</v>
      </c>
    </row>
    <row r="156" spans="1:8" s="783" customFormat="1" ht="15" customHeight="1" thickBot="1" x14ac:dyDescent="0.3">
      <c r="A156" s="490" t="s">
        <v>25</v>
      </c>
      <c r="B156" s="544" t="s">
        <v>481</v>
      </c>
      <c r="C156" s="526">
        <f>'9.1.sz. mell'!C155</f>
        <v>0</v>
      </c>
    </row>
    <row r="157" spans="1:8" s="783" customFormat="1" ht="15" customHeight="1" thickBot="1" x14ac:dyDescent="0.3">
      <c r="A157" s="490" t="s">
        <v>26</v>
      </c>
      <c r="B157" s="544" t="s">
        <v>483</v>
      </c>
      <c r="C157" s="857">
        <f>'9.1.sz. mell'!C156</f>
        <v>52486847</v>
      </c>
      <c r="E157" s="550"/>
      <c r="F157" s="550"/>
      <c r="G157" s="550"/>
      <c r="H157" s="550"/>
    </row>
    <row r="158" spans="1:8" s="1" customFormat="1" ht="15" customHeight="1" thickBot="1" x14ac:dyDescent="0.3">
      <c r="A158" s="551" t="s">
        <v>27</v>
      </c>
      <c r="B158" s="552" t="s">
        <v>482</v>
      </c>
      <c r="C158" s="857">
        <f>'9.1.sz. mell'!C157</f>
        <v>155150536</v>
      </c>
    </row>
    <row r="159" spans="1:8" ht="13.8" thickBot="1" x14ac:dyDescent="0.3"/>
    <row r="160" spans="1:8" ht="15" customHeight="1" thickBot="1" x14ac:dyDescent="0.3">
      <c r="A160" s="234" t="s">
        <v>530</v>
      </c>
      <c r="B160" s="235"/>
      <c r="C160" s="120">
        <v>7</v>
      </c>
    </row>
    <row r="161" spans="1:3" ht="15" customHeight="1" thickBot="1" x14ac:dyDescent="0.3">
      <c r="A161" s="234" t="s">
        <v>206</v>
      </c>
      <c r="B161" s="235"/>
      <c r="C161" s="120">
        <v>20</v>
      </c>
    </row>
  </sheetData>
  <sheetProtection formatCells="0"/>
  <mergeCells count="2">
    <mergeCell ref="A92:C92"/>
    <mergeCell ref="A93:B93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verticalDpi="300" r:id="rId1"/>
  <headerFooter alignWithMargins="0"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K159"/>
  <sheetViews>
    <sheetView zoomScale="130" zoomScaleNormal="130" zoomScaleSheetLayoutView="85" workbookViewId="0">
      <selection activeCell="C95" sqref="C95:C98"/>
    </sheetView>
  </sheetViews>
  <sheetFormatPr defaultColWidth="9.33203125" defaultRowHeight="13.2" x14ac:dyDescent="0.25"/>
  <cols>
    <col min="1" max="1" width="19.44140625" style="360" customWidth="1"/>
    <col min="2" max="2" width="72" style="361" customWidth="1"/>
    <col min="3" max="3" width="25" style="362" customWidth="1"/>
    <col min="4" max="16384" width="9.33203125" style="3"/>
  </cols>
  <sheetData>
    <row r="1" spans="1:3" s="2" customFormat="1" ht="16.5" customHeight="1" thickBot="1" x14ac:dyDescent="0.3">
      <c r="A1" s="214"/>
      <c r="B1" s="215"/>
      <c r="C1" s="236" t="str">
        <f>+CONCATENATE("9.1.2. melléklet a ……/",LEFT(ÖSSZEFÜGGÉSEK!A5,4),". (….) önkormányzati rendelethez")</f>
        <v>9.1.2. melléklet a ……/2019. (….) önkormányzati rendelethez</v>
      </c>
    </row>
    <row r="2" spans="1:3" s="91" customFormat="1" ht="21" customHeight="1" x14ac:dyDescent="0.25">
      <c r="A2" s="370" t="s">
        <v>61</v>
      </c>
      <c r="B2" s="331" t="s">
        <v>561</v>
      </c>
      <c r="C2" s="333" t="s">
        <v>52</v>
      </c>
    </row>
    <row r="3" spans="1:3" s="91" customFormat="1" ht="16.2" thickBot="1" x14ac:dyDescent="0.3">
      <c r="A3" s="216" t="s">
        <v>203</v>
      </c>
      <c r="B3" s="332" t="s">
        <v>437</v>
      </c>
      <c r="C3" s="449" t="s">
        <v>60</v>
      </c>
    </row>
    <row r="4" spans="1:3" s="92" customFormat="1" ht="15.9" customHeight="1" thickBot="1" x14ac:dyDescent="0.35">
      <c r="A4" s="217"/>
      <c r="B4" s="217"/>
      <c r="C4" s="4" t="s">
        <v>53</v>
      </c>
    </row>
    <row r="5" spans="1:3" ht="13.8" thickBot="1" x14ac:dyDescent="0.3">
      <c r="A5" s="371" t="s">
        <v>205</v>
      </c>
      <c r="B5" s="218" t="s">
        <v>54</v>
      </c>
      <c r="C5" s="334" t="s">
        <v>55</v>
      </c>
    </row>
    <row r="6" spans="1:3" s="62" customFormat="1" ht="12.9" customHeight="1" thickBot="1" x14ac:dyDescent="0.3">
      <c r="A6" s="35" t="s">
        <v>502</v>
      </c>
      <c r="B6" s="195" t="s">
        <v>503</v>
      </c>
      <c r="C6" s="196" t="s">
        <v>504</v>
      </c>
    </row>
    <row r="7" spans="1:3" s="62" customFormat="1" ht="15.9" customHeight="1" thickBot="1" x14ac:dyDescent="0.3">
      <c r="A7" s="220"/>
      <c r="B7" s="221" t="s">
        <v>56</v>
      </c>
      <c r="C7" s="335"/>
    </row>
    <row r="8" spans="1:3" s="62" customFormat="1" ht="12" customHeight="1" thickBot="1" x14ac:dyDescent="0.3">
      <c r="A8" s="32" t="s">
        <v>17</v>
      </c>
      <c r="B8" s="21" t="s">
        <v>251</v>
      </c>
      <c r="C8" s="275">
        <f>+C9+C10+C11+C12+C13+C14</f>
        <v>0</v>
      </c>
    </row>
    <row r="9" spans="1:3" s="93" customFormat="1" ht="12" customHeight="1" x14ac:dyDescent="0.2">
      <c r="A9" s="395" t="s">
        <v>98</v>
      </c>
      <c r="B9" s="378" t="s">
        <v>252</v>
      </c>
      <c r="C9" s="278"/>
    </row>
    <row r="10" spans="1:3" s="94" customFormat="1" ht="12" customHeight="1" x14ac:dyDescent="0.2">
      <c r="A10" s="396" t="s">
        <v>99</v>
      </c>
      <c r="B10" s="379" t="s">
        <v>253</v>
      </c>
      <c r="C10" s="277"/>
    </row>
    <row r="11" spans="1:3" s="94" customFormat="1" ht="12" customHeight="1" x14ac:dyDescent="0.2">
      <c r="A11" s="396" t="s">
        <v>100</v>
      </c>
      <c r="B11" s="379" t="s">
        <v>254</v>
      </c>
      <c r="C11" s="277"/>
    </row>
    <row r="12" spans="1:3" s="94" customFormat="1" ht="12" customHeight="1" x14ac:dyDescent="0.2">
      <c r="A12" s="396" t="s">
        <v>101</v>
      </c>
      <c r="B12" s="379" t="s">
        <v>255</v>
      </c>
      <c r="C12" s="277"/>
    </row>
    <row r="13" spans="1:3" s="94" customFormat="1" ht="12" customHeight="1" x14ac:dyDescent="0.2">
      <c r="A13" s="396" t="s">
        <v>148</v>
      </c>
      <c r="B13" s="379" t="s">
        <v>516</v>
      </c>
      <c r="C13" s="277"/>
    </row>
    <row r="14" spans="1:3" s="93" customFormat="1" ht="12" customHeight="1" thickBot="1" x14ac:dyDescent="0.25">
      <c r="A14" s="397" t="s">
        <v>102</v>
      </c>
      <c r="B14" s="380" t="s">
        <v>440</v>
      </c>
      <c r="C14" s="277"/>
    </row>
    <row r="15" spans="1:3" s="93" customFormat="1" ht="12" customHeight="1" thickBot="1" x14ac:dyDescent="0.3">
      <c r="A15" s="32" t="s">
        <v>18</v>
      </c>
      <c r="B15" s="270" t="s">
        <v>256</v>
      </c>
      <c r="C15" s="275">
        <f>+C16+C17+C18+C19+C20</f>
        <v>0</v>
      </c>
    </row>
    <row r="16" spans="1:3" s="93" customFormat="1" ht="12" customHeight="1" x14ac:dyDescent="0.2">
      <c r="A16" s="395" t="s">
        <v>104</v>
      </c>
      <c r="B16" s="378" t="s">
        <v>257</v>
      </c>
      <c r="C16" s="278"/>
    </row>
    <row r="17" spans="1:3" s="93" customFormat="1" ht="12" customHeight="1" x14ac:dyDescent="0.2">
      <c r="A17" s="396" t="s">
        <v>105</v>
      </c>
      <c r="B17" s="379" t="s">
        <v>258</v>
      </c>
      <c r="C17" s="277"/>
    </row>
    <row r="18" spans="1:3" s="93" customFormat="1" ht="12" customHeight="1" x14ac:dyDescent="0.2">
      <c r="A18" s="396" t="s">
        <v>106</v>
      </c>
      <c r="B18" s="379" t="s">
        <v>430</v>
      </c>
      <c r="C18" s="277"/>
    </row>
    <row r="19" spans="1:3" s="93" customFormat="1" ht="12" customHeight="1" x14ac:dyDescent="0.2">
      <c r="A19" s="396" t="s">
        <v>107</v>
      </c>
      <c r="B19" s="379" t="s">
        <v>431</v>
      </c>
      <c r="C19" s="277"/>
    </row>
    <row r="20" spans="1:3" s="93" customFormat="1" ht="12" customHeight="1" x14ac:dyDescent="0.2">
      <c r="A20" s="396" t="s">
        <v>108</v>
      </c>
      <c r="B20" s="379" t="s">
        <v>259</v>
      </c>
      <c r="C20" s="277"/>
    </row>
    <row r="21" spans="1:3" s="94" customFormat="1" ht="12" customHeight="1" thickBot="1" x14ac:dyDescent="0.25">
      <c r="A21" s="397" t="s">
        <v>117</v>
      </c>
      <c r="B21" s="380" t="s">
        <v>260</v>
      </c>
      <c r="C21" s="279"/>
    </row>
    <row r="22" spans="1:3" s="94" customFormat="1" ht="12" customHeight="1" thickBot="1" x14ac:dyDescent="0.3">
      <c r="A22" s="32" t="s">
        <v>19</v>
      </c>
      <c r="B22" s="21" t="s">
        <v>261</v>
      </c>
      <c r="C22" s="275">
        <f>+C23+C24+C25+C26+C27</f>
        <v>0</v>
      </c>
    </row>
    <row r="23" spans="1:3" s="94" customFormat="1" ht="12" customHeight="1" x14ac:dyDescent="0.2">
      <c r="A23" s="395" t="s">
        <v>87</v>
      </c>
      <c r="B23" s="378" t="s">
        <v>262</v>
      </c>
      <c r="C23" s="278"/>
    </row>
    <row r="24" spans="1:3" s="93" customFormat="1" ht="12" customHeight="1" x14ac:dyDescent="0.2">
      <c r="A24" s="396" t="s">
        <v>88</v>
      </c>
      <c r="B24" s="379" t="s">
        <v>263</v>
      </c>
      <c r="C24" s="277"/>
    </row>
    <row r="25" spans="1:3" s="94" customFormat="1" ht="12" customHeight="1" x14ac:dyDescent="0.2">
      <c r="A25" s="396" t="s">
        <v>89</v>
      </c>
      <c r="B25" s="379" t="s">
        <v>432</v>
      </c>
      <c r="C25" s="277"/>
    </row>
    <row r="26" spans="1:3" s="94" customFormat="1" ht="12" customHeight="1" x14ac:dyDescent="0.2">
      <c r="A26" s="396" t="s">
        <v>90</v>
      </c>
      <c r="B26" s="379" t="s">
        <v>433</v>
      </c>
      <c r="C26" s="277"/>
    </row>
    <row r="27" spans="1:3" s="94" customFormat="1" ht="12" customHeight="1" x14ac:dyDescent="0.2">
      <c r="A27" s="396" t="s">
        <v>171</v>
      </c>
      <c r="B27" s="379" t="s">
        <v>264</v>
      </c>
      <c r="C27" s="277"/>
    </row>
    <row r="28" spans="1:3" s="94" customFormat="1" ht="12" customHeight="1" thickBot="1" x14ac:dyDescent="0.25">
      <c r="A28" s="397" t="s">
        <v>172</v>
      </c>
      <c r="B28" s="380" t="s">
        <v>265</v>
      </c>
      <c r="C28" s="279"/>
    </row>
    <row r="29" spans="1:3" s="94" customFormat="1" ht="12" customHeight="1" thickBot="1" x14ac:dyDescent="0.3">
      <c r="A29" s="32" t="s">
        <v>173</v>
      </c>
      <c r="B29" s="21" t="s">
        <v>266</v>
      </c>
      <c r="C29" s="281">
        <f>+C30+C34+C35+C36</f>
        <v>0</v>
      </c>
    </row>
    <row r="30" spans="1:3" s="94" customFormat="1" ht="12" customHeight="1" x14ac:dyDescent="0.2">
      <c r="A30" s="395" t="s">
        <v>267</v>
      </c>
      <c r="B30" s="378" t="s">
        <v>517</v>
      </c>
      <c r="C30" s="375">
        <f>+C31+C32+C33</f>
        <v>0</v>
      </c>
    </row>
    <row r="31" spans="1:3" s="94" customFormat="1" ht="12" customHeight="1" x14ac:dyDescent="0.2">
      <c r="A31" s="396" t="s">
        <v>268</v>
      </c>
      <c r="B31" s="379" t="s">
        <v>273</v>
      </c>
      <c r="C31" s="277"/>
    </row>
    <row r="32" spans="1:3" s="94" customFormat="1" ht="12" customHeight="1" x14ac:dyDescent="0.2">
      <c r="A32" s="396" t="s">
        <v>269</v>
      </c>
      <c r="B32" s="379" t="s">
        <v>274</v>
      </c>
      <c r="C32" s="277"/>
    </row>
    <row r="33" spans="1:3" s="94" customFormat="1" ht="12" customHeight="1" x14ac:dyDescent="0.2">
      <c r="A33" s="396" t="s">
        <v>444</v>
      </c>
      <c r="B33" s="441" t="s">
        <v>445</v>
      </c>
      <c r="C33" s="277"/>
    </row>
    <row r="34" spans="1:3" s="94" customFormat="1" ht="12" customHeight="1" x14ac:dyDescent="0.2">
      <c r="A34" s="396" t="s">
        <v>270</v>
      </c>
      <c r="B34" s="379" t="s">
        <v>275</v>
      </c>
      <c r="C34" s="277"/>
    </row>
    <row r="35" spans="1:3" s="94" customFormat="1" ht="12" customHeight="1" x14ac:dyDescent="0.2">
      <c r="A35" s="396" t="s">
        <v>271</v>
      </c>
      <c r="B35" s="379" t="s">
        <v>276</v>
      </c>
      <c r="C35" s="277"/>
    </row>
    <row r="36" spans="1:3" s="94" customFormat="1" ht="12" customHeight="1" thickBot="1" x14ac:dyDescent="0.25">
      <c r="A36" s="397" t="s">
        <v>272</v>
      </c>
      <c r="B36" s="380" t="s">
        <v>277</v>
      </c>
      <c r="C36" s="279"/>
    </row>
    <row r="37" spans="1:3" s="94" customFormat="1" ht="12" customHeight="1" thickBot="1" x14ac:dyDescent="0.3">
      <c r="A37" s="32" t="s">
        <v>21</v>
      </c>
      <c r="B37" s="21" t="s">
        <v>441</v>
      </c>
      <c r="C37" s="275">
        <f>SUM(C38:C48)</f>
        <v>0</v>
      </c>
    </row>
    <row r="38" spans="1:3" s="94" customFormat="1" ht="12" customHeight="1" x14ac:dyDescent="0.2">
      <c r="A38" s="395" t="s">
        <v>91</v>
      </c>
      <c r="B38" s="378" t="s">
        <v>280</v>
      </c>
      <c r="C38" s="278"/>
    </row>
    <row r="39" spans="1:3" s="94" customFormat="1" ht="12" customHeight="1" x14ac:dyDescent="0.2">
      <c r="A39" s="396" t="s">
        <v>92</v>
      </c>
      <c r="B39" s="379" t="s">
        <v>281</v>
      </c>
      <c r="C39" s="277"/>
    </row>
    <row r="40" spans="1:3" s="94" customFormat="1" ht="12" customHeight="1" x14ac:dyDescent="0.2">
      <c r="A40" s="396" t="s">
        <v>93</v>
      </c>
      <c r="B40" s="379" t="s">
        <v>282</v>
      </c>
      <c r="C40" s="277"/>
    </row>
    <row r="41" spans="1:3" s="94" customFormat="1" ht="12" customHeight="1" x14ac:dyDescent="0.2">
      <c r="A41" s="396" t="s">
        <v>175</v>
      </c>
      <c r="B41" s="379" t="s">
        <v>283</v>
      </c>
      <c r="C41" s="277"/>
    </row>
    <row r="42" spans="1:3" s="94" customFormat="1" ht="12" customHeight="1" x14ac:dyDescent="0.2">
      <c r="A42" s="396" t="s">
        <v>176</v>
      </c>
      <c r="B42" s="379" t="s">
        <v>284</v>
      </c>
      <c r="C42" s="277"/>
    </row>
    <row r="43" spans="1:3" s="94" customFormat="1" ht="12" customHeight="1" x14ac:dyDescent="0.2">
      <c r="A43" s="396" t="s">
        <v>177</v>
      </c>
      <c r="B43" s="379" t="s">
        <v>285</v>
      </c>
      <c r="C43" s="277"/>
    </row>
    <row r="44" spans="1:3" s="94" customFormat="1" ht="12" customHeight="1" x14ac:dyDescent="0.2">
      <c r="A44" s="396" t="s">
        <v>178</v>
      </c>
      <c r="B44" s="379" t="s">
        <v>286</v>
      </c>
      <c r="C44" s="277"/>
    </row>
    <row r="45" spans="1:3" s="94" customFormat="1" ht="12" customHeight="1" x14ac:dyDescent="0.2">
      <c r="A45" s="396" t="s">
        <v>179</v>
      </c>
      <c r="B45" s="379" t="s">
        <v>287</v>
      </c>
      <c r="C45" s="277"/>
    </row>
    <row r="46" spans="1:3" s="94" customFormat="1" ht="12" customHeight="1" x14ac:dyDescent="0.2">
      <c r="A46" s="396" t="s">
        <v>278</v>
      </c>
      <c r="B46" s="379" t="s">
        <v>288</v>
      </c>
      <c r="C46" s="280"/>
    </row>
    <row r="47" spans="1:3" s="94" customFormat="1" ht="12" customHeight="1" x14ac:dyDescent="0.2">
      <c r="A47" s="397" t="s">
        <v>279</v>
      </c>
      <c r="B47" s="380" t="s">
        <v>443</v>
      </c>
      <c r="C47" s="367"/>
    </row>
    <row r="48" spans="1:3" s="94" customFormat="1" ht="12" customHeight="1" thickBot="1" x14ac:dyDescent="0.25">
      <c r="A48" s="397" t="s">
        <v>442</v>
      </c>
      <c r="B48" s="380" t="s">
        <v>289</v>
      </c>
      <c r="C48" s="367"/>
    </row>
    <row r="49" spans="1:3" s="94" customFormat="1" ht="12" customHeight="1" thickBot="1" x14ac:dyDescent="0.3">
      <c r="A49" s="32" t="s">
        <v>22</v>
      </c>
      <c r="B49" s="21" t="s">
        <v>290</v>
      </c>
      <c r="C49" s="275">
        <f>SUM(C50:C54)</f>
        <v>0</v>
      </c>
    </row>
    <row r="50" spans="1:3" s="94" customFormat="1" ht="12" customHeight="1" x14ac:dyDescent="0.2">
      <c r="A50" s="395" t="s">
        <v>94</v>
      </c>
      <c r="B50" s="378" t="s">
        <v>294</v>
      </c>
      <c r="C50" s="415"/>
    </row>
    <row r="51" spans="1:3" s="94" customFormat="1" ht="12" customHeight="1" x14ac:dyDescent="0.2">
      <c r="A51" s="396" t="s">
        <v>95</v>
      </c>
      <c r="B51" s="379" t="s">
        <v>295</v>
      </c>
      <c r="C51" s="280"/>
    </row>
    <row r="52" spans="1:3" s="94" customFormat="1" ht="12" customHeight="1" x14ac:dyDescent="0.2">
      <c r="A52" s="396" t="s">
        <v>291</v>
      </c>
      <c r="B52" s="379" t="s">
        <v>296</v>
      </c>
      <c r="C52" s="280"/>
    </row>
    <row r="53" spans="1:3" s="94" customFormat="1" ht="12" customHeight="1" x14ac:dyDescent="0.2">
      <c r="A53" s="396" t="s">
        <v>292</v>
      </c>
      <c r="B53" s="379" t="s">
        <v>297</v>
      </c>
      <c r="C53" s="280"/>
    </row>
    <row r="54" spans="1:3" s="94" customFormat="1" ht="12" customHeight="1" thickBot="1" x14ac:dyDescent="0.25">
      <c r="A54" s="397" t="s">
        <v>293</v>
      </c>
      <c r="B54" s="380" t="s">
        <v>298</v>
      </c>
      <c r="C54" s="367"/>
    </row>
    <row r="55" spans="1:3" s="94" customFormat="1" ht="12" customHeight="1" thickBot="1" x14ac:dyDescent="0.3">
      <c r="A55" s="32" t="s">
        <v>180</v>
      </c>
      <c r="B55" s="21" t="s">
        <v>299</v>
      </c>
      <c r="C55" s="275">
        <f>SUM(C56:C58)</f>
        <v>0</v>
      </c>
    </row>
    <row r="56" spans="1:3" s="94" customFormat="1" ht="12" customHeight="1" x14ac:dyDescent="0.2">
      <c r="A56" s="395" t="s">
        <v>96</v>
      </c>
      <c r="B56" s="378" t="s">
        <v>300</v>
      </c>
      <c r="C56" s="278"/>
    </row>
    <row r="57" spans="1:3" s="94" customFormat="1" ht="12" customHeight="1" x14ac:dyDescent="0.2">
      <c r="A57" s="396" t="s">
        <v>97</v>
      </c>
      <c r="B57" s="379" t="s">
        <v>434</v>
      </c>
      <c r="C57" s="277"/>
    </row>
    <row r="58" spans="1:3" s="94" customFormat="1" ht="12" customHeight="1" x14ac:dyDescent="0.2">
      <c r="A58" s="396" t="s">
        <v>303</v>
      </c>
      <c r="B58" s="379" t="s">
        <v>301</v>
      </c>
      <c r="C58" s="277"/>
    </row>
    <row r="59" spans="1:3" s="94" customFormat="1" ht="12" customHeight="1" thickBot="1" x14ac:dyDescent="0.25">
      <c r="A59" s="397" t="s">
        <v>304</v>
      </c>
      <c r="B59" s="380" t="s">
        <v>302</v>
      </c>
      <c r="C59" s="279"/>
    </row>
    <row r="60" spans="1:3" s="94" customFormat="1" ht="12" customHeight="1" thickBot="1" x14ac:dyDescent="0.3">
      <c r="A60" s="32" t="s">
        <v>24</v>
      </c>
      <c r="B60" s="270" t="s">
        <v>305</v>
      </c>
      <c r="C60" s="275">
        <f>SUM(C61:C63)</f>
        <v>0</v>
      </c>
    </row>
    <row r="61" spans="1:3" s="94" customFormat="1" ht="12" customHeight="1" x14ac:dyDescent="0.2">
      <c r="A61" s="395" t="s">
        <v>181</v>
      </c>
      <c r="B61" s="378" t="s">
        <v>307</v>
      </c>
      <c r="C61" s="280"/>
    </row>
    <row r="62" spans="1:3" s="94" customFormat="1" ht="12" customHeight="1" x14ac:dyDescent="0.2">
      <c r="A62" s="396" t="s">
        <v>182</v>
      </c>
      <c r="B62" s="379" t="s">
        <v>435</v>
      </c>
      <c r="C62" s="280"/>
    </row>
    <row r="63" spans="1:3" s="94" customFormat="1" ht="12" customHeight="1" x14ac:dyDescent="0.2">
      <c r="A63" s="396" t="s">
        <v>227</v>
      </c>
      <c r="B63" s="379" t="s">
        <v>308</v>
      </c>
      <c r="C63" s="280"/>
    </row>
    <row r="64" spans="1:3" s="94" customFormat="1" ht="12" customHeight="1" thickBot="1" x14ac:dyDescent="0.25">
      <c r="A64" s="397" t="s">
        <v>306</v>
      </c>
      <c r="B64" s="380" t="s">
        <v>309</v>
      </c>
      <c r="C64" s="280"/>
    </row>
    <row r="65" spans="1:3" s="94" customFormat="1" ht="12" customHeight="1" thickBot="1" x14ac:dyDescent="0.3">
      <c r="A65" s="32" t="s">
        <v>25</v>
      </c>
      <c r="B65" s="21" t="s">
        <v>310</v>
      </c>
      <c r="C65" s="281">
        <f>+C8+C15+C22+C29+C37+C49+C55+C60</f>
        <v>0</v>
      </c>
    </row>
    <row r="66" spans="1:3" s="94" customFormat="1" ht="12" customHeight="1" thickBot="1" x14ac:dyDescent="0.25">
      <c r="A66" s="398" t="s">
        <v>401</v>
      </c>
      <c r="B66" s="270" t="s">
        <v>312</v>
      </c>
      <c r="C66" s="275">
        <f>SUM(C67:C69)</f>
        <v>0</v>
      </c>
    </row>
    <row r="67" spans="1:3" s="94" customFormat="1" ht="12" customHeight="1" x14ac:dyDescent="0.2">
      <c r="A67" s="395" t="s">
        <v>343</v>
      </c>
      <c r="B67" s="378" t="s">
        <v>313</v>
      </c>
      <c r="C67" s="280"/>
    </row>
    <row r="68" spans="1:3" s="94" customFormat="1" ht="12" customHeight="1" x14ac:dyDescent="0.2">
      <c r="A68" s="396" t="s">
        <v>352</v>
      </c>
      <c r="B68" s="379" t="s">
        <v>314</v>
      </c>
      <c r="C68" s="280"/>
    </row>
    <row r="69" spans="1:3" s="94" customFormat="1" ht="12" customHeight="1" thickBot="1" x14ac:dyDescent="0.25">
      <c r="A69" s="397" t="s">
        <v>353</v>
      </c>
      <c r="B69" s="381" t="s">
        <v>315</v>
      </c>
      <c r="C69" s="280"/>
    </row>
    <row r="70" spans="1:3" s="94" customFormat="1" ht="12" customHeight="1" thickBot="1" x14ac:dyDescent="0.25">
      <c r="A70" s="398" t="s">
        <v>316</v>
      </c>
      <c r="B70" s="270" t="s">
        <v>317</v>
      </c>
      <c r="C70" s="275">
        <f>SUM(C71:C74)</f>
        <v>0</v>
      </c>
    </row>
    <row r="71" spans="1:3" s="94" customFormat="1" ht="12" customHeight="1" x14ac:dyDescent="0.2">
      <c r="A71" s="395" t="s">
        <v>149</v>
      </c>
      <c r="B71" s="378" t="s">
        <v>318</v>
      </c>
      <c r="C71" s="280"/>
    </row>
    <row r="72" spans="1:3" s="94" customFormat="1" ht="12" customHeight="1" x14ac:dyDescent="0.2">
      <c r="A72" s="396" t="s">
        <v>150</v>
      </c>
      <c r="B72" s="379" t="s">
        <v>319</v>
      </c>
      <c r="C72" s="280"/>
    </row>
    <row r="73" spans="1:3" s="94" customFormat="1" ht="12" customHeight="1" x14ac:dyDescent="0.2">
      <c r="A73" s="396" t="s">
        <v>344</v>
      </c>
      <c r="B73" s="379" t="s">
        <v>320</v>
      </c>
      <c r="C73" s="280"/>
    </row>
    <row r="74" spans="1:3" s="94" customFormat="1" ht="12" customHeight="1" thickBot="1" x14ac:dyDescent="0.25">
      <c r="A74" s="397" t="s">
        <v>345</v>
      </c>
      <c r="B74" s="380" t="s">
        <v>321</v>
      </c>
      <c r="C74" s="280"/>
    </row>
    <row r="75" spans="1:3" s="94" customFormat="1" ht="12" customHeight="1" thickBot="1" x14ac:dyDescent="0.25">
      <c r="A75" s="398" t="s">
        <v>322</v>
      </c>
      <c r="B75" s="270" t="s">
        <v>323</v>
      </c>
      <c r="C75" s="275">
        <f>SUM(C76:C77)</f>
        <v>0</v>
      </c>
    </row>
    <row r="76" spans="1:3" s="94" customFormat="1" ht="12" customHeight="1" x14ac:dyDescent="0.2">
      <c r="A76" s="395" t="s">
        <v>346</v>
      </c>
      <c r="B76" s="378" t="s">
        <v>324</v>
      </c>
      <c r="C76" s="280"/>
    </row>
    <row r="77" spans="1:3" s="94" customFormat="1" ht="12" customHeight="1" thickBot="1" x14ac:dyDescent="0.25">
      <c r="A77" s="397" t="s">
        <v>347</v>
      </c>
      <c r="B77" s="380" t="s">
        <v>325</v>
      </c>
      <c r="C77" s="280"/>
    </row>
    <row r="78" spans="1:3" s="93" customFormat="1" ht="12" customHeight="1" thickBot="1" x14ac:dyDescent="0.25">
      <c r="A78" s="398" t="s">
        <v>326</v>
      </c>
      <c r="B78" s="270" t="s">
        <v>327</v>
      </c>
      <c r="C78" s="275">
        <f>SUM(C79:C82)</f>
        <v>0</v>
      </c>
    </row>
    <row r="79" spans="1:3" s="94" customFormat="1" ht="12" customHeight="1" x14ac:dyDescent="0.2">
      <c r="A79" s="395" t="s">
        <v>348</v>
      </c>
      <c r="B79" s="378" t="s">
        <v>328</v>
      </c>
      <c r="C79" s="280"/>
    </row>
    <row r="80" spans="1:3" s="94" customFormat="1" ht="12" customHeight="1" x14ac:dyDescent="0.2">
      <c r="A80" s="396" t="s">
        <v>349</v>
      </c>
      <c r="B80" s="379" t="s">
        <v>329</v>
      </c>
      <c r="C80" s="280"/>
    </row>
    <row r="81" spans="1:3" s="94" customFormat="1" ht="12" customHeight="1" x14ac:dyDescent="0.2">
      <c r="A81" s="397" t="s">
        <v>350</v>
      </c>
      <c r="B81" s="380" t="s">
        <v>551</v>
      </c>
      <c r="C81" s="280"/>
    </row>
    <row r="82" spans="1:3" s="94" customFormat="1" ht="12" customHeight="1" thickBot="1" x14ac:dyDescent="0.25">
      <c r="A82" s="397" t="s">
        <v>563</v>
      </c>
      <c r="B82" s="380" t="s">
        <v>330</v>
      </c>
      <c r="C82" s="280"/>
    </row>
    <row r="83" spans="1:3" s="94" customFormat="1" ht="12" customHeight="1" thickBot="1" x14ac:dyDescent="0.25">
      <c r="A83" s="398" t="s">
        <v>331</v>
      </c>
      <c r="B83" s="270" t="s">
        <v>351</v>
      </c>
      <c r="C83" s="275">
        <f>SUM(C84:C87)</f>
        <v>0</v>
      </c>
    </row>
    <row r="84" spans="1:3" s="94" customFormat="1" ht="12" customHeight="1" x14ac:dyDescent="0.2">
      <c r="A84" s="399" t="s">
        <v>332</v>
      </c>
      <c r="B84" s="378" t="s">
        <v>333</v>
      </c>
      <c r="C84" s="280"/>
    </row>
    <row r="85" spans="1:3" s="94" customFormat="1" ht="12" customHeight="1" x14ac:dyDescent="0.2">
      <c r="A85" s="400" t="s">
        <v>334</v>
      </c>
      <c r="B85" s="379" t="s">
        <v>335</v>
      </c>
      <c r="C85" s="280"/>
    </row>
    <row r="86" spans="1:3" s="94" customFormat="1" ht="12" customHeight="1" x14ac:dyDescent="0.2">
      <c r="A86" s="400" t="s">
        <v>336</v>
      </c>
      <c r="B86" s="379" t="s">
        <v>337</v>
      </c>
      <c r="C86" s="280"/>
    </row>
    <row r="87" spans="1:3" s="93" customFormat="1" ht="12" customHeight="1" thickBot="1" x14ac:dyDescent="0.25">
      <c r="A87" s="401" t="s">
        <v>338</v>
      </c>
      <c r="B87" s="380" t="s">
        <v>339</v>
      </c>
      <c r="C87" s="280"/>
    </row>
    <row r="88" spans="1:3" s="93" customFormat="1" ht="12" customHeight="1" thickBot="1" x14ac:dyDescent="0.25">
      <c r="A88" s="398" t="s">
        <v>340</v>
      </c>
      <c r="B88" s="270" t="s">
        <v>485</v>
      </c>
      <c r="C88" s="416"/>
    </row>
    <row r="89" spans="1:3" s="93" customFormat="1" ht="12" customHeight="1" thickBot="1" x14ac:dyDescent="0.25">
      <c r="A89" s="398" t="s">
        <v>518</v>
      </c>
      <c r="B89" s="270" t="s">
        <v>341</v>
      </c>
      <c r="C89" s="416"/>
    </row>
    <row r="90" spans="1:3" s="93" customFormat="1" ht="12" customHeight="1" thickBot="1" x14ac:dyDescent="0.25">
      <c r="A90" s="398" t="s">
        <v>519</v>
      </c>
      <c r="B90" s="385" t="s">
        <v>488</v>
      </c>
      <c r="C90" s="281">
        <f>+C66+C70+C75+C78+C83+C89+C88</f>
        <v>0</v>
      </c>
    </row>
    <row r="91" spans="1:3" s="93" customFormat="1" ht="12" customHeight="1" thickBot="1" x14ac:dyDescent="0.25">
      <c r="A91" s="402" t="s">
        <v>520</v>
      </c>
      <c r="B91" s="386" t="s">
        <v>521</v>
      </c>
      <c r="C91" s="281">
        <f>+C65+C90</f>
        <v>0</v>
      </c>
    </row>
    <row r="92" spans="1:3" s="94" customFormat="1" ht="15" customHeight="1" thickBot="1" x14ac:dyDescent="0.3">
      <c r="A92" s="226"/>
      <c r="B92" s="227"/>
      <c r="C92" s="340"/>
    </row>
    <row r="93" spans="1:3" s="62" customFormat="1" ht="16.5" customHeight="1" thickBot="1" x14ac:dyDescent="0.3">
      <c r="A93" s="230"/>
      <c r="B93" s="231" t="s">
        <v>57</v>
      </c>
      <c r="C93" s="342"/>
    </row>
    <row r="94" spans="1:3" s="95" customFormat="1" ht="12" customHeight="1" thickBot="1" x14ac:dyDescent="0.3">
      <c r="A94" s="372" t="s">
        <v>17</v>
      </c>
      <c r="B94" s="29" t="s">
        <v>525</v>
      </c>
      <c r="C94" s="274">
        <f>+C95+C96+C97+C98+C99+C112</f>
        <v>0</v>
      </c>
    </row>
    <row r="95" spans="1:3" ht="12" customHeight="1" x14ac:dyDescent="0.25">
      <c r="A95" s="403" t="s">
        <v>98</v>
      </c>
      <c r="B95" s="10" t="s">
        <v>48</v>
      </c>
      <c r="C95" s="276"/>
    </row>
    <row r="96" spans="1:3" ht="12" customHeight="1" x14ac:dyDescent="0.25">
      <c r="A96" s="396" t="s">
        <v>99</v>
      </c>
      <c r="B96" s="8" t="s">
        <v>183</v>
      </c>
      <c r="C96" s="277"/>
    </row>
    <row r="97" spans="1:3" ht="12" customHeight="1" x14ac:dyDescent="0.25">
      <c r="A97" s="396" t="s">
        <v>100</v>
      </c>
      <c r="B97" s="8" t="s">
        <v>139</v>
      </c>
      <c r="C97" s="279"/>
    </row>
    <row r="98" spans="1:3" ht="12" customHeight="1" x14ac:dyDescent="0.25">
      <c r="A98" s="396" t="s">
        <v>101</v>
      </c>
      <c r="B98" s="11" t="s">
        <v>184</v>
      </c>
      <c r="C98" s="279"/>
    </row>
    <row r="99" spans="1:3" ht="12" customHeight="1" x14ac:dyDescent="0.25">
      <c r="A99" s="396" t="s">
        <v>112</v>
      </c>
      <c r="B99" s="19" t="s">
        <v>185</v>
      </c>
      <c r="C99" s="279"/>
    </row>
    <row r="100" spans="1:3" ht="12" customHeight="1" x14ac:dyDescent="0.25">
      <c r="A100" s="396" t="s">
        <v>102</v>
      </c>
      <c r="B100" s="8" t="s">
        <v>522</v>
      </c>
      <c r="C100" s="279"/>
    </row>
    <row r="101" spans="1:3" ht="12" customHeight="1" x14ac:dyDescent="0.2">
      <c r="A101" s="396" t="s">
        <v>103</v>
      </c>
      <c r="B101" s="138" t="s">
        <v>451</v>
      </c>
      <c r="C101" s="279"/>
    </row>
    <row r="102" spans="1:3" ht="12" customHeight="1" x14ac:dyDescent="0.2">
      <c r="A102" s="396" t="s">
        <v>113</v>
      </c>
      <c r="B102" s="138" t="s">
        <v>450</v>
      </c>
      <c r="C102" s="279"/>
    </row>
    <row r="103" spans="1:3" ht="12" customHeight="1" x14ac:dyDescent="0.2">
      <c r="A103" s="396" t="s">
        <v>114</v>
      </c>
      <c r="B103" s="138" t="s">
        <v>357</v>
      </c>
      <c r="C103" s="279"/>
    </row>
    <row r="104" spans="1:3" ht="12" customHeight="1" x14ac:dyDescent="0.25">
      <c r="A104" s="396" t="s">
        <v>115</v>
      </c>
      <c r="B104" s="139" t="s">
        <v>358</v>
      </c>
      <c r="C104" s="279"/>
    </row>
    <row r="105" spans="1:3" ht="12" customHeight="1" x14ac:dyDescent="0.25">
      <c r="A105" s="396" t="s">
        <v>116</v>
      </c>
      <c r="B105" s="139" t="s">
        <v>359</v>
      </c>
      <c r="C105" s="279"/>
    </row>
    <row r="106" spans="1:3" ht="12" customHeight="1" x14ac:dyDescent="0.2">
      <c r="A106" s="396" t="s">
        <v>118</v>
      </c>
      <c r="B106" s="138" t="s">
        <v>360</v>
      </c>
      <c r="C106" s="279"/>
    </row>
    <row r="107" spans="1:3" ht="12" customHeight="1" x14ac:dyDescent="0.2">
      <c r="A107" s="396" t="s">
        <v>186</v>
      </c>
      <c r="B107" s="138" t="s">
        <v>361</v>
      </c>
      <c r="C107" s="279"/>
    </row>
    <row r="108" spans="1:3" ht="12" customHeight="1" x14ac:dyDescent="0.25">
      <c r="A108" s="396" t="s">
        <v>355</v>
      </c>
      <c r="B108" s="139" t="s">
        <v>362</v>
      </c>
      <c r="C108" s="279"/>
    </row>
    <row r="109" spans="1:3" ht="12" customHeight="1" x14ac:dyDescent="0.25">
      <c r="A109" s="404" t="s">
        <v>356</v>
      </c>
      <c r="B109" s="140" t="s">
        <v>363</v>
      </c>
      <c r="C109" s="279"/>
    </row>
    <row r="110" spans="1:3" ht="12" customHeight="1" x14ac:dyDescent="0.25">
      <c r="A110" s="396" t="s">
        <v>448</v>
      </c>
      <c r="B110" s="140" t="s">
        <v>364</v>
      </c>
      <c r="C110" s="279"/>
    </row>
    <row r="111" spans="1:3" ht="12" customHeight="1" x14ac:dyDescent="0.25">
      <c r="A111" s="396" t="s">
        <v>449</v>
      </c>
      <c r="B111" s="139" t="s">
        <v>365</v>
      </c>
      <c r="C111" s="277"/>
    </row>
    <row r="112" spans="1:3" ht="12" customHeight="1" x14ac:dyDescent="0.25">
      <c r="A112" s="396" t="s">
        <v>453</v>
      </c>
      <c r="B112" s="11" t="s">
        <v>49</v>
      </c>
      <c r="C112" s="277"/>
    </row>
    <row r="113" spans="1:3" ht="12" customHeight="1" x14ac:dyDescent="0.25">
      <c r="A113" s="397" t="s">
        <v>454</v>
      </c>
      <c r="B113" s="8" t="s">
        <v>523</v>
      </c>
      <c r="C113" s="279"/>
    </row>
    <row r="114" spans="1:3" ht="12" customHeight="1" thickBot="1" x14ac:dyDescent="0.3">
      <c r="A114" s="405" t="s">
        <v>455</v>
      </c>
      <c r="B114" s="141" t="s">
        <v>524</v>
      </c>
      <c r="C114" s="283"/>
    </row>
    <row r="115" spans="1:3" ht="12" customHeight="1" thickBot="1" x14ac:dyDescent="0.3">
      <c r="A115" s="32" t="s">
        <v>18</v>
      </c>
      <c r="B115" s="28" t="s">
        <v>366</v>
      </c>
      <c r="C115" s="275">
        <f>+C116+C118+C120</f>
        <v>0</v>
      </c>
    </row>
    <row r="116" spans="1:3" ht="12" customHeight="1" x14ac:dyDescent="0.25">
      <c r="A116" s="395" t="s">
        <v>104</v>
      </c>
      <c r="B116" s="8" t="s">
        <v>225</v>
      </c>
      <c r="C116" s="278"/>
    </row>
    <row r="117" spans="1:3" ht="12" customHeight="1" x14ac:dyDescent="0.25">
      <c r="A117" s="395" t="s">
        <v>105</v>
      </c>
      <c r="B117" s="12" t="s">
        <v>370</v>
      </c>
      <c r="C117" s="278"/>
    </row>
    <row r="118" spans="1:3" ht="12" customHeight="1" x14ac:dyDescent="0.25">
      <c r="A118" s="395" t="s">
        <v>106</v>
      </c>
      <c r="B118" s="12" t="s">
        <v>187</v>
      </c>
      <c r="C118" s="277"/>
    </row>
    <row r="119" spans="1:3" ht="12" customHeight="1" x14ac:dyDescent="0.25">
      <c r="A119" s="395" t="s">
        <v>107</v>
      </c>
      <c r="B119" s="12" t="s">
        <v>371</v>
      </c>
      <c r="C119" s="252"/>
    </row>
    <row r="120" spans="1:3" ht="12" customHeight="1" x14ac:dyDescent="0.25">
      <c r="A120" s="395" t="s">
        <v>108</v>
      </c>
      <c r="B120" s="272" t="s">
        <v>228</v>
      </c>
      <c r="C120" s="252"/>
    </row>
    <row r="121" spans="1:3" ht="12" customHeight="1" x14ac:dyDescent="0.25">
      <c r="A121" s="395" t="s">
        <v>117</v>
      </c>
      <c r="B121" s="271" t="s">
        <v>436</v>
      </c>
      <c r="C121" s="252"/>
    </row>
    <row r="122" spans="1:3" ht="12" customHeight="1" x14ac:dyDescent="0.25">
      <c r="A122" s="395" t="s">
        <v>119</v>
      </c>
      <c r="B122" s="376" t="s">
        <v>376</v>
      </c>
      <c r="C122" s="252"/>
    </row>
    <row r="123" spans="1:3" ht="12" customHeight="1" x14ac:dyDescent="0.25">
      <c r="A123" s="395" t="s">
        <v>188</v>
      </c>
      <c r="B123" s="139" t="s">
        <v>359</v>
      </c>
      <c r="C123" s="252"/>
    </row>
    <row r="124" spans="1:3" ht="12" customHeight="1" x14ac:dyDescent="0.25">
      <c r="A124" s="395" t="s">
        <v>189</v>
      </c>
      <c r="B124" s="139" t="s">
        <v>375</v>
      </c>
      <c r="C124" s="252"/>
    </row>
    <row r="125" spans="1:3" ht="12" customHeight="1" x14ac:dyDescent="0.25">
      <c r="A125" s="395" t="s">
        <v>190</v>
      </c>
      <c r="B125" s="139" t="s">
        <v>374</v>
      </c>
      <c r="C125" s="252"/>
    </row>
    <row r="126" spans="1:3" ht="12" customHeight="1" x14ac:dyDescent="0.25">
      <c r="A126" s="395" t="s">
        <v>367</v>
      </c>
      <c r="B126" s="139" t="s">
        <v>362</v>
      </c>
      <c r="C126" s="252"/>
    </row>
    <row r="127" spans="1:3" ht="12" customHeight="1" x14ac:dyDescent="0.25">
      <c r="A127" s="395" t="s">
        <v>368</v>
      </c>
      <c r="B127" s="139" t="s">
        <v>373</v>
      </c>
      <c r="C127" s="252"/>
    </row>
    <row r="128" spans="1:3" ht="12" customHeight="1" thickBot="1" x14ac:dyDescent="0.3">
      <c r="A128" s="404" t="s">
        <v>369</v>
      </c>
      <c r="B128" s="139" t="s">
        <v>372</v>
      </c>
      <c r="C128" s="253"/>
    </row>
    <row r="129" spans="1:11" ht="12" customHeight="1" thickBot="1" x14ac:dyDescent="0.3">
      <c r="A129" s="32" t="s">
        <v>19</v>
      </c>
      <c r="B129" s="123" t="s">
        <v>458</v>
      </c>
      <c r="C129" s="275">
        <f>+C94+C115</f>
        <v>0</v>
      </c>
    </row>
    <row r="130" spans="1:11" ht="12" customHeight="1" thickBot="1" x14ac:dyDescent="0.3">
      <c r="A130" s="32" t="s">
        <v>20</v>
      </c>
      <c r="B130" s="123" t="s">
        <v>459</v>
      </c>
      <c r="C130" s="275">
        <f>+C131+C132+C133</f>
        <v>0</v>
      </c>
    </row>
    <row r="131" spans="1:11" s="95" customFormat="1" ht="12" customHeight="1" x14ac:dyDescent="0.25">
      <c r="A131" s="395" t="s">
        <v>267</v>
      </c>
      <c r="B131" s="9" t="s">
        <v>528</v>
      </c>
      <c r="C131" s="252"/>
    </row>
    <row r="132" spans="1:11" ht="12" customHeight="1" x14ac:dyDescent="0.25">
      <c r="A132" s="395" t="s">
        <v>270</v>
      </c>
      <c r="B132" s="9" t="s">
        <v>467</v>
      </c>
      <c r="C132" s="252"/>
    </row>
    <row r="133" spans="1:11" ht="12" customHeight="1" thickBot="1" x14ac:dyDescent="0.3">
      <c r="A133" s="404" t="s">
        <v>271</v>
      </c>
      <c r="B133" s="7" t="s">
        <v>527</v>
      </c>
      <c r="C133" s="252"/>
    </row>
    <row r="134" spans="1:11" ht="12" customHeight="1" thickBot="1" x14ac:dyDescent="0.3">
      <c r="A134" s="32" t="s">
        <v>21</v>
      </c>
      <c r="B134" s="123" t="s">
        <v>460</v>
      </c>
      <c r="C134" s="275">
        <f>+C135+C136+C137+C138+C139+C140</f>
        <v>0</v>
      </c>
    </row>
    <row r="135" spans="1:11" ht="12" customHeight="1" x14ac:dyDescent="0.25">
      <c r="A135" s="395" t="s">
        <v>91</v>
      </c>
      <c r="B135" s="9" t="s">
        <v>469</v>
      </c>
      <c r="C135" s="252"/>
    </row>
    <row r="136" spans="1:11" ht="12" customHeight="1" x14ac:dyDescent="0.25">
      <c r="A136" s="395" t="s">
        <v>92</v>
      </c>
      <c r="B136" s="9" t="s">
        <v>461</v>
      </c>
      <c r="C136" s="252"/>
    </row>
    <row r="137" spans="1:11" ht="12" customHeight="1" x14ac:dyDescent="0.25">
      <c r="A137" s="395" t="s">
        <v>93</v>
      </c>
      <c r="B137" s="9" t="s">
        <v>462</v>
      </c>
      <c r="C137" s="252"/>
    </row>
    <row r="138" spans="1:11" ht="12" customHeight="1" x14ac:dyDescent="0.25">
      <c r="A138" s="395" t="s">
        <v>175</v>
      </c>
      <c r="B138" s="9" t="s">
        <v>526</v>
      </c>
      <c r="C138" s="252"/>
    </row>
    <row r="139" spans="1:11" ht="12" customHeight="1" x14ac:dyDescent="0.25">
      <c r="A139" s="395" t="s">
        <v>176</v>
      </c>
      <c r="B139" s="9" t="s">
        <v>464</v>
      </c>
      <c r="C139" s="252"/>
    </row>
    <row r="140" spans="1:11" s="95" customFormat="1" ht="12" customHeight="1" thickBot="1" x14ac:dyDescent="0.3">
      <c r="A140" s="404" t="s">
        <v>177</v>
      </c>
      <c r="B140" s="7" t="s">
        <v>465</v>
      </c>
      <c r="C140" s="252"/>
    </row>
    <row r="141" spans="1:11" ht="12" customHeight="1" thickBot="1" x14ac:dyDescent="0.3">
      <c r="A141" s="32" t="s">
        <v>22</v>
      </c>
      <c r="B141" s="123" t="s">
        <v>552</v>
      </c>
      <c r="C141" s="281">
        <f>+C142+C143+C145+C146+C144</f>
        <v>0</v>
      </c>
      <c r="K141" s="237"/>
    </row>
    <row r="142" spans="1:11" x14ac:dyDescent="0.25">
      <c r="A142" s="395" t="s">
        <v>94</v>
      </c>
      <c r="B142" s="9" t="s">
        <v>377</v>
      </c>
      <c r="C142" s="252"/>
    </row>
    <row r="143" spans="1:11" ht="12" customHeight="1" x14ac:dyDescent="0.25">
      <c r="A143" s="395" t="s">
        <v>95</v>
      </c>
      <c r="B143" s="9" t="s">
        <v>378</v>
      </c>
      <c r="C143" s="252"/>
    </row>
    <row r="144" spans="1:11" s="95" customFormat="1" ht="12" customHeight="1" x14ac:dyDescent="0.25">
      <c r="A144" s="395" t="s">
        <v>291</v>
      </c>
      <c r="B144" s="9" t="s">
        <v>551</v>
      </c>
      <c r="C144" s="252"/>
    </row>
    <row r="145" spans="1:3" s="95" customFormat="1" ht="12" customHeight="1" x14ac:dyDescent="0.25">
      <c r="A145" s="395" t="s">
        <v>292</v>
      </c>
      <c r="B145" s="9" t="s">
        <v>474</v>
      </c>
      <c r="C145" s="252"/>
    </row>
    <row r="146" spans="1:3" s="95" customFormat="1" ht="12" customHeight="1" thickBot="1" x14ac:dyDescent="0.3">
      <c r="A146" s="404" t="s">
        <v>293</v>
      </c>
      <c r="B146" s="7" t="s">
        <v>397</v>
      </c>
      <c r="C146" s="252"/>
    </row>
    <row r="147" spans="1:3" s="95" customFormat="1" ht="12" customHeight="1" thickBot="1" x14ac:dyDescent="0.3">
      <c r="A147" s="32" t="s">
        <v>23</v>
      </c>
      <c r="B147" s="123" t="s">
        <v>475</v>
      </c>
      <c r="C147" s="284">
        <f>+C148+C149+C150+C151+C152</f>
        <v>0</v>
      </c>
    </row>
    <row r="148" spans="1:3" s="95" customFormat="1" ht="12" customHeight="1" x14ac:dyDescent="0.25">
      <c r="A148" s="395" t="s">
        <v>96</v>
      </c>
      <c r="B148" s="9" t="s">
        <v>470</v>
      </c>
      <c r="C148" s="252"/>
    </row>
    <row r="149" spans="1:3" s="95" customFormat="1" ht="12" customHeight="1" x14ac:dyDescent="0.25">
      <c r="A149" s="395" t="s">
        <v>97</v>
      </c>
      <c r="B149" s="9" t="s">
        <v>477</v>
      </c>
      <c r="C149" s="252"/>
    </row>
    <row r="150" spans="1:3" s="95" customFormat="1" ht="12" customHeight="1" x14ac:dyDescent="0.25">
      <c r="A150" s="395" t="s">
        <v>303</v>
      </c>
      <c r="B150" s="9" t="s">
        <v>472</v>
      </c>
      <c r="C150" s="252"/>
    </row>
    <row r="151" spans="1:3" ht="12.75" customHeight="1" x14ac:dyDescent="0.25">
      <c r="A151" s="395" t="s">
        <v>304</v>
      </c>
      <c r="B151" s="9" t="s">
        <v>529</v>
      </c>
      <c r="C151" s="252"/>
    </row>
    <row r="152" spans="1:3" ht="12.75" customHeight="1" thickBot="1" x14ac:dyDescent="0.3">
      <c r="A152" s="404" t="s">
        <v>476</v>
      </c>
      <c r="B152" s="7" t="s">
        <v>479</v>
      </c>
      <c r="C152" s="253"/>
    </row>
    <row r="153" spans="1:3" ht="12.75" customHeight="1" thickBot="1" x14ac:dyDescent="0.3">
      <c r="A153" s="450" t="s">
        <v>24</v>
      </c>
      <c r="B153" s="123" t="s">
        <v>480</v>
      </c>
      <c r="C153" s="284"/>
    </row>
    <row r="154" spans="1:3" ht="12" customHeight="1" thickBot="1" x14ac:dyDescent="0.3">
      <c r="A154" s="450" t="s">
        <v>25</v>
      </c>
      <c r="B154" s="123" t="s">
        <v>481</v>
      </c>
      <c r="C154" s="284"/>
    </row>
    <row r="155" spans="1:3" ht="15" customHeight="1" thickBot="1" x14ac:dyDescent="0.3">
      <c r="A155" s="32" t="s">
        <v>26</v>
      </c>
      <c r="B155" s="123" t="s">
        <v>483</v>
      </c>
      <c r="C155" s="387">
        <f>+C130+C134+C141+C147+C153+C154</f>
        <v>0</v>
      </c>
    </row>
    <row r="156" spans="1:3" ht="13.8" thickBot="1" x14ac:dyDescent="0.3">
      <c r="A156" s="406" t="s">
        <v>27</v>
      </c>
      <c r="B156" s="352" t="s">
        <v>482</v>
      </c>
      <c r="C156" s="387">
        <f>+C129+C155</f>
        <v>0</v>
      </c>
    </row>
    <row r="157" spans="1:3" ht="15" customHeight="1" thickBot="1" x14ac:dyDescent="0.3">
      <c r="A157" s="357"/>
      <c r="B157" s="358"/>
      <c r="C157" s="359"/>
    </row>
    <row r="158" spans="1:3" ht="14.25" customHeight="1" thickBot="1" x14ac:dyDescent="0.3">
      <c r="A158" s="234" t="s">
        <v>530</v>
      </c>
      <c r="B158" s="235"/>
      <c r="C158" s="120"/>
    </row>
    <row r="159" spans="1:3" ht="13.8" thickBot="1" x14ac:dyDescent="0.3">
      <c r="A159" s="234" t="s">
        <v>206</v>
      </c>
      <c r="B159" s="235"/>
      <c r="C159" s="120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K158"/>
  <sheetViews>
    <sheetView zoomScale="130" zoomScaleNormal="130" zoomScaleSheetLayoutView="85" workbookViewId="0">
      <selection activeCell="C95" sqref="C95:C98"/>
    </sheetView>
  </sheetViews>
  <sheetFormatPr defaultColWidth="9.33203125" defaultRowHeight="13.2" x14ac:dyDescent="0.25"/>
  <cols>
    <col min="1" max="1" width="19.44140625" style="360" customWidth="1"/>
    <col min="2" max="2" width="72" style="361" customWidth="1"/>
    <col min="3" max="3" width="25" style="362" customWidth="1"/>
    <col min="4" max="16384" width="9.33203125" style="3"/>
  </cols>
  <sheetData>
    <row r="1" spans="1:3" s="2" customFormat="1" ht="16.5" customHeight="1" thickBot="1" x14ac:dyDescent="0.3">
      <c r="A1" s="214"/>
      <c r="B1" s="215"/>
      <c r="C1" s="236" t="str">
        <f>+CONCATENATE("9.1.3. melléklet a ……/",LEFT(ÖSSZEFÜGGÉSEK!A5,4),". (….) önkormányzati rendelethez")</f>
        <v>9.1.3. melléklet a ……/2019. (….) önkormányzati rendelethez</v>
      </c>
    </row>
    <row r="2" spans="1:3" s="91" customFormat="1" ht="21" customHeight="1" x14ac:dyDescent="0.25">
      <c r="A2" s="370" t="s">
        <v>61</v>
      </c>
      <c r="B2" s="331" t="s">
        <v>561</v>
      </c>
      <c r="C2" s="333" t="s">
        <v>52</v>
      </c>
    </row>
    <row r="3" spans="1:3" s="91" customFormat="1" ht="16.2" thickBot="1" x14ac:dyDescent="0.3">
      <c r="A3" s="216" t="s">
        <v>203</v>
      </c>
      <c r="B3" s="332" t="s">
        <v>539</v>
      </c>
      <c r="C3" s="449" t="s">
        <v>438</v>
      </c>
    </row>
    <row r="4" spans="1:3" s="92" customFormat="1" ht="15.9" customHeight="1" thickBot="1" x14ac:dyDescent="0.35">
      <c r="A4" s="217"/>
      <c r="B4" s="217"/>
      <c r="C4" s="4" t="s">
        <v>53</v>
      </c>
    </row>
    <row r="5" spans="1:3" ht="13.8" thickBot="1" x14ac:dyDescent="0.3">
      <c r="A5" s="371" t="s">
        <v>205</v>
      </c>
      <c r="B5" s="218" t="s">
        <v>54</v>
      </c>
      <c r="C5" s="334" t="s">
        <v>55</v>
      </c>
    </row>
    <row r="6" spans="1:3" s="62" customFormat="1" ht="12.9" customHeight="1" thickBot="1" x14ac:dyDescent="0.3">
      <c r="A6" s="35" t="s">
        <v>502</v>
      </c>
      <c r="B6" s="195" t="s">
        <v>503</v>
      </c>
      <c r="C6" s="196" t="s">
        <v>504</v>
      </c>
    </row>
    <row r="7" spans="1:3" s="62" customFormat="1" ht="15.9" customHeight="1" thickBot="1" x14ac:dyDescent="0.3">
      <c r="A7" s="220"/>
      <c r="B7" s="221" t="s">
        <v>56</v>
      </c>
      <c r="C7" s="335"/>
    </row>
    <row r="8" spans="1:3" s="62" customFormat="1" ht="12" customHeight="1" thickBot="1" x14ac:dyDescent="0.3">
      <c r="A8" s="32" t="s">
        <v>17</v>
      </c>
      <c r="B8" s="21" t="s">
        <v>251</v>
      </c>
      <c r="C8" s="275">
        <f>+C9+C10+C11+C12+C13+C14</f>
        <v>0</v>
      </c>
    </row>
    <row r="9" spans="1:3" s="93" customFormat="1" ht="12" customHeight="1" x14ac:dyDescent="0.2">
      <c r="A9" s="395" t="s">
        <v>98</v>
      </c>
      <c r="B9" s="378" t="s">
        <v>252</v>
      </c>
      <c r="C9" s="278"/>
    </row>
    <row r="10" spans="1:3" s="94" customFormat="1" ht="12" customHeight="1" x14ac:dyDescent="0.2">
      <c r="A10" s="396" t="s">
        <v>99</v>
      </c>
      <c r="B10" s="379" t="s">
        <v>253</v>
      </c>
      <c r="C10" s="277"/>
    </row>
    <row r="11" spans="1:3" s="94" customFormat="1" ht="12" customHeight="1" x14ac:dyDescent="0.2">
      <c r="A11" s="396" t="s">
        <v>100</v>
      </c>
      <c r="B11" s="379" t="s">
        <v>254</v>
      </c>
      <c r="C11" s="277"/>
    </row>
    <row r="12" spans="1:3" s="94" customFormat="1" ht="12" customHeight="1" x14ac:dyDescent="0.2">
      <c r="A12" s="396" t="s">
        <v>101</v>
      </c>
      <c r="B12" s="379" t="s">
        <v>255</v>
      </c>
      <c r="C12" s="277"/>
    </row>
    <row r="13" spans="1:3" s="94" customFormat="1" ht="12" customHeight="1" x14ac:dyDescent="0.2">
      <c r="A13" s="396" t="s">
        <v>148</v>
      </c>
      <c r="B13" s="379" t="s">
        <v>516</v>
      </c>
      <c r="C13" s="277"/>
    </row>
    <row r="14" spans="1:3" s="93" customFormat="1" ht="12" customHeight="1" thickBot="1" x14ac:dyDescent="0.25">
      <c r="A14" s="397" t="s">
        <v>102</v>
      </c>
      <c r="B14" s="380" t="s">
        <v>440</v>
      </c>
      <c r="C14" s="277"/>
    </row>
    <row r="15" spans="1:3" s="93" customFormat="1" ht="12" customHeight="1" thickBot="1" x14ac:dyDescent="0.3">
      <c r="A15" s="32" t="s">
        <v>18</v>
      </c>
      <c r="B15" s="270" t="s">
        <v>256</v>
      </c>
      <c r="C15" s="275">
        <f>+C16+C17+C18+C19+C20</f>
        <v>0</v>
      </c>
    </row>
    <row r="16" spans="1:3" s="93" customFormat="1" ht="12" customHeight="1" x14ac:dyDescent="0.2">
      <c r="A16" s="395" t="s">
        <v>104</v>
      </c>
      <c r="B16" s="378" t="s">
        <v>257</v>
      </c>
      <c r="C16" s="278"/>
    </row>
    <row r="17" spans="1:3" s="93" customFormat="1" ht="12" customHeight="1" x14ac:dyDescent="0.2">
      <c r="A17" s="396" t="s">
        <v>105</v>
      </c>
      <c r="B17" s="379" t="s">
        <v>258</v>
      </c>
      <c r="C17" s="277"/>
    </row>
    <row r="18" spans="1:3" s="93" customFormat="1" ht="12" customHeight="1" x14ac:dyDescent="0.2">
      <c r="A18" s="396" t="s">
        <v>106</v>
      </c>
      <c r="B18" s="379" t="s">
        <v>430</v>
      </c>
      <c r="C18" s="277"/>
    </row>
    <row r="19" spans="1:3" s="93" customFormat="1" ht="12" customHeight="1" x14ac:dyDescent="0.2">
      <c r="A19" s="396" t="s">
        <v>107</v>
      </c>
      <c r="B19" s="379" t="s">
        <v>431</v>
      </c>
      <c r="C19" s="277"/>
    </row>
    <row r="20" spans="1:3" s="93" customFormat="1" ht="12" customHeight="1" x14ac:dyDescent="0.2">
      <c r="A20" s="396" t="s">
        <v>108</v>
      </c>
      <c r="B20" s="379" t="s">
        <v>259</v>
      </c>
      <c r="C20" s="277"/>
    </row>
    <row r="21" spans="1:3" s="94" customFormat="1" ht="12" customHeight="1" thickBot="1" x14ac:dyDescent="0.25">
      <c r="A21" s="397" t="s">
        <v>117</v>
      </c>
      <c r="B21" s="380" t="s">
        <v>260</v>
      </c>
      <c r="C21" s="279"/>
    </row>
    <row r="22" spans="1:3" s="94" customFormat="1" ht="12" customHeight="1" thickBot="1" x14ac:dyDescent="0.3">
      <c r="A22" s="32" t="s">
        <v>19</v>
      </c>
      <c r="B22" s="21" t="s">
        <v>261</v>
      </c>
      <c r="C22" s="275">
        <f>+C23+C24+C25+C26+C27</f>
        <v>0</v>
      </c>
    </row>
    <row r="23" spans="1:3" s="94" customFormat="1" ht="12" customHeight="1" x14ac:dyDescent="0.2">
      <c r="A23" s="395" t="s">
        <v>87</v>
      </c>
      <c r="B23" s="378" t="s">
        <v>262</v>
      </c>
      <c r="C23" s="278"/>
    </row>
    <row r="24" spans="1:3" s="93" customFormat="1" ht="12" customHeight="1" x14ac:dyDescent="0.2">
      <c r="A24" s="396" t="s">
        <v>88</v>
      </c>
      <c r="B24" s="379" t="s">
        <v>263</v>
      </c>
      <c r="C24" s="277"/>
    </row>
    <row r="25" spans="1:3" s="94" customFormat="1" ht="12" customHeight="1" x14ac:dyDescent="0.2">
      <c r="A25" s="396" t="s">
        <v>89</v>
      </c>
      <c r="B25" s="379" t="s">
        <v>432</v>
      </c>
      <c r="C25" s="277"/>
    </row>
    <row r="26" spans="1:3" s="94" customFormat="1" ht="12" customHeight="1" x14ac:dyDescent="0.2">
      <c r="A26" s="396" t="s">
        <v>90</v>
      </c>
      <c r="B26" s="379" t="s">
        <v>433</v>
      </c>
      <c r="C26" s="277"/>
    </row>
    <row r="27" spans="1:3" s="94" customFormat="1" ht="12" customHeight="1" x14ac:dyDescent="0.2">
      <c r="A27" s="396" t="s">
        <v>171</v>
      </c>
      <c r="B27" s="379" t="s">
        <v>264</v>
      </c>
      <c r="C27" s="277"/>
    </row>
    <row r="28" spans="1:3" s="94" customFormat="1" ht="12" customHeight="1" thickBot="1" x14ac:dyDescent="0.25">
      <c r="A28" s="397" t="s">
        <v>172</v>
      </c>
      <c r="B28" s="380" t="s">
        <v>265</v>
      </c>
      <c r="C28" s="279"/>
    </row>
    <row r="29" spans="1:3" s="94" customFormat="1" ht="12" customHeight="1" thickBot="1" x14ac:dyDescent="0.3">
      <c r="A29" s="32" t="s">
        <v>173</v>
      </c>
      <c r="B29" s="21" t="s">
        <v>266</v>
      </c>
      <c r="C29" s="281">
        <f>+C30+C34+C35+C36</f>
        <v>0</v>
      </c>
    </row>
    <row r="30" spans="1:3" s="94" customFormat="1" ht="12" customHeight="1" x14ac:dyDescent="0.2">
      <c r="A30" s="395" t="s">
        <v>267</v>
      </c>
      <c r="B30" s="378" t="s">
        <v>517</v>
      </c>
      <c r="C30" s="375">
        <f>+C31+C32+C33</f>
        <v>0</v>
      </c>
    </row>
    <row r="31" spans="1:3" s="94" customFormat="1" ht="12" customHeight="1" x14ac:dyDescent="0.2">
      <c r="A31" s="396" t="s">
        <v>268</v>
      </c>
      <c r="B31" s="379" t="s">
        <v>273</v>
      </c>
      <c r="C31" s="277"/>
    </row>
    <row r="32" spans="1:3" s="94" customFormat="1" ht="12" customHeight="1" x14ac:dyDescent="0.2">
      <c r="A32" s="396" t="s">
        <v>269</v>
      </c>
      <c r="B32" s="379" t="s">
        <v>274</v>
      </c>
      <c r="C32" s="277"/>
    </row>
    <row r="33" spans="1:3" s="94" customFormat="1" ht="12" customHeight="1" x14ac:dyDescent="0.2">
      <c r="A33" s="396" t="s">
        <v>444</v>
      </c>
      <c r="B33" s="441" t="s">
        <v>445</v>
      </c>
      <c r="C33" s="277"/>
    </row>
    <row r="34" spans="1:3" s="94" customFormat="1" ht="12" customHeight="1" x14ac:dyDescent="0.2">
      <c r="A34" s="396" t="s">
        <v>270</v>
      </c>
      <c r="B34" s="379" t="s">
        <v>275</v>
      </c>
      <c r="C34" s="277"/>
    </row>
    <row r="35" spans="1:3" s="94" customFormat="1" ht="12" customHeight="1" x14ac:dyDescent="0.2">
      <c r="A35" s="396" t="s">
        <v>271</v>
      </c>
      <c r="B35" s="379" t="s">
        <v>276</v>
      </c>
      <c r="C35" s="277"/>
    </row>
    <row r="36" spans="1:3" s="94" customFormat="1" ht="12" customHeight="1" thickBot="1" x14ac:dyDescent="0.25">
      <c r="A36" s="397" t="s">
        <v>272</v>
      </c>
      <c r="B36" s="380" t="s">
        <v>277</v>
      </c>
      <c r="C36" s="279"/>
    </row>
    <row r="37" spans="1:3" s="94" customFormat="1" ht="12" customHeight="1" thickBot="1" x14ac:dyDescent="0.3">
      <c r="A37" s="32" t="s">
        <v>21</v>
      </c>
      <c r="B37" s="21" t="s">
        <v>441</v>
      </c>
      <c r="C37" s="275">
        <f>SUM(C38:C48)</f>
        <v>0</v>
      </c>
    </row>
    <row r="38" spans="1:3" s="94" customFormat="1" ht="12" customHeight="1" x14ac:dyDescent="0.2">
      <c r="A38" s="395" t="s">
        <v>91</v>
      </c>
      <c r="B38" s="378" t="s">
        <v>280</v>
      </c>
      <c r="C38" s="278"/>
    </row>
    <row r="39" spans="1:3" s="94" customFormat="1" ht="12" customHeight="1" x14ac:dyDescent="0.2">
      <c r="A39" s="396" t="s">
        <v>92</v>
      </c>
      <c r="B39" s="379" t="s">
        <v>281</v>
      </c>
      <c r="C39" s="277"/>
    </row>
    <row r="40" spans="1:3" s="94" customFormat="1" ht="12" customHeight="1" x14ac:dyDescent="0.2">
      <c r="A40" s="396" t="s">
        <v>93</v>
      </c>
      <c r="B40" s="379" t="s">
        <v>282</v>
      </c>
      <c r="C40" s="277"/>
    </row>
    <row r="41" spans="1:3" s="94" customFormat="1" ht="12" customHeight="1" x14ac:dyDescent="0.2">
      <c r="A41" s="396" t="s">
        <v>175</v>
      </c>
      <c r="B41" s="379" t="s">
        <v>283</v>
      </c>
      <c r="C41" s="277"/>
    </row>
    <row r="42" spans="1:3" s="94" customFormat="1" ht="12" customHeight="1" x14ac:dyDescent="0.2">
      <c r="A42" s="396" t="s">
        <v>176</v>
      </c>
      <c r="B42" s="379" t="s">
        <v>284</v>
      </c>
      <c r="C42" s="277"/>
    </row>
    <row r="43" spans="1:3" s="94" customFormat="1" ht="12" customHeight="1" x14ac:dyDescent="0.2">
      <c r="A43" s="396" t="s">
        <v>177</v>
      </c>
      <c r="B43" s="379" t="s">
        <v>285</v>
      </c>
      <c r="C43" s="277"/>
    </row>
    <row r="44" spans="1:3" s="94" customFormat="1" ht="12" customHeight="1" x14ac:dyDescent="0.2">
      <c r="A44" s="396" t="s">
        <v>178</v>
      </c>
      <c r="B44" s="379" t="s">
        <v>286</v>
      </c>
      <c r="C44" s="277"/>
    </row>
    <row r="45" spans="1:3" s="94" customFormat="1" ht="12" customHeight="1" x14ac:dyDescent="0.2">
      <c r="A45" s="396" t="s">
        <v>179</v>
      </c>
      <c r="B45" s="379" t="s">
        <v>287</v>
      </c>
      <c r="C45" s="277"/>
    </row>
    <row r="46" spans="1:3" s="94" customFormat="1" ht="12" customHeight="1" x14ac:dyDescent="0.2">
      <c r="A46" s="396" t="s">
        <v>278</v>
      </c>
      <c r="B46" s="379" t="s">
        <v>288</v>
      </c>
      <c r="C46" s="280"/>
    </row>
    <row r="47" spans="1:3" s="94" customFormat="1" ht="12" customHeight="1" x14ac:dyDescent="0.2">
      <c r="A47" s="397" t="s">
        <v>279</v>
      </c>
      <c r="B47" s="380" t="s">
        <v>443</v>
      </c>
      <c r="C47" s="367"/>
    </row>
    <row r="48" spans="1:3" s="94" customFormat="1" ht="12" customHeight="1" thickBot="1" x14ac:dyDescent="0.25">
      <c r="A48" s="397" t="s">
        <v>442</v>
      </c>
      <c r="B48" s="380" t="s">
        <v>289</v>
      </c>
      <c r="C48" s="367"/>
    </row>
    <row r="49" spans="1:3" s="94" customFormat="1" ht="12" customHeight="1" thickBot="1" x14ac:dyDescent="0.3">
      <c r="A49" s="32" t="s">
        <v>22</v>
      </c>
      <c r="B49" s="21" t="s">
        <v>290</v>
      </c>
      <c r="C49" s="275">
        <f>SUM(C50:C54)</f>
        <v>0</v>
      </c>
    </row>
    <row r="50" spans="1:3" s="94" customFormat="1" ht="12" customHeight="1" x14ac:dyDescent="0.2">
      <c r="A50" s="395" t="s">
        <v>94</v>
      </c>
      <c r="B50" s="378" t="s">
        <v>294</v>
      </c>
      <c r="C50" s="415"/>
    </row>
    <row r="51" spans="1:3" s="94" customFormat="1" ht="12" customHeight="1" x14ac:dyDescent="0.2">
      <c r="A51" s="396" t="s">
        <v>95</v>
      </c>
      <c r="B51" s="379" t="s">
        <v>295</v>
      </c>
      <c r="C51" s="280"/>
    </row>
    <row r="52" spans="1:3" s="94" customFormat="1" ht="12" customHeight="1" x14ac:dyDescent="0.2">
      <c r="A52" s="396" t="s">
        <v>291</v>
      </c>
      <c r="B52" s="379" t="s">
        <v>296</v>
      </c>
      <c r="C52" s="280"/>
    </row>
    <row r="53" spans="1:3" s="94" customFormat="1" ht="12" customHeight="1" x14ac:dyDescent="0.2">
      <c r="A53" s="396" t="s">
        <v>292</v>
      </c>
      <c r="B53" s="379" t="s">
        <v>297</v>
      </c>
      <c r="C53" s="280"/>
    </row>
    <row r="54" spans="1:3" s="94" customFormat="1" ht="12" customHeight="1" thickBot="1" x14ac:dyDescent="0.25">
      <c r="A54" s="397" t="s">
        <v>293</v>
      </c>
      <c r="B54" s="380" t="s">
        <v>298</v>
      </c>
      <c r="C54" s="367"/>
    </row>
    <row r="55" spans="1:3" s="94" customFormat="1" ht="12" customHeight="1" thickBot="1" x14ac:dyDescent="0.3">
      <c r="A55" s="32" t="s">
        <v>180</v>
      </c>
      <c r="B55" s="21" t="s">
        <v>299</v>
      </c>
      <c r="C55" s="275">
        <f>SUM(C56:C58)</f>
        <v>0</v>
      </c>
    </row>
    <row r="56" spans="1:3" s="94" customFormat="1" ht="12" customHeight="1" x14ac:dyDescent="0.2">
      <c r="A56" s="395" t="s">
        <v>96</v>
      </c>
      <c r="B56" s="378" t="s">
        <v>300</v>
      </c>
      <c r="C56" s="278"/>
    </row>
    <row r="57" spans="1:3" s="94" customFormat="1" ht="12" customHeight="1" x14ac:dyDescent="0.2">
      <c r="A57" s="396" t="s">
        <v>97</v>
      </c>
      <c r="B57" s="379" t="s">
        <v>434</v>
      </c>
      <c r="C57" s="277"/>
    </row>
    <row r="58" spans="1:3" s="94" customFormat="1" ht="12" customHeight="1" x14ac:dyDescent="0.2">
      <c r="A58" s="396" t="s">
        <v>303</v>
      </c>
      <c r="B58" s="379" t="s">
        <v>301</v>
      </c>
      <c r="C58" s="277"/>
    </row>
    <row r="59" spans="1:3" s="94" customFormat="1" ht="12" customHeight="1" thickBot="1" x14ac:dyDescent="0.25">
      <c r="A59" s="397" t="s">
        <v>304</v>
      </c>
      <c r="B59" s="380" t="s">
        <v>302</v>
      </c>
      <c r="C59" s="279"/>
    </row>
    <row r="60" spans="1:3" s="94" customFormat="1" ht="12" customHeight="1" thickBot="1" x14ac:dyDescent="0.3">
      <c r="A60" s="32" t="s">
        <v>24</v>
      </c>
      <c r="B60" s="270" t="s">
        <v>305</v>
      </c>
      <c r="C60" s="275">
        <f>SUM(C61:C63)</f>
        <v>0</v>
      </c>
    </row>
    <row r="61" spans="1:3" s="94" customFormat="1" ht="12" customHeight="1" x14ac:dyDescent="0.2">
      <c r="A61" s="395" t="s">
        <v>181</v>
      </c>
      <c r="B61" s="378" t="s">
        <v>307</v>
      </c>
      <c r="C61" s="280"/>
    </row>
    <row r="62" spans="1:3" s="94" customFormat="1" ht="12" customHeight="1" x14ac:dyDescent="0.2">
      <c r="A62" s="396" t="s">
        <v>182</v>
      </c>
      <c r="B62" s="379" t="s">
        <v>435</v>
      </c>
      <c r="C62" s="280"/>
    </row>
    <row r="63" spans="1:3" s="94" customFormat="1" ht="12" customHeight="1" x14ac:dyDescent="0.2">
      <c r="A63" s="396" t="s">
        <v>227</v>
      </c>
      <c r="B63" s="379" t="s">
        <v>308</v>
      </c>
      <c r="C63" s="280"/>
    </row>
    <row r="64" spans="1:3" s="94" customFormat="1" ht="12" customHeight="1" thickBot="1" x14ac:dyDescent="0.25">
      <c r="A64" s="397" t="s">
        <v>306</v>
      </c>
      <c r="B64" s="380" t="s">
        <v>309</v>
      </c>
      <c r="C64" s="280"/>
    </row>
    <row r="65" spans="1:3" s="94" customFormat="1" ht="12" customHeight="1" thickBot="1" x14ac:dyDescent="0.3">
      <c r="A65" s="32" t="s">
        <v>25</v>
      </c>
      <c r="B65" s="21" t="s">
        <v>310</v>
      </c>
      <c r="C65" s="281">
        <f>+C8+C15+C22+C29+C37+C49+C55+C60</f>
        <v>0</v>
      </c>
    </row>
    <row r="66" spans="1:3" s="94" customFormat="1" ht="12" customHeight="1" thickBot="1" x14ac:dyDescent="0.25">
      <c r="A66" s="398" t="s">
        <v>401</v>
      </c>
      <c r="B66" s="270" t="s">
        <v>312</v>
      </c>
      <c r="C66" s="275">
        <f>SUM(C67:C69)</f>
        <v>0</v>
      </c>
    </row>
    <row r="67" spans="1:3" s="94" customFormat="1" ht="12" customHeight="1" x14ac:dyDescent="0.2">
      <c r="A67" s="395" t="s">
        <v>343</v>
      </c>
      <c r="B67" s="378" t="s">
        <v>313</v>
      </c>
      <c r="C67" s="280"/>
    </row>
    <row r="68" spans="1:3" s="94" customFormat="1" ht="12" customHeight="1" x14ac:dyDescent="0.2">
      <c r="A68" s="396" t="s">
        <v>352</v>
      </c>
      <c r="B68" s="379" t="s">
        <v>314</v>
      </c>
      <c r="C68" s="280"/>
    </row>
    <row r="69" spans="1:3" s="94" customFormat="1" ht="12" customHeight="1" thickBot="1" x14ac:dyDescent="0.25">
      <c r="A69" s="397" t="s">
        <v>353</v>
      </c>
      <c r="B69" s="381" t="s">
        <v>315</v>
      </c>
      <c r="C69" s="280"/>
    </row>
    <row r="70" spans="1:3" s="94" customFormat="1" ht="12" customHeight="1" thickBot="1" x14ac:dyDescent="0.25">
      <c r="A70" s="398" t="s">
        <v>316</v>
      </c>
      <c r="B70" s="270" t="s">
        <v>317</v>
      </c>
      <c r="C70" s="275">
        <f>SUM(C71:C74)</f>
        <v>0</v>
      </c>
    </row>
    <row r="71" spans="1:3" s="94" customFormat="1" ht="12" customHeight="1" x14ac:dyDescent="0.2">
      <c r="A71" s="395" t="s">
        <v>149</v>
      </c>
      <c r="B71" s="378" t="s">
        <v>318</v>
      </c>
      <c r="C71" s="280"/>
    </row>
    <row r="72" spans="1:3" s="94" customFormat="1" ht="12" customHeight="1" x14ac:dyDescent="0.2">
      <c r="A72" s="396" t="s">
        <v>150</v>
      </c>
      <c r="B72" s="379" t="s">
        <v>319</v>
      </c>
      <c r="C72" s="280"/>
    </row>
    <row r="73" spans="1:3" s="94" customFormat="1" ht="12" customHeight="1" x14ac:dyDescent="0.2">
      <c r="A73" s="396" t="s">
        <v>344</v>
      </c>
      <c r="B73" s="379" t="s">
        <v>320</v>
      </c>
      <c r="C73" s="280"/>
    </row>
    <row r="74" spans="1:3" s="94" customFormat="1" ht="12" customHeight="1" thickBot="1" x14ac:dyDescent="0.25">
      <c r="A74" s="397" t="s">
        <v>345</v>
      </c>
      <c r="B74" s="380" t="s">
        <v>321</v>
      </c>
      <c r="C74" s="280"/>
    </row>
    <row r="75" spans="1:3" s="94" customFormat="1" ht="12" customHeight="1" thickBot="1" x14ac:dyDescent="0.25">
      <c r="A75" s="398" t="s">
        <v>322</v>
      </c>
      <c r="B75" s="270" t="s">
        <v>323</v>
      </c>
      <c r="C75" s="275">
        <f>SUM(C76:C77)</f>
        <v>0</v>
      </c>
    </row>
    <row r="76" spans="1:3" s="94" customFormat="1" ht="12" customHeight="1" x14ac:dyDescent="0.2">
      <c r="A76" s="395" t="s">
        <v>346</v>
      </c>
      <c r="B76" s="378" t="s">
        <v>324</v>
      </c>
      <c r="C76" s="280"/>
    </row>
    <row r="77" spans="1:3" s="94" customFormat="1" ht="12" customHeight="1" thickBot="1" x14ac:dyDescent="0.25">
      <c r="A77" s="397" t="s">
        <v>347</v>
      </c>
      <c r="B77" s="380" t="s">
        <v>325</v>
      </c>
      <c r="C77" s="280"/>
    </row>
    <row r="78" spans="1:3" s="93" customFormat="1" ht="12" customHeight="1" thickBot="1" x14ac:dyDescent="0.25">
      <c r="A78" s="398" t="s">
        <v>326</v>
      </c>
      <c r="B78" s="270" t="s">
        <v>327</v>
      </c>
      <c r="C78" s="275">
        <f>SUM(C79:C81)</f>
        <v>0</v>
      </c>
    </row>
    <row r="79" spans="1:3" s="94" customFormat="1" ht="12" customHeight="1" x14ac:dyDescent="0.2">
      <c r="A79" s="395" t="s">
        <v>348</v>
      </c>
      <c r="B79" s="378" t="s">
        <v>328</v>
      </c>
      <c r="C79" s="280"/>
    </row>
    <row r="80" spans="1:3" s="94" customFormat="1" ht="12" customHeight="1" x14ac:dyDescent="0.2">
      <c r="A80" s="396" t="s">
        <v>349</v>
      </c>
      <c r="B80" s="379" t="s">
        <v>329</v>
      </c>
      <c r="C80" s="280"/>
    </row>
    <row r="81" spans="1:3" s="94" customFormat="1" ht="12" customHeight="1" thickBot="1" x14ac:dyDescent="0.25">
      <c r="A81" s="397" t="s">
        <v>350</v>
      </c>
      <c r="B81" s="380" t="s">
        <v>330</v>
      </c>
      <c r="C81" s="280"/>
    </row>
    <row r="82" spans="1:3" s="94" customFormat="1" ht="12" customHeight="1" thickBot="1" x14ac:dyDescent="0.25">
      <c r="A82" s="398" t="s">
        <v>331</v>
      </c>
      <c r="B82" s="270" t="s">
        <v>351</v>
      </c>
      <c r="C82" s="275">
        <f>SUM(C83:C86)</f>
        <v>0</v>
      </c>
    </row>
    <row r="83" spans="1:3" s="94" customFormat="1" ht="12" customHeight="1" x14ac:dyDescent="0.2">
      <c r="A83" s="399" t="s">
        <v>332</v>
      </c>
      <c r="B83" s="378" t="s">
        <v>333</v>
      </c>
      <c r="C83" s="280"/>
    </row>
    <row r="84" spans="1:3" s="94" customFormat="1" ht="12" customHeight="1" x14ac:dyDescent="0.2">
      <c r="A84" s="400" t="s">
        <v>334</v>
      </c>
      <c r="B84" s="379" t="s">
        <v>335</v>
      </c>
      <c r="C84" s="280"/>
    </row>
    <row r="85" spans="1:3" s="94" customFormat="1" ht="12" customHeight="1" x14ac:dyDescent="0.2">
      <c r="A85" s="400" t="s">
        <v>336</v>
      </c>
      <c r="B85" s="379" t="s">
        <v>337</v>
      </c>
      <c r="C85" s="280"/>
    </row>
    <row r="86" spans="1:3" s="93" customFormat="1" ht="12" customHeight="1" thickBot="1" x14ac:dyDescent="0.25">
      <c r="A86" s="401" t="s">
        <v>338</v>
      </c>
      <c r="B86" s="380" t="s">
        <v>339</v>
      </c>
      <c r="C86" s="280"/>
    </row>
    <row r="87" spans="1:3" s="93" customFormat="1" ht="12" customHeight="1" thickBot="1" x14ac:dyDescent="0.25">
      <c r="A87" s="398" t="s">
        <v>340</v>
      </c>
      <c r="B87" s="270" t="s">
        <v>485</v>
      </c>
      <c r="C87" s="416"/>
    </row>
    <row r="88" spans="1:3" s="93" customFormat="1" ht="12" customHeight="1" thickBot="1" x14ac:dyDescent="0.25">
      <c r="A88" s="398" t="s">
        <v>518</v>
      </c>
      <c r="B88" s="270" t="s">
        <v>341</v>
      </c>
      <c r="C88" s="416"/>
    </row>
    <row r="89" spans="1:3" s="93" customFormat="1" ht="12" customHeight="1" thickBot="1" x14ac:dyDescent="0.25">
      <c r="A89" s="398" t="s">
        <v>519</v>
      </c>
      <c r="B89" s="385" t="s">
        <v>488</v>
      </c>
      <c r="C89" s="281">
        <f>+C66+C70+C75+C78+C82+C88+C87</f>
        <v>0</v>
      </c>
    </row>
    <row r="90" spans="1:3" s="93" customFormat="1" ht="12" customHeight="1" thickBot="1" x14ac:dyDescent="0.25">
      <c r="A90" s="402" t="s">
        <v>520</v>
      </c>
      <c r="B90" s="386" t="s">
        <v>521</v>
      </c>
      <c r="C90" s="281">
        <f>+C65+C89</f>
        <v>0</v>
      </c>
    </row>
    <row r="91" spans="1:3" s="94" customFormat="1" ht="15" customHeight="1" thickBot="1" x14ac:dyDescent="0.3">
      <c r="A91" s="226"/>
      <c r="B91" s="227"/>
      <c r="C91" s="340"/>
    </row>
    <row r="92" spans="1:3" s="62" customFormat="1" ht="16.5" customHeight="1" thickBot="1" x14ac:dyDescent="0.3">
      <c r="A92" s="230"/>
      <c r="B92" s="231" t="s">
        <v>57</v>
      </c>
      <c r="C92" s="342"/>
    </row>
    <row r="93" spans="1:3" s="95" customFormat="1" ht="12" customHeight="1" thickBot="1" x14ac:dyDescent="0.3">
      <c r="A93" s="372" t="s">
        <v>17</v>
      </c>
      <c r="B93" s="29" t="s">
        <v>525</v>
      </c>
      <c r="C93" s="274">
        <f>+C94+C95+C96+C97+C98+C111</f>
        <v>0</v>
      </c>
    </row>
    <row r="94" spans="1:3" ht="12" customHeight="1" x14ac:dyDescent="0.25">
      <c r="A94" s="403" t="s">
        <v>98</v>
      </c>
      <c r="B94" s="10" t="s">
        <v>48</v>
      </c>
      <c r="C94" s="276"/>
    </row>
    <row r="95" spans="1:3" ht="12" customHeight="1" x14ac:dyDescent="0.25">
      <c r="A95" s="396" t="s">
        <v>99</v>
      </c>
      <c r="B95" s="8" t="s">
        <v>183</v>
      </c>
      <c r="C95" s="277"/>
    </row>
    <row r="96" spans="1:3" ht="12" customHeight="1" x14ac:dyDescent="0.25">
      <c r="A96" s="396" t="s">
        <v>100</v>
      </c>
      <c r="B96" s="8" t="s">
        <v>139</v>
      </c>
      <c r="C96" s="279"/>
    </row>
    <row r="97" spans="1:3" ht="12" customHeight="1" x14ac:dyDescent="0.25">
      <c r="A97" s="396" t="s">
        <v>101</v>
      </c>
      <c r="B97" s="11" t="s">
        <v>184</v>
      </c>
      <c r="C97" s="279"/>
    </row>
    <row r="98" spans="1:3" ht="12" customHeight="1" x14ac:dyDescent="0.25">
      <c r="A98" s="396" t="s">
        <v>112</v>
      </c>
      <c r="B98" s="19" t="s">
        <v>185</v>
      </c>
      <c r="C98" s="279"/>
    </row>
    <row r="99" spans="1:3" ht="12" customHeight="1" x14ac:dyDescent="0.25">
      <c r="A99" s="396" t="s">
        <v>102</v>
      </c>
      <c r="B99" s="8" t="s">
        <v>522</v>
      </c>
      <c r="C99" s="279"/>
    </row>
    <row r="100" spans="1:3" ht="12" customHeight="1" x14ac:dyDescent="0.2">
      <c r="A100" s="396" t="s">
        <v>103</v>
      </c>
      <c r="B100" s="138" t="s">
        <v>451</v>
      </c>
      <c r="C100" s="279"/>
    </row>
    <row r="101" spans="1:3" ht="12" customHeight="1" x14ac:dyDescent="0.2">
      <c r="A101" s="396" t="s">
        <v>113</v>
      </c>
      <c r="B101" s="138" t="s">
        <v>450</v>
      </c>
      <c r="C101" s="279"/>
    </row>
    <row r="102" spans="1:3" ht="12" customHeight="1" x14ac:dyDescent="0.2">
      <c r="A102" s="396" t="s">
        <v>114</v>
      </c>
      <c r="B102" s="138" t="s">
        <v>357</v>
      </c>
      <c r="C102" s="279"/>
    </row>
    <row r="103" spans="1:3" ht="12" customHeight="1" x14ac:dyDescent="0.25">
      <c r="A103" s="396" t="s">
        <v>115</v>
      </c>
      <c r="B103" s="139" t="s">
        <v>358</v>
      </c>
      <c r="C103" s="279"/>
    </row>
    <row r="104" spans="1:3" ht="12" customHeight="1" x14ac:dyDescent="0.25">
      <c r="A104" s="396" t="s">
        <v>116</v>
      </c>
      <c r="B104" s="139" t="s">
        <v>359</v>
      </c>
      <c r="C104" s="279"/>
    </row>
    <row r="105" spans="1:3" ht="12" customHeight="1" x14ac:dyDescent="0.2">
      <c r="A105" s="396" t="s">
        <v>118</v>
      </c>
      <c r="B105" s="138" t="s">
        <v>360</v>
      </c>
      <c r="C105" s="279"/>
    </row>
    <row r="106" spans="1:3" ht="12" customHeight="1" x14ac:dyDescent="0.2">
      <c r="A106" s="396" t="s">
        <v>186</v>
      </c>
      <c r="B106" s="138" t="s">
        <v>361</v>
      </c>
      <c r="C106" s="279"/>
    </row>
    <row r="107" spans="1:3" ht="12" customHeight="1" x14ac:dyDescent="0.25">
      <c r="A107" s="396" t="s">
        <v>355</v>
      </c>
      <c r="B107" s="139" t="s">
        <v>362</v>
      </c>
      <c r="C107" s="279"/>
    </row>
    <row r="108" spans="1:3" ht="12" customHeight="1" x14ac:dyDescent="0.25">
      <c r="A108" s="404" t="s">
        <v>356</v>
      </c>
      <c r="B108" s="140" t="s">
        <v>363</v>
      </c>
      <c r="C108" s="279"/>
    </row>
    <row r="109" spans="1:3" ht="12" customHeight="1" x14ac:dyDescent="0.25">
      <c r="A109" s="396" t="s">
        <v>448</v>
      </c>
      <c r="B109" s="140" t="s">
        <v>364</v>
      </c>
      <c r="C109" s="279"/>
    </row>
    <row r="110" spans="1:3" ht="12" customHeight="1" x14ac:dyDescent="0.25">
      <c r="A110" s="396" t="s">
        <v>449</v>
      </c>
      <c r="B110" s="139" t="s">
        <v>365</v>
      </c>
      <c r="C110" s="277"/>
    </row>
    <row r="111" spans="1:3" ht="12" customHeight="1" x14ac:dyDescent="0.25">
      <c r="A111" s="396" t="s">
        <v>453</v>
      </c>
      <c r="B111" s="11" t="s">
        <v>49</v>
      </c>
      <c r="C111" s="277"/>
    </row>
    <row r="112" spans="1:3" ht="12" customHeight="1" x14ac:dyDescent="0.25">
      <c r="A112" s="397" t="s">
        <v>454</v>
      </c>
      <c r="B112" s="8" t="s">
        <v>523</v>
      </c>
      <c r="C112" s="279"/>
    </row>
    <row r="113" spans="1:3" ht="12" customHeight="1" thickBot="1" x14ac:dyDescent="0.3">
      <c r="A113" s="405" t="s">
        <v>455</v>
      </c>
      <c r="B113" s="141" t="s">
        <v>524</v>
      </c>
      <c r="C113" s="283"/>
    </row>
    <row r="114" spans="1:3" ht="12" customHeight="1" thickBot="1" x14ac:dyDescent="0.3">
      <c r="A114" s="32" t="s">
        <v>18</v>
      </c>
      <c r="B114" s="28" t="s">
        <v>366</v>
      </c>
      <c r="C114" s="275">
        <f>+C115+C117+C119</f>
        <v>0</v>
      </c>
    </row>
    <row r="115" spans="1:3" ht="12" customHeight="1" x14ac:dyDescent="0.25">
      <c r="A115" s="395" t="s">
        <v>104</v>
      </c>
      <c r="B115" s="8" t="s">
        <v>225</v>
      </c>
      <c r="C115" s="278"/>
    </row>
    <row r="116" spans="1:3" ht="12" customHeight="1" x14ac:dyDescent="0.25">
      <c r="A116" s="395" t="s">
        <v>105</v>
      </c>
      <c r="B116" s="12" t="s">
        <v>370</v>
      </c>
      <c r="C116" s="278"/>
    </row>
    <row r="117" spans="1:3" ht="12" customHeight="1" x14ac:dyDescent="0.25">
      <c r="A117" s="395" t="s">
        <v>106</v>
      </c>
      <c r="B117" s="12" t="s">
        <v>187</v>
      </c>
      <c r="C117" s="277"/>
    </row>
    <row r="118" spans="1:3" ht="12" customHeight="1" x14ac:dyDescent="0.25">
      <c r="A118" s="395" t="s">
        <v>107</v>
      </c>
      <c r="B118" s="12" t="s">
        <v>371</v>
      </c>
      <c r="C118" s="252"/>
    </row>
    <row r="119" spans="1:3" ht="12" customHeight="1" x14ac:dyDescent="0.25">
      <c r="A119" s="395" t="s">
        <v>108</v>
      </c>
      <c r="B119" s="272" t="s">
        <v>228</v>
      </c>
      <c r="C119" s="252"/>
    </row>
    <row r="120" spans="1:3" ht="12" customHeight="1" x14ac:dyDescent="0.25">
      <c r="A120" s="395" t="s">
        <v>117</v>
      </c>
      <c r="B120" s="271" t="s">
        <v>436</v>
      </c>
      <c r="C120" s="252"/>
    </row>
    <row r="121" spans="1:3" ht="12" customHeight="1" x14ac:dyDescent="0.25">
      <c r="A121" s="395" t="s">
        <v>119</v>
      </c>
      <c r="B121" s="376" t="s">
        <v>376</v>
      </c>
      <c r="C121" s="252"/>
    </row>
    <row r="122" spans="1:3" ht="12" customHeight="1" x14ac:dyDescent="0.25">
      <c r="A122" s="395" t="s">
        <v>188</v>
      </c>
      <c r="B122" s="139" t="s">
        <v>359</v>
      </c>
      <c r="C122" s="252"/>
    </row>
    <row r="123" spans="1:3" ht="12" customHeight="1" x14ac:dyDescent="0.25">
      <c r="A123" s="395" t="s">
        <v>189</v>
      </c>
      <c r="B123" s="139" t="s">
        <v>375</v>
      </c>
      <c r="C123" s="252"/>
    </row>
    <row r="124" spans="1:3" ht="12" customHeight="1" x14ac:dyDescent="0.25">
      <c r="A124" s="395" t="s">
        <v>190</v>
      </c>
      <c r="B124" s="139" t="s">
        <v>374</v>
      </c>
      <c r="C124" s="252"/>
    </row>
    <row r="125" spans="1:3" ht="12" customHeight="1" x14ac:dyDescent="0.25">
      <c r="A125" s="395" t="s">
        <v>367</v>
      </c>
      <c r="B125" s="139" t="s">
        <v>362</v>
      </c>
      <c r="C125" s="252"/>
    </row>
    <row r="126" spans="1:3" ht="12" customHeight="1" x14ac:dyDescent="0.25">
      <c r="A126" s="395" t="s">
        <v>368</v>
      </c>
      <c r="B126" s="139" t="s">
        <v>373</v>
      </c>
      <c r="C126" s="252"/>
    </row>
    <row r="127" spans="1:3" ht="12" customHeight="1" thickBot="1" x14ac:dyDescent="0.3">
      <c r="A127" s="404" t="s">
        <v>369</v>
      </c>
      <c r="B127" s="139" t="s">
        <v>372</v>
      </c>
      <c r="C127" s="253"/>
    </row>
    <row r="128" spans="1:3" ht="12" customHeight="1" thickBot="1" x14ac:dyDescent="0.3">
      <c r="A128" s="32" t="s">
        <v>19</v>
      </c>
      <c r="B128" s="123" t="s">
        <v>458</v>
      </c>
      <c r="C128" s="275">
        <f>+C93+C114</f>
        <v>0</v>
      </c>
    </row>
    <row r="129" spans="1:11" ht="12" customHeight="1" thickBot="1" x14ac:dyDescent="0.3">
      <c r="A129" s="32" t="s">
        <v>20</v>
      </c>
      <c r="B129" s="123" t="s">
        <v>459</v>
      </c>
      <c r="C129" s="275">
        <f>+C130+C131+C132</f>
        <v>0</v>
      </c>
    </row>
    <row r="130" spans="1:11" s="95" customFormat="1" ht="12" customHeight="1" x14ac:dyDescent="0.25">
      <c r="A130" s="395" t="s">
        <v>267</v>
      </c>
      <c r="B130" s="9" t="s">
        <v>528</v>
      </c>
      <c r="C130" s="252"/>
    </row>
    <row r="131" spans="1:11" ht="12" customHeight="1" x14ac:dyDescent="0.25">
      <c r="A131" s="395" t="s">
        <v>270</v>
      </c>
      <c r="B131" s="9" t="s">
        <v>467</v>
      </c>
      <c r="C131" s="252"/>
    </row>
    <row r="132" spans="1:11" ht="12" customHeight="1" thickBot="1" x14ac:dyDescent="0.3">
      <c r="A132" s="404" t="s">
        <v>271</v>
      </c>
      <c r="B132" s="7" t="s">
        <v>527</v>
      </c>
      <c r="C132" s="252"/>
    </row>
    <row r="133" spans="1:11" ht="12" customHeight="1" thickBot="1" x14ac:dyDescent="0.3">
      <c r="A133" s="32" t="s">
        <v>21</v>
      </c>
      <c r="B133" s="123" t="s">
        <v>460</v>
      </c>
      <c r="C133" s="275">
        <f>+C134+C135+C136+C137+C138+C139</f>
        <v>0</v>
      </c>
    </row>
    <row r="134" spans="1:11" ht="12" customHeight="1" x14ac:dyDescent="0.25">
      <c r="A134" s="395" t="s">
        <v>91</v>
      </c>
      <c r="B134" s="9" t="s">
        <v>469</v>
      </c>
      <c r="C134" s="252"/>
    </row>
    <row r="135" spans="1:11" ht="12" customHeight="1" x14ac:dyDescent="0.25">
      <c r="A135" s="395" t="s">
        <v>92</v>
      </c>
      <c r="B135" s="9" t="s">
        <v>461</v>
      </c>
      <c r="C135" s="252"/>
    </row>
    <row r="136" spans="1:11" ht="12" customHeight="1" x14ac:dyDescent="0.25">
      <c r="A136" s="395" t="s">
        <v>93</v>
      </c>
      <c r="B136" s="9" t="s">
        <v>462</v>
      </c>
      <c r="C136" s="252"/>
    </row>
    <row r="137" spans="1:11" ht="12" customHeight="1" x14ac:dyDescent="0.25">
      <c r="A137" s="395" t="s">
        <v>175</v>
      </c>
      <c r="B137" s="9" t="s">
        <v>526</v>
      </c>
      <c r="C137" s="252"/>
    </row>
    <row r="138" spans="1:11" ht="12" customHeight="1" x14ac:dyDescent="0.25">
      <c r="A138" s="395" t="s">
        <v>176</v>
      </c>
      <c r="B138" s="9" t="s">
        <v>464</v>
      </c>
      <c r="C138" s="252"/>
    </row>
    <row r="139" spans="1:11" s="95" customFormat="1" ht="12" customHeight="1" thickBot="1" x14ac:dyDescent="0.3">
      <c r="A139" s="404" t="s">
        <v>177</v>
      </c>
      <c r="B139" s="7" t="s">
        <v>465</v>
      </c>
      <c r="C139" s="252"/>
    </row>
    <row r="140" spans="1:11" ht="12" customHeight="1" thickBot="1" x14ac:dyDescent="0.3">
      <c r="A140" s="32" t="s">
        <v>22</v>
      </c>
      <c r="B140" s="123" t="s">
        <v>552</v>
      </c>
      <c r="C140" s="281">
        <f>+C141+C142+C144+C145+C143</f>
        <v>0</v>
      </c>
      <c r="K140" s="237"/>
    </row>
    <row r="141" spans="1:11" x14ac:dyDescent="0.25">
      <c r="A141" s="395" t="s">
        <v>94</v>
      </c>
      <c r="B141" s="9" t="s">
        <v>377</v>
      </c>
      <c r="C141" s="252"/>
    </row>
    <row r="142" spans="1:11" ht="12" customHeight="1" x14ac:dyDescent="0.25">
      <c r="A142" s="395" t="s">
        <v>95</v>
      </c>
      <c r="B142" s="9" t="s">
        <v>378</v>
      </c>
      <c r="C142" s="252"/>
    </row>
    <row r="143" spans="1:11" s="95" customFormat="1" ht="12" customHeight="1" x14ac:dyDescent="0.25">
      <c r="A143" s="395" t="s">
        <v>291</v>
      </c>
      <c r="B143" s="9" t="s">
        <v>551</v>
      </c>
      <c r="C143" s="252"/>
    </row>
    <row r="144" spans="1:11" s="95" customFormat="1" ht="12" customHeight="1" x14ac:dyDescent="0.25">
      <c r="A144" s="395" t="s">
        <v>292</v>
      </c>
      <c r="B144" s="9" t="s">
        <v>474</v>
      </c>
      <c r="C144" s="252"/>
    </row>
    <row r="145" spans="1:3" s="95" customFormat="1" ht="12" customHeight="1" thickBot="1" x14ac:dyDescent="0.3">
      <c r="A145" s="404" t="s">
        <v>293</v>
      </c>
      <c r="B145" s="7" t="s">
        <v>397</v>
      </c>
      <c r="C145" s="252"/>
    </row>
    <row r="146" spans="1:3" s="95" customFormat="1" ht="12" customHeight="1" thickBot="1" x14ac:dyDescent="0.3">
      <c r="A146" s="32" t="s">
        <v>23</v>
      </c>
      <c r="B146" s="123" t="s">
        <v>475</v>
      </c>
      <c r="C146" s="284">
        <f>+C147+C148+C149+C150+C151</f>
        <v>0</v>
      </c>
    </row>
    <row r="147" spans="1:3" s="95" customFormat="1" ht="12" customHeight="1" x14ac:dyDescent="0.25">
      <c r="A147" s="395" t="s">
        <v>96</v>
      </c>
      <c r="B147" s="9" t="s">
        <v>470</v>
      </c>
      <c r="C147" s="252"/>
    </row>
    <row r="148" spans="1:3" s="95" customFormat="1" ht="12" customHeight="1" x14ac:dyDescent="0.25">
      <c r="A148" s="395" t="s">
        <v>97</v>
      </c>
      <c r="B148" s="9" t="s">
        <v>477</v>
      </c>
      <c r="C148" s="252"/>
    </row>
    <row r="149" spans="1:3" s="95" customFormat="1" ht="12" customHeight="1" x14ac:dyDescent="0.25">
      <c r="A149" s="395" t="s">
        <v>303</v>
      </c>
      <c r="B149" s="9" t="s">
        <v>472</v>
      </c>
      <c r="C149" s="252"/>
    </row>
    <row r="150" spans="1:3" ht="12.75" customHeight="1" x14ac:dyDescent="0.25">
      <c r="A150" s="395" t="s">
        <v>304</v>
      </c>
      <c r="B150" s="9" t="s">
        <v>529</v>
      </c>
      <c r="C150" s="252"/>
    </row>
    <row r="151" spans="1:3" ht="12.75" customHeight="1" thickBot="1" x14ac:dyDescent="0.3">
      <c r="A151" s="404" t="s">
        <v>476</v>
      </c>
      <c r="B151" s="7" t="s">
        <v>479</v>
      </c>
      <c r="C151" s="253"/>
    </row>
    <row r="152" spans="1:3" ht="12.75" customHeight="1" thickBot="1" x14ac:dyDescent="0.3">
      <c r="A152" s="450" t="s">
        <v>24</v>
      </c>
      <c r="B152" s="123" t="s">
        <v>480</v>
      </c>
      <c r="C152" s="284"/>
    </row>
    <row r="153" spans="1:3" ht="12" customHeight="1" thickBot="1" x14ac:dyDescent="0.3">
      <c r="A153" s="450" t="s">
        <v>25</v>
      </c>
      <c r="B153" s="123" t="s">
        <v>481</v>
      </c>
      <c r="C153" s="284"/>
    </row>
    <row r="154" spans="1:3" ht="15" customHeight="1" thickBot="1" x14ac:dyDescent="0.3">
      <c r="A154" s="32" t="s">
        <v>26</v>
      </c>
      <c r="B154" s="123" t="s">
        <v>483</v>
      </c>
      <c r="C154" s="387">
        <f>+C129+C133+C140+C146+C152+C153</f>
        <v>0</v>
      </c>
    </row>
    <row r="155" spans="1:3" ht="13.8" thickBot="1" x14ac:dyDescent="0.3">
      <c r="A155" s="406" t="s">
        <v>27</v>
      </c>
      <c r="B155" s="352" t="s">
        <v>482</v>
      </c>
      <c r="C155" s="387">
        <f>+C128+C154</f>
        <v>0</v>
      </c>
    </row>
    <row r="156" spans="1:3" ht="15" customHeight="1" thickBot="1" x14ac:dyDescent="0.3">
      <c r="A156" s="357"/>
      <c r="B156" s="358"/>
      <c r="C156" s="359"/>
    </row>
    <row r="157" spans="1:3" ht="14.25" customHeight="1" thickBot="1" x14ac:dyDescent="0.3">
      <c r="A157" s="234" t="s">
        <v>530</v>
      </c>
      <c r="B157" s="235"/>
      <c r="C157" s="120"/>
    </row>
    <row r="158" spans="1:3" ht="13.8" thickBot="1" x14ac:dyDescent="0.3">
      <c r="A158" s="234" t="s">
        <v>206</v>
      </c>
      <c r="B158" s="235"/>
      <c r="C158" s="120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33" customWidth="1"/>
    <col min="2" max="2" width="79.10937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3">
      <c r="A1" s="214"/>
      <c r="B1" s="215"/>
      <c r="C1" s="414" t="str">
        <f>+CONCATENATE("9.2. melléklet a ……/",LEFT(ÖSSZEFÜGGÉSEK!A5,4),". (….) önkormányzati rendelethez")</f>
        <v>9.2. melléklet a ……/2019. (….) önkormányzati rendelethez</v>
      </c>
    </row>
    <row r="2" spans="1:3" s="91" customFormat="1" ht="25.5" customHeight="1" x14ac:dyDescent="0.25">
      <c r="A2" s="370" t="s">
        <v>204</v>
      </c>
      <c r="B2" s="331" t="s">
        <v>406</v>
      </c>
      <c r="C2" s="345" t="s">
        <v>59</v>
      </c>
    </row>
    <row r="3" spans="1:3" s="91" customFormat="1" ht="23.4" thickBot="1" x14ac:dyDescent="0.3">
      <c r="A3" s="408" t="s">
        <v>203</v>
      </c>
      <c r="B3" s="332" t="s">
        <v>405</v>
      </c>
      <c r="C3" s="346" t="s">
        <v>52</v>
      </c>
    </row>
    <row r="4" spans="1:3" s="92" customFormat="1" ht="15.9" customHeight="1" thickBot="1" x14ac:dyDescent="0.35">
      <c r="A4" s="217"/>
      <c r="B4" s="217"/>
      <c r="C4" s="4" t="s">
        <v>53</v>
      </c>
    </row>
    <row r="5" spans="1:3" ht="13.8" thickBot="1" x14ac:dyDescent="0.3">
      <c r="A5" s="371" t="s">
        <v>205</v>
      </c>
      <c r="B5" s="218" t="s">
        <v>54</v>
      </c>
      <c r="C5" s="219" t="s">
        <v>55</v>
      </c>
    </row>
    <row r="6" spans="1:3" s="62" customFormat="1" ht="12.9" customHeight="1" thickBot="1" x14ac:dyDescent="0.3">
      <c r="A6" s="35" t="s">
        <v>502</v>
      </c>
      <c r="B6" s="195" t="s">
        <v>503</v>
      </c>
      <c r="C6" s="196" t="s">
        <v>504</v>
      </c>
    </row>
    <row r="7" spans="1:3" s="62" customFormat="1" ht="15.9" customHeight="1" thickBot="1" x14ac:dyDescent="0.3">
      <c r="A7" s="220"/>
      <c r="B7" s="221" t="s">
        <v>56</v>
      </c>
      <c r="C7" s="222"/>
    </row>
    <row r="8" spans="1:3" s="93" customFormat="1" ht="12" customHeight="1" thickBot="1" x14ac:dyDescent="0.3">
      <c r="A8" s="35" t="s">
        <v>17</v>
      </c>
      <c r="B8" s="223" t="s">
        <v>531</v>
      </c>
      <c r="C8" s="293">
        <f>SUM(C9:C19)</f>
        <v>0</v>
      </c>
    </row>
    <row r="9" spans="1:3" s="93" customFormat="1" ht="12" customHeight="1" x14ac:dyDescent="0.25">
      <c r="A9" s="409" t="s">
        <v>98</v>
      </c>
      <c r="B9" s="10" t="s">
        <v>280</v>
      </c>
      <c r="C9" s="336"/>
    </row>
    <row r="10" spans="1:3" s="93" customFormat="1" ht="12" customHeight="1" x14ac:dyDescent="0.25">
      <c r="A10" s="410" t="s">
        <v>99</v>
      </c>
      <c r="B10" s="8" t="s">
        <v>281</v>
      </c>
      <c r="C10" s="291"/>
    </row>
    <row r="11" spans="1:3" s="93" customFormat="1" ht="12" customHeight="1" x14ac:dyDescent="0.25">
      <c r="A11" s="410" t="s">
        <v>100</v>
      </c>
      <c r="B11" s="8" t="s">
        <v>282</v>
      </c>
      <c r="C11" s="291"/>
    </row>
    <row r="12" spans="1:3" s="93" customFormat="1" ht="12" customHeight="1" x14ac:dyDescent="0.25">
      <c r="A12" s="410" t="s">
        <v>101</v>
      </c>
      <c r="B12" s="8" t="s">
        <v>283</v>
      </c>
      <c r="C12" s="291"/>
    </row>
    <row r="13" spans="1:3" s="93" customFormat="1" ht="12" customHeight="1" x14ac:dyDescent="0.25">
      <c r="A13" s="410" t="s">
        <v>148</v>
      </c>
      <c r="B13" s="8" t="s">
        <v>284</v>
      </c>
      <c r="C13" s="291"/>
    </row>
    <row r="14" spans="1:3" s="93" customFormat="1" ht="12" customHeight="1" x14ac:dyDescent="0.25">
      <c r="A14" s="410" t="s">
        <v>102</v>
      </c>
      <c r="B14" s="8" t="s">
        <v>407</v>
      </c>
      <c r="C14" s="291"/>
    </row>
    <row r="15" spans="1:3" s="93" customFormat="1" ht="12" customHeight="1" x14ac:dyDescent="0.25">
      <c r="A15" s="410" t="s">
        <v>103</v>
      </c>
      <c r="B15" s="7" t="s">
        <v>408</v>
      </c>
      <c r="C15" s="291"/>
    </row>
    <row r="16" spans="1:3" s="93" customFormat="1" ht="12" customHeight="1" x14ac:dyDescent="0.25">
      <c r="A16" s="410" t="s">
        <v>113</v>
      </c>
      <c r="B16" s="8" t="s">
        <v>287</v>
      </c>
      <c r="C16" s="337"/>
    </row>
    <row r="17" spans="1:3" s="94" customFormat="1" ht="12" customHeight="1" x14ac:dyDescent="0.25">
      <c r="A17" s="410" t="s">
        <v>114</v>
      </c>
      <c r="B17" s="8" t="s">
        <v>288</v>
      </c>
      <c r="C17" s="291"/>
    </row>
    <row r="18" spans="1:3" s="94" customFormat="1" ht="12" customHeight="1" x14ac:dyDescent="0.25">
      <c r="A18" s="410" t="s">
        <v>115</v>
      </c>
      <c r="B18" s="8" t="s">
        <v>443</v>
      </c>
      <c r="C18" s="292"/>
    </row>
    <row r="19" spans="1:3" s="94" customFormat="1" ht="12" customHeight="1" thickBot="1" x14ac:dyDescent="0.3">
      <c r="A19" s="410" t="s">
        <v>116</v>
      </c>
      <c r="B19" s="7" t="s">
        <v>289</v>
      </c>
      <c r="C19" s="292"/>
    </row>
    <row r="20" spans="1:3" s="93" customFormat="1" ht="12" customHeight="1" thickBot="1" x14ac:dyDescent="0.3">
      <c r="A20" s="35" t="s">
        <v>18</v>
      </c>
      <c r="B20" s="223" t="s">
        <v>409</v>
      </c>
      <c r="C20" s="293">
        <f>SUM(C21:C23)</f>
        <v>0</v>
      </c>
    </row>
    <row r="21" spans="1:3" s="94" customFormat="1" ht="12" customHeight="1" x14ac:dyDescent="0.25">
      <c r="A21" s="410" t="s">
        <v>104</v>
      </c>
      <c r="B21" s="9" t="s">
        <v>257</v>
      </c>
      <c r="C21" s="291"/>
    </row>
    <row r="22" spans="1:3" s="94" customFormat="1" ht="12" customHeight="1" x14ac:dyDescent="0.25">
      <c r="A22" s="410" t="s">
        <v>105</v>
      </c>
      <c r="B22" s="8" t="s">
        <v>410</v>
      </c>
      <c r="C22" s="291"/>
    </row>
    <row r="23" spans="1:3" s="94" customFormat="1" ht="12" customHeight="1" x14ac:dyDescent="0.25">
      <c r="A23" s="410" t="s">
        <v>106</v>
      </c>
      <c r="B23" s="8" t="s">
        <v>411</v>
      </c>
      <c r="C23" s="291"/>
    </row>
    <row r="24" spans="1:3" s="94" customFormat="1" ht="12" customHeight="1" thickBot="1" x14ac:dyDescent="0.3">
      <c r="A24" s="410" t="s">
        <v>107</v>
      </c>
      <c r="B24" s="8" t="s">
        <v>532</v>
      </c>
      <c r="C24" s="291"/>
    </row>
    <row r="25" spans="1:3" s="94" customFormat="1" ht="12" customHeight="1" thickBot="1" x14ac:dyDescent="0.3">
      <c r="A25" s="36" t="s">
        <v>19</v>
      </c>
      <c r="B25" s="123" t="s">
        <v>174</v>
      </c>
      <c r="C25" s="318"/>
    </row>
    <row r="26" spans="1:3" s="94" customFormat="1" ht="12" customHeight="1" thickBot="1" x14ac:dyDescent="0.3">
      <c r="A26" s="36" t="s">
        <v>20</v>
      </c>
      <c r="B26" s="123" t="s">
        <v>533</v>
      </c>
      <c r="C26" s="293">
        <f>+C27+C28+C29</f>
        <v>0</v>
      </c>
    </row>
    <row r="27" spans="1:3" s="94" customFormat="1" ht="12" customHeight="1" x14ac:dyDescent="0.25">
      <c r="A27" s="411" t="s">
        <v>267</v>
      </c>
      <c r="B27" s="412" t="s">
        <v>262</v>
      </c>
      <c r="C27" s="74"/>
    </row>
    <row r="28" spans="1:3" s="94" customFormat="1" ht="12" customHeight="1" x14ac:dyDescent="0.25">
      <c r="A28" s="411" t="s">
        <v>270</v>
      </c>
      <c r="B28" s="412" t="s">
        <v>410</v>
      </c>
      <c r="C28" s="291"/>
    </row>
    <row r="29" spans="1:3" s="94" customFormat="1" ht="12" customHeight="1" x14ac:dyDescent="0.25">
      <c r="A29" s="411" t="s">
        <v>271</v>
      </c>
      <c r="B29" s="413" t="s">
        <v>413</v>
      </c>
      <c r="C29" s="291"/>
    </row>
    <row r="30" spans="1:3" s="94" customFormat="1" ht="12" customHeight="1" thickBot="1" x14ac:dyDescent="0.3">
      <c r="A30" s="410" t="s">
        <v>272</v>
      </c>
      <c r="B30" s="137" t="s">
        <v>534</v>
      </c>
      <c r="C30" s="81"/>
    </row>
    <row r="31" spans="1:3" s="94" customFormat="1" ht="12" customHeight="1" thickBot="1" x14ac:dyDescent="0.3">
      <c r="A31" s="36" t="s">
        <v>21</v>
      </c>
      <c r="B31" s="123" t="s">
        <v>414</v>
      </c>
      <c r="C31" s="293">
        <f>+C32+C33+C34</f>
        <v>0</v>
      </c>
    </row>
    <row r="32" spans="1:3" s="94" customFormat="1" ht="12" customHeight="1" x14ac:dyDescent="0.25">
      <c r="A32" s="411" t="s">
        <v>91</v>
      </c>
      <c r="B32" s="412" t="s">
        <v>294</v>
      </c>
      <c r="C32" s="74"/>
    </row>
    <row r="33" spans="1:3" s="94" customFormat="1" ht="12" customHeight="1" x14ac:dyDescent="0.25">
      <c r="A33" s="411" t="s">
        <v>92</v>
      </c>
      <c r="B33" s="413" t="s">
        <v>295</v>
      </c>
      <c r="C33" s="294"/>
    </row>
    <row r="34" spans="1:3" s="94" customFormat="1" ht="12" customHeight="1" thickBot="1" x14ac:dyDescent="0.3">
      <c r="A34" s="410" t="s">
        <v>93</v>
      </c>
      <c r="B34" s="137" t="s">
        <v>296</v>
      </c>
      <c r="C34" s="81"/>
    </row>
    <row r="35" spans="1:3" s="93" customFormat="1" ht="12" customHeight="1" thickBot="1" x14ac:dyDescent="0.3">
      <c r="A35" s="36" t="s">
        <v>22</v>
      </c>
      <c r="B35" s="123" t="s">
        <v>382</v>
      </c>
      <c r="C35" s="318"/>
    </row>
    <row r="36" spans="1:3" s="93" customFormat="1" ht="12" customHeight="1" thickBot="1" x14ac:dyDescent="0.3">
      <c r="A36" s="36" t="s">
        <v>23</v>
      </c>
      <c r="B36" s="123" t="s">
        <v>415</v>
      </c>
      <c r="C36" s="338"/>
    </row>
    <row r="37" spans="1:3" s="93" customFormat="1" ht="12" customHeight="1" thickBot="1" x14ac:dyDescent="0.3">
      <c r="A37" s="35" t="s">
        <v>24</v>
      </c>
      <c r="B37" s="123" t="s">
        <v>416</v>
      </c>
      <c r="C37" s="339">
        <f>+C8+C20+C25+C26+C31+C35+C36</f>
        <v>0</v>
      </c>
    </row>
    <row r="38" spans="1:3" s="93" customFormat="1" ht="12" customHeight="1" thickBot="1" x14ac:dyDescent="0.3">
      <c r="A38" s="224" t="s">
        <v>25</v>
      </c>
      <c r="B38" s="123" t="s">
        <v>417</v>
      </c>
      <c r="C38" s="339">
        <f>+C39+C40+C41</f>
        <v>0</v>
      </c>
    </row>
    <row r="39" spans="1:3" s="93" customFormat="1" ht="12" customHeight="1" x14ac:dyDescent="0.25">
      <c r="A39" s="411" t="s">
        <v>418</v>
      </c>
      <c r="B39" s="412" t="s">
        <v>235</v>
      </c>
      <c r="C39" s="74"/>
    </row>
    <row r="40" spans="1:3" s="93" customFormat="1" ht="12" customHeight="1" x14ac:dyDescent="0.25">
      <c r="A40" s="411" t="s">
        <v>419</v>
      </c>
      <c r="B40" s="413" t="s">
        <v>2</v>
      </c>
      <c r="C40" s="294"/>
    </row>
    <row r="41" spans="1:3" s="94" customFormat="1" ht="12" customHeight="1" thickBot="1" x14ac:dyDescent="0.3">
      <c r="A41" s="410" t="s">
        <v>420</v>
      </c>
      <c r="B41" s="137" t="s">
        <v>421</v>
      </c>
      <c r="C41" s="81"/>
    </row>
    <row r="42" spans="1:3" s="94" customFormat="1" ht="15" customHeight="1" thickBot="1" x14ac:dyDescent="0.25">
      <c r="A42" s="224" t="s">
        <v>26</v>
      </c>
      <c r="B42" s="225" t="s">
        <v>422</v>
      </c>
      <c r="C42" s="342">
        <f>+C37+C38</f>
        <v>0</v>
      </c>
    </row>
    <row r="43" spans="1:3" s="94" customFormat="1" ht="15" customHeight="1" x14ac:dyDescent="0.25">
      <c r="A43" s="226"/>
      <c r="B43" s="227"/>
      <c r="C43" s="340"/>
    </row>
    <row r="44" spans="1:3" ht="13.8" thickBot="1" x14ac:dyDescent="0.3">
      <c r="A44" s="228"/>
      <c r="B44" s="229"/>
      <c r="C44" s="341"/>
    </row>
    <row r="45" spans="1:3" s="62" customFormat="1" ht="16.5" customHeight="1" thickBot="1" x14ac:dyDescent="0.3">
      <c r="A45" s="230"/>
      <c r="B45" s="231" t="s">
        <v>57</v>
      </c>
      <c r="C45" s="342"/>
    </row>
    <row r="46" spans="1:3" s="95" customFormat="1" ht="12" customHeight="1" thickBot="1" x14ac:dyDescent="0.3">
      <c r="A46" s="36" t="s">
        <v>17</v>
      </c>
      <c r="B46" s="123" t="s">
        <v>423</v>
      </c>
      <c r="C46" s="293">
        <f>SUM(C47:C51)</f>
        <v>0</v>
      </c>
    </row>
    <row r="47" spans="1:3" ht="12" customHeight="1" x14ac:dyDescent="0.25">
      <c r="A47" s="410" t="s">
        <v>98</v>
      </c>
      <c r="B47" s="9" t="s">
        <v>48</v>
      </c>
      <c r="C47" s="74"/>
    </row>
    <row r="48" spans="1:3" ht="12" customHeight="1" x14ac:dyDescent="0.25">
      <c r="A48" s="410" t="s">
        <v>99</v>
      </c>
      <c r="B48" s="8" t="s">
        <v>183</v>
      </c>
      <c r="C48" s="77"/>
    </row>
    <row r="49" spans="1:3" ht="12" customHeight="1" x14ac:dyDescent="0.25">
      <c r="A49" s="410" t="s">
        <v>100</v>
      </c>
      <c r="B49" s="8" t="s">
        <v>139</v>
      </c>
      <c r="C49" s="77"/>
    </row>
    <row r="50" spans="1:3" ht="12" customHeight="1" x14ac:dyDescent="0.25">
      <c r="A50" s="410" t="s">
        <v>101</v>
      </c>
      <c r="B50" s="8" t="s">
        <v>184</v>
      </c>
      <c r="C50" s="77"/>
    </row>
    <row r="51" spans="1:3" ht="12" customHeight="1" thickBot="1" x14ac:dyDescent="0.3">
      <c r="A51" s="410" t="s">
        <v>148</v>
      </c>
      <c r="B51" s="8" t="s">
        <v>185</v>
      </c>
      <c r="C51" s="77"/>
    </row>
    <row r="52" spans="1:3" ht="12" customHeight="1" thickBot="1" x14ac:dyDescent="0.3">
      <c r="A52" s="36" t="s">
        <v>18</v>
      </c>
      <c r="B52" s="123" t="s">
        <v>424</v>
      </c>
      <c r="C52" s="293">
        <f>SUM(C53:C55)</f>
        <v>0</v>
      </c>
    </row>
    <row r="53" spans="1:3" s="95" customFormat="1" ht="12" customHeight="1" x14ac:dyDescent="0.25">
      <c r="A53" s="410" t="s">
        <v>104</v>
      </c>
      <c r="B53" s="9" t="s">
        <v>225</v>
      </c>
      <c r="C53" s="74"/>
    </row>
    <row r="54" spans="1:3" ht="12" customHeight="1" x14ac:dyDescent="0.25">
      <c r="A54" s="410" t="s">
        <v>105</v>
      </c>
      <c r="B54" s="8" t="s">
        <v>187</v>
      </c>
      <c r="C54" s="77"/>
    </row>
    <row r="55" spans="1:3" ht="12" customHeight="1" x14ac:dyDescent="0.25">
      <c r="A55" s="410" t="s">
        <v>106</v>
      </c>
      <c r="B55" s="8" t="s">
        <v>58</v>
      </c>
      <c r="C55" s="77"/>
    </row>
    <row r="56" spans="1:3" ht="12" customHeight="1" thickBot="1" x14ac:dyDescent="0.3">
      <c r="A56" s="410" t="s">
        <v>107</v>
      </c>
      <c r="B56" s="8" t="s">
        <v>535</v>
      </c>
      <c r="C56" s="77"/>
    </row>
    <row r="57" spans="1:3" ht="12" customHeight="1" thickBot="1" x14ac:dyDescent="0.3">
      <c r="A57" s="36" t="s">
        <v>19</v>
      </c>
      <c r="B57" s="123" t="s">
        <v>13</v>
      </c>
      <c r="C57" s="318"/>
    </row>
    <row r="58" spans="1:3" ht="15" customHeight="1" thickBot="1" x14ac:dyDescent="0.3">
      <c r="A58" s="36" t="s">
        <v>20</v>
      </c>
      <c r="B58" s="232" t="s">
        <v>540</v>
      </c>
      <c r="C58" s="343">
        <f>+C46+C52+C57</f>
        <v>0</v>
      </c>
    </row>
    <row r="59" spans="1:3" ht="13.8" thickBot="1" x14ac:dyDescent="0.3">
      <c r="C59" s="344"/>
    </row>
    <row r="60" spans="1:3" ht="15" customHeight="1" thickBot="1" x14ac:dyDescent="0.3">
      <c r="A60" s="234" t="s">
        <v>530</v>
      </c>
      <c r="B60" s="235"/>
      <c r="C60" s="120"/>
    </row>
    <row r="61" spans="1:3" ht="14.25" customHeight="1" thickBot="1" x14ac:dyDescent="0.3">
      <c r="A61" s="234" t="s">
        <v>206</v>
      </c>
      <c r="B61" s="235"/>
      <c r="C61" s="120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</sheetPr>
  <dimension ref="A1:H161"/>
  <sheetViews>
    <sheetView topLeftCell="A92" zoomScale="112" zoomScaleNormal="112" zoomScaleSheetLayoutView="100" workbookViewId="0">
      <selection activeCell="C95" sqref="C95"/>
    </sheetView>
  </sheetViews>
  <sheetFormatPr defaultColWidth="9.33203125" defaultRowHeight="15.6" x14ac:dyDescent="0.3"/>
  <cols>
    <col min="1" max="1" width="7" style="38" customWidth="1"/>
    <col min="2" max="2" width="83.44140625" style="38" customWidth="1"/>
    <col min="3" max="3" width="14.6640625" style="353" customWidth="1"/>
    <col min="4" max="16384" width="9.33203125" style="38"/>
  </cols>
  <sheetData>
    <row r="1" spans="1:3" ht="21.6" customHeight="1" x14ac:dyDescent="0.3">
      <c r="A1" s="866" t="s">
        <v>14</v>
      </c>
      <c r="B1" s="866"/>
      <c r="C1" s="866"/>
    </row>
    <row r="2" spans="1:3" ht="15.9" customHeight="1" thickBot="1" x14ac:dyDescent="0.35">
      <c r="A2" s="867" t="s">
        <v>152</v>
      </c>
      <c r="B2" s="867"/>
      <c r="C2" s="285" t="s">
        <v>1086</v>
      </c>
    </row>
    <row r="3" spans="1:3" s="783" customFormat="1" ht="43.5" customHeight="1" thickBot="1" x14ac:dyDescent="0.3">
      <c r="A3" s="485" t="s">
        <v>69</v>
      </c>
      <c r="B3" s="483" t="s">
        <v>16</v>
      </c>
      <c r="C3" s="486" t="str">
        <f>+CONCATENATE(LEFT(ÖSSZEFÜGGÉSEK!A5,4),". évi eredeti előirányzat")</f>
        <v>2019. évi eredeti előirányzat</v>
      </c>
    </row>
    <row r="4" spans="1:3" s="1" customFormat="1" ht="15" customHeight="1" thickBot="1" x14ac:dyDescent="0.3">
      <c r="A4" s="487" t="s">
        <v>502</v>
      </c>
      <c r="B4" s="488" t="s">
        <v>503</v>
      </c>
      <c r="C4" s="489" t="s">
        <v>504</v>
      </c>
    </row>
    <row r="5" spans="1:3" s="1" customFormat="1" ht="15" customHeight="1" thickBot="1" x14ac:dyDescent="0.3">
      <c r="A5" s="490" t="s">
        <v>17</v>
      </c>
      <c r="B5" s="491" t="s">
        <v>251</v>
      </c>
      <c r="C5" s="492">
        <f>+C6+C7+C8+C9+C10+C11</f>
        <v>89315873</v>
      </c>
    </row>
    <row r="6" spans="1:3" s="1" customFormat="1" ht="15" customHeight="1" x14ac:dyDescent="0.25">
      <c r="A6" s="493" t="s">
        <v>98</v>
      </c>
      <c r="B6" s="494" t="s">
        <v>252</v>
      </c>
      <c r="C6" s="495">
        <v>24825046</v>
      </c>
    </row>
    <row r="7" spans="1:3" s="1" customFormat="1" ht="15" customHeight="1" x14ac:dyDescent="0.25">
      <c r="A7" s="496" t="s">
        <v>99</v>
      </c>
      <c r="B7" s="497" t="s">
        <v>253</v>
      </c>
      <c r="C7" s="498">
        <v>28521700</v>
      </c>
    </row>
    <row r="8" spans="1:3" s="1" customFormat="1" ht="15" customHeight="1" x14ac:dyDescent="0.25">
      <c r="A8" s="496" t="s">
        <v>100</v>
      </c>
      <c r="B8" s="497" t="s">
        <v>254</v>
      </c>
      <c r="C8" s="498">
        <v>34169127</v>
      </c>
    </row>
    <row r="9" spans="1:3" s="1" customFormat="1" ht="15" customHeight="1" x14ac:dyDescent="0.25">
      <c r="A9" s="496" t="s">
        <v>101</v>
      </c>
      <c r="B9" s="497" t="s">
        <v>255</v>
      </c>
      <c r="C9" s="498">
        <v>1800000</v>
      </c>
    </row>
    <row r="10" spans="1:3" s="1" customFormat="1" ht="15" customHeight="1" x14ac:dyDescent="0.25">
      <c r="A10" s="496" t="s">
        <v>148</v>
      </c>
      <c r="B10" s="499" t="s">
        <v>439</v>
      </c>
      <c r="C10" s="498"/>
    </row>
    <row r="11" spans="1:3" s="1" customFormat="1" ht="15" customHeight="1" thickBot="1" x14ac:dyDescent="0.3">
      <c r="A11" s="500" t="s">
        <v>102</v>
      </c>
      <c r="B11" s="501" t="s">
        <v>440</v>
      </c>
      <c r="C11" s="498"/>
    </row>
    <row r="12" spans="1:3" s="1" customFormat="1" ht="15" customHeight="1" thickBot="1" x14ac:dyDescent="0.3">
      <c r="A12" s="490" t="s">
        <v>18</v>
      </c>
      <c r="B12" s="502" t="s">
        <v>256</v>
      </c>
      <c r="C12" s="492">
        <f>+C13+C14+C15+C16+C17</f>
        <v>17876185</v>
      </c>
    </row>
    <row r="13" spans="1:3" s="1" customFormat="1" ht="15" customHeight="1" x14ac:dyDescent="0.25">
      <c r="A13" s="493" t="s">
        <v>104</v>
      </c>
      <c r="B13" s="494" t="s">
        <v>257</v>
      </c>
      <c r="C13" s="495"/>
    </row>
    <row r="14" spans="1:3" s="1" customFormat="1" ht="15" customHeight="1" x14ac:dyDescent="0.25">
      <c r="A14" s="496" t="s">
        <v>105</v>
      </c>
      <c r="B14" s="497" t="s">
        <v>258</v>
      </c>
      <c r="C14" s="498"/>
    </row>
    <row r="15" spans="1:3" s="1" customFormat="1" ht="15" customHeight="1" x14ac:dyDescent="0.25">
      <c r="A15" s="496" t="s">
        <v>106</v>
      </c>
      <c r="B15" s="497" t="s">
        <v>430</v>
      </c>
      <c r="C15" s="498"/>
    </row>
    <row r="16" spans="1:3" s="1" customFormat="1" ht="15" customHeight="1" x14ac:dyDescent="0.25">
      <c r="A16" s="496" t="s">
        <v>107</v>
      </c>
      <c r="B16" s="497" t="s">
        <v>431</v>
      </c>
      <c r="C16" s="498"/>
    </row>
    <row r="17" spans="1:3" s="1" customFormat="1" ht="15" customHeight="1" x14ac:dyDescent="0.25">
      <c r="A17" s="496" t="s">
        <v>108</v>
      </c>
      <c r="B17" s="497" t="s">
        <v>259</v>
      </c>
      <c r="C17" s="498">
        <v>17876185</v>
      </c>
    </row>
    <row r="18" spans="1:3" s="1" customFormat="1" ht="15" customHeight="1" thickBot="1" x14ac:dyDescent="0.3">
      <c r="A18" s="500" t="s">
        <v>117</v>
      </c>
      <c r="B18" s="501" t="s">
        <v>260</v>
      </c>
      <c r="C18" s="503"/>
    </row>
    <row r="19" spans="1:3" s="1" customFormat="1" ht="15" customHeight="1" thickBot="1" x14ac:dyDescent="0.3">
      <c r="A19" s="490" t="s">
        <v>19</v>
      </c>
      <c r="B19" s="491" t="s">
        <v>261</v>
      </c>
      <c r="C19" s="492">
        <f>+C20+C21+C22+C23+C24</f>
        <v>7045851</v>
      </c>
    </row>
    <row r="20" spans="1:3" s="1" customFormat="1" ht="15" customHeight="1" x14ac:dyDescent="0.25">
      <c r="A20" s="493" t="s">
        <v>87</v>
      </c>
      <c r="B20" s="494" t="s">
        <v>262</v>
      </c>
      <c r="C20" s="495"/>
    </row>
    <row r="21" spans="1:3" s="1" customFormat="1" ht="15" customHeight="1" x14ac:dyDescent="0.25">
      <c r="A21" s="496" t="s">
        <v>88</v>
      </c>
      <c r="B21" s="497" t="s">
        <v>263</v>
      </c>
      <c r="C21" s="498"/>
    </row>
    <row r="22" spans="1:3" s="1" customFormat="1" ht="15" customHeight="1" x14ac:dyDescent="0.25">
      <c r="A22" s="496" t="s">
        <v>89</v>
      </c>
      <c r="B22" s="497" t="s">
        <v>432</v>
      </c>
      <c r="C22" s="498"/>
    </row>
    <row r="23" spans="1:3" s="1" customFormat="1" ht="15" customHeight="1" x14ac:dyDescent="0.25">
      <c r="A23" s="496" t="s">
        <v>90</v>
      </c>
      <c r="B23" s="497" t="s">
        <v>433</v>
      </c>
      <c r="C23" s="498"/>
    </row>
    <row r="24" spans="1:3" s="1" customFormat="1" ht="15" customHeight="1" x14ac:dyDescent="0.25">
      <c r="A24" s="496" t="s">
        <v>171</v>
      </c>
      <c r="B24" s="497" t="s">
        <v>264</v>
      </c>
      <c r="C24" s="498">
        <v>7045851</v>
      </c>
    </row>
    <row r="25" spans="1:3" s="1" customFormat="1" ht="15" customHeight="1" thickBot="1" x14ac:dyDescent="0.3">
      <c r="A25" s="500" t="s">
        <v>172</v>
      </c>
      <c r="B25" s="504" t="s">
        <v>265</v>
      </c>
      <c r="C25" s="498">
        <v>7045851</v>
      </c>
    </row>
    <row r="26" spans="1:3" s="1" customFormat="1" ht="15" customHeight="1" thickBot="1" x14ac:dyDescent="0.3">
      <c r="A26" s="490" t="s">
        <v>173</v>
      </c>
      <c r="B26" s="491" t="s">
        <v>266</v>
      </c>
      <c r="C26" s="505">
        <f>+C27+C31+C32+C33</f>
        <v>7563386</v>
      </c>
    </row>
    <row r="27" spans="1:3" s="1" customFormat="1" ht="15" customHeight="1" x14ac:dyDescent="0.25">
      <c r="A27" s="493" t="s">
        <v>267</v>
      </c>
      <c r="B27" s="494" t="s">
        <v>446</v>
      </c>
      <c r="C27" s="506">
        <f>+C28+C29+C30</f>
        <v>4904392</v>
      </c>
    </row>
    <row r="28" spans="1:3" s="1" customFormat="1" ht="15" customHeight="1" x14ac:dyDescent="0.25">
      <c r="A28" s="555" t="s">
        <v>268</v>
      </c>
      <c r="B28" s="497" t="s">
        <v>273</v>
      </c>
      <c r="C28" s="498">
        <v>334020</v>
      </c>
    </row>
    <row r="29" spans="1:3" s="1" customFormat="1" ht="15" customHeight="1" x14ac:dyDescent="0.25">
      <c r="A29" s="555" t="s">
        <v>269</v>
      </c>
      <c r="B29" s="497" t="s">
        <v>274</v>
      </c>
      <c r="C29" s="498"/>
    </row>
    <row r="30" spans="1:3" s="1" customFormat="1" ht="15" customHeight="1" x14ac:dyDescent="0.25">
      <c r="A30" s="555" t="s">
        <v>444</v>
      </c>
      <c r="B30" s="507" t="s">
        <v>445</v>
      </c>
      <c r="C30" s="498">
        <v>4570372</v>
      </c>
    </row>
    <row r="31" spans="1:3" s="1" customFormat="1" ht="15" customHeight="1" x14ac:dyDescent="0.25">
      <c r="A31" s="496" t="s">
        <v>270</v>
      </c>
      <c r="B31" s="497" t="s">
        <v>275</v>
      </c>
      <c r="C31" s="498">
        <v>2296337</v>
      </c>
    </row>
    <row r="32" spans="1:3" s="1" customFormat="1" ht="15" customHeight="1" x14ac:dyDescent="0.25">
      <c r="A32" s="496" t="s">
        <v>271</v>
      </c>
      <c r="B32" s="497" t="s">
        <v>276</v>
      </c>
      <c r="C32" s="498"/>
    </row>
    <row r="33" spans="1:3" s="1" customFormat="1" ht="15" customHeight="1" thickBot="1" x14ac:dyDescent="0.3">
      <c r="A33" s="500" t="s">
        <v>272</v>
      </c>
      <c r="B33" s="504" t="s">
        <v>277</v>
      </c>
      <c r="C33" s="503">
        <v>362657</v>
      </c>
    </row>
    <row r="34" spans="1:3" s="1" customFormat="1" ht="15" customHeight="1" thickBot="1" x14ac:dyDescent="0.3">
      <c r="A34" s="490" t="s">
        <v>21</v>
      </c>
      <c r="B34" s="491" t="s">
        <v>441</v>
      </c>
      <c r="C34" s="492">
        <f>SUM(C35:C45)</f>
        <v>22699502</v>
      </c>
    </row>
    <row r="35" spans="1:3" s="1" customFormat="1" ht="15" customHeight="1" x14ac:dyDescent="0.25">
      <c r="A35" s="493" t="s">
        <v>91</v>
      </c>
      <c r="B35" s="494" t="s">
        <v>280</v>
      </c>
      <c r="C35" s="495">
        <v>2300000</v>
      </c>
    </row>
    <row r="36" spans="1:3" s="1" customFormat="1" ht="15" customHeight="1" x14ac:dyDescent="0.25">
      <c r="A36" s="496" t="s">
        <v>92</v>
      </c>
      <c r="B36" s="497" t="s">
        <v>281</v>
      </c>
      <c r="C36" s="498">
        <v>2628278</v>
      </c>
    </row>
    <row r="37" spans="1:3" s="1" customFormat="1" ht="15" customHeight="1" x14ac:dyDescent="0.25">
      <c r="A37" s="496" t="s">
        <v>93</v>
      </c>
      <c r="B37" s="497" t="s">
        <v>282</v>
      </c>
      <c r="C37" s="498">
        <v>5023200</v>
      </c>
    </row>
    <row r="38" spans="1:3" s="1" customFormat="1" ht="15" customHeight="1" x14ac:dyDescent="0.25">
      <c r="A38" s="496" t="s">
        <v>175</v>
      </c>
      <c r="B38" s="497" t="s">
        <v>283</v>
      </c>
      <c r="C38" s="498">
        <v>5090086</v>
      </c>
    </row>
    <row r="39" spans="1:3" s="1" customFormat="1" ht="15" customHeight="1" x14ac:dyDescent="0.25">
      <c r="A39" s="496" t="s">
        <v>176</v>
      </c>
      <c r="B39" s="497" t="s">
        <v>284</v>
      </c>
      <c r="C39" s="498">
        <v>2753162</v>
      </c>
    </row>
    <row r="40" spans="1:3" s="1" customFormat="1" ht="15" customHeight="1" x14ac:dyDescent="0.25">
      <c r="A40" s="496" t="s">
        <v>177</v>
      </c>
      <c r="B40" s="497" t="s">
        <v>285</v>
      </c>
      <c r="C40" s="498">
        <v>4804576</v>
      </c>
    </row>
    <row r="41" spans="1:3" s="1" customFormat="1" ht="15" customHeight="1" x14ac:dyDescent="0.25">
      <c r="A41" s="496" t="s">
        <v>178</v>
      </c>
      <c r="B41" s="497" t="s">
        <v>286</v>
      </c>
      <c r="C41" s="498"/>
    </row>
    <row r="42" spans="1:3" s="1" customFormat="1" ht="15" customHeight="1" x14ac:dyDescent="0.25">
      <c r="A42" s="496" t="s">
        <v>179</v>
      </c>
      <c r="B42" s="497" t="s">
        <v>287</v>
      </c>
      <c r="C42" s="498">
        <v>200</v>
      </c>
    </row>
    <row r="43" spans="1:3" s="1" customFormat="1" ht="15" customHeight="1" x14ac:dyDescent="0.25">
      <c r="A43" s="496" t="s">
        <v>278</v>
      </c>
      <c r="B43" s="497" t="s">
        <v>288</v>
      </c>
      <c r="C43" s="784"/>
    </row>
    <row r="44" spans="1:3" s="1" customFormat="1" ht="15" customHeight="1" x14ac:dyDescent="0.25">
      <c r="A44" s="500" t="s">
        <v>279</v>
      </c>
      <c r="B44" s="504" t="s">
        <v>443</v>
      </c>
      <c r="C44" s="785"/>
    </row>
    <row r="45" spans="1:3" s="1" customFormat="1" ht="15" customHeight="1" thickBot="1" x14ac:dyDescent="0.3">
      <c r="A45" s="500" t="s">
        <v>442</v>
      </c>
      <c r="B45" s="501" t="s">
        <v>289</v>
      </c>
      <c r="C45" s="785">
        <v>100000</v>
      </c>
    </row>
    <row r="46" spans="1:3" s="1" customFormat="1" ht="15" customHeight="1" thickBot="1" x14ac:dyDescent="0.3">
      <c r="A46" s="490" t="s">
        <v>22</v>
      </c>
      <c r="B46" s="491" t="s">
        <v>290</v>
      </c>
      <c r="C46" s="492">
        <f>SUM(C47:C51)</f>
        <v>0</v>
      </c>
    </row>
    <row r="47" spans="1:3" s="1" customFormat="1" ht="15" customHeight="1" x14ac:dyDescent="0.25">
      <c r="A47" s="493" t="s">
        <v>94</v>
      </c>
      <c r="B47" s="494" t="s">
        <v>294</v>
      </c>
      <c r="C47" s="786"/>
    </row>
    <row r="48" spans="1:3" s="1" customFormat="1" ht="15" customHeight="1" x14ac:dyDescent="0.25">
      <c r="A48" s="496" t="s">
        <v>95</v>
      </c>
      <c r="B48" s="497" t="s">
        <v>295</v>
      </c>
      <c r="C48" s="784"/>
    </row>
    <row r="49" spans="1:3" s="1" customFormat="1" ht="15" customHeight="1" x14ac:dyDescent="0.25">
      <c r="A49" s="496" t="s">
        <v>291</v>
      </c>
      <c r="B49" s="497" t="s">
        <v>296</v>
      </c>
      <c r="C49" s="784"/>
    </row>
    <row r="50" spans="1:3" s="1" customFormat="1" ht="15" customHeight="1" x14ac:dyDescent="0.25">
      <c r="A50" s="496" t="s">
        <v>292</v>
      </c>
      <c r="B50" s="497" t="s">
        <v>297</v>
      </c>
      <c r="C50" s="784"/>
    </row>
    <row r="51" spans="1:3" s="1" customFormat="1" ht="15" customHeight="1" thickBot="1" x14ac:dyDescent="0.3">
      <c r="A51" s="500" t="s">
        <v>293</v>
      </c>
      <c r="B51" s="501" t="s">
        <v>298</v>
      </c>
      <c r="C51" s="785"/>
    </row>
    <row r="52" spans="1:3" s="1" customFormat="1" ht="15" customHeight="1" thickBot="1" x14ac:dyDescent="0.3">
      <c r="A52" s="490" t="s">
        <v>180</v>
      </c>
      <c r="B52" s="491" t="s">
        <v>299</v>
      </c>
      <c r="C52" s="492">
        <f>SUM(C53:C55)</f>
        <v>0</v>
      </c>
    </row>
    <row r="53" spans="1:3" s="1" customFormat="1" ht="15" customHeight="1" x14ac:dyDescent="0.25">
      <c r="A53" s="493" t="s">
        <v>96</v>
      </c>
      <c r="B53" s="494" t="s">
        <v>300</v>
      </c>
      <c r="C53" s="495"/>
    </row>
    <row r="54" spans="1:3" s="1" customFormat="1" ht="15" customHeight="1" x14ac:dyDescent="0.25">
      <c r="A54" s="496" t="s">
        <v>97</v>
      </c>
      <c r="B54" s="497" t="s">
        <v>434</v>
      </c>
      <c r="C54" s="498"/>
    </row>
    <row r="55" spans="1:3" s="1" customFormat="1" ht="15" customHeight="1" x14ac:dyDescent="0.25">
      <c r="A55" s="496" t="s">
        <v>303</v>
      </c>
      <c r="B55" s="497" t="s">
        <v>301</v>
      </c>
      <c r="C55" s="498"/>
    </row>
    <row r="56" spans="1:3" s="1" customFormat="1" ht="15" customHeight="1" thickBot="1" x14ac:dyDescent="0.3">
      <c r="A56" s="500" t="s">
        <v>304</v>
      </c>
      <c r="B56" s="501" t="s">
        <v>302</v>
      </c>
      <c r="C56" s="503"/>
    </row>
    <row r="57" spans="1:3" s="1" customFormat="1" ht="15" customHeight="1" thickBot="1" x14ac:dyDescent="0.3">
      <c r="A57" s="490" t="s">
        <v>24</v>
      </c>
      <c r="B57" s="502" t="s">
        <v>305</v>
      </c>
      <c r="C57" s="492">
        <f>SUM(C58:C60)</f>
        <v>0</v>
      </c>
    </row>
    <row r="58" spans="1:3" s="1" customFormat="1" ht="15" customHeight="1" x14ac:dyDescent="0.25">
      <c r="A58" s="493" t="s">
        <v>181</v>
      </c>
      <c r="B58" s="494" t="s">
        <v>307</v>
      </c>
      <c r="C58" s="784"/>
    </row>
    <row r="59" spans="1:3" s="1" customFormat="1" ht="15" customHeight="1" x14ac:dyDescent="0.25">
      <c r="A59" s="496" t="s">
        <v>182</v>
      </c>
      <c r="B59" s="497" t="s">
        <v>435</v>
      </c>
      <c r="C59" s="784"/>
    </row>
    <row r="60" spans="1:3" s="1" customFormat="1" ht="15" customHeight="1" x14ac:dyDescent="0.25">
      <c r="A60" s="496" t="s">
        <v>227</v>
      </c>
      <c r="B60" s="497" t="s">
        <v>308</v>
      </c>
      <c r="C60" s="784"/>
    </row>
    <row r="61" spans="1:3" s="1" customFormat="1" ht="15" customHeight="1" thickBot="1" x14ac:dyDescent="0.3">
      <c r="A61" s="500" t="s">
        <v>306</v>
      </c>
      <c r="B61" s="501" t="s">
        <v>309</v>
      </c>
      <c r="C61" s="784"/>
    </row>
    <row r="62" spans="1:3" s="1" customFormat="1" ht="15" customHeight="1" thickBot="1" x14ac:dyDescent="0.3">
      <c r="A62" s="508" t="s">
        <v>486</v>
      </c>
      <c r="B62" s="491" t="s">
        <v>310</v>
      </c>
      <c r="C62" s="505">
        <f>+C5+C12+C19+C26+C34+C46+C52+C57</f>
        <v>144500797</v>
      </c>
    </row>
    <row r="63" spans="1:3" s="1" customFormat="1" ht="15" customHeight="1" thickBot="1" x14ac:dyDescent="0.3">
      <c r="A63" s="509" t="s">
        <v>311</v>
      </c>
      <c r="B63" s="502" t="s">
        <v>312</v>
      </c>
      <c r="C63" s="492">
        <f>SUM(C64:C66)</f>
        <v>0</v>
      </c>
    </row>
    <row r="64" spans="1:3" s="1" customFormat="1" ht="15" customHeight="1" x14ac:dyDescent="0.25">
      <c r="A64" s="493" t="s">
        <v>343</v>
      </c>
      <c r="B64" s="494" t="s">
        <v>313</v>
      </c>
      <c r="C64" s="784"/>
    </row>
    <row r="65" spans="1:3" s="1" customFormat="1" ht="15" customHeight="1" x14ac:dyDescent="0.25">
      <c r="A65" s="496" t="s">
        <v>352</v>
      </c>
      <c r="B65" s="497" t="s">
        <v>314</v>
      </c>
      <c r="C65" s="784"/>
    </row>
    <row r="66" spans="1:3" s="1" customFormat="1" ht="15" customHeight="1" thickBot="1" x14ac:dyDescent="0.3">
      <c r="A66" s="500" t="s">
        <v>353</v>
      </c>
      <c r="B66" s="510" t="s">
        <v>471</v>
      </c>
      <c r="C66" s="784"/>
    </row>
    <row r="67" spans="1:3" s="1" customFormat="1" ht="15" customHeight="1" thickBot="1" x14ac:dyDescent="0.3">
      <c r="A67" s="509" t="s">
        <v>316</v>
      </c>
      <c r="B67" s="502" t="s">
        <v>317</v>
      </c>
      <c r="C67" s="492">
        <f>SUM(C68:C71)</f>
        <v>0</v>
      </c>
    </row>
    <row r="68" spans="1:3" s="1" customFormat="1" ht="15" customHeight="1" x14ac:dyDescent="0.25">
      <c r="A68" s="493" t="s">
        <v>149</v>
      </c>
      <c r="B68" s="494" t="s">
        <v>318</v>
      </c>
      <c r="C68" s="784"/>
    </row>
    <row r="69" spans="1:3" s="1" customFormat="1" ht="15" customHeight="1" x14ac:dyDescent="0.25">
      <c r="A69" s="496" t="s">
        <v>150</v>
      </c>
      <c r="B69" s="497" t="s">
        <v>319</v>
      </c>
      <c r="C69" s="784"/>
    </row>
    <row r="70" spans="1:3" s="1" customFormat="1" ht="15" customHeight="1" x14ac:dyDescent="0.25">
      <c r="A70" s="496" t="s">
        <v>344</v>
      </c>
      <c r="B70" s="497" t="s">
        <v>320</v>
      </c>
      <c r="C70" s="784"/>
    </row>
    <row r="71" spans="1:3" s="1" customFormat="1" ht="15" customHeight="1" thickBot="1" x14ac:dyDescent="0.3">
      <c r="A71" s="500" t="s">
        <v>345</v>
      </c>
      <c r="B71" s="501" t="s">
        <v>321</v>
      </c>
      <c r="C71" s="784"/>
    </row>
    <row r="72" spans="1:3" s="1" customFormat="1" ht="15" customHeight="1" thickBot="1" x14ac:dyDescent="0.3">
      <c r="A72" s="509" t="s">
        <v>322</v>
      </c>
      <c r="B72" s="502" t="s">
        <v>323</v>
      </c>
      <c r="C72" s="492">
        <f>SUM(C73:C74)</f>
        <v>17491501</v>
      </c>
    </row>
    <row r="73" spans="1:3" s="1" customFormat="1" ht="15" customHeight="1" x14ac:dyDescent="0.25">
      <c r="A73" s="493" t="s">
        <v>346</v>
      </c>
      <c r="B73" s="494" t="s">
        <v>324</v>
      </c>
      <c r="C73" s="784">
        <v>17491501</v>
      </c>
    </row>
    <row r="74" spans="1:3" s="1" customFormat="1" ht="15" customHeight="1" thickBot="1" x14ac:dyDescent="0.3">
      <c r="A74" s="500" t="s">
        <v>347</v>
      </c>
      <c r="B74" s="501" t="s">
        <v>325</v>
      </c>
      <c r="C74" s="784"/>
    </row>
    <row r="75" spans="1:3" s="1" customFormat="1" ht="15" customHeight="1" thickBot="1" x14ac:dyDescent="0.3">
      <c r="A75" s="509" t="s">
        <v>326</v>
      </c>
      <c r="B75" s="502" t="s">
        <v>327</v>
      </c>
      <c r="C75" s="492">
        <f>SUM(C76:C79)</f>
        <v>0</v>
      </c>
    </row>
    <row r="76" spans="1:3" s="1" customFormat="1" ht="15" customHeight="1" x14ac:dyDescent="0.25">
      <c r="A76" s="493" t="s">
        <v>348</v>
      </c>
      <c r="B76" s="494" t="s">
        <v>328</v>
      </c>
      <c r="C76" s="784"/>
    </row>
    <row r="77" spans="1:3" s="1" customFormat="1" ht="15" customHeight="1" x14ac:dyDescent="0.25">
      <c r="A77" s="496" t="s">
        <v>349</v>
      </c>
      <c r="B77" s="497" t="s">
        <v>329</v>
      </c>
      <c r="C77" s="784"/>
    </row>
    <row r="78" spans="1:3" s="1" customFormat="1" ht="15" customHeight="1" x14ac:dyDescent="0.25">
      <c r="A78" s="500" t="s">
        <v>350</v>
      </c>
      <c r="B78" s="504" t="s">
        <v>564</v>
      </c>
      <c r="C78" s="784"/>
    </row>
    <row r="79" spans="1:3" s="1" customFormat="1" ht="15" customHeight="1" thickBot="1" x14ac:dyDescent="0.3">
      <c r="A79" s="500" t="s">
        <v>563</v>
      </c>
      <c r="B79" s="501" t="s">
        <v>330</v>
      </c>
      <c r="C79" s="784"/>
    </row>
    <row r="80" spans="1:3" s="1" customFormat="1" ht="15" customHeight="1" thickBot="1" x14ac:dyDescent="0.3">
      <c r="A80" s="509" t="s">
        <v>331</v>
      </c>
      <c r="B80" s="502" t="s">
        <v>351</v>
      </c>
      <c r="C80" s="492">
        <f>SUM(C81:C84)</f>
        <v>0</v>
      </c>
    </row>
    <row r="81" spans="1:3" s="1" customFormat="1" ht="15" customHeight="1" x14ac:dyDescent="0.25">
      <c r="A81" s="511" t="s">
        <v>332</v>
      </c>
      <c r="B81" s="494" t="s">
        <v>333</v>
      </c>
      <c r="C81" s="784"/>
    </row>
    <row r="82" spans="1:3" s="1" customFormat="1" ht="15" customHeight="1" x14ac:dyDescent="0.25">
      <c r="A82" s="512" t="s">
        <v>334</v>
      </c>
      <c r="B82" s="497" t="s">
        <v>335</v>
      </c>
      <c r="C82" s="784"/>
    </row>
    <row r="83" spans="1:3" s="1" customFormat="1" ht="15" customHeight="1" x14ac:dyDescent="0.25">
      <c r="A83" s="512" t="s">
        <v>336</v>
      </c>
      <c r="B83" s="497" t="s">
        <v>337</v>
      </c>
      <c r="C83" s="784"/>
    </row>
    <row r="84" spans="1:3" s="1" customFormat="1" ht="15" customHeight="1" thickBot="1" x14ac:dyDescent="0.3">
      <c r="A84" s="513" t="s">
        <v>338</v>
      </c>
      <c r="B84" s="501" t="s">
        <v>339</v>
      </c>
      <c r="C84" s="784"/>
    </row>
    <row r="85" spans="1:3" s="1" customFormat="1" ht="15" customHeight="1" thickBot="1" x14ac:dyDescent="0.3">
      <c r="A85" s="509" t="s">
        <v>340</v>
      </c>
      <c r="B85" s="502" t="s">
        <v>485</v>
      </c>
      <c r="C85" s="514"/>
    </row>
    <row r="86" spans="1:3" s="1" customFormat="1" ht="15" customHeight="1" thickBot="1" x14ac:dyDescent="0.3">
      <c r="A86" s="509" t="s">
        <v>342</v>
      </c>
      <c r="B86" s="502" t="s">
        <v>341</v>
      </c>
      <c r="C86" s="514"/>
    </row>
    <row r="87" spans="1:3" s="1" customFormat="1" ht="15" customHeight="1" thickBot="1" x14ac:dyDescent="0.3">
      <c r="A87" s="509" t="s">
        <v>354</v>
      </c>
      <c r="B87" s="515" t="s">
        <v>488</v>
      </c>
      <c r="C87" s="505">
        <f>+C63+C67+C72+C75+C80+C86+C85</f>
        <v>17491501</v>
      </c>
    </row>
    <row r="88" spans="1:3" s="1" customFormat="1" ht="15" customHeight="1" thickBot="1" x14ac:dyDescent="0.3">
      <c r="A88" s="516" t="s">
        <v>487</v>
      </c>
      <c r="B88" s="517" t="s">
        <v>489</v>
      </c>
      <c r="C88" s="505">
        <f>+C62+C87</f>
        <v>161992298</v>
      </c>
    </row>
    <row r="89" spans="1:3" s="1" customFormat="1" ht="9.75" customHeight="1" x14ac:dyDescent="0.25">
      <c r="A89" s="518"/>
      <c r="B89" s="519"/>
      <c r="C89" s="520"/>
    </row>
    <row r="90" spans="1:3" s="783" customFormat="1" ht="20.25" customHeight="1" x14ac:dyDescent="0.25">
      <c r="A90" s="865" t="s">
        <v>46</v>
      </c>
      <c r="B90" s="865"/>
      <c r="C90" s="865"/>
    </row>
    <row r="91" spans="1:3" s="783" customFormat="1" ht="15" customHeight="1" thickBot="1" x14ac:dyDescent="0.35">
      <c r="A91" s="868" t="s">
        <v>153</v>
      </c>
      <c r="B91" s="868"/>
      <c r="C91" s="135"/>
    </row>
    <row r="92" spans="1:3" s="783" customFormat="1" ht="39" customHeight="1" thickBot="1" x14ac:dyDescent="0.3">
      <c r="A92" s="485" t="s">
        <v>69</v>
      </c>
      <c r="B92" s="483" t="s">
        <v>47</v>
      </c>
      <c r="C92" s="486" t="str">
        <f>+C3</f>
        <v>2019. évi eredeti előirányzat</v>
      </c>
    </row>
    <row r="93" spans="1:3" s="1" customFormat="1" ht="15" customHeight="1" thickBot="1" x14ac:dyDescent="0.3">
      <c r="A93" s="485" t="s">
        <v>502</v>
      </c>
      <c r="B93" s="483" t="s">
        <v>503</v>
      </c>
      <c r="C93" s="486" t="s">
        <v>504</v>
      </c>
    </row>
    <row r="94" spans="1:3" s="783" customFormat="1" ht="15" customHeight="1" thickBot="1" x14ac:dyDescent="0.3">
      <c r="A94" s="521" t="s">
        <v>17</v>
      </c>
      <c r="B94" s="522" t="s">
        <v>1095</v>
      </c>
      <c r="C94" s="523">
        <f>C95+C96+C97+C98+C99</f>
        <v>150481111</v>
      </c>
    </row>
    <row r="95" spans="1:3" s="783" customFormat="1" ht="15" customHeight="1" x14ac:dyDescent="0.25">
      <c r="A95" s="524" t="s">
        <v>98</v>
      </c>
      <c r="B95" s="525" t="s">
        <v>48</v>
      </c>
      <c r="C95" s="526">
        <v>61455658</v>
      </c>
    </row>
    <row r="96" spans="1:3" s="783" customFormat="1" ht="15" customHeight="1" x14ac:dyDescent="0.25">
      <c r="A96" s="496" t="s">
        <v>99</v>
      </c>
      <c r="B96" s="527" t="s">
        <v>183</v>
      </c>
      <c r="C96" s="498">
        <v>11309201</v>
      </c>
    </row>
    <row r="97" spans="1:3" s="783" customFormat="1" ht="15" customHeight="1" x14ac:dyDescent="0.25">
      <c r="A97" s="496" t="s">
        <v>100</v>
      </c>
      <c r="B97" s="527" t="s">
        <v>139</v>
      </c>
      <c r="C97" s="503">
        <v>66536782</v>
      </c>
    </row>
    <row r="98" spans="1:3" s="783" customFormat="1" ht="15" customHeight="1" x14ac:dyDescent="0.25">
      <c r="A98" s="496" t="s">
        <v>101</v>
      </c>
      <c r="B98" s="528" t="s">
        <v>184</v>
      </c>
      <c r="C98" s="503">
        <v>6817500</v>
      </c>
    </row>
    <row r="99" spans="1:3" s="783" customFormat="1" ht="15" customHeight="1" x14ac:dyDescent="0.25">
      <c r="A99" s="496" t="s">
        <v>112</v>
      </c>
      <c r="B99" s="529" t="s">
        <v>185</v>
      </c>
      <c r="C99" s="503">
        <f>C100+C111+C112</f>
        <v>4361970</v>
      </c>
    </row>
    <row r="100" spans="1:3" s="783" customFormat="1" ht="15" customHeight="1" x14ac:dyDescent="0.25">
      <c r="A100" s="496" t="s">
        <v>102</v>
      </c>
      <c r="B100" s="527" t="s">
        <v>452</v>
      </c>
      <c r="C100" s="843">
        <v>366627</v>
      </c>
    </row>
    <row r="101" spans="1:3" s="783" customFormat="1" ht="15" customHeight="1" x14ac:dyDescent="0.25">
      <c r="A101" s="496" t="s">
        <v>103</v>
      </c>
      <c r="B101" s="530" t="s">
        <v>451</v>
      </c>
      <c r="C101" s="503"/>
    </row>
    <row r="102" spans="1:3" s="783" customFormat="1" ht="15" customHeight="1" x14ac:dyDescent="0.25">
      <c r="A102" s="496" t="s">
        <v>113</v>
      </c>
      <c r="B102" s="530" t="s">
        <v>450</v>
      </c>
      <c r="C102" s="503"/>
    </row>
    <row r="103" spans="1:3" s="783" customFormat="1" ht="15" customHeight="1" x14ac:dyDescent="0.25">
      <c r="A103" s="496" t="s">
        <v>114</v>
      </c>
      <c r="B103" s="531" t="s">
        <v>357</v>
      </c>
      <c r="C103" s="503"/>
    </row>
    <row r="104" spans="1:3" s="783" customFormat="1" ht="15" customHeight="1" x14ac:dyDescent="0.25">
      <c r="A104" s="496" t="s">
        <v>115</v>
      </c>
      <c r="B104" s="532" t="s">
        <v>358</v>
      </c>
      <c r="C104" s="503"/>
    </row>
    <row r="105" spans="1:3" s="783" customFormat="1" ht="15" customHeight="1" x14ac:dyDescent="0.25">
      <c r="A105" s="496" t="s">
        <v>116</v>
      </c>
      <c r="B105" s="532" t="s">
        <v>359</v>
      </c>
      <c r="C105" s="503"/>
    </row>
    <row r="106" spans="1:3" s="783" customFormat="1" ht="15" customHeight="1" x14ac:dyDescent="0.25">
      <c r="A106" s="496" t="s">
        <v>118</v>
      </c>
      <c r="B106" s="531" t="s">
        <v>360</v>
      </c>
      <c r="C106" s="503"/>
    </row>
    <row r="107" spans="1:3" s="783" customFormat="1" ht="15" customHeight="1" x14ac:dyDescent="0.25">
      <c r="A107" s="496" t="s">
        <v>186</v>
      </c>
      <c r="B107" s="531" t="s">
        <v>361</v>
      </c>
      <c r="C107" s="503"/>
    </row>
    <row r="108" spans="1:3" s="783" customFormat="1" ht="15" customHeight="1" x14ac:dyDescent="0.25">
      <c r="A108" s="496" t="s">
        <v>355</v>
      </c>
      <c r="B108" s="532" t="s">
        <v>362</v>
      </c>
      <c r="C108" s="503"/>
    </row>
    <row r="109" spans="1:3" s="783" customFormat="1" ht="15" customHeight="1" x14ac:dyDescent="0.25">
      <c r="A109" s="533" t="s">
        <v>356</v>
      </c>
      <c r="B109" s="530" t="s">
        <v>363</v>
      </c>
      <c r="C109" s="503"/>
    </row>
    <row r="110" spans="1:3" s="783" customFormat="1" ht="15" customHeight="1" x14ac:dyDescent="0.25">
      <c r="A110" s="496" t="s">
        <v>448</v>
      </c>
      <c r="B110" s="530" t="s">
        <v>364</v>
      </c>
      <c r="C110" s="503"/>
    </row>
    <row r="111" spans="1:3" s="783" customFormat="1" ht="15" customHeight="1" x14ac:dyDescent="0.25">
      <c r="A111" s="500" t="s">
        <v>449</v>
      </c>
      <c r="B111" s="530" t="s">
        <v>365</v>
      </c>
      <c r="C111" s="503">
        <v>1100000</v>
      </c>
    </row>
    <row r="112" spans="1:3" s="783" customFormat="1" ht="15" customHeight="1" x14ac:dyDescent="0.25">
      <c r="A112" s="496" t="s">
        <v>453</v>
      </c>
      <c r="B112" s="528" t="s">
        <v>49</v>
      </c>
      <c r="C112" s="844">
        <v>2895343</v>
      </c>
    </row>
    <row r="113" spans="1:3" s="783" customFormat="1" ht="15" customHeight="1" x14ac:dyDescent="0.25">
      <c r="A113" s="496" t="s">
        <v>454</v>
      </c>
      <c r="B113" s="527" t="s">
        <v>456</v>
      </c>
      <c r="C113" s="844">
        <v>2895343</v>
      </c>
    </row>
    <row r="114" spans="1:3" s="783" customFormat="1" ht="15" customHeight="1" thickBot="1" x14ac:dyDescent="0.3">
      <c r="A114" s="534" t="s">
        <v>455</v>
      </c>
      <c r="B114" s="535" t="s">
        <v>457</v>
      </c>
      <c r="C114" s="536"/>
    </row>
    <row r="115" spans="1:3" s="783" customFormat="1" ht="15" customHeight="1" thickBot="1" x14ac:dyDescent="0.3">
      <c r="A115" s="537" t="s">
        <v>18</v>
      </c>
      <c r="B115" s="538" t="s">
        <v>1096</v>
      </c>
      <c r="C115" s="539">
        <f>C116+C118</f>
        <v>8315165</v>
      </c>
    </row>
    <row r="116" spans="1:3" s="783" customFormat="1" ht="15" customHeight="1" x14ac:dyDescent="0.25">
      <c r="A116" s="493" t="s">
        <v>104</v>
      </c>
      <c r="B116" s="527" t="s">
        <v>225</v>
      </c>
      <c r="C116" s="845">
        <v>8315165</v>
      </c>
    </row>
    <row r="117" spans="1:3" s="783" customFormat="1" ht="15" customHeight="1" x14ac:dyDescent="0.25">
      <c r="A117" s="493" t="s">
        <v>105</v>
      </c>
      <c r="B117" s="540" t="s">
        <v>370</v>
      </c>
      <c r="C117" s="845">
        <v>8261815</v>
      </c>
    </row>
    <row r="118" spans="1:3" s="783" customFormat="1" ht="15" customHeight="1" x14ac:dyDescent="0.25">
      <c r="A118" s="493" t="s">
        <v>106</v>
      </c>
      <c r="B118" s="540" t="s">
        <v>187</v>
      </c>
      <c r="C118" s="498"/>
    </row>
    <row r="119" spans="1:3" s="783" customFormat="1" ht="15" customHeight="1" x14ac:dyDescent="0.25">
      <c r="A119" s="493" t="s">
        <v>107</v>
      </c>
      <c r="B119" s="540" t="s">
        <v>371</v>
      </c>
      <c r="C119" s="541"/>
    </row>
    <row r="120" spans="1:3" s="783" customFormat="1" ht="15" customHeight="1" x14ac:dyDescent="0.25">
      <c r="A120" s="493" t="s">
        <v>108</v>
      </c>
      <c r="B120" s="501" t="s">
        <v>228</v>
      </c>
      <c r="C120" s="541"/>
    </row>
    <row r="121" spans="1:3" s="783" customFormat="1" ht="15" customHeight="1" x14ac:dyDescent="0.25">
      <c r="A121" s="493" t="s">
        <v>117</v>
      </c>
      <c r="B121" s="499" t="s">
        <v>436</v>
      </c>
      <c r="C121" s="541"/>
    </row>
    <row r="122" spans="1:3" s="783" customFormat="1" ht="15" customHeight="1" x14ac:dyDescent="0.25">
      <c r="A122" s="493" t="s">
        <v>119</v>
      </c>
      <c r="B122" s="542" t="s">
        <v>376</v>
      </c>
      <c r="C122" s="541"/>
    </row>
    <row r="123" spans="1:3" s="783" customFormat="1" ht="15" customHeight="1" x14ac:dyDescent="0.25">
      <c r="A123" s="493" t="s">
        <v>188</v>
      </c>
      <c r="B123" s="532" t="s">
        <v>359</v>
      </c>
      <c r="C123" s="541"/>
    </row>
    <row r="124" spans="1:3" s="783" customFormat="1" ht="15" customHeight="1" x14ac:dyDescent="0.25">
      <c r="A124" s="493" t="s">
        <v>189</v>
      </c>
      <c r="B124" s="532" t="s">
        <v>375</v>
      </c>
      <c r="C124" s="541"/>
    </row>
    <row r="125" spans="1:3" s="783" customFormat="1" ht="15" customHeight="1" x14ac:dyDescent="0.25">
      <c r="A125" s="493" t="s">
        <v>190</v>
      </c>
      <c r="B125" s="532" t="s">
        <v>374</v>
      </c>
      <c r="C125" s="541"/>
    </row>
    <row r="126" spans="1:3" s="783" customFormat="1" ht="15" customHeight="1" x14ac:dyDescent="0.25">
      <c r="A126" s="493" t="s">
        <v>367</v>
      </c>
      <c r="B126" s="532" t="s">
        <v>362</v>
      </c>
      <c r="C126" s="541"/>
    </row>
    <row r="127" spans="1:3" s="783" customFormat="1" ht="15" customHeight="1" x14ac:dyDescent="0.25">
      <c r="A127" s="493" t="s">
        <v>368</v>
      </c>
      <c r="B127" s="532" t="s">
        <v>373</v>
      </c>
      <c r="C127" s="541"/>
    </row>
    <row r="128" spans="1:3" s="783" customFormat="1" ht="15" customHeight="1" thickBot="1" x14ac:dyDescent="0.3">
      <c r="A128" s="533" t="s">
        <v>369</v>
      </c>
      <c r="B128" s="532" t="s">
        <v>372</v>
      </c>
      <c r="C128" s="543"/>
    </row>
    <row r="129" spans="1:3" s="783" customFormat="1" ht="15" customHeight="1" thickBot="1" x14ac:dyDescent="0.3">
      <c r="A129" s="490" t="s">
        <v>19</v>
      </c>
      <c r="B129" s="544" t="s">
        <v>458</v>
      </c>
      <c r="C129" s="492">
        <f>+C94+C115</f>
        <v>158796276</v>
      </c>
    </row>
    <row r="130" spans="1:3" s="783" customFormat="1" ht="15" customHeight="1" thickBot="1" x14ac:dyDescent="0.3">
      <c r="A130" s="490" t="s">
        <v>20</v>
      </c>
      <c r="B130" s="544" t="s">
        <v>459</v>
      </c>
      <c r="C130" s="492">
        <f>+C131+C132+C133</f>
        <v>0</v>
      </c>
    </row>
    <row r="131" spans="1:3" s="783" customFormat="1" ht="15" customHeight="1" x14ac:dyDescent="0.25">
      <c r="A131" s="493" t="s">
        <v>267</v>
      </c>
      <c r="B131" s="540" t="s">
        <v>466</v>
      </c>
      <c r="C131" s="541"/>
    </row>
    <row r="132" spans="1:3" s="783" customFormat="1" ht="15" customHeight="1" x14ac:dyDescent="0.25">
      <c r="A132" s="493" t="s">
        <v>270</v>
      </c>
      <c r="B132" s="540" t="s">
        <v>467</v>
      </c>
      <c r="C132" s="541"/>
    </row>
    <row r="133" spans="1:3" s="783" customFormat="1" ht="15" customHeight="1" thickBot="1" x14ac:dyDescent="0.3">
      <c r="A133" s="533" t="s">
        <v>271</v>
      </c>
      <c r="B133" s="540" t="s">
        <v>468</v>
      </c>
      <c r="C133" s="541"/>
    </row>
    <row r="134" spans="1:3" s="783" customFormat="1" ht="15" customHeight="1" thickBot="1" x14ac:dyDescent="0.3">
      <c r="A134" s="490" t="s">
        <v>21</v>
      </c>
      <c r="B134" s="544" t="s">
        <v>460</v>
      </c>
      <c r="C134" s="492">
        <f>SUM(C135:C140)</f>
        <v>0</v>
      </c>
    </row>
    <row r="135" spans="1:3" s="783" customFormat="1" ht="15" customHeight="1" x14ac:dyDescent="0.25">
      <c r="A135" s="493" t="s">
        <v>91</v>
      </c>
      <c r="B135" s="545" t="s">
        <v>469</v>
      </c>
      <c r="C135" s="541"/>
    </row>
    <row r="136" spans="1:3" s="783" customFormat="1" ht="15" customHeight="1" x14ac:dyDescent="0.25">
      <c r="A136" s="493" t="s">
        <v>92</v>
      </c>
      <c r="B136" s="545" t="s">
        <v>461</v>
      </c>
      <c r="C136" s="541"/>
    </row>
    <row r="137" spans="1:3" s="783" customFormat="1" ht="15" customHeight="1" x14ac:dyDescent="0.25">
      <c r="A137" s="493" t="s">
        <v>93</v>
      </c>
      <c r="B137" s="545" t="s">
        <v>462</v>
      </c>
      <c r="C137" s="541"/>
    </row>
    <row r="138" spans="1:3" s="783" customFormat="1" ht="15" customHeight="1" x14ac:dyDescent="0.25">
      <c r="A138" s="493" t="s">
        <v>175</v>
      </c>
      <c r="B138" s="545" t="s">
        <v>463</v>
      </c>
      <c r="C138" s="541"/>
    </row>
    <row r="139" spans="1:3" s="783" customFormat="1" ht="15" customHeight="1" x14ac:dyDescent="0.25">
      <c r="A139" s="493" t="s">
        <v>176</v>
      </c>
      <c r="B139" s="545" t="s">
        <v>464</v>
      </c>
      <c r="C139" s="541"/>
    </row>
    <row r="140" spans="1:3" s="783" customFormat="1" ht="15" customHeight="1" thickBot="1" x14ac:dyDescent="0.3">
      <c r="A140" s="533" t="s">
        <v>177</v>
      </c>
      <c r="B140" s="545" t="s">
        <v>465</v>
      </c>
      <c r="C140" s="541"/>
    </row>
    <row r="141" spans="1:3" s="783" customFormat="1" ht="15" customHeight="1" thickBot="1" x14ac:dyDescent="0.3">
      <c r="A141" s="490" t="s">
        <v>22</v>
      </c>
      <c r="B141" s="544" t="s">
        <v>473</v>
      </c>
      <c r="C141" s="505">
        <f>SUM(C142:C146)</f>
        <v>3196022</v>
      </c>
    </row>
    <row r="142" spans="1:3" s="783" customFormat="1" ht="15" customHeight="1" x14ac:dyDescent="0.25">
      <c r="A142" s="493" t="s">
        <v>94</v>
      </c>
      <c r="B142" s="545" t="s">
        <v>377</v>
      </c>
      <c r="C142" s="541"/>
    </row>
    <row r="143" spans="1:3" s="783" customFormat="1" ht="15" customHeight="1" x14ac:dyDescent="0.25">
      <c r="A143" s="493" t="s">
        <v>95</v>
      </c>
      <c r="B143" s="545" t="s">
        <v>378</v>
      </c>
      <c r="C143" s="541">
        <v>3196022</v>
      </c>
    </row>
    <row r="144" spans="1:3" s="783" customFormat="1" ht="15" customHeight="1" x14ac:dyDescent="0.25">
      <c r="A144" s="493" t="s">
        <v>291</v>
      </c>
      <c r="B144" s="545" t="s">
        <v>564</v>
      </c>
      <c r="C144" s="541"/>
    </row>
    <row r="145" spans="1:8" s="783" customFormat="1" ht="15" customHeight="1" x14ac:dyDescent="0.25">
      <c r="A145" s="493" t="s">
        <v>292</v>
      </c>
      <c r="B145" s="545" t="s">
        <v>474</v>
      </c>
      <c r="C145" s="541"/>
    </row>
    <row r="146" spans="1:8" s="783" customFormat="1" ht="15" customHeight="1" thickBot="1" x14ac:dyDescent="0.3">
      <c r="A146" s="533" t="s">
        <v>293</v>
      </c>
      <c r="B146" s="546" t="s">
        <v>397</v>
      </c>
      <c r="C146" s="541"/>
    </row>
    <row r="147" spans="1:8" s="783" customFormat="1" ht="15" customHeight="1" thickBot="1" x14ac:dyDescent="0.3">
      <c r="A147" s="490" t="s">
        <v>23</v>
      </c>
      <c r="B147" s="544" t="s">
        <v>475</v>
      </c>
      <c r="C147" s="547">
        <f>SUM(C148:C152)</f>
        <v>0</v>
      </c>
    </row>
    <row r="148" spans="1:8" s="783" customFormat="1" ht="15" customHeight="1" x14ac:dyDescent="0.25">
      <c r="A148" s="493" t="s">
        <v>96</v>
      </c>
      <c r="B148" s="545" t="s">
        <v>470</v>
      </c>
      <c r="C148" s="541"/>
    </row>
    <row r="149" spans="1:8" s="783" customFormat="1" ht="15" customHeight="1" x14ac:dyDescent="0.25">
      <c r="A149" s="493" t="s">
        <v>97</v>
      </c>
      <c r="B149" s="545" t="s">
        <v>477</v>
      </c>
      <c r="C149" s="541"/>
    </row>
    <row r="150" spans="1:8" s="783" customFormat="1" ht="15" customHeight="1" x14ac:dyDescent="0.25">
      <c r="A150" s="493" t="s">
        <v>303</v>
      </c>
      <c r="B150" s="545" t="s">
        <v>472</v>
      </c>
      <c r="C150" s="541"/>
    </row>
    <row r="151" spans="1:8" s="783" customFormat="1" ht="15" customHeight="1" x14ac:dyDescent="0.25">
      <c r="A151" s="493" t="s">
        <v>304</v>
      </c>
      <c r="B151" s="545" t="s">
        <v>478</v>
      </c>
      <c r="C151" s="541"/>
    </row>
    <row r="152" spans="1:8" s="783" customFormat="1" ht="15" customHeight="1" thickBot="1" x14ac:dyDescent="0.3">
      <c r="A152" s="493" t="s">
        <v>476</v>
      </c>
      <c r="B152" s="545" t="s">
        <v>479</v>
      </c>
      <c r="C152" s="541"/>
    </row>
    <row r="153" spans="1:8" s="783" customFormat="1" ht="15" customHeight="1" thickBot="1" x14ac:dyDescent="0.3">
      <c r="A153" s="490" t="s">
        <v>24</v>
      </c>
      <c r="B153" s="544" t="s">
        <v>480</v>
      </c>
      <c r="C153" s="548"/>
    </row>
    <row r="154" spans="1:8" s="783" customFormat="1" ht="15" customHeight="1" thickBot="1" x14ac:dyDescent="0.3">
      <c r="A154" s="490" t="s">
        <v>25</v>
      </c>
      <c r="B154" s="544" t="s">
        <v>481</v>
      </c>
      <c r="C154" s="548"/>
    </row>
    <row r="155" spans="1:8" s="783" customFormat="1" ht="15" customHeight="1" thickBot="1" x14ac:dyDescent="0.3">
      <c r="A155" s="490" t="s">
        <v>26</v>
      </c>
      <c r="B155" s="544" t="s">
        <v>483</v>
      </c>
      <c r="C155" s="549">
        <f>+C130+C134+C141+C147+C153+C154</f>
        <v>3196022</v>
      </c>
      <c r="E155" s="550"/>
      <c r="F155" s="550"/>
      <c r="G155" s="550"/>
      <c r="H155" s="550"/>
    </row>
    <row r="156" spans="1:8" s="1" customFormat="1" ht="15" customHeight="1" thickBot="1" x14ac:dyDescent="0.3">
      <c r="A156" s="551" t="s">
        <v>27</v>
      </c>
      <c r="B156" s="552" t="s">
        <v>482</v>
      </c>
      <c r="C156" s="549">
        <f>+C129+C155</f>
        <v>161992298</v>
      </c>
    </row>
    <row r="157" spans="1:8" s="783" customFormat="1" ht="12" customHeight="1" x14ac:dyDescent="0.25">
      <c r="C157" s="787"/>
    </row>
    <row r="158" spans="1:8" s="783" customFormat="1" ht="15" customHeight="1" x14ac:dyDescent="0.25">
      <c r="A158" s="869" t="s">
        <v>379</v>
      </c>
      <c r="B158" s="869"/>
      <c r="C158" s="869"/>
    </row>
    <row r="159" spans="1:8" s="783" customFormat="1" ht="15" customHeight="1" thickBot="1" x14ac:dyDescent="0.3">
      <c r="A159" s="864" t="s">
        <v>154</v>
      </c>
      <c r="B159" s="864"/>
      <c r="C159" s="285" t="s">
        <v>1087</v>
      </c>
    </row>
    <row r="160" spans="1:8" s="783" customFormat="1" ht="28.8" customHeight="1" thickBot="1" x14ac:dyDescent="0.3">
      <c r="A160" s="490">
        <v>1</v>
      </c>
      <c r="B160" s="554" t="s">
        <v>484</v>
      </c>
      <c r="C160" s="492">
        <f>+C62-C129</f>
        <v>-14295479</v>
      </c>
    </row>
    <row r="161" spans="1:3" s="783" customFormat="1" ht="36.6" customHeight="1" thickBot="1" x14ac:dyDescent="0.3">
      <c r="A161" s="490" t="s">
        <v>18</v>
      </c>
      <c r="B161" s="554" t="s">
        <v>490</v>
      </c>
      <c r="C161" s="492">
        <f>C72-C155</f>
        <v>14295479</v>
      </c>
    </row>
  </sheetData>
  <sheetProtection selectLockedCells="1" selectUnlockedCells="1"/>
  <mergeCells count="6">
    <mergeCell ref="A159:B159"/>
    <mergeCell ref="A90:C90"/>
    <mergeCell ref="A1:C1"/>
    <mergeCell ref="A2:B2"/>
    <mergeCell ref="A91:B91"/>
    <mergeCell ref="A158:C158"/>
  </mergeCells>
  <phoneticPr fontId="0" type="noConversion"/>
  <printOptions horizontalCentered="1"/>
  <pageMargins left="0.23622047244094491" right="0.23622047244094491" top="0.98425196850393704" bottom="0.74803149606299213" header="0.31496062992125984" footer="0.31496062992125984"/>
  <pageSetup paperSize="9" scale="88" fitToHeight="2" orientation="portrait" r:id="rId1"/>
  <headerFooter scaleWithDoc="0" alignWithMargins="0">
    <oddHeader>&amp;C&amp;"Times New Roman CE,Félkövér"&amp;12
Szentpéterszeg Községi Önkormányzat
&amp;10 2019. ÉVI KÖLTSÉGVETÉSÉNEK ÖSSZEVONT MÉRLEGE
&amp;R&amp;"Times New Roman CE,Félkövér dőlt"&amp;11 &amp;10 1.1. melléklet a 3/2019. (III.14.) önkormányzati rendelethez</oddHead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33" customWidth="1"/>
    <col min="2" max="2" width="79.10937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3">
      <c r="A1" s="214"/>
      <c r="B1" s="215"/>
      <c r="C1" s="414" t="str">
        <f>+CONCATENATE("9.2.1. melléklet a ……/",LEFT(ÖSSZEFÜGGÉSEK!A5,4),". (….) önkormányzati rendelethez")</f>
        <v>9.2.1. melléklet a ……/2019. (….) önkormányzati rendelethez</v>
      </c>
    </row>
    <row r="2" spans="1:3" s="91" customFormat="1" ht="25.5" customHeight="1" x14ac:dyDescent="0.25">
      <c r="A2" s="370" t="s">
        <v>204</v>
      </c>
      <c r="B2" s="331" t="s">
        <v>406</v>
      </c>
      <c r="C2" s="345" t="s">
        <v>59</v>
      </c>
    </row>
    <row r="3" spans="1:3" s="91" customFormat="1" ht="23.4" thickBot="1" x14ac:dyDescent="0.3">
      <c r="A3" s="408" t="s">
        <v>203</v>
      </c>
      <c r="B3" s="332" t="s">
        <v>425</v>
      </c>
      <c r="C3" s="346" t="s">
        <v>59</v>
      </c>
    </row>
    <row r="4" spans="1:3" s="92" customFormat="1" ht="15.9" customHeight="1" thickBot="1" x14ac:dyDescent="0.35">
      <c r="A4" s="217"/>
      <c r="B4" s="217"/>
      <c r="C4" s="4" t="s">
        <v>53</v>
      </c>
    </row>
    <row r="5" spans="1:3" ht="13.8" thickBot="1" x14ac:dyDescent="0.3">
      <c r="A5" s="371" t="s">
        <v>205</v>
      </c>
      <c r="B5" s="218" t="s">
        <v>54</v>
      </c>
      <c r="C5" s="219" t="s">
        <v>55</v>
      </c>
    </row>
    <row r="6" spans="1:3" s="62" customFormat="1" ht="12.9" customHeight="1" thickBot="1" x14ac:dyDescent="0.3">
      <c r="A6" s="35" t="s">
        <v>502</v>
      </c>
      <c r="B6" s="195" t="s">
        <v>503</v>
      </c>
      <c r="C6" s="196" t="s">
        <v>504</v>
      </c>
    </row>
    <row r="7" spans="1:3" s="62" customFormat="1" ht="15.9" customHeight="1" thickBot="1" x14ac:dyDescent="0.3">
      <c r="A7" s="220"/>
      <c r="B7" s="221" t="s">
        <v>56</v>
      </c>
      <c r="C7" s="222"/>
    </row>
    <row r="8" spans="1:3" s="93" customFormat="1" ht="12" customHeight="1" thickBot="1" x14ac:dyDescent="0.3">
      <c r="A8" s="35" t="s">
        <v>17</v>
      </c>
      <c r="B8" s="223" t="s">
        <v>531</v>
      </c>
      <c r="C8" s="293">
        <f>SUM(C9:C19)</f>
        <v>0</v>
      </c>
    </row>
    <row r="9" spans="1:3" s="93" customFormat="1" ht="12" customHeight="1" x14ac:dyDescent="0.25">
      <c r="A9" s="409" t="s">
        <v>98</v>
      </c>
      <c r="B9" s="10" t="s">
        <v>280</v>
      </c>
      <c r="C9" s="336"/>
    </row>
    <row r="10" spans="1:3" s="93" customFormat="1" ht="12" customHeight="1" x14ac:dyDescent="0.25">
      <c r="A10" s="410" t="s">
        <v>99</v>
      </c>
      <c r="B10" s="8" t="s">
        <v>281</v>
      </c>
      <c r="C10" s="291"/>
    </row>
    <row r="11" spans="1:3" s="93" customFormat="1" ht="12" customHeight="1" x14ac:dyDescent="0.25">
      <c r="A11" s="410" t="s">
        <v>100</v>
      </c>
      <c r="B11" s="8" t="s">
        <v>282</v>
      </c>
      <c r="C11" s="291"/>
    </row>
    <row r="12" spans="1:3" s="93" customFormat="1" ht="12" customHeight="1" x14ac:dyDescent="0.25">
      <c r="A12" s="410" t="s">
        <v>101</v>
      </c>
      <c r="B12" s="8" t="s">
        <v>283</v>
      </c>
      <c r="C12" s="291"/>
    </row>
    <row r="13" spans="1:3" s="93" customFormat="1" ht="12" customHeight="1" x14ac:dyDescent="0.25">
      <c r="A13" s="410" t="s">
        <v>148</v>
      </c>
      <c r="B13" s="8" t="s">
        <v>284</v>
      </c>
      <c r="C13" s="291"/>
    </row>
    <row r="14" spans="1:3" s="93" customFormat="1" ht="12" customHeight="1" x14ac:dyDescent="0.25">
      <c r="A14" s="410" t="s">
        <v>102</v>
      </c>
      <c r="B14" s="8" t="s">
        <v>407</v>
      </c>
      <c r="C14" s="291"/>
    </row>
    <row r="15" spans="1:3" s="93" customFormat="1" ht="12" customHeight="1" x14ac:dyDescent="0.25">
      <c r="A15" s="410" t="s">
        <v>103</v>
      </c>
      <c r="B15" s="7" t="s">
        <v>408</v>
      </c>
      <c r="C15" s="291"/>
    </row>
    <row r="16" spans="1:3" s="93" customFormat="1" ht="12" customHeight="1" x14ac:dyDescent="0.25">
      <c r="A16" s="410" t="s">
        <v>113</v>
      </c>
      <c r="B16" s="8" t="s">
        <v>287</v>
      </c>
      <c r="C16" s="337"/>
    </row>
    <row r="17" spans="1:3" s="94" customFormat="1" ht="12" customHeight="1" x14ac:dyDescent="0.25">
      <c r="A17" s="410" t="s">
        <v>114</v>
      </c>
      <c r="B17" s="8" t="s">
        <v>288</v>
      </c>
      <c r="C17" s="291"/>
    </row>
    <row r="18" spans="1:3" s="94" customFormat="1" ht="12" customHeight="1" x14ac:dyDescent="0.25">
      <c r="A18" s="410" t="s">
        <v>115</v>
      </c>
      <c r="B18" s="8" t="s">
        <v>443</v>
      </c>
      <c r="C18" s="292"/>
    </row>
    <row r="19" spans="1:3" s="94" customFormat="1" ht="12" customHeight="1" thickBot="1" x14ac:dyDescent="0.3">
      <c r="A19" s="410" t="s">
        <v>116</v>
      </c>
      <c r="B19" s="7" t="s">
        <v>289</v>
      </c>
      <c r="C19" s="292"/>
    </row>
    <row r="20" spans="1:3" s="93" customFormat="1" ht="12" customHeight="1" thickBot="1" x14ac:dyDescent="0.3">
      <c r="A20" s="35" t="s">
        <v>18</v>
      </c>
      <c r="B20" s="223" t="s">
        <v>409</v>
      </c>
      <c r="C20" s="293">
        <f>SUM(C21:C23)</f>
        <v>0</v>
      </c>
    </row>
    <row r="21" spans="1:3" s="94" customFormat="1" ht="12" customHeight="1" x14ac:dyDescent="0.25">
      <c r="A21" s="410" t="s">
        <v>104</v>
      </c>
      <c r="B21" s="9" t="s">
        <v>257</v>
      </c>
      <c r="C21" s="291"/>
    </row>
    <row r="22" spans="1:3" s="94" customFormat="1" ht="12" customHeight="1" x14ac:dyDescent="0.25">
      <c r="A22" s="410" t="s">
        <v>105</v>
      </c>
      <c r="B22" s="8" t="s">
        <v>410</v>
      </c>
      <c r="C22" s="291"/>
    </row>
    <row r="23" spans="1:3" s="94" customFormat="1" ht="12" customHeight="1" x14ac:dyDescent="0.25">
      <c r="A23" s="410" t="s">
        <v>106</v>
      </c>
      <c r="B23" s="8" t="s">
        <v>411</v>
      </c>
      <c r="C23" s="291"/>
    </row>
    <row r="24" spans="1:3" s="94" customFormat="1" ht="12" customHeight="1" thickBot="1" x14ac:dyDescent="0.3">
      <c r="A24" s="410" t="s">
        <v>107</v>
      </c>
      <c r="B24" s="8" t="s">
        <v>532</v>
      </c>
      <c r="C24" s="291"/>
    </row>
    <row r="25" spans="1:3" s="94" customFormat="1" ht="12" customHeight="1" thickBot="1" x14ac:dyDescent="0.3">
      <c r="A25" s="36" t="s">
        <v>19</v>
      </c>
      <c r="B25" s="123" t="s">
        <v>174</v>
      </c>
      <c r="C25" s="318"/>
    </row>
    <row r="26" spans="1:3" s="94" customFormat="1" ht="12" customHeight="1" thickBot="1" x14ac:dyDescent="0.3">
      <c r="A26" s="36" t="s">
        <v>20</v>
      </c>
      <c r="B26" s="123" t="s">
        <v>533</v>
      </c>
      <c r="C26" s="293">
        <f>+C27+C28+C29</f>
        <v>0</v>
      </c>
    </row>
    <row r="27" spans="1:3" s="94" customFormat="1" ht="12" customHeight="1" x14ac:dyDescent="0.25">
      <c r="A27" s="411" t="s">
        <v>267</v>
      </c>
      <c r="B27" s="412" t="s">
        <v>262</v>
      </c>
      <c r="C27" s="74"/>
    </row>
    <row r="28" spans="1:3" s="94" customFormat="1" ht="12" customHeight="1" x14ac:dyDescent="0.25">
      <c r="A28" s="411" t="s">
        <v>270</v>
      </c>
      <c r="B28" s="412" t="s">
        <v>410</v>
      </c>
      <c r="C28" s="291"/>
    </row>
    <row r="29" spans="1:3" s="94" customFormat="1" ht="12" customHeight="1" x14ac:dyDescent="0.25">
      <c r="A29" s="411" t="s">
        <v>271</v>
      </c>
      <c r="B29" s="413" t="s">
        <v>413</v>
      </c>
      <c r="C29" s="291"/>
    </row>
    <row r="30" spans="1:3" s="94" customFormat="1" ht="12" customHeight="1" thickBot="1" x14ac:dyDescent="0.3">
      <c r="A30" s="410" t="s">
        <v>272</v>
      </c>
      <c r="B30" s="137" t="s">
        <v>534</v>
      </c>
      <c r="C30" s="81"/>
    </row>
    <row r="31" spans="1:3" s="94" customFormat="1" ht="12" customHeight="1" thickBot="1" x14ac:dyDescent="0.3">
      <c r="A31" s="36" t="s">
        <v>21</v>
      </c>
      <c r="B31" s="123" t="s">
        <v>414</v>
      </c>
      <c r="C31" s="293">
        <f>+C32+C33+C34</f>
        <v>0</v>
      </c>
    </row>
    <row r="32" spans="1:3" s="94" customFormat="1" ht="12" customHeight="1" x14ac:dyDescent="0.25">
      <c r="A32" s="411" t="s">
        <v>91</v>
      </c>
      <c r="B32" s="412" t="s">
        <v>294</v>
      </c>
      <c r="C32" s="74"/>
    </row>
    <row r="33" spans="1:3" s="94" customFormat="1" ht="12" customHeight="1" x14ac:dyDescent="0.25">
      <c r="A33" s="411" t="s">
        <v>92</v>
      </c>
      <c r="B33" s="413" t="s">
        <v>295</v>
      </c>
      <c r="C33" s="294"/>
    </row>
    <row r="34" spans="1:3" s="94" customFormat="1" ht="12" customHeight="1" thickBot="1" x14ac:dyDescent="0.3">
      <c r="A34" s="410" t="s">
        <v>93</v>
      </c>
      <c r="B34" s="137" t="s">
        <v>296</v>
      </c>
      <c r="C34" s="81"/>
    </row>
    <row r="35" spans="1:3" s="93" customFormat="1" ht="12" customHeight="1" thickBot="1" x14ac:dyDescent="0.3">
      <c r="A35" s="36" t="s">
        <v>22</v>
      </c>
      <c r="B35" s="123" t="s">
        <v>382</v>
      </c>
      <c r="C35" s="318"/>
    </row>
    <row r="36" spans="1:3" s="93" customFormat="1" ht="12" customHeight="1" thickBot="1" x14ac:dyDescent="0.3">
      <c r="A36" s="36" t="s">
        <v>23</v>
      </c>
      <c r="B36" s="123" t="s">
        <v>415</v>
      </c>
      <c r="C36" s="338"/>
    </row>
    <row r="37" spans="1:3" s="93" customFormat="1" ht="12" customHeight="1" thickBot="1" x14ac:dyDescent="0.3">
      <c r="A37" s="35" t="s">
        <v>24</v>
      </c>
      <c r="B37" s="123" t="s">
        <v>416</v>
      </c>
      <c r="C37" s="339">
        <f>+C8+C20+C25+C26+C31+C35+C36</f>
        <v>0</v>
      </c>
    </row>
    <row r="38" spans="1:3" s="93" customFormat="1" ht="12" customHeight="1" thickBot="1" x14ac:dyDescent="0.3">
      <c r="A38" s="224" t="s">
        <v>25</v>
      </c>
      <c r="B38" s="123" t="s">
        <v>417</v>
      </c>
      <c r="C38" s="339">
        <f>+C39+C40+C41</f>
        <v>0</v>
      </c>
    </row>
    <row r="39" spans="1:3" s="93" customFormat="1" ht="12" customHeight="1" x14ac:dyDescent="0.25">
      <c r="A39" s="411" t="s">
        <v>418</v>
      </c>
      <c r="B39" s="412" t="s">
        <v>235</v>
      </c>
      <c r="C39" s="74"/>
    </row>
    <row r="40" spans="1:3" s="93" customFormat="1" ht="12" customHeight="1" x14ac:dyDescent="0.25">
      <c r="A40" s="411" t="s">
        <v>419</v>
      </c>
      <c r="B40" s="413" t="s">
        <v>2</v>
      </c>
      <c r="C40" s="294"/>
    </row>
    <row r="41" spans="1:3" s="94" customFormat="1" ht="12" customHeight="1" thickBot="1" x14ac:dyDescent="0.3">
      <c r="A41" s="410" t="s">
        <v>420</v>
      </c>
      <c r="B41" s="137" t="s">
        <v>421</v>
      </c>
      <c r="C41" s="81"/>
    </row>
    <row r="42" spans="1:3" s="94" customFormat="1" ht="15" customHeight="1" thickBot="1" x14ac:dyDescent="0.25">
      <c r="A42" s="224" t="s">
        <v>26</v>
      </c>
      <c r="B42" s="225" t="s">
        <v>422</v>
      </c>
      <c r="C42" s="342">
        <f>+C37+C38</f>
        <v>0</v>
      </c>
    </row>
    <row r="43" spans="1:3" s="94" customFormat="1" ht="15" customHeight="1" x14ac:dyDescent="0.25">
      <c r="A43" s="226"/>
      <c r="B43" s="227"/>
      <c r="C43" s="340"/>
    </row>
    <row r="44" spans="1:3" ht="13.8" thickBot="1" x14ac:dyDescent="0.3">
      <c r="A44" s="228"/>
      <c r="B44" s="229"/>
      <c r="C44" s="341"/>
    </row>
    <row r="45" spans="1:3" s="62" customFormat="1" ht="16.5" customHeight="1" thickBot="1" x14ac:dyDescent="0.3">
      <c r="A45" s="230"/>
      <c r="B45" s="231" t="s">
        <v>57</v>
      </c>
      <c r="C45" s="342"/>
    </row>
    <row r="46" spans="1:3" s="95" customFormat="1" ht="12" customHeight="1" thickBot="1" x14ac:dyDescent="0.3">
      <c r="A46" s="36" t="s">
        <v>17</v>
      </c>
      <c r="B46" s="123" t="s">
        <v>423</v>
      </c>
      <c r="C46" s="293">
        <f>SUM(C47:C51)</f>
        <v>0</v>
      </c>
    </row>
    <row r="47" spans="1:3" ht="12" customHeight="1" x14ac:dyDescent="0.25">
      <c r="A47" s="410" t="s">
        <v>98</v>
      </c>
      <c r="B47" s="9" t="s">
        <v>48</v>
      </c>
      <c r="C47" s="74"/>
    </row>
    <row r="48" spans="1:3" ht="12" customHeight="1" x14ac:dyDescent="0.25">
      <c r="A48" s="410" t="s">
        <v>99</v>
      </c>
      <c r="B48" s="8" t="s">
        <v>183</v>
      </c>
      <c r="C48" s="77"/>
    </row>
    <row r="49" spans="1:3" ht="12" customHeight="1" x14ac:dyDescent="0.25">
      <c r="A49" s="410" t="s">
        <v>100</v>
      </c>
      <c r="B49" s="8" t="s">
        <v>139</v>
      </c>
      <c r="C49" s="77"/>
    </row>
    <row r="50" spans="1:3" ht="12" customHeight="1" x14ac:dyDescent="0.25">
      <c r="A50" s="410" t="s">
        <v>101</v>
      </c>
      <c r="B50" s="8" t="s">
        <v>184</v>
      </c>
      <c r="C50" s="77"/>
    </row>
    <row r="51" spans="1:3" ht="12" customHeight="1" thickBot="1" x14ac:dyDescent="0.3">
      <c r="A51" s="410" t="s">
        <v>148</v>
      </c>
      <c r="B51" s="8" t="s">
        <v>185</v>
      </c>
      <c r="C51" s="77"/>
    </row>
    <row r="52" spans="1:3" ht="12" customHeight="1" thickBot="1" x14ac:dyDescent="0.3">
      <c r="A52" s="36" t="s">
        <v>18</v>
      </c>
      <c r="B52" s="123" t="s">
        <v>424</v>
      </c>
      <c r="C52" s="293">
        <f>SUM(C53:C55)</f>
        <v>0</v>
      </c>
    </row>
    <row r="53" spans="1:3" s="95" customFormat="1" ht="12" customHeight="1" x14ac:dyDescent="0.25">
      <c r="A53" s="410" t="s">
        <v>104</v>
      </c>
      <c r="B53" s="9" t="s">
        <v>225</v>
      </c>
      <c r="C53" s="74"/>
    </row>
    <row r="54" spans="1:3" ht="12" customHeight="1" x14ac:dyDescent="0.25">
      <c r="A54" s="410" t="s">
        <v>105</v>
      </c>
      <c r="B54" s="8" t="s">
        <v>187</v>
      </c>
      <c r="C54" s="77"/>
    </row>
    <row r="55" spans="1:3" ht="12" customHeight="1" x14ac:dyDescent="0.25">
      <c r="A55" s="410" t="s">
        <v>106</v>
      </c>
      <c r="B55" s="8" t="s">
        <v>58</v>
      </c>
      <c r="C55" s="77"/>
    </row>
    <row r="56" spans="1:3" ht="12" customHeight="1" thickBot="1" x14ac:dyDescent="0.3">
      <c r="A56" s="410" t="s">
        <v>107</v>
      </c>
      <c r="B56" s="8" t="s">
        <v>535</v>
      </c>
      <c r="C56" s="77"/>
    </row>
    <row r="57" spans="1:3" ht="15" customHeight="1" thickBot="1" x14ac:dyDescent="0.3">
      <c r="A57" s="36" t="s">
        <v>19</v>
      </c>
      <c r="B57" s="123" t="s">
        <v>13</v>
      </c>
      <c r="C57" s="318"/>
    </row>
    <row r="58" spans="1:3" ht="13.8" thickBot="1" x14ac:dyDescent="0.3">
      <c r="A58" s="36" t="s">
        <v>20</v>
      </c>
      <c r="B58" s="232" t="s">
        <v>540</v>
      </c>
      <c r="C58" s="343">
        <f>+C46+C52+C57</f>
        <v>0</v>
      </c>
    </row>
    <row r="59" spans="1:3" ht="15" customHeight="1" thickBot="1" x14ac:dyDescent="0.3">
      <c r="C59" s="344"/>
    </row>
    <row r="60" spans="1:3" ht="14.25" customHeight="1" thickBot="1" x14ac:dyDescent="0.3">
      <c r="A60" s="234" t="s">
        <v>530</v>
      </c>
      <c r="B60" s="235"/>
      <c r="C60" s="120"/>
    </row>
    <row r="61" spans="1:3" ht="13.8" thickBot="1" x14ac:dyDescent="0.3">
      <c r="A61" s="234" t="s">
        <v>206</v>
      </c>
      <c r="B61" s="235"/>
      <c r="C61" s="120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C61"/>
  <sheetViews>
    <sheetView topLeftCell="A34"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33" customWidth="1"/>
    <col min="2" max="2" width="79.10937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3">
      <c r="A1" s="214"/>
      <c r="B1" s="215"/>
      <c r="C1" s="414" t="str">
        <f>+CONCATENATE("9.2.2. melléklet a ……/",LEFT(ÖSSZEFÜGGÉSEK!A5,4),". (….) önkormányzati rendelethez")</f>
        <v>9.2.2. melléklet a ……/2019. (….) önkormányzati rendelethez</v>
      </c>
    </row>
    <row r="2" spans="1:3" s="91" customFormat="1" ht="25.5" customHeight="1" x14ac:dyDescent="0.25">
      <c r="A2" s="370" t="s">
        <v>204</v>
      </c>
      <c r="B2" s="331" t="s">
        <v>406</v>
      </c>
      <c r="C2" s="345" t="s">
        <v>59</v>
      </c>
    </row>
    <row r="3" spans="1:3" s="91" customFormat="1" ht="23.4" thickBot="1" x14ac:dyDescent="0.3">
      <c r="A3" s="408" t="s">
        <v>203</v>
      </c>
      <c r="B3" s="332" t="s">
        <v>426</v>
      </c>
      <c r="C3" s="346" t="s">
        <v>60</v>
      </c>
    </row>
    <row r="4" spans="1:3" s="92" customFormat="1" ht="15.9" customHeight="1" thickBot="1" x14ac:dyDescent="0.35">
      <c r="A4" s="217"/>
      <c r="B4" s="217"/>
      <c r="C4" s="4" t="s">
        <v>53</v>
      </c>
    </row>
    <row r="5" spans="1:3" ht="13.8" thickBot="1" x14ac:dyDescent="0.3">
      <c r="A5" s="371" t="s">
        <v>205</v>
      </c>
      <c r="B5" s="218" t="s">
        <v>54</v>
      </c>
      <c r="C5" s="219" t="s">
        <v>55</v>
      </c>
    </row>
    <row r="6" spans="1:3" s="62" customFormat="1" ht="12.9" customHeight="1" thickBot="1" x14ac:dyDescent="0.3">
      <c r="A6" s="35" t="s">
        <v>502</v>
      </c>
      <c r="B6" s="195" t="s">
        <v>503</v>
      </c>
      <c r="C6" s="196" t="s">
        <v>504</v>
      </c>
    </row>
    <row r="7" spans="1:3" s="62" customFormat="1" ht="15.9" customHeight="1" thickBot="1" x14ac:dyDescent="0.3">
      <c r="A7" s="220"/>
      <c r="B7" s="221" t="s">
        <v>56</v>
      </c>
      <c r="C7" s="222"/>
    </row>
    <row r="8" spans="1:3" s="93" customFormat="1" ht="12" customHeight="1" thickBot="1" x14ac:dyDescent="0.3">
      <c r="A8" s="35" t="s">
        <v>17</v>
      </c>
      <c r="B8" s="223" t="s">
        <v>531</v>
      </c>
      <c r="C8" s="293">
        <f>SUM(C9:C19)</f>
        <v>0</v>
      </c>
    </row>
    <row r="9" spans="1:3" s="93" customFormat="1" ht="12" customHeight="1" x14ac:dyDescent="0.25">
      <c r="A9" s="409" t="s">
        <v>98</v>
      </c>
      <c r="B9" s="10" t="s">
        <v>280</v>
      </c>
      <c r="C9" s="336"/>
    </row>
    <row r="10" spans="1:3" s="93" customFormat="1" ht="12" customHeight="1" x14ac:dyDescent="0.25">
      <c r="A10" s="410" t="s">
        <v>99</v>
      </c>
      <c r="B10" s="8" t="s">
        <v>281</v>
      </c>
      <c r="C10" s="291"/>
    </row>
    <row r="11" spans="1:3" s="93" customFormat="1" ht="12" customHeight="1" x14ac:dyDescent="0.25">
      <c r="A11" s="410" t="s">
        <v>100</v>
      </c>
      <c r="B11" s="8" t="s">
        <v>282</v>
      </c>
      <c r="C11" s="291"/>
    </row>
    <row r="12" spans="1:3" s="93" customFormat="1" ht="12" customHeight="1" x14ac:dyDescent="0.25">
      <c r="A12" s="410" t="s">
        <v>101</v>
      </c>
      <c r="B12" s="8" t="s">
        <v>283</v>
      </c>
      <c r="C12" s="291"/>
    </row>
    <row r="13" spans="1:3" s="93" customFormat="1" ht="12" customHeight="1" x14ac:dyDescent="0.25">
      <c r="A13" s="410" t="s">
        <v>148</v>
      </c>
      <c r="B13" s="8" t="s">
        <v>284</v>
      </c>
      <c r="C13" s="291"/>
    </row>
    <row r="14" spans="1:3" s="93" customFormat="1" ht="12" customHeight="1" x14ac:dyDescent="0.25">
      <c r="A14" s="410" t="s">
        <v>102</v>
      </c>
      <c r="B14" s="8" t="s">
        <v>407</v>
      </c>
      <c r="C14" s="291"/>
    </row>
    <row r="15" spans="1:3" s="93" customFormat="1" ht="12" customHeight="1" x14ac:dyDescent="0.25">
      <c r="A15" s="410" t="s">
        <v>103</v>
      </c>
      <c r="B15" s="7" t="s">
        <v>408</v>
      </c>
      <c r="C15" s="291"/>
    </row>
    <row r="16" spans="1:3" s="93" customFormat="1" ht="12" customHeight="1" x14ac:dyDescent="0.25">
      <c r="A16" s="410" t="s">
        <v>113</v>
      </c>
      <c r="B16" s="8" t="s">
        <v>287</v>
      </c>
      <c r="C16" s="337"/>
    </row>
    <row r="17" spans="1:3" s="94" customFormat="1" ht="12" customHeight="1" x14ac:dyDescent="0.25">
      <c r="A17" s="410" t="s">
        <v>114</v>
      </c>
      <c r="B17" s="8" t="s">
        <v>288</v>
      </c>
      <c r="C17" s="291"/>
    </row>
    <row r="18" spans="1:3" s="94" customFormat="1" ht="12" customHeight="1" x14ac:dyDescent="0.25">
      <c r="A18" s="410" t="s">
        <v>115</v>
      </c>
      <c r="B18" s="8" t="s">
        <v>443</v>
      </c>
      <c r="C18" s="292"/>
    </row>
    <row r="19" spans="1:3" s="94" customFormat="1" ht="12" customHeight="1" thickBot="1" x14ac:dyDescent="0.3">
      <c r="A19" s="410" t="s">
        <v>116</v>
      </c>
      <c r="B19" s="7" t="s">
        <v>289</v>
      </c>
      <c r="C19" s="292"/>
    </row>
    <row r="20" spans="1:3" s="93" customFormat="1" ht="12" customHeight="1" thickBot="1" x14ac:dyDescent="0.3">
      <c r="A20" s="35" t="s">
        <v>18</v>
      </c>
      <c r="B20" s="223" t="s">
        <v>409</v>
      </c>
      <c r="C20" s="293">
        <f>SUM(C21:C23)</f>
        <v>0</v>
      </c>
    </row>
    <row r="21" spans="1:3" s="94" customFormat="1" ht="12" customHeight="1" x14ac:dyDescent="0.25">
      <c r="A21" s="410" t="s">
        <v>104</v>
      </c>
      <c r="B21" s="9" t="s">
        <v>257</v>
      </c>
      <c r="C21" s="291"/>
    </row>
    <row r="22" spans="1:3" s="94" customFormat="1" ht="12" customHeight="1" x14ac:dyDescent="0.25">
      <c r="A22" s="410" t="s">
        <v>105</v>
      </c>
      <c r="B22" s="8" t="s">
        <v>410</v>
      </c>
      <c r="C22" s="291"/>
    </row>
    <row r="23" spans="1:3" s="94" customFormat="1" ht="12" customHeight="1" x14ac:dyDescent="0.25">
      <c r="A23" s="410" t="s">
        <v>106</v>
      </c>
      <c r="B23" s="8" t="s">
        <v>411</v>
      </c>
      <c r="C23" s="291"/>
    </row>
    <row r="24" spans="1:3" s="94" customFormat="1" ht="12" customHeight="1" thickBot="1" x14ac:dyDescent="0.3">
      <c r="A24" s="410" t="s">
        <v>107</v>
      </c>
      <c r="B24" s="8" t="s">
        <v>532</v>
      </c>
      <c r="C24" s="291"/>
    </row>
    <row r="25" spans="1:3" s="94" customFormat="1" ht="12" customHeight="1" thickBot="1" x14ac:dyDescent="0.3">
      <c r="A25" s="36" t="s">
        <v>19</v>
      </c>
      <c r="B25" s="123" t="s">
        <v>174</v>
      </c>
      <c r="C25" s="318"/>
    </row>
    <row r="26" spans="1:3" s="94" customFormat="1" ht="12" customHeight="1" thickBot="1" x14ac:dyDescent="0.3">
      <c r="A26" s="36" t="s">
        <v>20</v>
      </c>
      <c r="B26" s="123" t="s">
        <v>533</v>
      </c>
      <c r="C26" s="293">
        <f>+C27+C28+C29</f>
        <v>0</v>
      </c>
    </row>
    <row r="27" spans="1:3" s="94" customFormat="1" ht="12" customHeight="1" x14ac:dyDescent="0.25">
      <c r="A27" s="411" t="s">
        <v>267</v>
      </c>
      <c r="B27" s="412" t="s">
        <v>262</v>
      </c>
      <c r="C27" s="74"/>
    </row>
    <row r="28" spans="1:3" s="94" customFormat="1" ht="12" customHeight="1" x14ac:dyDescent="0.25">
      <c r="A28" s="411" t="s">
        <v>270</v>
      </c>
      <c r="B28" s="412" t="s">
        <v>410</v>
      </c>
      <c r="C28" s="291"/>
    </row>
    <row r="29" spans="1:3" s="94" customFormat="1" ht="12" customHeight="1" x14ac:dyDescent="0.25">
      <c r="A29" s="411" t="s">
        <v>271</v>
      </c>
      <c r="B29" s="413" t="s">
        <v>413</v>
      </c>
      <c r="C29" s="291"/>
    </row>
    <row r="30" spans="1:3" s="94" customFormat="1" ht="12" customHeight="1" thickBot="1" x14ac:dyDescent="0.3">
      <c r="A30" s="410" t="s">
        <v>272</v>
      </c>
      <c r="B30" s="137" t="s">
        <v>534</v>
      </c>
      <c r="C30" s="81"/>
    </row>
    <row r="31" spans="1:3" s="94" customFormat="1" ht="12" customHeight="1" thickBot="1" x14ac:dyDescent="0.3">
      <c r="A31" s="36" t="s">
        <v>21</v>
      </c>
      <c r="B31" s="123" t="s">
        <v>414</v>
      </c>
      <c r="C31" s="293">
        <f>+C32+C33+C34</f>
        <v>0</v>
      </c>
    </row>
    <row r="32" spans="1:3" s="94" customFormat="1" ht="12" customHeight="1" x14ac:dyDescent="0.25">
      <c r="A32" s="411" t="s">
        <v>91</v>
      </c>
      <c r="B32" s="412" t="s">
        <v>294</v>
      </c>
      <c r="C32" s="74"/>
    </row>
    <row r="33" spans="1:3" s="94" customFormat="1" ht="12" customHeight="1" x14ac:dyDescent="0.25">
      <c r="A33" s="411" t="s">
        <v>92</v>
      </c>
      <c r="B33" s="413" t="s">
        <v>295</v>
      </c>
      <c r="C33" s="294"/>
    </row>
    <row r="34" spans="1:3" s="94" customFormat="1" ht="12" customHeight="1" thickBot="1" x14ac:dyDescent="0.3">
      <c r="A34" s="410" t="s">
        <v>93</v>
      </c>
      <c r="B34" s="137" t="s">
        <v>296</v>
      </c>
      <c r="C34" s="81"/>
    </row>
    <row r="35" spans="1:3" s="93" customFormat="1" ht="12" customHeight="1" thickBot="1" x14ac:dyDescent="0.3">
      <c r="A35" s="36" t="s">
        <v>22</v>
      </c>
      <c r="B35" s="123" t="s">
        <v>382</v>
      </c>
      <c r="C35" s="318"/>
    </row>
    <row r="36" spans="1:3" s="93" customFormat="1" ht="12" customHeight="1" thickBot="1" x14ac:dyDescent="0.3">
      <c r="A36" s="36" t="s">
        <v>23</v>
      </c>
      <c r="B36" s="123" t="s">
        <v>415</v>
      </c>
      <c r="C36" s="338"/>
    </row>
    <row r="37" spans="1:3" s="93" customFormat="1" ht="12" customHeight="1" thickBot="1" x14ac:dyDescent="0.3">
      <c r="A37" s="35" t="s">
        <v>24</v>
      </c>
      <c r="B37" s="123" t="s">
        <v>416</v>
      </c>
      <c r="C37" s="339">
        <f>+C8+C20+C25+C26+C31+C35+C36</f>
        <v>0</v>
      </c>
    </row>
    <row r="38" spans="1:3" s="93" customFormat="1" ht="12" customHeight="1" thickBot="1" x14ac:dyDescent="0.3">
      <c r="A38" s="224" t="s">
        <v>25</v>
      </c>
      <c r="B38" s="123" t="s">
        <v>417</v>
      </c>
      <c r="C38" s="339">
        <f>+C39+C40+C41</f>
        <v>0</v>
      </c>
    </row>
    <row r="39" spans="1:3" s="93" customFormat="1" ht="12" customHeight="1" x14ac:dyDescent="0.25">
      <c r="A39" s="411" t="s">
        <v>418</v>
      </c>
      <c r="B39" s="412" t="s">
        <v>235</v>
      </c>
      <c r="C39" s="74"/>
    </row>
    <row r="40" spans="1:3" s="93" customFormat="1" ht="12" customHeight="1" x14ac:dyDescent="0.25">
      <c r="A40" s="411" t="s">
        <v>419</v>
      </c>
      <c r="B40" s="413" t="s">
        <v>2</v>
      </c>
      <c r="C40" s="294"/>
    </row>
    <row r="41" spans="1:3" s="94" customFormat="1" ht="12" customHeight="1" thickBot="1" x14ac:dyDescent="0.3">
      <c r="A41" s="410" t="s">
        <v>420</v>
      </c>
      <c r="B41" s="137" t="s">
        <v>421</v>
      </c>
      <c r="C41" s="81"/>
    </row>
    <row r="42" spans="1:3" s="94" customFormat="1" ht="15" customHeight="1" thickBot="1" x14ac:dyDescent="0.25">
      <c r="A42" s="224" t="s">
        <v>26</v>
      </c>
      <c r="B42" s="225" t="s">
        <v>422</v>
      </c>
      <c r="C42" s="342">
        <f>+C37+C38</f>
        <v>0</v>
      </c>
    </row>
    <row r="43" spans="1:3" s="94" customFormat="1" ht="15" customHeight="1" x14ac:dyDescent="0.25">
      <c r="A43" s="226"/>
      <c r="B43" s="227"/>
      <c r="C43" s="340"/>
    </row>
    <row r="44" spans="1:3" ht="13.8" thickBot="1" x14ac:dyDescent="0.3">
      <c r="A44" s="228"/>
      <c r="B44" s="229"/>
      <c r="C44" s="341"/>
    </row>
    <row r="45" spans="1:3" s="62" customFormat="1" ht="16.5" customHeight="1" thickBot="1" x14ac:dyDescent="0.3">
      <c r="A45" s="230"/>
      <c r="B45" s="231" t="s">
        <v>57</v>
      </c>
      <c r="C45" s="342"/>
    </row>
    <row r="46" spans="1:3" s="95" customFormat="1" ht="12" customHeight="1" thickBot="1" x14ac:dyDescent="0.3">
      <c r="A46" s="36" t="s">
        <v>17</v>
      </c>
      <c r="B46" s="123" t="s">
        <v>423</v>
      </c>
      <c r="C46" s="293">
        <f>SUM(C47:C51)</f>
        <v>0</v>
      </c>
    </row>
    <row r="47" spans="1:3" ht="12" customHeight="1" x14ac:dyDescent="0.25">
      <c r="A47" s="410" t="s">
        <v>98</v>
      </c>
      <c r="B47" s="9" t="s">
        <v>48</v>
      </c>
      <c r="C47" s="74"/>
    </row>
    <row r="48" spans="1:3" ht="12" customHeight="1" x14ac:dyDescent="0.25">
      <c r="A48" s="410" t="s">
        <v>99</v>
      </c>
      <c r="B48" s="8" t="s">
        <v>183</v>
      </c>
      <c r="C48" s="77"/>
    </row>
    <row r="49" spans="1:3" ht="12" customHeight="1" x14ac:dyDescent="0.25">
      <c r="A49" s="410" t="s">
        <v>100</v>
      </c>
      <c r="B49" s="8" t="s">
        <v>139</v>
      </c>
      <c r="C49" s="77"/>
    </row>
    <row r="50" spans="1:3" ht="12" customHeight="1" x14ac:dyDescent="0.25">
      <c r="A50" s="410" t="s">
        <v>101</v>
      </c>
      <c r="B50" s="8" t="s">
        <v>184</v>
      </c>
      <c r="C50" s="77"/>
    </row>
    <row r="51" spans="1:3" ht="12" customHeight="1" thickBot="1" x14ac:dyDescent="0.3">
      <c r="A51" s="410" t="s">
        <v>148</v>
      </c>
      <c r="B51" s="8" t="s">
        <v>185</v>
      </c>
      <c r="C51" s="77"/>
    </row>
    <row r="52" spans="1:3" ht="12" customHeight="1" thickBot="1" x14ac:dyDescent="0.3">
      <c r="A52" s="36" t="s">
        <v>18</v>
      </c>
      <c r="B52" s="123" t="s">
        <v>424</v>
      </c>
      <c r="C52" s="293">
        <f>SUM(C53:C55)</f>
        <v>0</v>
      </c>
    </row>
    <row r="53" spans="1:3" s="95" customFormat="1" ht="12" customHeight="1" x14ac:dyDescent="0.25">
      <c r="A53" s="410" t="s">
        <v>104</v>
      </c>
      <c r="B53" s="9" t="s">
        <v>225</v>
      </c>
      <c r="C53" s="74"/>
    </row>
    <row r="54" spans="1:3" ht="12" customHeight="1" x14ac:dyDescent="0.25">
      <c r="A54" s="410" t="s">
        <v>105</v>
      </c>
      <c r="B54" s="8" t="s">
        <v>187</v>
      </c>
      <c r="C54" s="77"/>
    </row>
    <row r="55" spans="1:3" ht="12" customHeight="1" x14ac:dyDescent="0.25">
      <c r="A55" s="410" t="s">
        <v>106</v>
      </c>
      <c r="B55" s="8" t="s">
        <v>58</v>
      </c>
      <c r="C55" s="77"/>
    </row>
    <row r="56" spans="1:3" ht="12" customHeight="1" thickBot="1" x14ac:dyDescent="0.3">
      <c r="A56" s="410" t="s">
        <v>107</v>
      </c>
      <c r="B56" s="8" t="s">
        <v>535</v>
      </c>
      <c r="C56" s="77"/>
    </row>
    <row r="57" spans="1:3" ht="15" customHeight="1" thickBot="1" x14ac:dyDescent="0.3">
      <c r="A57" s="36" t="s">
        <v>19</v>
      </c>
      <c r="B57" s="123" t="s">
        <v>13</v>
      </c>
      <c r="C57" s="318"/>
    </row>
    <row r="58" spans="1:3" ht="13.8" thickBot="1" x14ac:dyDescent="0.3">
      <c r="A58" s="36" t="s">
        <v>20</v>
      </c>
      <c r="B58" s="232" t="s">
        <v>540</v>
      </c>
      <c r="C58" s="343">
        <f>+C46+C52+C57</f>
        <v>0</v>
      </c>
    </row>
    <row r="59" spans="1:3" ht="15" customHeight="1" thickBot="1" x14ac:dyDescent="0.3">
      <c r="C59" s="344"/>
    </row>
    <row r="60" spans="1:3" ht="14.25" customHeight="1" thickBot="1" x14ac:dyDescent="0.3">
      <c r="A60" s="234" t="s">
        <v>530</v>
      </c>
      <c r="B60" s="235"/>
      <c r="C60" s="120"/>
    </row>
    <row r="61" spans="1:3" ht="13.8" thickBot="1" x14ac:dyDescent="0.3">
      <c r="A61" s="234" t="s">
        <v>206</v>
      </c>
      <c r="B61" s="235"/>
      <c r="C61" s="120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33" customWidth="1"/>
    <col min="2" max="2" width="79.10937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3">
      <c r="A1" s="214"/>
      <c r="B1" s="215"/>
      <c r="C1" s="414" t="str">
        <f>+CONCATENATE("9.2.3. melléklet a ……/",LEFT(ÖSSZEFÜGGÉSEK!A5,4),". (….) önkormányzati rendelethez")</f>
        <v>9.2.3. melléklet a ……/2019. (….) önkormányzati rendelethez</v>
      </c>
    </row>
    <row r="2" spans="1:3" s="91" customFormat="1" ht="25.5" customHeight="1" x14ac:dyDescent="0.25">
      <c r="A2" s="370" t="s">
        <v>204</v>
      </c>
      <c r="B2" s="331" t="s">
        <v>406</v>
      </c>
      <c r="C2" s="345" t="s">
        <v>59</v>
      </c>
    </row>
    <row r="3" spans="1:3" s="91" customFormat="1" ht="23.4" thickBot="1" x14ac:dyDescent="0.3">
      <c r="A3" s="408" t="s">
        <v>203</v>
      </c>
      <c r="B3" s="332" t="s">
        <v>541</v>
      </c>
      <c r="C3" s="346" t="s">
        <v>438</v>
      </c>
    </row>
    <row r="4" spans="1:3" s="92" customFormat="1" ht="15.9" customHeight="1" thickBot="1" x14ac:dyDescent="0.35">
      <c r="A4" s="217"/>
      <c r="B4" s="217"/>
      <c r="C4" s="4" t="s">
        <v>53</v>
      </c>
    </row>
    <row r="5" spans="1:3" ht="13.8" thickBot="1" x14ac:dyDescent="0.3">
      <c r="A5" s="371" t="s">
        <v>205</v>
      </c>
      <c r="B5" s="218" t="s">
        <v>54</v>
      </c>
      <c r="C5" s="219" t="s">
        <v>55</v>
      </c>
    </row>
    <row r="6" spans="1:3" s="62" customFormat="1" ht="12.9" customHeight="1" thickBot="1" x14ac:dyDescent="0.3">
      <c r="A6" s="35" t="s">
        <v>502</v>
      </c>
      <c r="B6" s="195" t="s">
        <v>503</v>
      </c>
      <c r="C6" s="196" t="s">
        <v>504</v>
      </c>
    </row>
    <row r="7" spans="1:3" s="62" customFormat="1" ht="15.9" customHeight="1" thickBot="1" x14ac:dyDescent="0.3">
      <c r="A7" s="220"/>
      <c r="B7" s="221" t="s">
        <v>56</v>
      </c>
      <c r="C7" s="222"/>
    </row>
    <row r="8" spans="1:3" s="93" customFormat="1" ht="12" customHeight="1" thickBot="1" x14ac:dyDescent="0.3">
      <c r="A8" s="35" t="s">
        <v>17</v>
      </c>
      <c r="B8" s="223" t="s">
        <v>531</v>
      </c>
      <c r="C8" s="293">
        <f>SUM(C9:C19)</f>
        <v>0</v>
      </c>
    </row>
    <row r="9" spans="1:3" s="93" customFormat="1" ht="12" customHeight="1" x14ac:dyDescent="0.25">
      <c r="A9" s="409" t="s">
        <v>98</v>
      </c>
      <c r="B9" s="10" t="s">
        <v>280</v>
      </c>
      <c r="C9" s="336"/>
    </row>
    <row r="10" spans="1:3" s="93" customFormat="1" ht="12" customHeight="1" x14ac:dyDescent="0.25">
      <c r="A10" s="410" t="s">
        <v>99</v>
      </c>
      <c r="B10" s="8" t="s">
        <v>281</v>
      </c>
      <c r="C10" s="291"/>
    </row>
    <row r="11" spans="1:3" s="93" customFormat="1" ht="12" customHeight="1" x14ac:dyDescent="0.25">
      <c r="A11" s="410" t="s">
        <v>100</v>
      </c>
      <c r="B11" s="8" t="s">
        <v>282</v>
      </c>
      <c r="C11" s="291"/>
    </row>
    <row r="12" spans="1:3" s="93" customFormat="1" ht="12" customHeight="1" x14ac:dyDescent="0.25">
      <c r="A12" s="410" t="s">
        <v>101</v>
      </c>
      <c r="B12" s="8" t="s">
        <v>283</v>
      </c>
      <c r="C12" s="291"/>
    </row>
    <row r="13" spans="1:3" s="93" customFormat="1" ht="12" customHeight="1" x14ac:dyDescent="0.25">
      <c r="A13" s="410" t="s">
        <v>148</v>
      </c>
      <c r="B13" s="8" t="s">
        <v>284</v>
      </c>
      <c r="C13" s="291"/>
    </row>
    <row r="14" spans="1:3" s="93" customFormat="1" ht="12" customHeight="1" x14ac:dyDescent="0.25">
      <c r="A14" s="410" t="s">
        <v>102</v>
      </c>
      <c r="B14" s="8" t="s">
        <v>407</v>
      </c>
      <c r="C14" s="291"/>
    </row>
    <row r="15" spans="1:3" s="93" customFormat="1" ht="12" customHeight="1" x14ac:dyDescent="0.25">
      <c r="A15" s="410" t="s">
        <v>103</v>
      </c>
      <c r="B15" s="7" t="s">
        <v>408</v>
      </c>
      <c r="C15" s="291"/>
    </row>
    <row r="16" spans="1:3" s="93" customFormat="1" ht="12" customHeight="1" x14ac:dyDescent="0.25">
      <c r="A16" s="410" t="s">
        <v>113</v>
      </c>
      <c r="B16" s="8" t="s">
        <v>287</v>
      </c>
      <c r="C16" s="337"/>
    </row>
    <row r="17" spans="1:3" s="94" customFormat="1" ht="12" customHeight="1" x14ac:dyDescent="0.25">
      <c r="A17" s="410" t="s">
        <v>114</v>
      </c>
      <c r="B17" s="8" t="s">
        <v>288</v>
      </c>
      <c r="C17" s="291"/>
    </row>
    <row r="18" spans="1:3" s="94" customFormat="1" ht="12" customHeight="1" x14ac:dyDescent="0.25">
      <c r="A18" s="410" t="s">
        <v>115</v>
      </c>
      <c r="B18" s="8" t="s">
        <v>443</v>
      </c>
      <c r="C18" s="292"/>
    </row>
    <row r="19" spans="1:3" s="94" customFormat="1" ht="12" customHeight="1" thickBot="1" x14ac:dyDescent="0.3">
      <c r="A19" s="410" t="s">
        <v>116</v>
      </c>
      <c r="B19" s="7" t="s">
        <v>289</v>
      </c>
      <c r="C19" s="292"/>
    </row>
    <row r="20" spans="1:3" s="93" customFormat="1" ht="12" customHeight="1" thickBot="1" x14ac:dyDescent="0.3">
      <c r="A20" s="35" t="s">
        <v>18</v>
      </c>
      <c r="B20" s="223" t="s">
        <v>409</v>
      </c>
      <c r="C20" s="293">
        <f>SUM(C21:C23)</f>
        <v>0</v>
      </c>
    </row>
    <row r="21" spans="1:3" s="94" customFormat="1" ht="12" customHeight="1" x14ac:dyDescent="0.25">
      <c r="A21" s="410" t="s">
        <v>104</v>
      </c>
      <c r="B21" s="9" t="s">
        <v>257</v>
      </c>
      <c r="C21" s="291"/>
    </row>
    <row r="22" spans="1:3" s="94" customFormat="1" ht="12" customHeight="1" x14ac:dyDescent="0.25">
      <c r="A22" s="410" t="s">
        <v>105</v>
      </c>
      <c r="B22" s="8" t="s">
        <v>410</v>
      </c>
      <c r="C22" s="291"/>
    </row>
    <row r="23" spans="1:3" s="94" customFormat="1" ht="12" customHeight="1" x14ac:dyDescent="0.25">
      <c r="A23" s="410" t="s">
        <v>106</v>
      </c>
      <c r="B23" s="8" t="s">
        <v>411</v>
      </c>
      <c r="C23" s="291"/>
    </row>
    <row r="24" spans="1:3" s="94" customFormat="1" ht="12" customHeight="1" thickBot="1" x14ac:dyDescent="0.3">
      <c r="A24" s="410" t="s">
        <v>107</v>
      </c>
      <c r="B24" s="8" t="s">
        <v>532</v>
      </c>
      <c r="C24" s="291"/>
    </row>
    <row r="25" spans="1:3" s="94" customFormat="1" ht="12" customHeight="1" thickBot="1" x14ac:dyDescent="0.3">
      <c r="A25" s="36" t="s">
        <v>19</v>
      </c>
      <c r="B25" s="123" t="s">
        <v>174</v>
      </c>
      <c r="C25" s="318"/>
    </row>
    <row r="26" spans="1:3" s="94" customFormat="1" ht="12" customHeight="1" thickBot="1" x14ac:dyDescent="0.3">
      <c r="A26" s="36" t="s">
        <v>20</v>
      </c>
      <c r="B26" s="123" t="s">
        <v>533</v>
      </c>
      <c r="C26" s="293">
        <f>+C27+C28+C29</f>
        <v>0</v>
      </c>
    </row>
    <row r="27" spans="1:3" s="94" customFormat="1" ht="12" customHeight="1" x14ac:dyDescent="0.25">
      <c r="A27" s="411" t="s">
        <v>267</v>
      </c>
      <c r="B27" s="412" t="s">
        <v>262</v>
      </c>
      <c r="C27" s="74"/>
    </row>
    <row r="28" spans="1:3" s="94" customFormat="1" ht="12" customHeight="1" x14ac:dyDescent="0.25">
      <c r="A28" s="411" t="s">
        <v>270</v>
      </c>
      <c r="B28" s="412" t="s">
        <v>410</v>
      </c>
      <c r="C28" s="291"/>
    </row>
    <row r="29" spans="1:3" s="94" customFormat="1" ht="12" customHeight="1" x14ac:dyDescent="0.25">
      <c r="A29" s="411" t="s">
        <v>271</v>
      </c>
      <c r="B29" s="413" t="s">
        <v>413</v>
      </c>
      <c r="C29" s="291"/>
    </row>
    <row r="30" spans="1:3" s="94" customFormat="1" ht="12" customHeight="1" thickBot="1" x14ac:dyDescent="0.3">
      <c r="A30" s="410" t="s">
        <v>272</v>
      </c>
      <c r="B30" s="137" t="s">
        <v>534</v>
      </c>
      <c r="C30" s="81"/>
    </row>
    <row r="31" spans="1:3" s="94" customFormat="1" ht="12" customHeight="1" thickBot="1" x14ac:dyDescent="0.3">
      <c r="A31" s="36" t="s">
        <v>21</v>
      </c>
      <c r="B31" s="123" t="s">
        <v>414</v>
      </c>
      <c r="C31" s="293">
        <f>+C32+C33+C34</f>
        <v>0</v>
      </c>
    </row>
    <row r="32" spans="1:3" s="94" customFormat="1" ht="12" customHeight="1" x14ac:dyDescent="0.25">
      <c r="A32" s="411" t="s">
        <v>91</v>
      </c>
      <c r="B32" s="412" t="s">
        <v>294</v>
      </c>
      <c r="C32" s="74"/>
    </row>
    <row r="33" spans="1:3" s="94" customFormat="1" ht="12" customHeight="1" x14ac:dyDescent="0.25">
      <c r="A33" s="411" t="s">
        <v>92</v>
      </c>
      <c r="B33" s="413" t="s">
        <v>295</v>
      </c>
      <c r="C33" s="294"/>
    </row>
    <row r="34" spans="1:3" s="94" customFormat="1" ht="12" customHeight="1" thickBot="1" x14ac:dyDescent="0.3">
      <c r="A34" s="410" t="s">
        <v>93</v>
      </c>
      <c r="B34" s="137" t="s">
        <v>296</v>
      </c>
      <c r="C34" s="81"/>
    </row>
    <row r="35" spans="1:3" s="93" customFormat="1" ht="12" customHeight="1" thickBot="1" x14ac:dyDescent="0.3">
      <c r="A35" s="36" t="s">
        <v>22</v>
      </c>
      <c r="B35" s="123" t="s">
        <v>382</v>
      </c>
      <c r="C35" s="318"/>
    </row>
    <row r="36" spans="1:3" s="93" customFormat="1" ht="12" customHeight="1" thickBot="1" x14ac:dyDescent="0.3">
      <c r="A36" s="36" t="s">
        <v>23</v>
      </c>
      <c r="B36" s="123" t="s">
        <v>415</v>
      </c>
      <c r="C36" s="338"/>
    </row>
    <row r="37" spans="1:3" s="93" customFormat="1" ht="12" customHeight="1" thickBot="1" x14ac:dyDescent="0.3">
      <c r="A37" s="35" t="s">
        <v>24</v>
      </c>
      <c r="B37" s="123" t="s">
        <v>416</v>
      </c>
      <c r="C37" s="339">
        <f>+C8+C20+C25+C26+C31+C35+C36</f>
        <v>0</v>
      </c>
    </row>
    <row r="38" spans="1:3" s="93" customFormat="1" ht="12" customHeight="1" thickBot="1" x14ac:dyDescent="0.3">
      <c r="A38" s="224" t="s">
        <v>25</v>
      </c>
      <c r="B38" s="123" t="s">
        <v>417</v>
      </c>
      <c r="C38" s="339">
        <f>+C39+C40+C41</f>
        <v>0</v>
      </c>
    </row>
    <row r="39" spans="1:3" s="93" customFormat="1" ht="12" customHeight="1" x14ac:dyDescent="0.25">
      <c r="A39" s="411" t="s">
        <v>418</v>
      </c>
      <c r="B39" s="412" t="s">
        <v>235</v>
      </c>
      <c r="C39" s="74"/>
    </row>
    <row r="40" spans="1:3" s="93" customFormat="1" ht="12" customHeight="1" x14ac:dyDescent="0.25">
      <c r="A40" s="411" t="s">
        <v>419</v>
      </c>
      <c r="B40" s="413" t="s">
        <v>2</v>
      </c>
      <c r="C40" s="294"/>
    </row>
    <row r="41" spans="1:3" s="94" customFormat="1" ht="12" customHeight="1" thickBot="1" x14ac:dyDescent="0.3">
      <c r="A41" s="410" t="s">
        <v>420</v>
      </c>
      <c r="B41" s="137" t="s">
        <v>421</v>
      </c>
      <c r="C41" s="81"/>
    </row>
    <row r="42" spans="1:3" s="94" customFormat="1" ht="15" customHeight="1" thickBot="1" x14ac:dyDescent="0.25">
      <c r="A42" s="224" t="s">
        <v>26</v>
      </c>
      <c r="B42" s="225" t="s">
        <v>422</v>
      </c>
      <c r="C42" s="342">
        <f>+C37+C38</f>
        <v>0</v>
      </c>
    </row>
    <row r="43" spans="1:3" s="94" customFormat="1" ht="15" customHeight="1" x14ac:dyDescent="0.25">
      <c r="A43" s="226"/>
      <c r="B43" s="227"/>
      <c r="C43" s="340"/>
    </row>
    <row r="44" spans="1:3" ht="13.8" thickBot="1" x14ac:dyDescent="0.3">
      <c r="A44" s="228"/>
      <c r="B44" s="229"/>
      <c r="C44" s="341"/>
    </row>
    <row r="45" spans="1:3" s="62" customFormat="1" ht="16.5" customHeight="1" thickBot="1" x14ac:dyDescent="0.3">
      <c r="A45" s="230"/>
      <c r="B45" s="231" t="s">
        <v>57</v>
      </c>
      <c r="C45" s="342"/>
    </row>
    <row r="46" spans="1:3" s="95" customFormat="1" ht="12" customHeight="1" thickBot="1" x14ac:dyDescent="0.3">
      <c r="A46" s="36" t="s">
        <v>17</v>
      </c>
      <c r="B46" s="123" t="s">
        <v>423</v>
      </c>
      <c r="C46" s="293">
        <f>SUM(C47:C51)</f>
        <v>0</v>
      </c>
    </row>
    <row r="47" spans="1:3" ht="12" customHeight="1" x14ac:dyDescent="0.25">
      <c r="A47" s="410" t="s">
        <v>98</v>
      </c>
      <c r="B47" s="9" t="s">
        <v>48</v>
      </c>
      <c r="C47" s="74"/>
    </row>
    <row r="48" spans="1:3" ht="12" customHeight="1" x14ac:dyDescent="0.25">
      <c r="A48" s="410" t="s">
        <v>99</v>
      </c>
      <c r="B48" s="8" t="s">
        <v>183</v>
      </c>
      <c r="C48" s="77"/>
    </row>
    <row r="49" spans="1:3" ht="12" customHeight="1" x14ac:dyDescent="0.25">
      <c r="A49" s="410" t="s">
        <v>100</v>
      </c>
      <c r="B49" s="8" t="s">
        <v>139</v>
      </c>
      <c r="C49" s="77"/>
    </row>
    <row r="50" spans="1:3" ht="12" customHeight="1" x14ac:dyDescent="0.25">
      <c r="A50" s="410" t="s">
        <v>101</v>
      </c>
      <c r="B50" s="8" t="s">
        <v>184</v>
      </c>
      <c r="C50" s="77"/>
    </row>
    <row r="51" spans="1:3" ht="12" customHeight="1" thickBot="1" x14ac:dyDescent="0.3">
      <c r="A51" s="410" t="s">
        <v>148</v>
      </c>
      <c r="B51" s="8" t="s">
        <v>185</v>
      </c>
      <c r="C51" s="77"/>
    </row>
    <row r="52" spans="1:3" ht="12" customHeight="1" thickBot="1" x14ac:dyDescent="0.3">
      <c r="A52" s="36" t="s">
        <v>18</v>
      </c>
      <c r="B52" s="123" t="s">
        <v>424</v>
      </c>
      <c r="C52" s="293">
        <f>SUM(C53:C55)</f>
        <v>0</v>
      </c>
    </row>
    <row r="53" spans="1:3" s="95" customFormat="1" ht="12" customHeight="1" x14ac:dyDescent="0.25">
      <c r="A53" s="410" t="s">
        <v>104</v>
      </c>
      <c r="B53" s="9" t="s">
        <v>225</v>
      </c>
      <c r="C53" s="74"/>
    </row>
    <row r="54" spans="1:3" ht="12" customHeight="1" x14ac:dyDescent="0.25">
      <c r="A54" s="410" t="s">
        <v>105</v>
      </c>
      <c r="B54" s="8" t="s">
        <v>187</v>
      </c>
      <c r="C54" s="77"/>
    </row>
    <row r="55" spans="1:3" ht="12" customHeight="1" x14ac:dyDescent="0.25">
      <c r="A55" s="410" t="s">
        <v>106</v>
      </c>
      <c r="B55" s="8" t="s">
        <v>58</v>
      </c>
      <c r="C55" s="77"/>
    </row>
    <row r="56" spans="1:3" ht="12" customHeight="1" thickBot="1" x14ac:dyDescent="0.3">
      <c r="A56" s="410" t="s">
        <v>107</v>
      </c>
      <c r="B56" s="8" t="s">
        <v>535</v>
      </c>
      <c r="C56" s="77"/>
    </row>
    <row r="57" spans="1:3" ht="15" customHeight="1" thickBot="1" x14ac:dyDescent="0.3">
      <c r="A57" s="36" t="s">
        <v>19</v>
      </c>
      <c r="B57" s="123" t="s">
        <v>13</v>
      </c>
      <c r="C57" s="318"/>
    </row>
    <row r="58" spans="1:3" ht="13.8" thickBot="1" x14ac:dyDescent="0.3">
      <c r="A58" s="36" t="s">
        <v>20</v>
      </c>
      <c r="B58" s="232" t="s">
        <v>540</v>
      </c>
      <c r="C58" s="343">
        <f>+C46+C52+C57</f>
        <v>0</v>
      </c>
    </row>
    <row r="59" spans="1:3" ht="15" customHeight="1" thickBot="1" x14ac:dyDescent="0.3">
      <c r="C59" s="344"/>
    </row>
    <row r="60" spans="1:3" ht="14.25" customHeight="1" thickBot="1" x14ac:dyDescent="0.3">
      <c r="A60" s="234" t="s">
        <v>530</v>
      </c>
      <c r="B60" s="235"/>
      <c r="C60" s="120"/>
    </row>
    <row r="61" spans="1:3" ht="13.8" thickBot="1" x14ac:dyDescent="0.3">
      <c r="A61" s="234" t="s">
        <v>206</v>
      </c>
      <c r="B61" s="235"/>
      <c r="C61" s="120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C140"/>
  <sheetViews>
    <sheetView zoomScale="133" zoomScaleNormal="133" workbookViewId="0">
      <selection activeCell="C2" sqref="C2"/>
    </sheetView>
  </sheetViews>
  <sheetFormatPr defaultColWidth="9.33203125" defaultRowHeight="13.2" x14ac:dyDescent="0.25"/>
  <cols>
    <col min="1" max="1" width="13.109375" style="233" customWidth="1"/>
    <col min="2" max="2" width="60.109375" style="3" customWidth="1"/>
    <col min="3" max="3" width="17.109375" style="3" customWidth="1"/>
    <col min="4" max="16384" width="9.33203125" style="3"/>
  </cols>
  <sheetData>
    <row r="1" spans="1:3" s="2" customFormat="1" ht="21" customHeight="1" thickBot="1" x14ac:dyDescent="0.3">
      <c r="A1" s="214"/>
      <c r="B1" s="215"/>
      <c r="C1" s="414" t="str">
        <f>+CONCATENATE("9.3. melléklet a 3/",LEFT(ÖSSZEFÜGGÉSEK!A5,4),". (III.14.) önkormányzati rendelethez")</f>
        <v>9.3. melléklet a 3/2019. (III.14.) önkormányzati rendelethez</v>
      </c>
    </row>
    <row r="2" spans="1:3" s="91" customFormat="1" ht="34.5" customHeight="1" x14ac:dyDescent="0.25">
      <c r="A2" s="370" t="s">
        <v>204</v>
      </c>
      <c r="B2" s="331" t="s">
        <v>562</v>
      </c>
      <c r="C2" s="345" t="s">
        <v>60</v>
      </c>
    </row>
    <row r="3" spans="1:3" s="91" customFormat="1" ht="23.4" thickBot="1" x14ac:dyDescent="0.3">
      <c r="A3" s="408" t="s">
        <v>203</v>
      </c>
      <c r="B3" s="332" t="s">
        <v>405</v>
      </c>
      <c r="C3" s="346" t="s">
        <v>52</v>
      </c>
    </row>
    <row r="4" spans="1:3" s="92" customFormat="1" ht="15.9" customHeight="1" thickBot="1" x14ac:dyDescent="0.35">
      <c r="A4" s="217"/>
      <c r="B4" s="217"/>
      <c r="C4" s="4" t="s">
        <v>1088</v>
      </c>
    </row>
    <row r="5" spans="1:3" ht="15" customHeight="1" thickBot="1" x14ac:dyDescent="0.3">
      <c r="A5" s="577" t="s">
        <v>205</v>
      </c>
      <c r="B5" s="585" t="s">
        <v>54</v>
      </c>
      <c r="C5" s="586" t="s">
        <v>55</v>
      </c>
    </row>
    <row r="6" spans="1:3" s="73" customFormat="1" ht="15" customHeight="1" thickBot="1" x14ac:dyDescent="0.3">
      <c r="A6" s="587" t="s">
        <v>502</v>
      </c>
      <c r="B6" s="588" t="s">
        <v>503</v>
      </c>
      <c r="C6" s="589" t="s">
        <v>504</v>
      </c>
    </row>
    <row r="7" spans="1:3" s="73" customFormat="1" ht="15" customHeight="1" thickBot="1" x14ac:dyDescent="0.3">
      <c r="A7" s="590"/>
      <c r="B7" s="591" t="s">
        <v>56</v>
      </c>
      <c r="C7" s="592"/>
    </row>
    <row r="8" spans="1:3" s="95" customFormat="1" ht="15" customHeight="1" thickBot="1" x14ac:dyDescent="0.3">
      <c r="A8" s="485" t="s">
        <v>17</v>
      </c>
      <c r="B8" s="491" t="s">
        <v>251</v>
      </c>
      <c r="C8" s="492">
        <f>+C9+C10+C11+C12+C13+C14</f>
        <v>0</v>
      </c>
    </row>
    <row r="9" spans="1:3" s="95" customFormat="1" ht="15" customHeight="1" x14ac:dyDescent="0.25">
      <c r="A9" s="565" t="s">
        <v>98</v>
      </c>
      <c r="B9" s="494" t="s">
        <v>252</v>
      </c>
      <c r="C9" s="495"/>
    </row>
    <row r="10" spans="1:3" s="95" customFormat="1" ht="15" customHeight="1" x14ac:dyDescent="0.25">
      <c r="A10" s="566" t="s">
        <v>99</v>
      </c>
      <c r="B10" s="497" t="s">
        <v>253</v>
      </c>
      <c r="C10" s="498"/>
    </row>
    <row r="11" spans="1:3" s="95" customFormat="1" ht="15" customHeight="1" x14ac:dyDescent="0.25">
      <c r="A11" s="566" t="s">
        <v>100</v>
      </c>
      <c r="B11" s="497" t="s">
        <v>254</v>
      </c>
      <c r="C11" s="498"/>
    </row>
    <row r="12" spans="1:3" s="95" customFormat="1" ht="15" customHeight="1" x14ac:dyDescent="0.25">
      <c r="A12" s="566" t="s">
        <v>101</v>
      </c>
      <c r="B12" s="497" t="s">
        <v>255</v>
      </c>
      <c r="C12" s="498"/>
    </row>
    <row r="13" spans="1:3" s="95" customFormat="1" ht="15" customHeight="1" x14ac:dyDescent="0.25">
      <c r="A13" s="566" t="s">
        <v>148</v>
      </c>
      <c r="B13" s="497" t="s">
        <v>516</v>
      </c>
      <c r="C13" s="498"/>
    </row>
    <row r="14" spans="1:3" s="95" customFormat="1" ht="15" customHeight="1" thickBot="1" x14ac:dyDescent="0.3">
      <c r="A14" s="567" t="s">
        <v>102</v>
      </c>
      <c r="B14" s="504" t="s">
        <v>440</v>
      </c>
      <c r="C14" s="498"/>
    </row>
    <row r="15" spans="1:3" s="95" customFormat="1" ht="15" customHeight="1" thickBot="1" x14ac:dyDescent="0.3">
      <c r="A15" s="485" t="s">
        <v>18</v>
      </c>
      <c r="B15" s="502" t="s">
        <v>256</v>
      </c>
      <c r="C15" s="492">
        <f>+C16+C17+C18+C19+C20</f>
        <v>0</v>
      </c>
    </row>
    <row r="16" spans="1:3" s="95" customFormat="1" ht="15" customHeight="1" x14ac:dyDescent="0.25">
      <c r="A16" s="565" t="s">
        <v>104</v>
      </c>
      <c r="B16" s="494" t="s">
        <v>257</v>
      </c>
      <c r="C16" s="495"/>
    </row>
    <row r="17" spans="1:3" s="597" customFormat="1" ht="15" customHeight="1" x14ac:dyDescent="0.25">
      <c r="A17" s="566" t="s">
        <v>105</v>
      </c>
      <c r="B17" s="497" t="s">
        <v>258</v>
      </c>
      <c r="C17" s="498"/>
    </row>
    <row r="18" spans="1:3" s="597" customFormat="1" ht="15" customHeight="1" x14ac:dyDescent="0.25">
      <c r="A18" s="566" t="s">
        <v>106</v>
      </c>
      <c r="B18" s="497" t="s">
        <v>430</v>
      </c>
      <c r="C18" s="498"/>
    </row>
    <row r="19" spans="1:3" s="597" customFormat="1" ht="15" customHeight="1" x14ac:dyDescent="0.25">
      <c r="A19" s="566" t="s">
        <v>107</v>
      </c>
      <c r="B19" s="497" t="s">
        <v>431</v>
      </c>
      <c r="C19" s="498"/>
    </row>
    <row r="20" spans="1:3" s="95" customFormat="1" ht="15" customHeight="1" x14ac:dyDescent="0.25">
      <c r="A20" s="566" t="s">
        <v>108</v>
      </c>
      <c r="B20" s="497" t="s">
        <v>259</v>
      </c>
      <c r="C20" s="498"/>
    </row>
    <row r="21" spans="1:3" s="597" customFormat="1" ht="15" customHeight="1" thickBot="1" x14ac:dyDescent="0.3">
      <c r="A21" s="567" t="s">
        <v>117</v>
      </c>
      <c r="B21" s="504" t="s">
        <v>260</v>
      </c>
      <c r="C21" s="503"/>
    </row>
    <row r="22" spans="1:3" s="597" customFormat="1" ht="15" customHeight="1" thickBot="1" x14ac:dyDescent="0.3">
      <c r="A22" s="485" t="s">
        <v>19</v>
      </c>
      <c r="B22" s="491" t="s">
        <v>261</v>
      </c>
      <c r="C22" s="492">
        <f>+C23+C24+C25+C26+C27</f>
        <v>0</v>
      </c>
    </row>
    <row r="23" spans="1:3" s="597" customFormat="1" ht="15" customHeight="1" x14ac:dyDescent="0.25">
      <c r="A23" s="565" t="s">
        <v>87</v>
      </c>
      <c r="B23" s="494" t="s">
        <v>262</v>
      </c>
      <c r="C23" s="495"/>
    </row>
    <row r="24" spans="1:3" s="597" customFormat="1" ht="15" customHeight="1" x14ac:dyDescent="0.25">
      <c r="A24" s="566" t="s">
        <v>88</v>
      </c>
      <c r="B24" s="497" t="s">
        <v>263</v>
      </c>
      <c r="C24" s="498"/>
    </row>
    <row r="25" spans="1:3" s="597" customFormat="1" ht="15" customHeight="1" x14ac:dyDescent="0.25">
      <c r="A25" s="566" t="s">
        <v>89</v>
      </c>
      <c r="B25" s="497" t="s">
        <v>432</v>
      </c>
      <c r="C25" s="498"/>
    </row>
    <row r="26" spans="1:3" s="597" customFormat="1" ht="15" customHeight="1" x14ac:dyDescent="0.25">
      <c r="A26" s="566" t="s">
        <v>90</v>
      </c>
      <c r="B26" s="497" t="s">
        <v>433</v>
      </c>
      <c r="C26" s="498"/>
    </row>
    <row r="27" spans="1:3" s="597" customFormat="1" ht="15" customHeight="1" x14ac:dyDescent="0.25">
      <c r="A27" s="566" t="s">
        <v>171</v>
      </c>
      <c r="B27" s="497" t="s">
        <v>264</v>
      </c>
      <c r="C27" s="498"/>
    </row>
    <row r="28" spans="1:3" s="597" customFormat="1" ht="15" customHeight="1" thickBot="1" x14ac:dyDescent="0.3">
      <c r="A28" s="567" t="s">
        <v>172</v>
      </c>
      <c r="B28" s="504" t="s">
        <v>265</v>
      </c>
      <c r="C28" s="503"/>
    </row>
    <row r="29" spans="1:3" s="597" customFormat="1" ht="15" customHeight="1" thickBot="1" x14ac:dyDescent="0.3">
      <c r="A29" s="485" t="s">
        <v>173</v>
      </c>
      <c r="B29" s="491" t="s">
        <v>266</v>
      </c>
      <c r="C29" s="505">
        <f>+C30+C34+C35+C36</f>
        <v>0</v>
      </c>
    </row>
    <row r="30" spans="1:3" s="597" customFormat="1" ht="15" customHeight="1" x14ac:dyDescent="0.25">
      <c r="A30" s="565" t="s">
        <v>267</v>
      </c>
      <c r="B30" s="494" t="s">
        <v>517</v>
      </c>
      <c r="C30" s="506">
        <f>+C31+C32+C33</f>
        <v>0</v>
      </c>
    </row>
    <row r="31" spans="1:3" s="597" customFormat="1" ht="15" customHeight="1" x14ac:dyDescent="0.25">
      <c r="A31" s="566" t="s">
        <v>268</v>
      </c>
      <c r="B31" s="497" t="s">
        <v>273</v>
      </c>
      <c r="C31" s="498"/>
    </row>
    <row r="32" spans="1:3" s="597" customFormat="1" ht="15" customHeight="1" x14ac:dyDescent="0.25">
      <c r="A32" s="566" t="s">
        <v>269</v>
      </c>
      <c r="B32" s="497" t="s">
        <v>274</v>
      </c>
      <c r="C32" s="498"/>
    </row>
    <row r="33" spans="1:3" s="597" customFormat="1" ht="15" customHeight="1" x14ac:dyDescent="0.25">
      <c r="A33" s="566" t="s">
        <v>444</v>
      </c>
      <c r="B33" s="507" t="s">
        <v>445</v>
      </c>
      <c r="C33" s="498"/>
    </row>
    <row r="34" spans="1:3" s="95" customFormat="1" ht="15" customHeight="1" x14ac:dyDescent="0.25">
      <c r="A34" s="566" t="s">
        <v>270</v>
      </c>
      <c r="B34" s="497" t="s">
        <v>275</v>
      </c>
      <c r="C34" s="498"/>
    </row>
    <row r="35" spans="1:3" s="95" customFormat="1" ht="15" customHeight="1" x14ac:dyDescent="0.25">
      <c r="A35" s="566" t="s">
        <v>271</v>
      </c>
      <c r="B35" s="497" t="s">
        <v>276</v>
      </c>
      <c r="C35" s="498"/>
    </row>
    <row r="36" spans="1:3" s="95" customFormat="1" ht="15" customHeight="1" thickBot="1" x14ac:dyDescent="0.3">
      <c r="A36" s="567" t="s">
        <v>272</v>
      </c>
      <c r="B36" s="504" t="s">
        <v>277</v>
      </c>
      <c r="C36" s="503"/>
    </row>
    <row r="37" spans="1:3" s="95" customFormat="1" ht="15" customHeight="1" thickBot="1" x14ac:dyDescent="0.3">
      <c r="A37" s="485" t="s">
        <v>21</v>
      </c>
      <c r="B37" s="491" t="s">
        <v>441</v>
      </c>
      <c r="C37" s="492">
        <f>SUM(C38:C48)</f>
        <v>4808029</v>
      </c>
    </row>
    <row r="38" spans="1:3" s="95" customFormat="1" ht="15" customHeight="1" x14ac:dyDescent="0.25">
      <c r="A38" s="565" t="s">
        <v>91</v>
      </c>
      <c r="B38" s="494" t="s">
        <v>280</v>
      </c>
      <c r="C38" s="495"/>
    </row>
    <row r="39" spans="1:3" s="95" customFormat="1" ht="15" customHeight="1" x14ac:dyDescent="0.25">
      <c r="A39" s="566" t="s">
        <v>92</v>
      </c>
      <c r="B39" s="497" t="s">
        <v>281</v>
      </c>
      <c r="C39" s="498">
        <v>2478278</v>
      </c>
    </row>
    <row r="40" spans="1:3" s="597" customFormat="1" ht="15" customHeight="1" x14ac:dyDescent="0.25">
      <c r="A40" s="566" t="s">
        <v>93</v>
      </c>
      <c r="B40" s="497" t="s">
        <v>282</v>
      </c>
      <c r="C40" s="498"/>
    </row>
    <row r="41" spans="1:3" s="597" customFormat="1" ht="15" customHeight="1" x14ac:dyDescent="0.25">
      <c r="A41" s="566" t="s">
        <v>175</v>
      </c>
      <c r="B41" s="497" t="s">
        <v>283</v>
      </c>
      <c r="C41" s="498"/>
    </row>
    <row r="42" spans="1:3" s="597" customFormat="1" ht="15" customHeight="1" x14ac:dyDescent="0.25">
      <c r="A42" s="566" t="s">
        <v>176</v>
      </c>
      <c r="B42" s="497" t="s">
        <v>284</v>
      </c>
      <c r="C42" s="498">
        <v>1307493</v>
      </c>
    </row>
    <row r="43" spans="1:3" ht="15" customHeight="1" x14ac:dyDescent="0.25">
      <c r="A43" s="566" t="s">
        <v>177</v>
      </c>
      <c r="B43" s="497" t="s">
        <v>285</v>
      </c>
      <c r="C43" s="498">
        <v>1022158</v>
      </c>
    </row>
    <row r="44" spans="1:3" s="73" customFormat="1" ht="15" customHeight="1" x14ac:dyDescent="0.25">
      <c r="A44" s="566" t="s">
        <v>178</v>
      </c>
      <c r="B44" s="497" t="s">
        <v>286</v>
      </c>
      <c r="C44" s="498"/>
    </row>
    <row r="45" spans="1:3" s="95" customFormat="1" ht="15" customHeight="1" x14ac:dyDescent="0.25">
      <c r="A45" s="566" t="s">
        <v>179</v>
      </c>
      <c r="B45" s="497" t="s">
        <v>287</v>
      </c>
      <c r="C45" s="498">
        <v>100</v>
      </c>
    </row>
    <row r="46" spans="1:3" ht="15" customHeight="1" x14ac:dyDescent="0.25">
      <c r="A46" s="566" t="s">
        <v>278</v>
      </c>
      <c r="B46" s="497" t="s">
        <v>288</v>
      </c>
      <c r="C46" s="593"/>
    </row>
    <row r="47" spans="1:3" ht="15" customHeight="1" x14ac:dyDescent="0.25">
      <c r="A47" s="567" t="s">
        <v>279</v>
      </c>
      <c r="B47" s="504" t="s">
        <v>443</v>
      </c>
      <c r="C47" s="594"/>
    </row>
    <row r="48" spans="1:3" ht="15" customHeight="1" thickBot="1" x14ac:dyDescent="0.3">
      <c r="A48" s="567" t="s">
        <v>442</v>
      </c>
      <c r="B48" s="504" t="s">
        <v>289</v>
      </c>
      <c r="C48" s="594"/>
    </row>
    <row r="49" spans="1:3" ht="15" customHeight="1" thickBot="1" x14ac:dyDescent="0.3">
      <c r="A49" s="485" t="s">
        <v>22</v>
      </c>
      <c r="B49" s="491" t="s">
        <v>290</v>
      </c>
      <c r="C49" s="492">
        <f>SUM(C50:C54)</f>
        <v>0</v>
      </c>
    </row>
    <row r="50" spans="1:3" ht="15" customHeight="1" x14ac:dyDescent="0.25">
      <c r="A50" s="565" t="s">
        <v>94</v>
      </c>
      <c r="B50" s="494" t="s">
        <v>294</v>
      </c>
      <c r="C50" s="595"/>
    </row>
    <row r="51" spans="1:3" ht="15" customHeight="1" x14ac:dyDescent="0.25">
      <c r="A51" s="566" t="s">
        <v>95</v>
      </c>
      <c r="B51" s="497" t="s">
        <v>295</v>
      </c>
      <c r="C51" s="593"/>
    </row>
    <row r="52" spans="1:3" s="95" customFormat="1" ht="15" customHeight="1" x14ac:dyDescent="0.25">
      <c r="A52" s="566" t="s">
        <v>291</v>
      </c>
      <c r="B52" s="497" t="s">
        <v>296</v>
      </c>
      <c r="C52" s="593"/>
    </row>
    <row r="53" spans="1:3" ht="15" customHeight="1" x14ac:dyDescent="0.25">
      <c r="A53" s="566" t="s">
        <v>292</v>
      </c>
      <c r="B53" s="497" t="s">
        <v>297</v>
      </c>
      <c r="C53" s="593"/>
    </row>
    <row r="54" spans="1:3" ht="15" customHeight="1" thickBot="1" x14ac:dyDescent="0.3">
      <c r="A54" s="567" t="s">
        <v>293</v>
      </c>
      <c r="B54" s="504" t="s">
        <v>298</v>
      </c>
      <c r="C54" s="594"/>
    </row>
    <row r="55" spans="1:3" ht="15" customHeight="1" thickBot="1" x14ac:dyDescent="0.3">
      <c r="A55" s="485" t="s">
        <v>180</v>
      </c>
      <c r="B55" s="491" t="s">
        <v>299</v>
      </c>
      <c r="C55" s="492">
        <f>SUM(C56:C58)</f>
        <v>0</v>
      </c>
    </row>
    <row r="56" spans="1:3" ht="15" customHeight="1" x14ac:dyDescent="0.25">
      <c r="A56" s="565" t="s">
        <v>96</v>
      </c>
      <c r="B56" s="494" t="s">
        <v>300</v>
      </c>
      <c r="C56" s="495"/>
    </row>
    <row r="57" spans="1:3" ht="15" customHeight="1" x14ac:dyDescent="0.25">
      <c r="A57" s="566" t="s">
        <v>97</v>
      </c>
      <c r="B57" s="497" t="s">
        <v>434</v>
      </c>
      <c r="C57" s="498"/>
    </row>
    <row r="58" spans="1:3" ht="15" customHeight="1" x14ac:dyDescent="0.25">
      <c r="A58" s="566" t="s">
        <v>303</v>
      </c>
      <c r="B58" s="497" t="s">
        <v>301</v>
      </c>
      <c r="C58" s="498"/>
    </row>
    <row r="59" spans="1:3" ht="15" customHeight="1" thickBot="1" x14ac:dyDescent="0.3">
      <c r="A59" s="567" t="s">
        <v>304</v>
      </c>
      <c r="B59" s="504" t="s">
        <v>302</v>
      </c>
      <c r="C59" s="503"/>
    </row>
    <row r="60" spans="1:3" ht="15" customHeight="1" thickBot="1" x14ac:dyDescent="0.3">
      <c r="A60" s="485" t="s">
        <v>24</v>
      </c>
      <c r="B60" s="502" t="s">
        <v>305</v>
      </c>
      <c r="C60" s="492">
        <f>SUM(C61:C63)</f>
        <v>0</v>
      </c>
    </row>
    <row r="61" spans="1:3" ht="15" customHeight="1" x14ac:dyDescent="0.25">
      <c r="A61" s="565" t="s">
        <v>181</v>
      </c>
      <c r="B61" s="494" t="s">
        <v>307</v>
      </c>
      <c r="C61" s="593"/>
    </row>
    <row r="62" spans="1:3" ht="15" customHeight="1" x14ac:dyDescent="0.25">
      <c r="A62" s="566" t="s">
        <v>182</v>
      </c>
      <c r="B62" s="497" t="s">
        <v>435</v>
      </c>
      <c r="C62" s="593"/>
    </row>
    <row r="63" spans="1:3" ht="15" customHeight="1" x14ac:dyDescent="0.25">
      <c r="A63" s="566" t="s">
        <v>227</v>
      </c>
      <c r="B63" s="497" t="s">
        <v>308</v>
      </c>
      <c r="C63" s="593"/>
    </row>
    <row r="64" spans="1:3" ht="15" customHeight="1" thickBot="1" x14ac:dyDescent="0.3">
      <c r="A64" s="567" t="s">
        <v>306</v>
      </c>
      <c r="B64" s="504" t="s">
        <v>309</v>
      </c>
      <c r="C64" s="593"/>
    </row>
    <row r="65" spans="1:3" ht="15" customHeight="1" thickBot="1" x14ac:dyDescent="0.3">
      <c r="A65" s="485" t="s">
        <v>25</v>
      </c>
      <c r="B65" s="491" t="s">
        <v>310</v>
      </c>
      <c r="C65" s="505">
        <f>+C8+C15+C22+C29+C37+C49+C55+C60</f>
        <v>4808029</v>
      </c>
    </row>
    <row r="66" spans="1:3" ht="15" customHeight="1" thickBot="1" x14ac:dyDescent="0.3">
      <c r="A66" s="568" t="s">
        <v>401</v>
      </c>
      <c r="B66" s="502" t="s">
        <v>312</v>
      </c>
      <c r="C66" s="492">
        <f>SUM(C67:C69)</f>
        <v>0</v>
      </c>
    </row>
    <row r="67" spans="1:3" ht="15" customHeight="1" x14ac:dyDescent="0.25">
      <c r="A67" s="565" t="s">
        <v>343</v>
      </c>
      <c r="B67" s="494" t="s">
        <v>313</v>
      </c>
      <c r="C67" s="593"/>
    </row>
    <row r="68" spans="1:3" ht="15" customHeight="1" x14ac:dyDescent="0.25">
      <c r="A68" s="566" t="s">
        <v>352</v>
      </c>
      <c r="B68" s="497" t="s">
        <v>314</v>
      </c>
      <c r="C68" s="593"/>
    </row>
    <row r="69" spans="1:3" ht="15" customHeight="1" thickBot="1" x14ac:dyDescent="0.3">
      <c r="A69" s="567" t="s">
        <v>353</v>
      </c>
      <c r="B69" s="569" t="s">
        <v>315</v>
      </c>
      <c r="C69" s="593"/>
    </row>
    <row r="70" spans="1:3" ht="15" customHeight="1" thickBot="1" x14ac:dyDescent="0.3">
      <c r="A70" s="568" t="s">
        <v>316</v>
      </c>
      <c r="B70" s="502" t="s">
        <v>317</v>
      </c>
      <c r="C70" s="492">
        <f>SUM(C71:C74)</f>
        <v>0</v>
      </c>
    </row>
    <row r="71" spans="1:3" ht="15" customHeight="1" x14ac:dyDescent="0.25">
      <c r="A71" s="565" t="s">
        <v>149</v>
      </c>
      <c r="B71" s="494" t="s">
        <v>318</v>
      </c>
      <c r="C71" s="593"/>
    </row>
    <row r="72" spans="1:3" ht="15" customHeight="1" x14ac:dyDescent="0.25">
      <c r="A72" s="566" t="s">
        <v>150</v>
      </c>
      <c r="B72" s="497" t="s">
        <v>319</v>
      </c>
      <c r="C72" s="593"/>
    </row>
    <row r="73" spans="1:3" ht="15" customHeight="1" x14ac:dyDescent="0.25">
      <c r="A73" s="566" t="s">
        <v>344</v>
      </c>
      <c r="B73" s="497" t="s">
        <v>320</v>
      </c>
      <c r="C73" s="593"/>
    </row>
    <row r="74" spans="1:3" ht="15" customHeight="1" thickBot="1" x14ac:dyDescent="0.3">
      <c r="A74" s="567" t="s">
        <v>345</v>
      </c>
      <c r="B74" s="504" t="s">
        <v>321</v>
      </c>
      <c r="C74" s="593"/>
    </row>
    <row r="75" spans="1:3" ht="15" customHeight="1" thickBot="1" x14ac:dyDescent="0.3">
      <c r="A75" s="568" t="s">
        <v>322</v>
      </c>
      <c r="B75" s="502" t="s">
        <v>323</v>
      </c>
      <c r="C75" s="492">
        <f>SUM(C76:C77)</f>
        <v>2033733</v>
      </c>
    </row>
    <row r="76" spans="1:3" ht="15" customHeight="1" x14ac:dyDescent="0.25">
      <c r="A76" s="565" t="s">
        <v>346</v>
      </c>
      <c r="B76" s="494" t="s">
        <v>324</v>
      </c>
      <c r="C76" s="593">
        <v>2033733</v>
      </c>
    </row>
    <row r="77" spans="1:3" ht="15" customHeight="1" thickBot="1" x14ac:dyDescent="0.3">
      <c r="A77" s="567" t="s">
        <v>347</v>
      </c>
      <c r="B77" s="504" t="s">
        <v>325</v>
      </c>
      <c r="C77" s="593"/>
    </row>
    <row r="78" spans="1:3" ht="15" customHeight="1" thickBot="1" x14ac:dyDescent="0.3">
      <c r="A78" s="568" t="s">
        <v>326</v>
      </c>
      <c r="B78" s="502" t="s">
        <v>327</v>
      </c>
      <c r="C78" s="492">
        <f>SUM(C79:C82)</f>
        <v>49290825</v>
      </c>
    </row>
    <row r="79" spans="1:3" ht="15" customHeight="1" x14ac:dyDescent="0.25">
      <c r="A79" s="565" t="s">
        <v>348</v>
      </c>
      <c r="B79" s="494" t="s">
        <v>328</v>
      </c>
      <c r="C79" s="593"/>
    </row>
    <row r="80" spans="1:3" ht="15" customHeight="1" x14ac:dyDescent="0.25">
      <c r="A80" s="566" t="s">
        <v>349</v>
      </c>
      <c r="B80" s="497" t="s">
        <v>329</v>
      </c>
      <c r="C80" s="593"/>
    </row>
    <row r="81" spans="1:3" ht="15" customHeight="1" x14ac:dyDescent="0.25">
      <c r="A81" s="567" t="s">
        <v>350</v>
      </c>
      <c r="B81" s="504" t="s">
        <v>551</v>
      </c>
      <c r="C81" s="593">
        <v>49290825</v>
      </c>
    </row>
    <row r="82" spans="1:3" ht="15" customHeight="1" thickBot="1" x14ac:dyDescent="0.3">
      <c r="A82" s="567" t="s">
        <v>563</v>
      </c>
      <c r="B82" s="504" t="s">
        <v>330</v>
      </c>
      <c r="C82" s="593"/>
    </row>
    <row r="83" spans="1:3" ht="15" customHeight="1" thickBot="1" x14ac:dyDescent="0.3">
      <c r="A83" s="568" t="s">
        <v>331</v>
      </c>
      <c r="B83" s="502" t="s">
        <v>351</v>
      </c>
      <c r="C83" s="492">
        <f>SUM(C84:C87)</f>
        <v>0</v>
      </c>
    </row>
    <row r="84" spans="1:3" ht="15" customHeight="1" x14ac:dyDescent="0.25">
      <c r="A84" s="570" t="s">
        <v>332</v>
      </c>
      <c r="B84" s="494" t="s">
        <v>333</v>
      </c>
      <c r="C84" s="593"/>
    </row>
    <row r="85" spans="1:3" ht="15" customHeight="1" x14ac:dyDescent="0.25">
      <c r="A85" s="571" t="s">
        <v>334</v>
      </c>
      <c r="B85" s="497" t="s">
        <v>335</v>
      </c>
      <c r="C85" s="593"/>
    </row>
    <row r="86" spans="1:3" ht="15" customHeight="1" x14ac:dyDescent="0.25">
      <c r="A86" s="571" t="s">
        <v>336</v>
      </c>
      <c r="B86" s="497" t="s">
        <v>337</v>
      </c>
      <c r="C86" s="593"/>
    </row>
    <row r="87" spans="1:3" ht="15" customHeight="1" thickBot="1" x14ac:dyDescent="0.3">
      <c r="A87" s="572" t="s">
        <v>338</v>
      </c>
      <c r="B87" s="504" t="s">
        <v>339</v>
      </c>
      <c r="C87" s="593"/>
    </row>
    <row r="88" spans="1:3" ht="15" customHeight="1" thickBot="1" x14ac:dyDescent="0.3">
      <c r="A88" s="568" t="s">
        <v>340</v>
      </c>
      <c r="B88" s="502" t="s">
        <v>485</v>
      </c>
      <c r="C88" s="514"/>
    </row>
    <row r="89" spans="1:3" ht="15" customHeight="1" thickBot="1" x14ac:dyDescent="0.3">
      <c r="A89" s="568" t="s">
        <v>518</v>
      </c>
      <c r="B89" s="502" t="s">
        <v>341</v>
      </c>
      <c r="C89" s="514"/>
    </row>
    <row r="90" spans="1:3" ht="15" customHeight="1" thickBot="1" x14ac:dyDescent="0.3">
      <c r="A90" s="568" t="s">
        <v>519</v>
      </c>
      <c r="B90" s="515" t="s">
        <v>488</v>
      </c>
      <c r="C90" s="505">
        <f>+C66+C70+C75+C78+C83+C89+C88</f>
        <v>51324558</v>
      </c>
    </row>
    <row r="91" spans="1:3" ht="15" customHeight="1" thickBot="1" x14ac:dyDescent="0.3">
      <c r="A91" s="573" t="s">
        <v>520</v>
      </c>
      <c r="B91" s="517" t="s">
        <v>521</v>
      </c>
      <c r="C91" s="505">
        <f>+C65+C90</f>
        <v>56132587</v>
      </c>
    </row>
    <row r="92" spans="1:3" ht="15" customHeight="1" thickBot="1" x14ac:dyDescent="0.3">
      <c r="A92" s="574"/>
      <c r="B92" s="575"/>
      <c r="C92" s="576"/>
    </row>
    <row r="93" spans="1:3" ht="15" customHeight="1" thickBot="1" x14ac:dyDescent="0.3">
      <c r="A93" s="577"/>
      <c r="B93" s="578" t="s">
        <v>57</v>
      </c>
      <c r="C93" s="579"/>
    </row>
    <row r="94" spans="1:3" ht="15" customHeight="1" thickBot="1" x14ac:dyDescent="0.3">
      <c r="A94" s="487" t="s">
        <v>17</v>
      </c>
      <c r="B94" s="522" t="s">
        <v>613</v>
      </c>
      <c r="C94" s="523">
        <f>+C95+C96+C97+C98+C99+C100</f>
        <v>56132587</v>
      </c>
    </row>
    <row r="95" spans="1:3" ht="15" customHeight="1" x14ac:dyDescent="0.25">
      <c r="A95" s="580" t="s">
        <v>98</v>
      </c>
      <c r="B95" s="525" t="s">
        <v>48</v>
      </c>
      <c r="C95" s="526">
        <v>34379971</v>
      </c>
    </row>
    <row r="96" spans="1:3" ht="15" customHeight="1" x14ac:dyDescent="0.25">
      <c r="A96" s="566" t="s">
        <v>99</v>
      </c>
      <c r="B96" s="527" t="s">
        <v>183</v>
      </c>
      <c r="C96" s="498">
        <v>6686420</v>
      </c>
    </row>
    <row r="97" spans="1:3" ht="15" customHeight="1" x14ac:dyDescent="0.25">
      <c r="A97" s="566" t="s">
        <v>100</v>
      </c>
      <c r="B97" s="527" t="s">
        <v>139</v>
      </c>
      <c r="C97" s="503">
        <v>15066196</v>
      </c>
    </row>
    <row r="98" spans="1:3" ht="15" customHeight="1" x14ac:dyDescent="0.25">
      <c r="A98" s="566" t="s">
        <v>101</v>
      </c>
      <c r="B98" s="528" t="s">
        <v>184</v>
      </c>
      <c r="C98" s="503"/>
    </row>
    <row r="99" spans="1:3" ht="15" customHeight="1" x14ac:dyDescent="0.25">
      <c r="A99" s="566" t="s">
        <v>112</v>
      </c>
      <c r="B99" s="529" t="s">
        <v>185</v>
      </c>
      <c r="C99" s="503"/>
    </row>
    <row r="100" spans="1:3" ht="15" customHeight="1" x14ac:dyDescent="0.25">
      <c r="A100" s="566" t="s">
        <v>355</v>
      </c>
      <c r="B100" s="528" t="s">
        <v>49</v>
      </c>
      <c r="C100" s="498"/>
    </row>
    <row r="101" spans="1:3" ht="15" customHeight="1" x14ac:dyDescent="0.25">
      <c r="A101" s="567" t="s">
        <v>356</v>
      </c>
      <c r="B101" s="527" t="s">
        <v>523</v>
      </c>
      <c r="C101" s="503"/>
    </row>
    <row r="102" spans="1:3" ht="15" customHeight="1" thickBot="1" x14ac:dyDescent="0.3">
      <c r="A102" s="582" t="s">
        <v>448</v>
      </c>
      <c r="B102" s="583" t="s">
        <v>524</v>
      </c>
      <c r="C102" s="536"/>
    </row>
    <row r="103" spans="1:3" ht="15" customHeight="1" thickBot="1" x14ac:dyDescent="0.3">
      <c r="A103" s="485" t="s">
        <v>18</v>
      </c>
      <c r="B103" s="554" t="s">
        <v>608</v>
      </c>
      <c r="C103" s="492">
        <f>+C104+C106+C108</f>
        <v>0</v>
      </c>
    </row>
    <row r="104" spans="1:3" ht="15" customHeight="1" x14ac:dyDescent="0.25">
      <c r="A104" s="565" t="s">
        <v>104</v>
      </c>
      <c r="B104" s="527" t="s">
        <v>225</v>
      </c>
      <c r="C104" s="495"/>
    </row>
    <row r="105" spans="1:3" ht="15" customHeight="1" x14ac:dyDescent="0.25">
      <c r="A105" s="565" t="s">
        <v>105</v>
      </c>
      <c r="B105" s="540" t="s">
        <v>370</v>
      </c>
      <c r="C105" s="495"/>
    </row>
    <row r="106" spans="1:3" ht="15" customHeight="1" x14ac:dyDescent="0.25">
      <c r="A106" s="565" t="s">
        <v>106</v>
      </c>
      <c r="B106" s="540" t="s">
        <v>187</v>
      </c>
      <c r="C106" s="498"/>
    </row>
    <row r="107" spans="1:3" ht="15" customHeight="1" x14ac:dyDescent="0.25">
      <c r="A107" s="565" t="s">
        <v>107</v>
      </c>
      <c r="B107" s="540" t="s">
        <v>371</v>
      </c>
      <c r="C107" s="541"/>
    </row>
    <row r="108" spans="1:3" ht="15" customHeight="1" thickBot="1" x14ac:dyDescent="0.3">
      <c r="A108" s="565" t="s">
        <v>108</v>
      </c>
      <c r="B108" s="501" t="s">
        <v>228</v>
      </c>
      <c r="C108" s="541"/>
    </row>
    <row r="109" spans="1:3" ht="15" customHeight="1" thickBot="1" x14ac:dyDescent="0.3">
      <c r="A109" s="485" t="s">
        <v>19</v>
      </c>
      <c r="B109" s="544" t="s">
        <v>458</v>
      </c>
      <c r="C109" s="492">
        <f>+C94+C103</f>
        <v>56132587</v>
      </c>
    </row>
    <row r="110" spans="1:3" ht="24.75" customHeight="1" thickBot="1" x14ac:dyDescent="0.3">
      <c r="A110" s="485" t="s">
        <v>20</v>
      </c>
      <c r="B110" s="544" t="s">
        <v>459</v>
      </c>
      <c r="C110" s="492">
        <f>+C111+C112+C113</f>
        <v>0</v>
      </c>
    </row>
    <row r="111" spans="1:3" ht="15" customHeight="1" x14ac:dyDescent="0.25">
      <c r="A111" s="565" t="s">
        <v>267</v>
      </c>
      <c r="B111" s="545" t="s">
        <v>528</v>
      </c>
      <c r="C111" s="541"/>
    </row>
    <row r="112" spans="1:3" ht="15" customHeight="1" x14ac:dyDescent="0.25">
      <c r="A112" s="565" t="s">
        <v>270</v>
      </c>
      <c r="B112" s="545" t="s">
        <v>467</v>
      </c>
      <c r="C112" s="541"/>
    </row>
    <row r="113" spans="1:3" ht="15" customHeight="1" thickBot="1" x14ac:dyDescent="0.3">
      <c r="A113" s="581" t="s">
        <v>271</v>
      </c>
      <c r="B113" s="546" t="s">
        <v>527</v>
      </c>
      <c r="C113" s="541"/>
    </row>
    <row r="114" spans="1:3" ht="15" customHeight="1" thickBot="1" x14ac:dyDescent="0.3">
      <c r="A114" s="485" t="s">
        <v>21</v>
      </c>
      <c r="B114" s="544" t="s">
        <v>460</v>
      </c>
      <c r="C114" s="492">
        <f>+C115+C116+C117+C118+C119+C120</f>
        <v>0</v>
      </c>
    </row>
    <row r="115" spans="1:3" ht="15" customHeight="1" x14ac:dyDescent="0.25">
      <c r="A115" s="565" t="s">
        <v>91</v>
      </c>
      <c r="B115" s="545" t="s">
        <v>469</v>
      </c>
      <c r="C115" s="541"/>
    </row>
    <row r="116" spans="1:3" ht="15" customHeight="1" x14ac:dyDescent="0.25">
      <c r="A116" s="565" t="s">
        <v>92</v>
      </c>
      <c r="B116" s="545" t="s">
        <v>461</v>
      </c>
      <c r="C116" s="541"/>
    </row>
    <row r="117" spans="1:3" ht="15" customHeight="1" x14ac:dyDescent="0.25">
      <c r="A117" s="565" t="s">
        <v>93</v>
      </c>
      <c r="B117" s="545" t="s">
        <v>462</v>
      </c>
      <c r="C117" s="541"/>
    </row>
    <row r="118" spans="1:3" ht="15" customHeight="1" x14ac:dyDescent="0.25">
      <c r="A118" s="565" t="s">
        <v>175</v>
      </c>
      <c r="B118" s="545" t="s">
        <v>526</v>
      </c>
      <c r="C118" s="541"/>
    </row>
    <row r="119" spans="1:3" ht="15" customHeight="1" x14ac:dyDescent="0.25">
      <c r="A119" s="565" t="s">
        <v>176</v>
      </c>
      <c r="B119" s="545" t="s">
        <v>464</v>
      </c>
      <c r="C119" s="541"/>
    </row>
    <row r="120" spans="1:3" ht="15" customHeight="1" thickBot="1" x14ac:dyDescent="0.3">
      <c r="A120" s="581" t="s">
        <v>177</v>
      </c>
      <c r="B120" s="546" t="s">
        <v>465</v>
      </c>
      <c r="C120" s="541"/>
    </row>
    <row r="121" spans="1:3" ht="15" customHeight="1" thickBot="1" x14ac:dyDescent="0.3">
      <c r="A121" s="485" t="s">
        <v>22</v>
      </c>
      <c r="B121" s="544" t="s">
        <v>552</v>
      </c>
      <c r="C121" s="505">
        <f>+C122+C123+C125+C126+C124</f>
        <v>0</v>
      </c>
    </row>
    <row r="122" spans="1:3" ht="15" customHeight="1" x14ac:dyDescent="0.25">
      <c r="A122" s="565" t="s">
        <v>94</v>
      </c>
      <c r="B122" s="545" t="s">
        <v>377</v>
      </c>
      <c r="C122" s="541"/>
    </row>
    <row r="123" spans="1:3" ht="15" customHeight="1" x14ac:dyDescent="0.25">
      <c r="A123" s="565" t="s">
        <v>95</v>
      </c>
      <c r="B123" s="545" t="s">
        <v>378</v>
      </c>
      <c r="C123" s="541"/>
    </row>
    <row r="124" spans="1:3" ht="15" customHeight="1" x14ac:dyDescent="0.25">
      <c r="A124" s="565" t="s">
        <v>291</v>
      </c>
      <c r="B124" s="545" t="s">
        <v>551</v>
      </c>
      <c r="C124" s="541"/>
    </row>
    <row r="125" spans="1:3" ht="15" customHeight="1" x14ac:dyDescent="0.25">
      <c r="A125" s="565" t="s">
        <v>292</v>
      </c>
      <c r="B125" s="545" t="s">
        <v>474</v>
      </c>
      <c r="C125" s="541"/>
    </row>
    <row r="126" spans="1:3" ht="15" customHeight="1" thickBot="1" x14ac:dyDescent="0.3">
      <c r="A126" s="581" t="s">
        <v>293</v>
      </c>
      <c r="B126" s="546" t="s">
        <v>397</v>
      </c>
      <c r="C126" s="541"/>
    </row>
    <row r="127" spans="1:3" ht="15" customHeight="1" thickBot="1" x14ac:dyDescent="0.3">
      <c r="A127" s="485" t="s">
        <v>23</v>
      </c>
      <c r="B127" s="544" t="s">
        <v>475</v>
      </c>
      <c r="C127" s="547">
        <f>+C128+C129+C130+C131+C132</f>
        <v>0</v>
      </c>
    </row>
    <row r="128" spans="1:3" ht="15" customHeight="1" x14ac:dyDescent="0.25">
      <c r="A128" s="565" t="s">
        <v>96</v>
      </c>
      <c r="B128" s="545" t="s">
        <v>470</v>
      </c>
      <c r="C128" s="541"/>
    </row>
    <row r="129" spans="1:3" ht="15" customHeight="1" x14ac:dyDescent="0.25">
      <c r="A129" s="565" t="s">
        <v>97</v>
      </c>
      <c r="B129" s="545" t="s">
        <v>477</v>
      </c>
      <c r="C129" s="541"/>
    </row>
    <row r="130" spans="1:3" ht="15" customHeight="1" x14ac:dyDescent="0.25">
      <c r="A130" s="565" t="s">
        <v>303</v>
      </c>
      <c r="B130" s="545" t="s">
        <v>472</v>
      </c>
      <c r="C130" s="541"/>
    </row>
    <row r="131" spans="1:3" ht="15" customHeight="1" x14ac:dyDescent="0.25">
      <c r="A131" s="565" t="s">
        <v>304</v>
      </c>
      <c r="B131" s="650" t="s">
        <v>619</v>
      </c>
      <c r="C131" s="541"/>
    </row>
    <row r="132" spans="1:3" ht="15" customHeight="1" thickBot="1" x14ac:dyDescent="0.3">
      <c r="A132" s="581" t="s">
        <v>476</v>
      </c>
      <c r="B132" s="546" t="s">
        <v>479</v>
      </c>
      <c r="C132" s="543"/>
    </row>
    <row r="133" spans="1:3" ht="15" customHeight="1" thickBot="1" x14ac:dyDescent="0.3">
      <c r="A133" s="584" t="s">
        <v>24</v>
      </c>
      <c r="B133" s="544" t="s">
        <v>480</v>
      </c>
      <c r="C133" s="547"/>
    </row>
    <row r="134" spans="1:3" ht="15" customHeight="1" thickBot="1" x14ac:dyDescent="0.3">
      <c r="A134" s="584" t="s">
        <v>25</v>
      </c>
      <c r="B134" s="544" t="s">
        <v>481</v>
      </c>
      <c r="C134" s="547"/>
    </row>
    <row r="135" spans="1:3" ht="15" customHeight="1" thickBot="1" x14ac:dyDescent="0.3">
      <c r="A135" s="485" t="s">
        <v>26</v>
      </c>
      <c r="B135" s="544" t="s">
        <v>483</v>
      </c>
      <c r="C135" s="549">
        <f>+C110+C114+C121+C127+C133+C134</f>
        <v>0</v>
      </c>
    </row>
    <row r="136" spans="1:3" ht="15" customHeight="1" thickBot="1" x14ac:dyDescent="0.3">
      <c r="A136" s="596" t="s">
        <v>27</v>
      </c>
      <c r="B136" s="552" t="s">
        <v>482</v>
      </c>
      <c r="C136" s="549">
        <f>+C109+C135</f>
        <v>56132587</v>
      </c>
    </row>
    <row r="137" spans="1:3" ht="15" customHeight="1" thickBot="1" x14ac:dyDescent="0.3">
      <c r="C137" s="344"/>
    </row>
    <row r="138" spans="1:3" ht="15" customHeight="1" thickBot="1" x14ac:dyDescent="0.3">
      <c r="A138" s="234" t="s">
        <v>530</v>
      </c>
      <c r="B138" s="235"/>
      <c r="C138" s="120">
        <v>12</v>
      </c>
    </row>
    <row r="139" spans="1:3" ht="15" customHeight="1" thickBot="1" x14ac:dyDescent="0.3">
      <c r="A139" s="234" t="s">
        <v>206</v>
      </c>
      <c r="B139" s="235"/>
      <c r="C139" s="120">
        <v>0</v>
      </c>
    </row>
    <row r="140" spans="1:3" ht="15" customHeight="1" x14ac:dyDescent="0.25">
      <c r="C140" s="344"/>
    </row>
  </sheetData>
  <sheetProtection selectLockedCells="1" selectUnlockedCells="1"/>
  <phoneticPr fontId="30" type="noConversion"/>
  <printOptions horizontalCentered="1"/>
  <pageMargins left="0.78740157480314965" right="0.78740157480314965" top="0.39370078740157483" bottom="0.39370078740157483" header="0.78740157480314965" footer="0.78740157480314965"/>
  <pageSetup paperSize="9" scale="95" orientation="portrait" verticalDpi="300" r:id="rId1"/>
  <headerFooter alignWithMargins="0">
    <oddFooter>&amp;P. oldal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C140"/>
  <sheetViews>
    <sheetView zoomScale="145" zoomScaleNormal="145" workbookViewId="0">
      <selection activeCell="C3" sqref="C3"/>
    </sheetView>
  </sheetViews>
  <sheetFormatPr defaultColWidth="9.33203125" defaultRowHeight="13.2" x14ac:dyDescent="0.25"/>
  <cols>
    <col min="1" max="1" width="13.109375" style="233" customWidth="1"/>
    <col min="2" max="2" width="60.109375" style="3" customWidth="1"/>
    <col min="3" max="3" width="17.109375" style="3" customWidth="1"/>
    <col min="4" max="16384" width="9.33203125" style="3"/>
  </cols>
  <sheetData>
    <row r="1" spans="1:3" s="2" customFormat="1" ht="21" customHeight="1" thickBot="1" x14ac:dyDescent="0.3">
      <c r="A1" s="214"/>
      <c r="B1" s="215"/>
      <c r="C1" s="414" t="str">
        <f>+CONCATENATE("9.3.1. melléklet a 3/",LEFT(ÖSSZEFÜGGÉSEK!A5,4),". (III.14.) önkormányzati rendelethez")</f>
        <v>9.3.1. melléklet a 3/2019. (III.14.) önkormányzati rendelethez</v>
      </c>
    </row>
    <row r="2" spans="1:3" s="91" customFormat="1" ht="34.5" customHeight="1" x14ac:dyDescent="0.25">
      <c r="A2" s="370" t="s">
        <v>204</v>
      </c>
      <c r="B2" s="331" t="s">
        <v>562</v>
      </c>
      <c r="C2" s="345" t="s">
        <v>60</v>
      </c>
    </row>
    <row r="3" spans="1:3" s="91" customFormat="1" ht="23.4" thickBot="1" x14ac:dyDescent="0.3">
      <c r="A3" s="408" t="s">
        <v>203</v>
      </c>
      <c r="B3" s="332" t="s">
        <v>1080</v>
      </c>
      <c r="C3" s="346" t="s">
        <v>52</v>
      </c>
    </row>
    <row r="4" spans="1:3" s="92" customFormat="1" ht="15.9" customHeight="1" thickBot="1" x14ac:dyDescent="0.35">
      <c r="A4" s="217"/>
      <c r="B4" s="217"/>
      <c r="C4" s="4" t="s">
        <v>1088</v>
      </c>
    </row>
    <row r="5" spans="1:3" ht="15" customHeight="1" thickBot="1" x14ac:dyDescent="0.3">
      <c r="A5" s="577" t="s">
        <v>205</v>
      </c>
      <c r="B5" s="585" t="s">
        <v>54</v>
      </c>
      <c r="C5" s="586" t="s">
        <v>55</v>
      </c>
    </row>
    <row r="6" spans="1:3" s="73" customFormat="1" ht="15" customHeight="1" thickBot="1" x14ac:dyDescent="0.3">
      <c r="A6" s="587" t="s">
        <v>502</v>
      </c>
      <c r="B6" s="588" t="s">
        <v>503</v>
      </c>
      <c r="C6" s="589" t="s">
        <v>504</v>
      </c>
    </row>
    <row r="7" spans="1:3" s="73" customFormat="1" ht="15" customHeight="1" thickBot="1" x14ac:dyDescent="0.3">
      <c r="A7" s="590"/>
      <c r="B7" s="591" t="s">
        <v>56</v>
      </c>
      <c r="C7" s="592"/>
    </row>
    <row r="8" spans="1:3" s="95" customFormat="1" ht="15" customHeight="1" thickBot="1" x14ac:dyDescent="0.3">
      <c r="A8" s="485" t="s">
        <v>17</v>
      </c>
      <c r="B8" s="491" t="s">
        <v>251</v>
      </c>
      <c r="C8" s="492">
        <f>+C9+C10+C11+C12+C13+C14</f>
        <v>0</v>
      </c>
    </row>
    <row r="9" spans="1:3" s="95" customFormat="1" ht="15" customHeight="1" x14ac:dyDescent="0.25">
      <c r="A9" s="565" t="s">
        <v>98</v>
      </c>
      <c r="B9" s="494" t="s">
        <v>252</v>
      </c>
      <c r="C9" s="495"/>
    </row>
    <row r="10" spans="1:3" s="95" customFormat="1" ht="15" customHeight="1" x14ac:dyDescent="0.25">
      <c r="A10" s="566" t="s">
        <v>99</v>
      </c>
      <c r="B10" s="497" t="s">
        <v>253</v>
      </c>
      <c r="C10" s="498"/>
    </row>
    <row r="11" spans="1:3" s="95" customFormat="1" ht="15" customHeight="1" x14ac:dyDescent="0.25">
      <c r="A11" s="566" t="s">
        <v>100</v>
      </c>
      <c r="B11" s="497" t="s">
        <v>254</v>
      </c>
      <c r="C11" s="498"/>
    </row>
    <row r="12" spans="1:3" s="95" customFormat="1" ht="15" customHeight="1" x14ac:dyDescent="0.25">
      <c r="A12" s="566" t="s">
        <v>101</v>
      </c>
      <c r="B12" s="497" t="s">
        <v>255</v>
      </c>
      <c r="C12" s="498"/>
    </row>
    <row r="13" spans="1:3" s="95" customFormat="1" ht="15" customHeight="1" x14ac:dyDescent="0.25">
      <c r="A13" s="566" t="s">
        <v>148</v>
      </c>
      <c r="B13" s="497" t="s">
        <v>516</v>
      </c>
      <c r="C13" s="498"/>
    </row>
    <row r="14" spans="1:3" s="95" customFormat="1" ht="15" customHeight="1" thickBot="1" x14ac:dyDescent="0.3">
      <c r="A14" s="567" t="s">
        <v>102</v>
      </c>
      <c r="B14" s="504" t="s">
        <v>440</v>
      </c>
      <c r="C14" s="498"/>
    </row>
    <row r="15" spans="1:3" s="95" customFormat="1" ht="15" customHeight="1" thickBot="1" x14ac:dyDescent="0.3">
      <c r="A15" s="485" t="s">
        <v>18</v>
      </c>
      <c r="B15" s="502" t="s">
        <v>256</v>
      </c>
      <c r="C15" s="492">
        <f>+C16+C17+C18+C19+C20</f>
        <v>0</v>
      </c>
    </row>
    <row r="16" spans="1:3" s="95" customFormat="1" ht="15" customHeight="1" x14ac:dyDescent="0.25">
      <c r="A16" s="565" t="s">
        <v>104</v>
      </c>
      <c r="B16" s="494" t="s">
        <v>257</v>
      </c>
      <c r="C16" s="495"/>
    </row>
    <row r="17" spans="1:3" s="597" customFormat="1" ht="15" customHeight="1" x14ac:dyDescent="0.25">
      <c r="A17" s="566" t="s">
        <v>105</v>
      </c>
      <c r="B17" s="497" t="s">
        <v>258</v>
      </c>
      <c r="C17" s="498"/>
    </row>
    <row r="18" spans="1:3" s="597" customFormat="1" ht="15" customHeight="1" x14ac:dyDescent="0.25">
      <c r="A18" s="566" t="s">
        <v>106</v>
      </c>
      <c r="B18" s="497" t="s">
        <v>430</v>
      </c>
      <c r="C18" s="498"/>
    </row>
    <row r="19" spans="1:3" s="597" customFormat="1" ht="15" customHeight="1" x14ac:dyDescent="0.25">
      <c r="A19" s="566" t="s">
        <v>107</v>
      </c>
      <c r="B19" s="497" t="s">
        <v>431</v>
      </c>
      <c r="C19" s="498"/>
    </row>
    <row r="20" spans="1:3" s="95" customFormat="1" ht="15" customHeight="1" x14ac:dyDescent="0.25">
      <c r="A20" s="566" t="s">
        <v>108</v>
      </c>
      <c r="B20" s="497" t="s">
        <v>259</v>
      </c>
      <c r="C20" s="498"/>
    </row>
    <row r="21" spans="1:3" s="597" customFormat="1" ht="15" customHeight="1" thickBot="1" x14ac:dyDescent="0.3">
      <c r="A21" s="567" t="s">
        <v>117</v>
      </c>
      <c r="B21" s="504" t="s">
        <v>260</v>
      </c>
      <c r="C21" s="503"/>
    </row>
    <row r="22" spans="1:3" s="597" customFormat="1" ht="15" customHeight="1" thickBot="1" x14ac:dyDescent="0.3">
      <c r="A22" s="485" t="s">
        <v>19</v>
      </c>
      <c r="B22" s="491" t="s">
        <v>261</v>
      </c>
      <c r="C22" s="492">
        <f>+C23+C24+C25+C26+C27</f>
        <v>0</v>
      </c>
    </row>
    <row r="23" spans="1:3" s="597" customFormat="1" ht="15" customHeight="1" x14ac:dyDescent="0.25">
      <c r="A23" s="565" t="s">
        <v>87</v>
      </c>
      <c r="B23" s="494" t="s">
        <v>262</v>
      </c>
      <c r="C23" s="495"/>
    </row>
    <row r="24" spans="1:3" s="597" customFormat="1" ht="15" customHeight="1" x14ac:dyDescent="0.25">
      <c r="A24" s="566" t="s">
        <v>88</v>
      </c>
      <c r="B24" s="497" t="s">
        <v>263</v>
      </c>
      <c r="C24" s="498"/>
    </row>
    <row r="25" spans="1:3" s="597" customFormat="1" ht="15" customHeight="1" x14ac:dyDescent="0.25">
      <c r="A25" s="566" t="s">
        <v>89</v>
      </c>
      <c r="B25" s="497" t="s">
        <v>432</v>
      </c>
      <c r="C25" s="498"/>
    </row>
    <row r="26" spans="1:3" s="597" customFormat="1" ht="15" customHeight="1" x14ac:dyDescent="0.25">
      <c r="A26" s="566" t="s">
        <v>90</v>
      </c>
      <c r="B26" s="497" t="s">
        <v>433</v>
      </c>
      <c r="C26" s="498"/>
    </row>
    <row r="27" spans="1:3" s="597" customFormat="1" ht="15" customHeight="1" x14ac:dyDescent="0.25">
      <c r="A27" s="566" t="s">
        <v>171</v>
      </c>
      <c r="B27" s="497" t="s">
        <v>264</v>
      </c>
      <c r="C27" s="498"/>
    </row>
    <row r="28" spans="1:3" s="597" customFormat="1" ht="15" customHeight="1" thickBot="1" x14ac:dyDescent="0.3">
      <c r="A28" s="567" t="s">
        <v>172</v>
      </c>
      <c r="B28" s="504" t="s">
        <v>265</v>
      </c>
      <c r="C28" s="503"/>
    </row>
    <row r="29" spans="1:3" s="597" customFormat="1" ht="15" customHeight="1" thickBot="1" x14ac:dyDescent="0.3">
      <c r="A29" s="485" t="s">
        <v>173</v>
      </c>
      <c r="B29" s="491" t="s">
        <v>266</v>
      </c>
      <c r="C29" s="505">
        <f>+C30+C34+C35+C36</f>
        <v>0</v>
      </c>
    </row>
    <row r="30" spans="1:3" s="597" customFormat="1" ht="15" customHeight="1" x14ac:dyDescent="0.25">
      <c r="A30" s="565" t="s">
        <v>267</v>
      </c>
      <c r="B30" s="494" t="s">
        <v>517</v>
      </c>
      <c r="C30" s="506">
        <f>+C31+C32+C33</f>
        <v>0</v>
      </c>
    </row>
    <row r="31" spans="1:3" s="597" customFormat="1" ht="15" customHeight="1" x14ac:dyDescent="0.25">
      <c r="A31" s="566" t="s">
        <v>268</v>
      </c>
      <c r="B31" s="497" t="s">
        <v>273</v>
      </c>
      <c r="C31" s="498"/>
    </row>
    <row r="32" spans="1:3" s="597" customFormat="1" ht="15" customHeight="1" x14ac:dyDescent="0.25">
      <c r="A32" s="566" t="s">
        <v>269</v>
      </c>
      <c r="B32" s="497" t="s">
        <v>274</v>
      </c>
      <c r="C32" s="498"/>
    </row>
    <row r="33" spans="1:3" s="597" customFormat="1" ht="15" customHeight="1" x14ac:dyDescent="0.25">
      <c r="A33" s="566" t="s">
        <v>444</v>
      </c>
      <c r="B33" s="507" t="s">
        <v>445</v>
      </c>
      <c r="C33" s="498"/>
    </row>
    <row r="34" spans="1:3" s="95" customFormat="1" ht="15" customHeight="1" x14ac:dyDescent="0.25">
      <c r="A34" s="566" t="s">
        <v>270</v>
      </c>
      <c r="B34" s="497" t="s">
        <v>275</v>
      </c>
      <c r="C34" s="498"/>
    </row>
    <row r="35" spans="1:3" s="95" customFormat="1" ht="15" customHeight="1" x14ac:dyDescent="0.25">
      <c r="A35" s="566" t="s">
        <v>271</v>
      </c>
      <c r="B35" s="497" t="s">
        <v>276</v>
      </c>
      <c r="C35" s="498"/>
    </row>
    <row r="36" spans="1:3" s="95" customFormat="1" ht="15" customHeight="1" thickBot="1" x14ac:dyDescent="0.3">
      <c r="A36" s="567" t="s">
        <v>272</v>
      </c>
      <c r="B36" s="504" t="s">
        <v>277</v>
      </c>
      <c r="C36" s="503"/>
    </row>
    <row r="37" spans="1:3" s="95" customFormat="1" ht="15" customHeight="1" thickBot="1" x14ac:dyDescent="0.3">
      <c r="A37" s="485" t="s">
        <v>21</v>
      </c>
      <c r="B37" s="491" t="s">
        <v>441</v>
      </c>
      <c r="C37" s="492">
        <f>SUM(C38:C48)</f>
        <v>4808029</v>
      </c>
    </row>
    <row r="38" spans="1:3" s="95" customFormat="1" ht="15" customHeight="1" x14ac:dyDescent="0.25">
      <c r="A38" s="565" t="s">
        <v>91</v>
      </c>
      <c r="B38" s="494" t="s">
        <v>280</v>
      </c>
      <c r="C38" s="495"/>
    </row>
    <row r="39" spans="1:3" s="95" customFormat="1" ht="15" customHeight="1" x14ac:dyDescent="0.25">
      <c r="A39" s="566" t="s">
        <v>92</v>
      </c>
      <c r="B39" s="497" t="s">
        <v>281</v>
      </c>
      <c r="C39" s="498">
        <v>2478278</v>
      </c>
    </row>
    <row r="40" spans="1:3" s="597" customFormat="1" ht="15" customHeight="1" x14ac:dyDescent="0.25">
      <c r="A40" s="566" t="s">
        <v>93</v>
      </c>
      <c r="B40" s="497" t="s">
        <v>282</v>
      </c>
      <c r="C40" s="498"/>
    </row>
    <row r="41" spans="1:3" s="597" customFormat="1" ht="15" customHeight="1" x14ac:dyDescent="0.25">
      <c r="A41" s="566" t="s">
        <v>175</v>
      </c>
      <c r="B41" s="497" t="s">
        <v>283</v>
      </c>
      <c r="C41" s="498"/>
    </row>
    <row r="42" spans="1:3" s="597" customFormat="1" ht="15" customHeight="1" x14ac:dyDescent="0.25">
      <c r="A42" s="566" t="s">
        <v>176</v>
      </c>
      <c r="B42" s="497" t="s">
        <v>284</v>
      </c>
      <c r="C42" s="498">
        <v>1307493</v>
      </c>
    </row>
    <row r="43" spans="1:3" ht="15" customHeight="1" x14ac:dyDescent="0.25">
      <c r="A43" s="566" t="s">
        <v>177</v>
      </c>
      <c r="B43" s="497" t="s">
        <v>285</v>
      </c>
      <c r="C43" s="498">
        <v>1022158</v>
      </c>
    </row>
    <row r="44" spans="1:3" s="73" customFormat="1" ht="15" customHeight="1" x14ac:dyDescent="0.25">
      <c r="A44" s="566" t="s">
        <v>178</v>
      </c>
      <c r="B44" s="497" t="s">
        <v>286</v>
      </c>
      <c r="C44" s="498"/>
    </row>
    <row r="45" spans="1:3" s="95" customFormat="1" ht="15" customHeight="1" x14ac:dyDescent="0.25">
      <c r="A45" s="566" t="s">
        <v>179</v>
      </c>
      <c r="B45" s="497" t="s">
        <v>287</v>
      </c>
      <c r="C45" s="498">
        <v>100</v>
      </c>
    </row>
    <row r="46" spans="1:3" ht="15" customHeight="1" x14ac:dyDescent="0.25">
      <c r="A46" s="566" t="s">
        <v>278</v>
      </c>
      <c r="B46" s="497" t="s">
        <v>288</v>
      </c>
      <c r="C46" s="593"/>
    </row>
    <row r="47" spans="1:3" ht="15" customHeight="1" x14ac:dyDescent="0.25">
      <c r="A47" s="567" t="s">
        <v>279</v>
      </c>
      <c r="B47" s="504" t="s">
        <v>443</v>
      </c>
      <c r="C47" s="594"/>
    </row>
    <row r="48" spans="1:3" ht="15" customHeight="1" thickBot="1" x14ac:dyDescent="0.3">
      <c r="A48" s="567" t="s">
        <v>442</v>
      </c>
      <c r="B48" s="504" t="s">
        <v>289</v>
      </c>
      <c r="C48" s="594"/>
    </row>
    <row r="49" spans="1:3" ht="15" customHeight="1" thickBot="1" x14ac:dyDescent="0.3">
      <c r="A49" s="485" t="s">
        <v>22</v>
      </c>
      <c r="B49" s="491" t="s">
        <v>290</v>
      </c>
      <c r="C49" s="492">
        <f>SUM(C50:C54)</f>
        <v>0</v>
      </c>
    </row>
    <row r="50" spans="1:3" ht="15" customHeight="1" x14ac:dyDescent="0.25">
      <c r="A50" s="565" t="s">
        <v>94</v>
      </c>
      <c r="B50" s="494" t="s">
        <v>294</v>
      </c>
      <c r="C50" s="595"/>
    </row>
    <row r="51" spans="1:3" ht="15" customHeight="1" x14ac:dyDescent="0.25">
      <c r="A51" s="566" t="s">
        <v>95</v>
      </c>
      <c r="B51" s="497" t="s">
        <v>295</v>
      </c>
      <c r="C51" s="593"/>
    </row>
    <row r="52" spans="1:3" s="95" customFormat="1" ht="15" customHeight="1" x14ac:dyDescent="0.25">
      <c r="A52" s="566" t="s">
        <v>291</v>
      </c>
      <c r="B52" s="497" t="s">
        <v>296</v>
      </c>
      <c r="C52" s="593"/>
    </row>
    <row r="53" spans="1:3" ht="15" customHeight="1" x14ac:dyDescent="0.25">
      <c r="A53" s="566" t="s">
        <v>292</v>
      </c>
      <c r="B53" s="497" t="s">
        <v>297</v>
      </c>
      <c r="C53" s="593"/>
    </row>
    <row r="54" spans="1:3" ht="15" customHeight="1" thickBot="1" x14ac:dyDescent="0.3">
      <c r="A54" s="567" t="s">
        <v>293</v>
      </c>
      <c r="B54" s="504" t="s">
        <v>298</v>
      </c>
      <c r="C54" s="594"/>
    </row>
    <row r="55" spans="1:3" ht="15" customHeight="1" thickBot="1" x14ac:dyDescent="0.3">
      <c r="A55" s="485" t="s">
        <v>180</v>
      </c>
      <c r="B55" s="491" t="s">
        <v>299</v>
      </c>
      <c r="C55" s="492">
        <f>SUM(C56:C58)</f>
        <v>0</v>
      </c>
    </row>
    <row r="56" spans="1:3" ht="15" customHeight="1" x14ac:dyDescent="0.25">
      <c r="A56" s="565" t="s">
        <v>96</v>
      </c>
      <c r="B56" s="494" t="s">
        <v>300</v>
      </c>
      <c r="C56" s="495"/>
    </row>
    <row r="57" spans="1:3" ht="15" customHeight="1" x14ac:dyDescent="0.25">
      <c r="A57" s="566" t="s">
        <v>97</v>
      </c>
      <c r="B57" s="497" t="s">
        <v>434</v>
      </c>
      <c r="C57" s="498"/>
    </row>
    <row r="58" spans="1:3" ht="15" customHeight="1" x14ac:dyDescent="0.25">
      <c r="A58" s="566" t="s">
        <v>303</v>
      </c>
      <c r="B58" s="497" t="s">
        <v>301</v>
      </c>
      <c r="C58" s="498"/>
    </row>
    <row r="59" spans="1:3" ht="15" customHeight="1" thickBot="1" x14ac:dyDescent="0.3">
      <c r="A59" s="567" t="s">
        <v>304</v>
      </c>
      <c r="B59" s="504" t="s">
        <v>302</v>
      </c>
      <c r="C59" s="503"/>
    </row>
    <row r="60" spans="1:3" ht="15" customHeight="1" thickBot="1" x14ac:dyDescent="0.3">
      <c r="A60" s="485" t="s">
        <v>24</v>
      </c>
      <c r="B60" s="502" t="s">
        <v>305</v>
      </c>
      <c r="C60" s="492">
        <f>SUM(C61:C63)</f>
        <v>0</v>
      </c>
    </row>
    <row r="61" spans="1:3" ht="15" customHeight="1" x14ac:dyDescent="0.25">
      <c r="A61" s="565" t="s">
        <v>181</v>
      </c>
      <c r="B61" s="494" t="s">
        <v>307</v>
      </c>
      <c r="C61" s="593"/>
    </row>
    <row r="62" spans="1:3" ht="15" customHeight="1" x14ac:dyDescent="0.25">
      <c r="A62" s="566" t="s">
        <v>182</v>
      </c>
      <c r="B62" s="497" t="s">
        <v>435</v>
      </c>
      <c r="C62" s="593"/>
    </row>
    <row r="63" spans="1:3" ht="15" customHeight="1" x14ac:dyDescent="0.25">
      <c r="A63" s="566" t="s">
        <v>227</v>
      </c>
      <c r="B63" s="497" t="s">
        <v>308</v>
      </c>
      <c r="C63" s="593"/>
    </row>
    <row r="64" spans="1:3" ht="15" customHeight="1" thickBot="1" x14ac:dyDescent="0.3">
      <c r="A64" s="567" t="s">
        <v>306</v>
      </c>
      <c r="B64" s="504" t="s">
        <v>309</v>
      </c>
      <c r="C64" s="593"/>
    </row>
    <row r="65" spans="1:3" ht="15" customHeight="1" thickBot="1" x14ac:dyDescent="0.3">
      <c r="A65" s="485" t="s">
        <v>25</v>
      </c>
      <c r="B65" s="491" t="s">
        <v>310</v>
      </c>
      <c r="C65" s="505">
        <f>+C8+C15+C22+C29+C37+C49+C55+C60</f>
        <v>4808029</v>
      </c>
    </row>
    <row r="66" spans="1:3" ht="15" customHeight="1" thickBot="1" x14ac:dyDescent="0.3">
      <c r="A66" s="568" t="s">
        <v>401</v>
      </c>
      <c r="B66" s="502" t="s">
        <v>312</v>
      </c>
      <c r="C66" s="492">
        <f>SUM(C67:C69)</f>
        <v>0</v>
      </c>
    </row>
    <row r="67" spans="1:3" ht="15" customHeight="1" x14ac:dyDescent="0.25">
      <c r="A67" s="565" t="s">
        <v>343</v>
      </c>
      <c r="B67" s="494" t="s">
        <v>313</v>
      </c>
      <c r="C67" s="593"/>
    </row>
    <row r="68" spans="1:3" ht="15" customHeight="1" x14ac:dyDescent="0.25">
      <c r="A68" s="566" t="s">
        <v>352</v>
      </c>
      <c r="B68" s="497" t="s">
        <v>314</v>
      </c>
      <c r="C68" s="593"/>
    </row>
    <row r="69" spans="1:3" ht="15" customHeight="1" thickBot="1" x14ac:dyDescent="0.3">
      <c r="A69" s="567" t="s">
        <v>353</v>
      </c>
      <c r="B69" s="569" t="s">
        <v>315</v>
      </c>
      <c r="C69" s="593"/>
    </row>
    <row r="70" spans="1:3" ht="15" customHeight="1" thickBot="1" x14ac:dyDescent="0.3">
      <c r="A70" s="568" t="s">
        <v>316</v>
      </c>
      <c r="B70" s="502" t="s">
        <v>317</v>
      </c>
      <c r="C70" s="492">
        <f>SUM(C71:C74)</f>
        <v>0</v>
      </c>
    </row>
    <row r="71" spans="1:3" ht="15" customHeight="1" x14ac:dyDescent="0.25">
      <c r="A71" s="565" t="s">
        <v>149</v>
      </c>
      <c r="B71" s="494" t="s">
        <v>318</v>
      </c>
      <c r="C71" s="593"/>
    </row>
    <row r="72" spans="1:3" ht="15" customHeight="1" x14ac:dyDescent="0.25">
      <c r="A72" s="566" t="s">
        <v>150</v>
      </c>
      <c r="B72" s="497" t="s">
        <v>319</v>
      </c>
      <c r="C72" s="593"/>
    </row>
    <row r="73" spans="1:3" ht="15" customHeight="1" x14ac:dyDescent="0.25">
      <c r="A73" s="566" t="s">
        <v>344</v>
      </c>
      <c r="B73" s="497" t="s">
        <v>320</v>
      </c>
      <c r="C73" s="593"/>
    </row>
    <row r="74" spans="1:3" ht="15" customHeight="1" thickBot="1" x14ac:dyDescent="0.3">
      <c r="A74" s="567" t="s">
        <v>345</v>
      </c>
      <c r="B74" s="504" t="s">
        <v>321</v>
      </c>
      <c r="C74" s="593"/>
    </row>
    <row r="75" spans="1:3" ht="15" customHeight="1" thickBot="1" x14ac:dyDescent="0.3">
      <c r="A75" s="568" t="s">
        <v>322</v>
      </c>
      <c r="B75" s="502" t="s">
        <v>323</v>
      </c>
      <c r="C75" s="492">
        <f>SUM(C76:C77)</f>
        <v>2033733</v>
      </c>
    </row>
    <row r="76" spans="1:3" ht="15" customHeight="1" x14ac:dyDescent="0.25">
      <c r="A76" s="565" t="s">
        <v>346</v>
      </c>
      <c r="B76" s="494" t="s">
        <v>324</v>
      </c>
      <c r="C76" s="593">
        <v>2033733</v>
      </c>
    </row>
    <row r="77" spans="1:3" ht="15" customHeight="1" thickBot="1" x14ac:dyDescent="0.3">
      <c r="A77" s="567" t="s">
        <v>347</v>
      </c>
      <c r="B77" s="504" t="s">
        <v>325</v>
      </c>
      <c r="C77" s="593"/>
    </row>
    <row r="78" spans="1:3" ht="15" customHeight="1" thickBot="1" x14ac:dyDescent="0.3">
      <c r="A78" s="568" t="s">
        <v>326</v>
      </c>
      <c r="B78" s="502" t="s">
        <v>327</v>
      </c>
      <c r="C78" s="492">
        <f>SUM(C79:C82)</f>
        <v>49290825</v>
      </c>
    </row>
    <row r="79" spans="1:3" ht="15" customHeight="1" x14ac:dyDescent="0.25">
      <c r="A79" s="565" t="s">
        <v>348</v>
      </c>
      <c r="B79" s="494" t="s">
        <v>328</v>
      </c>
      <c r="C79" s="593"/>
    </row>
    <row r="80" spans="1:3" ht="15" customHeight="1" x14ac:dyDescent="0.25">
      <c r="A80" s="566" t="s">
        <v>349</v>
      </c>
      <c r="B80" s="497" t="s">
        <v>329</v>
      </c>
      <c r="C80" s="593"/>
    </row>
    <row r="81" spans="1:3" ht="15" customHeight="1" x14ac:dyDescent="0.25">
      <c r="A81" s="567" t="s">
        <v>350</v>
      </c>
      <c r="B81" s="504" t="s">
        <v>551</v>
      </c>
      <c r="C81" s="593">
        <v>49290825</v>
      </c>
    </row>
    <row r="82" spans="1:3" ht="15" customHeight="1" thickBot="1" x14ac:dyDescent="0.3">
      <c r="A82" s="567" t="s">
        <v>563</v>
      </c>
      <c r="B82" s="504" t="s">
        <v>330</v>
      </c>
      <c r="C82" s="593"/>
    </row>
    <row r="83" spans="1:3" ht="15" customHeight="1" thickBot="1" x14ac:dyDescent="0.3">
      <c r="A83" s="568" t="s">
        <v>331</v>
      </c>
      <c r="B83" s="502" t="s">
        <v>351</v>
      </c>
      <c r="C83" s="492">
        <f>SUM(C84:C87)</f>
        <v>0</v>
      </c>
    </row>
    <row r="84" spans="1:3" ht="15" customHeight="1" x14ac:dyDescent="0.25">
      <c r="A84" s="570" t="s">
        <v>332</v>
      </c>
      <c r="B84" s="494" t="s">
        <v>333</v>
      </c>
      <c r="C84" s="593"/>
    </row>
    <row r="85" spans="1:3" ht="15" customHeight="1" x14ac:dyDescent="0.25">
      <c r="A85" s="571" t="s">
        <v>334</v>
      </c>
      <c r="B85" s="497" t="s">
        <v>335</v>
      </c>
      <c r="C85" s="593"/>
    </row>
    <row r="86" spans="1:3" ht="15" customHeight="1" x14ac:dyDescent="0.25">
      <c r="A86" s="571" t="s">
        <v>336</v>
      </c>
      <c r="B86" s="497" t="s">
        <v>337</v>
      </c>
      <c r="C86" s="593"/>
    </row>
    <row r="87" spans="1:3" ht="15" customHeight="1" thickBot="1" x14ac:dyDescent="0.3">
      <c r="A87" s="572" t="s">
        <v>338</v>
      </c>
      <c r="B87" s="504" t="s">
        <v>339</v>
      </c>
      <c r="C87" s="593"/>
    </row>
    <row r="88" spans="1:3" ht="15" customHeight="1" thickBot="1" x14ac:dyDescent="0.3">
      <c r="A88" s="568" t="s">
        <v>340</v>
      </c>
      <c r="B88" s="502" t="s">
        <v>485</v>
      </c>
      <c r="C88" s="514"/>
    </row>
    <row r="89" spans="1:3" ht="15" customHeight="1" thickBot="1" x14ac:dyDescent="0.3">
      <c r="A89" s="568" t="s">
        <v>518</v>
      </c>
      <c r="B89" s="502" t="s">
        <v>341</v>
      </c>
      <c r="C89" s="514"/>
    </row>
    <row r="90" spans="1:3" ht="15" customHeight="1" thickBot="1" x14ac:dyDescent="0.3">
      <c r="A90" s="568" t="s">
        <v>519</v>
      </c>
      <c r="B90" s="515" t="s">
        <v>488</v>
      </c>
      <c r="C90" s="505">
        <f>+C66+C70+C75+C78+C83+C89+C88</f>
        <v>51324558</v>
      </c>
    </row>
    <row r="91" spans="1:3" ht="15" customHeight="1" thickBot="1" x14ac:dyDescent="0.3">
      <c r="A91" s="573" t="s">
        <v>520</v>
      </c>
      <c r="B91" s="517" t="s">
        <v>521</v>
      </c>
      <c r="C91" s="505">
        <f>+C65+C90</f>
        <v>56132587</v>
      </c>
    </row>
    <row r="92" spans="1:3" ht="15" customHeight="1" thickBot="1" x14ac:dyDescent="0.3">
      <c r="A92" s="574"/>
      <c r="B92" s="575"/>
      <c r="C92" s="576"/>
    </row>
    <row r="93" spans="1:3" ht="15" customHeight="1" thickBot="1" x14ac:dyDescent="0.3">
      <c r="A93" s="577"/>
      <c r="B93" s="578" t="s">
        <v>57</v>
      </c>
      <c r="C93" s="579"/>
    </row>
    <row r="94" spans="1:3" ht="15" customHeight="1" thickBot="1" x14ac:dyDescent="0.3">
      <c r="A94" s="487" t="s">
        <v>17</v>
      </c>
      <c r="B94" s="522" t="s">
        <v>613</v>
      </c>
      <c r="C94" s="523">
        <f>+C95+C96+C97+C98+C99+C100</f>
        <v>56132587</v>
      </c>
    </row>
    <row r="95" spans="1:3" ht="15" customHeight="1" x14ac:dyDescent="0.25">
      <c r="A95" s="580" t="s">
        <v>98</v>
      </c>
      <c r="B95" s="525" t="s">
        <v>48</v>
      </c>
      <c r="C95" s="526">
        <v>34379971</v>
      </c>
    </row>
    <row r="96" spans="1:3" ht="15" customHeight="1" x14ac:dyDescent="0.25">
      <c r="A96" s="566" t="s">
        <v>99</v>
      </c>
      <c r="B96" s="527" t="s">
        <v>183</v>
      </c>
      <c r="C96" s="498">
        <v>6686420</v>
      </c>
    </row>
    <row r="97" spans="1:3" ht="15" customHeight="1" x14ac:dyDescent="0.25">
      <c r="A97" s="566" t="s">
        <v>100</v>
      </c>
      <c r="B97" s="527" t="s">
        <v>139</v>
      </c>
      <c r="C97" s="503">
        <v>15066196</v>
      </c>
    </row>
    <row r="98" spans="1:3" ht="15" customHeight="1" x14ac:dyDescent="0.25">
      <c r="A98" s="566" t="s">
        <v>101</v>
      </c>
      <c r="B98" s="528" t="s">
        <v>184</v>
      </c>
      <c r="C98" s="503"/>
    </row>
    <row r="99" spans="1:3" ht="15" customHeight="1" x14ac:dyDescent="0.25">
      <c r="A99" s="566" t="s">
        <v>112</v>
      </c>
      <c r="B99" s="529" t="s">
        <v>185</v>
      </c>
      <c r="C99" s="503"/>
    </row>
    <row r="100" spans="1:3" ht="15" customHeight="1" x14ac:dyDescent="0.25">
      <c r="A100" s="566" t="s">
        <v>355</v>
      </c>
      <c r="B100" s="528" t="s">
        <v>49</v>
      </c>
      <c r="C100" s="498"/>
    </row>
    <row r="101" spans="1:3" ht="15" customHeight="1" x14ac:dyDescent="0.25">
      <c r="A101" s="567" t="s">
        <v>356</v>
      </c>
      <c r="B101" s="527" t="s">
        <v>523</v>
      </c>
      <c r="C101" s="503"/>
    </row>
    <row r="102" spans="1:3" ht="15" customHeight="1" thickBot="1" x14ac:dyDescent="0.3">
      <c r="A102" s="582" t="s">
        <v>448</v>
      </c>
      <c r="B102" s="583" t="s">
        <v>524</v>
      </c>
      <c r="C102" s="536"/>
    </row>
    <row r="103" spans="1:3" ht="15" customHeight="1" thickBot="1" x14ac:dyDescent="0.3">
      <c r="A103" s="485" t="s">
        <v>18</v>
      </c>
      <c r="B103" s="554" t="s">
        <v>608</v>
      </c>
      <c r="C103" s="492">
        <f>+C104+C106+C108</f>
        <v>0</v>
      </c>
    </row>
    <row r="104" spans="1:3" ht="15" customHeight="1" x14ac:dyDescent="0.25">
      <c r="A104" s="565" t="s">
        <v>104</v>
      </c>
      <c r="B104" s="527" t="s">
        <v>225</v>
      </c>
      <c r="C104" s="495"/>
    </row>
    <row r="105" spans="1:3" ht="15" customHeight="1" x14ac:dyDescent="0.25">
      <c r="A105" s="565" t="s">
        <v>105</v>
      </c>
      <c r="B105" s="540" t="s">
        <v>370</v>
      </c>
      <c r="C105" s="495"/>
    </row>
    <row r="106" spans="1:3" ht="15" customHeight="1" x14ac:dyDescent="0.25">
      <c r="A106" s="565" t="s">
        <v>106</v>
      </c>
      <c r="B106" s="540" t="s">
        <v>187</v>
      </c>
      <c r="C106" s="498"/>
    </row>
    <row r="107" spans="1:3" ht="15" customHeight="1" x14ac:dyDescent="0.25">
      <c r="A107" s="565" t="s">
        <v>107</v>
      </c>
      <c r="B107" s="540" t="s">
        <v>371</v>
      </c>
      <c r="C107" s="541"/>
    </row>
    <row r="108" spans="1:3" ht="15" customHeight="1" thickBot="1" x14ac:dyDescent="0.3">
      <c r="A108" s="565" t="s">
        <v>108</v>
      </c>
      <c r="B108" s="501" t="s">
        <v>228</v>
      </c>
      <c r="C108" s="541"/>
    </row>
    <row r="109" spans="1:3" ht="15" customHeight="1" thickBot="1" x14ac:dyDescent="0.3">
      <c r="A109" s="485" t="s">
        <v>19</v>
      </c>
      <c r="B109" s="544" t="s">
        <v>458</v>
      </c>
      <c r="C109" s="492">
        <f>+C94+C103</f>
        <v>56132587</v>
      </c>
    </row>
    <row r="110" spans="1:3" ht="24.75" customHeight="1" thickBot="1" x14ac:dyDescent="0.3">
      <c r="A110" s="485" t="s">
        <v>20</v>
      </c>
      <c r="B110" s="544" t="s">
        <v>459</v>
      </c>
      <c r="C110" s="492">
        <f>+C111+C112+C113</f>
        <v>0</v>
      </c>
    </row>
    <row r="111" spans="1:3" ht="15" customHeight="1" x14ac:dyDescent="0.25">
      <c r="A111" s="565" t="s">
        <v>267</v>
      </c>
      <c r="B111" s="545" t="s">
        <v>528</v>
      </c>
      <c r="C111" s="541"/>
    </row>
    <row r="112" spans="1:3" ht="15" customHeight="1" x14ac:dyDescent="0.25">
      <c r="A112" s="565" t="s">
        <v>270</v>
      </c>
      <c r="B112" s="545" t="s">
        <v>467</v>
      </c>
      <c r="C112" s="541"/>
    </row>
    <row r="113" spans="1:3" ht="15" customHeight="1" thickBot="1" x14ac:dyDescent="0.3">
      <c r="A113" s="581" t="s">
        <v>271</v>
      </c>
      <c r="B113" s="546" t="s">
        <v>527</v>
      </c>
      <c r="C113" s="541"/>
    </row>
    <row r="114" spans="1:3" ht="15" customHeight="1" thickBot="1" x14ac:dyDescent="0.3">
      <c r="A114" s="485" t="s">
        <v>21</v>
      </c>
      <c r="B114" s="544" t="s">
        <v>460</v>
      </c>
      <c r="C114" s="492">
        <f>+C115+C116+C117+C118+C119+C120</f>
        <v>0</v>
      </c>
    </row>
    <row r="115" spans="1:3" ht="15" customHeight="1" x14ac:dyDescent="0.25">
      <c r="A115" s="565" t="s">
        <v>91</v>
      </c>
      <c r="B115" s="545" t="s">
        <v>469</v>
      </c>
      <c r="C115" s="541"/>
    </row>
    <row r="116" spans="1:3" ht="15" customHeight="1" x14ac:dyDescent="0.25">
      <c r="A116" s="565" t="s">
        <v>92</v>
      </c>
      <c r="B116" s="545" t="s">
        <v>461</v>
      </c>
      <c r="C116" s="541"/>
    </row>
    <row r="117" spans="1:3" ht="15" customHeight="1" x14ac:dyDescent="0.25">
      <c r="A117" s="565" t="s">
        <v>93</v>
      </c>
      <c r="B117" s="545" t="s">
        <v>462</v>
      </c>
      <c r="C117" s="541"/>
    </row>
    <row r="118" spans="1:3" ht="15" customHeight="1" x14ac:dyDescent="0.25">
      <c r="A118" s="565" t="s">
        <v>175</v>
      </c>
      <c r="B118" s="545" t="s">
        <v>526</v>
      </c>
      <c r="C118" s="541"/>
    </row>
    <row r="119" spans="1:3" ht="15" customHeight="1" x14ac:dyDescent="0.25">
      <c r="A119" s="565" t="s">
        <v>176</v>
      </c>
      <c r="B119" s="545" t="s">
        <v>464</v>
      </c>
      <c r="C119" s="541"/>
    </row>
    <row r="120" spans="1:3" ht="15" customHeight="1" thickBot="1" x14ac:dyDescent="0.3">
      <c r="A120" s="581" t="s">
        <v>177</v>
      </c>
      <c r="B120" s="546" t="s">
        <v>465</v>
      </c>
      <c r="C120" s="541"/>
    </row>
    <row r="121" spans="1:3" ht="15" customHeight="1" thickBot="1" x14ac:dyDescent="0.3">
      <c r="A121" s="485" t="s">
        <v>22</v>
      </c>
      <c r="B121" s="544" t="s">
        <v>552</v>
      </c>
      <c r="C121" s="505">
        <f>+C122+C123+C125+C126+C124</f>
        <v>0</v>
      </c>
    </row>
    <row r="122" spans="1:3" ht="15" customHeight="1" x14ac:dyDescent="0.25">
      <c r="A122" s="565" t="s">
        <v>94</v>
      </c>
      <c r="B122" s="545" t="s">
        <v>377</v>
      </c>
      <c r="C122" s="541"/>
    </row>
    <row r="123" spans="1:3" ht="15" customHeight="1" x14ac:dyDescent="0.25">
      <c r="A123" s="565" t="s">
        <v>95</v>
      </c>
      <c r="B123" s="545" t="s">
        <v>378</v>
      </c>
      <c r="C123" s="541"/>
    </row>
    <row r="124" spans="1:3" ht="15" customHeight="1" x14ac:dyDescent="0.25">
      <c r="A124" s="565" t="s">
        <v>291</v>
      </c>
      <c r="B124" s="545" t="s">
        <v>551</v>
      </c>
      <c r="C124" s="541"/>
    </row>
    <row r="125" spans="1:3" ht="15" customHeight="1" x14ac:dyDescent="0.25">
      <c r="A125" s="565" t="s">
        <v>292</v>
      </c>
      <c r="B125" s="545" t="s">
        <v>474</v>
      </c>
      <c r="C125" s="541"/>
    </row>
    <row r="126" spans="1:3" ht="15" customHeight="1" thickBot="1" x14ac:dyDescent="0.3">
      <c r="A126" s="581" t="s">
        <v>293</v>
      </c>
      <c r="B126" s="546" t="s">
        <v>397</v>
      </c>
      <c r="C126" s="541"/>
    </row>
    <row r="127" spans="1:3" ht="15" customHeight="1" thickBot="1" x14ac:dyDescent="0.3">
      <c r="A127" s="485" t="s">
        <v>23</v>
      </c>
      <c r="B127" s="544" t="s">
        <v>475</v>
      </c>
      <c r="C127" s="547">
        <f>+C128+C129+C130+C131+C132</f>
        <v>0</v>
      </c>
    </row>
    <row r="128" spans="1:3" ht="15" customHeight="1" x14ac:dyDescent="0.25">
      <c r="A128" s="565" t="s">
        <v>96</v>
      </c>
      <c r="B128" s="545" t="s">
        <v>470</v>
      </c>
      <c r="C128" s="541"/>
    </row>
    <row r="129" spans="1:3" ht="15" customHeight="1" x14ac:dyDescent="0.25">
      <c r="A129" s="565" t="s">
        <v>97</v>
      </c>
      <c r="B129" s="545" t="s">
        <v>477</v>
      </c>
      <c r="C129" s="541"/>
    </row>
    <row r="130" spans="1:3" ht="15" customHeight="1" x14ac:dyDescent="0.25">
      <c r="A130" s="565" t="s">
        <v>303</v>
      </c>
      <c r="B130" s="545" t="s">
        <v>472</v>
      </c>
      <c r="C130" s="541"/>
    </row>
    <row r="131" spans="1:3" ht="15" customHeight="1" x14ac:dyDescent="0.25">
      <c r="A131" s="565" t="s">
        <v>304</v>
      </c>
      <c r="B131" s="650" t="s">
        <v>619</v>
      </c>
      <c r="C131" s="541"/>
    </row>
    <row r="132" spans="1:3" ht="15" customHeight="1" thickBot="1" x14ac:dyDescent="0.3">
      <c r="A132" s="581" t="s">
        <v>476</v>
      </c>
      <c r="B132" s="546" t="s">
        <v>479</v>
      </c>
      <c r="C132" s="543"/>
    </row>
    <row r="133" spans="1:3" ht="15" customHeight="1" thickBot="1" x14ac:dyDescent="0.3">
      <c r="A133" s="584" t="s">
        <v>24</v>
      </c>
      <c r="B133" s="544" t="s">
        <v>480</v>
      </c>
      <c r="C133" s="547"/>
    </row>
    <row r="134" spans="1:3" ht="15" customHeight="1" thickBot="1" x14ac:dyDescent="0.3">
      <c r="A134" s="584" t="s">
        <v>25</v>
      </c>
      <c r="B134" s="544" t="s">
        <v>481</v>
      </c>
      <c r="C134" s="547"/>
    </row>
    <row r="135" spans="1:3" ht="15" customHeight="1" thickBot="1" x14ac:dyDescent="0.3">
      <c r="A135" s="485" t="s">
        <v>26</v>
      </c>
      <c r="B135" s="544" t="s">
        <v>483</v>
      </c>
      <c r="C135" s="549">
        <f>+C110+C114+C121+C127+C133+C134</f>
        <v>0</v>
      </c>
    </row>
    <row r="136" spans="1:3" ht="15" customHeight="1" thickBot="1" x14ac:dyDescent="0.3">
      <c r="A136" s="596" t="s">
        <v>27</v>
      </c>
      <c r="B136" s="552" t="s">
        <v>482</v>
      </c>
      <c r="C136" s="549">
        <f>+C109+C135</f>
        <v>56132587</v>
      </c>
    </row>
    <row r="137" spans="1:3" ht="15" customHeight="1" thickBot="1" x14ac:dyDescent="0.3">
      <c r="C137" s="344"/>
    </row>
    <row r="138" spans="1:3" ht="15" customHeight="1" thickBot="1" x14ac:dyDescent="0.3">
      <c r="A138" s="234" t="s">
        <v>530</v>
      </c>
      <c r="B138" s="235"/>
      <c r="C138" s="120">
        <v>12</v>
      </c>
    </row>
    <row r="139" spans="1:3" ht="15" customHeight="1" thickBot="1" x14ac:dyDescent="0.3">
      <c r="A139" s="234" t="s">
        <v>206</v>
      </c>
      <c r="B139" s="235"/>
      <c r="C139" s="120">
        <v>0</v>
      </c>
    </row>
    <row r="140" spans="1:3" ht="15" customHeight="1" x14ac:dyDescent="0.25">
      <c r="C140" s="344"/>
    </row>
  </sheetData>
  <sheetProtection selectLockedCells="1" selectUnlockedCells="1"/>
  <phoneticPr fontId="30" type="noConversion"/>
  <printOptions horizontalCentered="1"/>
  <pageMargins left="0.23622047244094491" right="0.23622047244094491" top="0.59055118110236227" bottom="0.35433070866141736" header="0.31496062992125984" footer="0.31496062992125984"/>
  <pageSetup paperSize="9" scale="90" orientation="portrait" verticalDpi="300" r:id="rId1"/>
  <headerFooter alignWithMargins="0">
    <oddFooter>&amp;P. oldal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C60"/>
  <sheetViews>
    <sheetView topLeftCell="B1" zoomScale="145" zoomScaleNormal="145" workbookViewId="0">
      <selection activeCell="B14" sqref="B14"/>
    </sheetView>
  </sheetViews>
  <sheetFormatPr defaultColWidth="9.33203125" defaultRowHeight="13.2" x14ac:dyDescent="0.25"/>
  <cols>
    <col min="1" max="1" width="13.77734375" style="233" customWidth="1"/>
    <col min="2" max="2" width="69.44140625" style="3" customWidth="1"/>
    <col min="3" max="3" width="14.33203125" style="3" customWidth="1"/>
    <col min="4" max="16384" width="9.33203125" style="3"/>
  </cols>
  <sheetData>
    <row r="1" spans="1:3" s="2" customFormat="1" ht="21" customHeight="1" thickBot="1" x14ac:dyDescent="0.3">
      <c r="A1" s="214"/>
      <c r="B1" s="215"/>
      <c r="C1" s="414" t="str">
        <f>+CONCATENATE("9.3.2. melléklet a ……./",LEFT(ÖSSZEFÜGGÉSEK!A5,4),". (II…...) önkormányzati rendelethez")</f>
        <v>9.3.2. melléklet a ……./2019. (II…...) önkormányzati rendelethez</v>
      </c>
    </row>
    <row r="2" spans="1:3" s="91" customFormat="1" ht="25.5" customHeight="1" x14ac:dyDescent="0.25">
      <c r="A2" s="370" t="s">
        <v>204</v>
      </c>
      <c r="B2" s="331" t="s">
        <v>562</v>
      </c>
      <c r="C2" s="345" t="s">
        <v>60</v>
      </c>
    </row>
    <row r="3" spans="1:3" s="91" customFormat="1" ht="23.4" thickBot="1" x14ac:dyDescent="0.3">
      <c r="A3" s="408" t="s">
        <v>203</v>
      </c>
      <c r="B3" s="332" t="s">
        <v>426</v>
      </c>
      <c r="C3" s="346" t="s">
        <v>60</v>
      </c>
    </row>
    <row r="4" spans="1:3" s="92" customFormat="1" ht="15.9" customHeight="1" thickBot="1" x14ac:dyDescent="0.35">
      <c r="A4" s="217"/>
      <c r="B4" s="217"/>
      <c r="C4" s="4" t="s">
        <v>53</v>
      </c>
    </row>
    <row r="5" spans="1:3" ht="13.8" thickBot="1" x14ac:dyDescent="0.3">
      <c r="A5" s="371" t="s">
        <v>205</v>
      </c>
      <c r="B5" s="218" t="s">
        <v>54</v>
      </c>
      <c r="C5" s="219" t="s">
        <v>55</v>
      </c>
    </row>
    <row r="6" spans="1:3" s="62" customFormat="1" ht="12.9" customHeight="1" thickBot="1" x14ac:dyDescent="0.3">
      <c r="A6" s="35" t="s">
        <v>502</v>
      </c>
      <c r="B6" s="195" t="s">
        <v>503</v>
      </c>
      <c r="C6" s="196" t="s">
        <v>504</v>
      </c>
    </row>
    <row r="7" spans="1:3" s="62" customFormat="1" ht="15.9" customHeight="1" thickBot="1" x14ac:dyDescent="0.3">
      <c r="A7" s="220"/>
      <c r="B7" s="221" t="s">
        <v>56</v>
      </c>
      <c r="C7" s="222"/>
    </row>
    <row r="8" spans="1:3" s="93" customFormat="1" ht="12" customHeight="1" thickBot="1" x14ac:dyDescent="0.3">
      <c r="A8" s="35" t="s">
        <v>17</v>
      </c>
      <c r="B8" s="223" t="s">
        <v>531</v>
      </c>
      <c r="C8" s="293">
        <f>SUM(C9:C19)</f>
        <v>0</v>
      </c>
    </row>
    <row r="9" spans="1:3" s="93" customFormat="1" ht="12" customHeight="1" x14ac:dyDescent="0.25">
      <c r="A9" s="409" t="s">
        <v>98</v>
      </c>
      <c r="B9" s="10" t="s">
        <v>280</v>
      </c>
      <c r="C9" s="336"/>
    </row>
    <row r="10" spans="1:3" s="93" customFormat="1" ht="12" customHeight="1" x14ac:dyDescent="0.25">
      <c r="A10" s="410" t="s">
        <v>99</v>
      </c>
      <c r="B10" s="8" t="s">
        <v>281</v>
      </c>
      <c r="C10" s="291"/>
    </row>
    <row r="11" spans="1:3" s="93" customFormat="1" ht="12" customHeight="1" x14ac:dyDescent="0.25">
      <c r="A11" s="410" t="s">
        <v>100</v>
      </c>
      <c r="B11" s="8" t="s">
        <v>282</v>
      </c>
      <c r="C11" s="291"/>
    </row>
    <row r="12" spans="1:3" s="93" customFormat="1" ht="12" customHeight="1" x14ac:dyDescent="0.25">
      <c r="A12" s="410" t="s">
        <v>101</v>
      </c>
      <c r="B12" s="8" t="s">
        <v>283</v>
      </c>
      <c r="C12" s="291"/>
    </row>
    <row r="13" spans="1:3" s="93" customFormat="1" ht="12" customHeight="1" x14ac:dyDescent="0.25">
      <c r="A13" s="410" t="s">
        <v>148</v>
      </c>
      <c r="B13" s="8" t="s">
        <v>284</v>
      </c>
      <c r="C13" s="291"/>
    </row>
    <row r="14" spans="1:3" s="93" customFormat="1" ht="12" customHeight="1" x14ac:dyDescent="0.25">
      <c r="A14" s="410" t="s">
        <v>102</v>
      </c>
      <c r="B14" s="8" t="s">
        <v>407</v>
      </c>
      <c r="C14" s="291"/>
    </row>
    <row r="15" spans="1:3" s="93" customFormat="1" ht="12" customHeight="1" x14ac:dyDescent="0.25">
      <c r="A15" s="410" t="s">
        <v>103</v>
      </c>
      <c r="B15" s="7" t="s">
        <v>408</v>
      </c>
      <c r="C15" s="291"/>
    </row>
    <row r="16" spans="1:3" s="93" customFormat="1" ht="12" customHeight="1" x14ac:dyDescent="0.25">
      <c r="A16" s="410" t="s">
        <v>113</v>
      </c>
      <c r="B16" s="8" t="s">
        <v>287</v>
      </c>
      <c r="C16" s="337"/>
    </row>
    <row r="17" spans="1:3" s="94" customFormat="1" ht="12" customHeight="1" x14ac:dyDescent="0.25">
      <c r="A17" s="410" t="s">
        <v>114</v>
      </c>
      <c r="B17" s="8" t="s">
        <v>288</v>
      </c>
      <c r="C17" s="291"/>
    </row>
    <row r="18" spans="1:3" s="94" customFormat="1" ht="12" customHeight="1" x14ac:dyDescent="0.25">
      <c r="A18" s="410" t="s">
        <v>115</v>
      </c>
      <c r="B18" s="8" t="s">
        <v>443</v>
      </c>
      <c r="C18" s="292"/>
    </row>
    <row r="19" spans="1:3" s="94" customFormat="1" ht="12" customHeight="1" thickBot="1" x14ac:dyDescent="0.3">
      <c r="A19" s="410" t="s">
        <v>116</v>
      </c>
      <c r="B19" s="7" t="s">
        <v>289</v>
      </c>
      <c r="C19" s="292"/>
    </row>
    <row r="20" spans="1:3" s="93" customFormat="1" ht="12" customHeight="1" thickBot="1" x14ac:dyDescent="0.3">
      <c r="A20" s="35" t="s">
        <v>18</v>
      </c>
      <c r="B20" s="223" t="s">
        <v>409</v>
      </c>
      <c r="C20" s="293">
        <f>SUM(C21:C23)</f>
        <v>0</v>
      </c>
    </row>
    <row r="21" spans="1:3" s="94" customFormat="1" ht="12" customHeight="1" x14ac:dyDescent="0.25">
      <c r="A21" s="410" t="s">
        <v>104</v>
      </c>
      <c r="B21" s="9" t="s">
        <v>257</v>
      </c>
      <c r="C21" s="291"/>
    </row>
    <row r="22" spans="1:3" s="94" customFormat="1" ht="12" customHeight="1" x14ac:dyDescent="0.25">
      <c r="A22" s="410" t="s">
        <v>105</v>
      </c>
      <c r="B22" s="8" t="s">
        <v>410</v>
      </c>
      <c r="C22" s="291"/>
    </row>
    <row r="23" spans="1:3" s="94" customFormat="1" ht="12" customHeight="1" x14ac:dyDescent="0.25">
      <c r="A23" s="410" t="s">
        <v>106</v>
      </c>
      <c r="B23" s="8" t="s">
        <v>411</v>
      </c>
      <c r="C23" s="291"/>
    </row>
    <row r="24" spans="1:3" s="94" customFormat="1" ht="12" customHeight="1" thickBot="1" x14ac:dyDescent="0.3">
      <c r="A24" s="410" t="s">
        <v>107</v>
      </c>
      <c r="B24" s="8" t="s">
        <v>536</v>
      </c>
      <c r="C24" s="291"/>
    </row>
    <row r="25" spans="1:3" s="94" customFormat="1" ht="12" customHeight="1" thickBot="1" x14ac:dyDescent="0.3">
      <c r="A25" s="36" t="s">
        <v>19</v>
      </c>
      <c r="B25" s="123" t="s">
        <v>174</v>
      </c>
      <c r="C25" s="318"/>
    </row>
    <row r="26" spans="1:3" s="94" customFormat="1" ht="12" customHeight="1" thickBot="1" x14ac:dyDescent="0.3">
      <c r="A26" s="36" t="s">
        <v>20</v>
      </c>
      <c r="B26" s="123" t="s">
        <v>412</v>
      </c>
      <c r="C26" s="293">
        <f>+C27+C28</f>
        <v>0</v>
      </c>
    </row>
    <row r="27" spans="1:3" s="94" customFormat="1" ht="12" customHeight="1" x14ac:dyDescent="0.25">
      <c r="A27" s="411" t="s">
        <v>267</v>
      </c>
      <c r="B27" s="412" t="s">
        <v>410</v>
      </c>
      <c r="C27" s="74"/>
    </row>
    <row r="28" spans="1:3" s="94" customFormat="1" ht="12" customHeight="1" x14ac:dyDescent="0.25">
      <c r="A28" s="411" t="s">
        <v>270</v>
      </c>
      <c r="B28" s="413" t="s">
        <v>413</v>
      </c>
      <c r="C28" s="294"/>
    </row>
    <row r="29" spans="1:3" s="94" customFormat="1" ht="12" customHeight="1" thickBot="1" x14ac:dyDescent="0.3">
      <c r="A29" s="410" t="s">
        <v>271</v>
      </c>
      <c r="B29" s="137" t="s">
        <v>537</v>
      </c>
      <c r="C29" s="81"/>
    </row>
    <row r="30" spans="1:3" s="94" customFormat="1" ht="12" customHeight="1" thickBot="1" x14ac:dyDescent="0.3">
      <c r="A30" s="36" t="s">
        <v>21</v>
      </c>
      <c r="B30" s="123" t="s">
        <v>414</v>
      </c>
      <c r="C30" s="293">
        <f>+C31+C32+C33</f>
        <v>0</v>
      </c>
    </row>
    <row r="31" spans="1:3" s="94" customFormat="1" ht="12" customHeight="1" x14ac:dyDescent="0.25">
      <c r="A31" s="411" t="s">
        <v>91</v>
      </c>
      <c r="B31" s="412" t="s">
        <v>294</v>
      </c>
      <c r="C31" s="74"/>
    </row>
    <row r="32" spans="1:3" s="94" customFormat="1" ht="12" customHeight="1" x14ac:dyDescent="0.25">
      <c r="A32" s="411" t="s">
        <v>92</v>
      </c>
      <c r="B32" s="413" t="s">
        <v>295</v>
      </c>
      <c r="C32" s="294"/>
    </row>
    <row r="33" spans="1:3" s="94" customFormat="1" ht="12" customHeight="1" thickBot="1" x14ac:dyDescent="0.3">
      <c r="A33" s="410" t="s">
        <v>93</v>
      </c>
      <c r="B33" s="137" t="s">
        <v>296</v>
      </c>
      <c r="C33" s="81"/>
    </row>
    <row r="34" spans="1:3" s="93" customFormat="1" ht="12" customHeight="1" thickBot="1" x14ac:dyDescent="0.3">
      <c r="A34" s="36" t="s">
        <v>22</v>
      </c>
      <c r="B34" s="123" t="s">
        <v>382</v>
      </c>
      <c r="C34" s="318"/>
    </row>
    <row r="35" spans="1:3" s="93" customFormat="1" ht="12" customHeight="1" thickBot="1" x14ac:dyDescent="0.3">
      <c r="A35" s="36" t="s">
        <v>23</v>
      </c>
      <c r="B35" s="123" t="s">
        <v>415</v>
      </c>
      <c r="C35" s="338"/>
    </row>
    <row r="36" spans="1:3" s="93" customFormat="1" ht="12" customHeight="1" thickBot="1" x14ac:dyDescent="0.3">
      <c r="A36" s="35" t="s">
        <v>24</v>
      </c>
      <c r="B36" s="123" t="s">
        <v>538</v>
      </c>
      <c r="C36" s="339">
        <f>+C8+C20+C25+C26+C30+C34+C35</f>
        <v>0</v>
      </c>
    </row>
    <row r="37" spans="1:3" s="93" customFormat="1" ht="12" customHeight="1" thickBot="1" x14ac:dyDescent="0.3">
      <c r="A37" s="224" t="s">
        <v>25</v>
      </c>
      <c r="B37" s="123" t="s">
        <v>417</v>
      </c>
      <c r="C37" s="339">
        <f>+C38+C39+C40</f>
        <v>0</v>
      </c>
    </row>
    <row r="38" spans="1:3" s="93" customFormat="1" ht="12" customHeight="1" x14ac:dyDescent="0.25">
      <c r="A38" s="411" t="s">
        <v>418</v>
      </c>
      <c r="B38" s="412" t="s">
        <v>235</v>
      </c>
      <c r="C38" s="74"/>
    </row>
    <row r="39" spans="1:3" s="93" customFormat="1" ht="12" customHeight="1" x14ac:dyDescent="0.25">
      <c r="A39" s="411" t="s">
        <v>419</v>
      </c>
      <c r="B39" s="413" t="s">
        <v>2</v>
      </c>
      <c r="C39" s="294"/>
    </row>
    <row r="40" spans="1:3" s="94" customFormat="1" ht="12" customHeight="1" thickBot="1" x14ac:dyDescent="0.3">
      <c r="A40" s="410" t="s">
        <v>420</v>
      </c>
      <c r="B40" s="137" t="s">
        <v>421</v>
      </c>
      <c r="C40" s="81"/>
    </row>
    <row r="41" spans="1:3" s="94" customFormat="1" ht="15" customHeight="1" thickBot="1" x14ac:dyDescent="0.25">
      <c r="A41" s="224" t="s">
        <v>26</v>
      </c>
      <c r="B41" s="225" t="s">
        <v>422</v>
      </c>
      <c r="C41" s="342">
        <f>+C36+C37</f>
        <v>0</v>
      </c>
    </row>
    <row r="42" spans="1:3" s="94" customFormat="1" ht="15" customHeight="1" x14ac:dyDescent="0.25">
      <c r="A42" s="226"/>
      <c r="B42" s="227"/>
      <c r="C42" s="340"/>
    </row>
    <row r="43" spans="1:3" ht="13.8" thickBot="1" x14ac:dyDescent="0.3">
      <c r="A43" s="228"/>
      <c r="B43" s="229"/>
      <c r="C43" s="341"/>
    </row>
    <row r="44" spans="1:3" s="62" customFormat="1" ht="16.5" customHeight="1" thickBot="1" x14ac:dyDescent="0.3">
      <c r="A44" s="230"/>
      <c r="B44" s="231" t="s">
        <v>57</v>
      </c>
      <c r="C44" s="342"/>
    </row>
    <row r="45" spans="1:3" s="95" customFormat="1" ht="12" customHeight="1" thickBot="1" x14ac:dyDescent="0.3">
      <c r="A45" s="36" t="s">
        <v>17</v>
      </c>
      <c r="B45" s="123" t="s">
        <v>423</v>
      </c>
      <c r="C45" s="293">
        <f>SUM(C46:C50)</f>
        <v>0</v>
      </c>
    </row>
    <row r="46" spans="1:3" ht="12" customHeight="1" x14ac:dyDescent="0.25">
      <c r="A46" s="410" t="s">
        <v>98</v>
      </c>
      <c r="B46" s="9" t="s">
        <v>48</v>
      </c>
      <c r="C46" s="276"/>
    </row>
    <row r="47" spans="1:3" ht="12" customHeight="1" x14ac:dyDescent="0.25">
      <c r="A47" s="410" t="s">
        <v>99</v>
      </c>
      <c r="B47" s="8" t="s">
        <v>183</v>
      </c>
      <c r="C47" s="277"/>
    </row>
    <row r="48" spans="1:3" ht="12" customHeight="1" x14ac:dyDescent="0.25">
      <c r="A48" s="410" t="s">
        <v>100</v>
      </c>
      <c r="B48" s="8" t="s">
        <v>139</v>
      </c>
      <c r="C48" s="279"/>
    </row>
    <row r="49" spans="1:3" ht="12" customHeight="1" x14ac:dyDescent="0.25">
      <c r="A49" s="410" t="s">
        <v>101</v>
      </c>
      <c r="B49" s="8" t="s">
        <v>184</v>
      </c>
      <c r="C49" s="77"/>
    </row>
    <row r="50" spans="1:3" ht="12" customHeight="1" thickBot="1" x14ac:dyDescent="0.3">
      <c r="A50" s="410" t="s">
        <v>148</v>
      </c>
      <c r="B50" s="8" t="s">
        <v>185</v>
      </c>
      <c r="C50" s="77"/>
    </row>
    <row r="51" spans="1:3" ht="12" customHeight="1" thickBot="1" x14ac:dyDescent="0.3">
      <c r="A51" s="36" t="s">
        <v>18</v>
      </c>
      <c r="B51" s="123" t="s">
        <v>424</v>
      </c>
      <c r="C51" s="293">
        <f>SUM(C52:C54)</f>
        <v>0</v>
      </c>
    </row>
    <row r="52" spans="1:3" s="95" customFormat="1" ht="12" customHeight="1" x14ac:dyDescent="0.25">
      <c r="A52" s="410" t="s">
        <v>104</v>
      </c>
      <c r="B52" s="9" t="s">
        <v>225</v>
      </c>
      <c r="C52" s="74"/>
    </row>
    <row r="53" spans="1:3" ht="12" customHeight="1" x14ac:dyDescent="0.25">
      <c r="A53" s="410" t="s">
        <v>105</v>
      </c>
      <c r="B53" s="8" t="s">
        <v>187</v>
      </c>
      <c r="C53" s="77"/>
    </row>
    <row r="54" spans="1:3" ht="12" customHeight="1" x14ac:dyDescent="0.25">
      <c r="A54" s="410" t="s">
        <v>106</v>
      </c>
      <c r="B54" s="8" t="s">
        <v>58</v>
      </c>
      <c r="C54" s="77"/>
    </row>
    <row r="55" spans="1:3" ht="12" customHeight="1" thickBot="1" x14ac:dyDescent="0.3">
      <c r="A55" s="410" t="s">
        <v>107</v>
      </c>
      <c r="B55" s="8" t="s">
        <v>535</v>
      </c>
      <c r="C55" s="77"/>
    </row>
    <row r="56" spans="1:3" ht="15" customHeight="1" thickBot="1" x14ac:dyDescent="0.3">
      <c r="A56" s="36" t="s">
        <v>19</v>
      </c>
      <c r="B56" s="123" t="s">
        <v>13</v>
      </c>
      <c r="C56" s="318"/>
    </row>
    <row r="57" spans="1:3" ht="13.8" thickBot="1" x14ac:dyDescent="0.3">
      <c r="A57" s="36" t="s">
        <v>20</v>
      </c>
      <c r="B57" s="232" t="s">
        <v>540</v>
      </c>
      <c r="C57" s="343">
        <f>+C45+C51+C56</f>
        <v>0</v>
      </c>
    </row>
    <row r="58" spans="1:3" ht="15" customHeight="1" thickBot="1" x14ac:dyDescent="0.3">
      <c r="C58" s="344"/>
    </row>
    <row r="59" spans="1:3" ht="14.25" customHeight="1" thickBot="1" x14ac:dyDescent="0.3">
      <c r="A59" s="234" t="s">
        <v>530</v>
      </c>
      <c r="B59" s="235"/>
      <c r="C59" s="120"/>
    </row>
    <row r="60" spans="1:3" ht="13.8" thickBot="1" x14ac:dyDescent="0.3">
      <c r="A60" s="234" t="s">
        <v>206</v>
      </c>
      <c r="B60" s="235"/>
      <c r="C60" s="120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C60"/>
  <sheetViews>
    <sheetView topLeftCell="B1" zoomScale="145" zoomScaleNormal="145" workbookViewId="0">
      <selection activeCell="B2" sqref="B2"/>
    </sheetView>
  </sheetViews>
  <sheetFormatPr defaultColWidth="9.33203125" defaultRowHeight="13.2" x14ac:dyDescent="0.25"/>
  <cols>
    <col min="1" max="1" width="13.77734375" style="233" customWidth="1"/>
    <col min="2" max="2" width="79.109375" style="3" customWidth="1"/>
    <col min="3" max="3" width="25" style="3" customWidth="1"/>
    <col min="4" max="16384" width="9.33203125" style="3"/>
  </cols>
  <sheetData>
    <row r="1" spans="1:3" s="2" customFormat="1" ht="21" customHeight="1" thickBot="1" x14ac:dyDescent="0.3">
      <c r="A1" s="214"/>
      <c r="B1" s="215"/>
      <c r="C1" s="414" t="str">
        <f>+CONCATENATE("9.3.3. melléklet a ……/",LEFT(ÖSSZEFÜGGÉSEK!A5,4),". (….) önkormányzati rendelethez")</f>
        <v>9.3.3. melléklet a ……/2019. (….) önkormányzati rendelethez</v>
      </c>
    </row>
    <row r="2" spans="1:3" s="91" customFormat="1" ht="25.5" customHeight="1" x14ac:dyDescent="0.25">
      <c r="A2" s="370" t="s">
        <v>204</v>
      </c>
      <c r="B2" s="331" t="s">
        <v>207</v>
      </c>
      <c r="C2" s="345" t="s">
        <v>60</v>
      </c>
    </row>
    <row r="3" spans="1:3" s="91" customFormat="1" ht="23.4" thickBot="1" x14ac:dyDescent="0.3">
      <c r="A3" s="408" t="s">
        <v>203</v>
      </c>
      <c r="B3" s="332" t="s">
        <v>541</v>
      </c>
      <c r="C3" s="346" t="s">
        <v>438</v>
      </c>
    </row>
    <row r="4" spans="1:3" s="92" customFormat="1" ht="15.9" customHeight="1" thickBot="1" x14ac:dyDescent="0.35">
      <c r="A4" s="217"/>
      <c r="B4" s="217"/>
      <c r="C4" s="4" t="s">
        <v>53</v>
      </c>
    </row>
    <row r="5" spans="1:3" ht="13.8" thickBot="1" x14ac:dyDescent="0.3">
      <c r="A5" s="371" t="s">
        <v>205</v>
      </c>
      <c r="B5" s="218" t="s">
        <v>54</v>
      </c>
      <c r="C5" s="219" t="s">
        <v>55</v>
      </c>
    </row>
    <row r="6" spans="1:3" s="62" customFormat="1" ht="12.9" customHeight="1" thickBot="1" x14ac:dyDescent="0.3">
      <c r="A6" s="35" t="s">
        <v>502</v>
      </c>
      <c r="B6" s="195" t="s">
        <v>503</v>
      </c>
      <c r="C6" s="196" t="s">
        <v>504</v>
      </c>
    </row>
    <row r="7" spans="1:3" s="62" customFormat="1" ht="15.9" customHeight="1" thickBot="1" x14ac:dyDescent="0.3">
      <c r="A7" s="220"/>
      <c r="B7" s="221" t="s">
        <v>56</v>
      </c>
      <c r="C7" s="222"/>
    </row>
    <row r="8" spans="1:3" s="93" customFormat="1" ht="12" customHeight="1" thickBot="1" x14ac:dyDescent="0.3">
      <c r="A8" s="35" t="s">
        <v>17</v>
      </c>
      <c r="B8" s="223" t="s">
        <v>531</v>
      </c>
      <c r="C8" s="293">
        <f>SUM(C9:C19)</f>
        <v>0</v>
      </c>
    </row>
    <row r="9" spans="1:3" s="93" customFormat="1" ht="12" customHeight="1" x14ac:dyDescent="0.25">
      <c r="A9" s="409" t="s">
        <v>98</v>
      </c>
      <c r="B9" s="10" t="s">
        <v>280</v>
      </c>
      <c r="C9" s="336"/>
    </row>
    <row r="10" spans="1:3" s="93" customFormat="1" ht="12" customHeight="1" x14ac:dyDescent="0.25">
      <c r="A10" s="410" t="s">
        <v>99</v>
      </c>
      <c r="B10" s="8" t="s">
        <v>281</v>
      </c>
      <c r="C10" s="291"/>
    </row>
    <row r="11" spans="1:3" s="93" customFormat="1" ht="12" customHeight="1" x14ac:dyDescent="0.25">
      <c r="A11" s="410" t="s">
        <v>100</v>
      </c>
      <c r="B11" s="8" t="s">
        <v>282</v>
      </c>
      <c r="C11" s="291"/>
    </row>
    <row r="12" spans="1:3" s="93" customFormat="1" ht="12" customHeight="1" x14ac:dyDescent="0.25">
      <c r="A12" s="410" t="s">
        <v>101</v>
      </c>
      <c r="B12" s="8" t="s">
        <v>283</v>
      </c>
      <c r="C12" s="291"/>
    </row>
    <row r="13" spans="1:3" s="93" customFormat="1" ht="12" customHeight="1" x14ac:dyDescent="0.25">
      <c r="A13" s="410" t="s">
        <v>148</v>
      </c>
      <c r="B13" s="8" t="s">
        <v>284</v>
      </c>
      <c r="C13" s="291"/>
    </row>
    <row r="14" spans="1:3" s="93" customFormat="1" ht="12" customHeight="1" x14ac:dyDescent="0.25">
      <c r="A14" s="410" t="s">
        <v>102</v>
      </c>
      <c r="B14" s="8" t="s">
        <v>407</v>
      </c>
      <c r="C14" s="291"/>
    </row>
    <row r="15" spans="1:3" s="93" customFormat="1" ht="12" customHeight="1" x14ac:dyDescent="0.25">
      <c r="A15" s="410" t="s">
        <v>103</v>
      </c>
      <c r="B15" s="7" t="s">
        <v>408</v>
      </c>
      <c r="C15" s="291"/>
    </row>
    <row r="16" spans="1:3" s="93" customFormat="1" ht="12" customHeight="1" x14ac:dyDescent="0.25">
      <c r="A16" s="410" t="s">
        <v>113</v>
      </c>
      <c r="B16" s="8" t="s">
        <v>287</v>
      </c>
      <c r="C16" s="337"/>
    </row>
    <row r="17" spans="1:3" s="94" customFormat="1" ht="12" customHeight="1" x14ac:dyDescent="0.25">
      <c r="A17" s="410" t="s">
        <v>114</v>
      </c>
      <c r="B17" s="8" t="s">
        <v>288</v>
      </c>
      <c r="C17" s="291"/>
    </row>
    <row r="18" spans="1:3" s="94" customFormat="1" ht="12" customHeight="1" x14ac:dyDescent="0.25">
      <c r="A18" s="410" t="s">
        <v>115</v>
      </c>
      <c r="B18" s="8" t="s">
        <v>443</v>
      </c>
      <c r="C18" s="292"/>
    </row>
    <row r="19" spans="1:3" s="94" customFormat="1" ht="12" customHeight="1" thickBot="1" x14ac:dyDescent="0.3">
      <c r="A19" s="410" t="s">
        <v>116</v>
      </c>
      <c r="B19" s="7" t="s">
        <v>289</v>
      </c>
      <c r="C19" s="292"/>
    </row>
    <row r="20" spans="1:3" s="93" customFormat="1" ht="12" customHeight="1" thickBot="1" x14ac:dyDescent="0.3">
      <c r="A20" s="35" t="s">
        <v>18</v>
      </c>
      <c r="B20" s="223" t="s">
        <v>409</v>
      </c>
      <c r="C20" s="293">
        <f>SUM(C21:C23)</f>
        <v>0</v>
      </c>
    </row>
    <row r="21" spans="1:3" s="94" customFormat="1" ht="12" customHeight="1" x14ac:dyDescent="0.25">
      <c r="A21" s="410" t="s">
        <v>104</v>
      </c>
      <c r="B21" s="9" t="s">
        <v>257</v>
      </c>
      <c r="C21" s="291"/>
    </row>
    <row r="22" spans="1:3" s="94" customFormat="1" ht="12" customHeight="1" x14ac:dyDescent="0.25">
      <c r="A22" s="410" t="s">
        <v>105</v>
      </c>
      <c r="B22" s="8" t="s">
        <v>410</v>
      </c>
      <c r="C22" s="291"/>
    </row>
    <row r="23" spans="1:3" s="94" customFormat="1" ht="12" customHeight="1" x14ac:dyDescent="0.25">
      <c r="A23" s="410" t="s">
        <v>106</v>
      </c>
      <c r="B23" s="8" t="s">
        <v>411</v>
      </c>
      <c r="C23" s="291"/>
    </row>
    <row r="24" spans="1:3" s="94" customFormat="1" ht="12" customHeight="1" thickBot="1" x14ac:dyDescent="0.3">
      <c r="A24" s="410" t="s">
        <v>107</v>
      </c>
      <c r="B24" s="8" t="s">
        <v>536</v>
      </c>
      <c r="C24" s="291"/>
    </row>
    <row r="25" spans="1:3" s="94" customFormat="1" ht="12" customHeight="1" thickBot="1" x14ac:dyDescent="0.3">
      <c r="A25" s="36" t="s">
        <v>19</v>
      </c>
      <c r="B25" s="123" t="s">
        <v>174</v>
      </c>
      <c r="C25" s="318"/>
    </row>
    <row r="26" spans="1:3" s="94" customFormat="1" ht="12" customHeight="1" thickBot="1" x14ac:dyDescent="0.3">
      <c r="A26" s="36" t="s">
        <v>20</v>
      </c>
      <c r="B26" s="123" t="s">
        <v>412</v>
      </c>
      <c r="C26" s="293">
        <f>+C27+C28</f>
        <v>0</v>
      </c>
    </row>
    <row r="27" spans="1:3" s="94" customFormat="1" ht="12" customHeight="1" x14ac:dyDescent="0.25">
      <c r="A27" s="411" t="s">
        <v>267</v>
      </c>
      <c r="B27" s="412" t="s">
        <v>410</v>
      </c>
      <c r="C27" s="74"/>
    </row>
    <row r="28" spans="1:3" s="94" customFormat="1" ht="12" customHeight="1" x14ac:dyDescent="0.25">
      <c r="A28" s="411" t="s">
        <v>270</v>
      </c>
      <c r="B28" s="413" t="s">
        <v>413</v>
      </c>
      <c r="C28" s="294"/>
    </row>
    <row r="29" spans="1:3" s="94" customFormat="1" ht="12" customHeight="1" thickBot="1" x14ac:dyDescent="0.3">
      <c r="A29" s="410" t="s">
        <v>271</v>
      </c>
      <c r="B29" s="137" t="s">
        <v>537</v>
      </c>
      <c r="C29" s="81"/>
    </row>
    <row r="30" spans="1:3" s="94" customFormat="1" ht="12" customHeight="1" thickBot="1" x14ac:dyDescent="0.3">
      <c r="A30" s="36" t="s">
        <v>21</v>
      </c>
      <c r="B30" s="123" t="s">
        <v>414</v>
      </c>
      <c r="C30" s="293">
        <f>+C31+C32+C33</f>
        <v>0</v>
      </c>
    </row>
    <row r="31" spans="1:3" s="94" customFormat="1" ht="12" customHeight="1" x14ac:dyDescent="0.25">
      <c r="A31" s="411" t="s">
        <v>91</v>
      </c>
      <c r="B31" s="412" t="s">
        <v>294</v>
      </c>
      <c r="C31" s="74"/>
    </row>
    <row r="32" spans="1:3" s="94" customFormat="1" ht="12" customHeight="1" x14ac:dyDescent="0.25">
      <c r="A32" s="411" t="s">
        <v>92</v>
      </c>
      <c r="B32" s="413" t="s">
        <v>295</v>
      </c>
      <c r="C32" s="294"/>
    </row>
    <row r="33" spans="1:3" s="94" customFormat="1" ht="12" customHeight="1" thickBot="1" x14ac:dyDescent="0.3">
      <c r="A33" s="410" t="s">
        <v>93</v>
      </c>
      <c r="B33" s="137" t="s">
        <v>296</v>
      </c>
      <c r="C33" s="81"/>
    </row>
    <row r="34" spans="1:3" s="93" customFormat="1" ht="12" customHeight="1" thickBot="1" x14ac:dyDescent="0.3">
      <c r="A34" s="36" t="s">
        <v>22</v>
      </c>
      <c r="B34" s="123" t="s">
        <v>382</v>
      </c>
      <c r="C34" s="318"/>
    </row>
    <row r="35" spans="1:3" s="93" customFormat="1" ht="12" customHeight="1" thickBot="1" x14ac:dyDescent="0.3">
      <c r="A35" s="36" t="s">
        <v>23</v>
      </c>
      <c r="B35" s="123" t="s">
        <v>415</v>
      </c>
      <c r="C35" s="338"/>
    </row>
    <row r="36" spans="1:3" s="93" customFormat="1" ht="12" customHeight="1" thickBot="1" x14ac:dyDescent="0.3">
      <c r="A36" s="35" t="s">
        <v>24</v>
      </c>
      <c r="B36" s="123" t="s">
        <v>538</v>
      </c>
      <c r="C36" s="339">
        <f>+C8+C20+C25+C26+C30+C34+C35</f>
        <v>0</v>
      </c>
    </row>
    <row r="37" spans="1:3" s="93" customFormat="1" ht="12" customHeight="1" thickBot="1" x14ac:dyDescent="0.3">
      <c r="A37" s="224" t="s">
        <v>25</v>
      </c>
      <c r="B37" s="123" t="s">
        <v>417</v>
      </c>
      <c r="C37" s="339">
        <f>+C38+C39+C40</f>
        <v>0</v>
      </c>
    </row>
    <row r="38" spans="1:3" s="93" customFormat="1" ht="12" customHeight="1" x14ac:dyDescent="0.25">
      <c r="A38" s="411" t="s">
        <v>418</v>
      </c>
      <c r="B38" s="412" t="s">
        <v>235</v>
      </c>
      <c r="C38" s="74"/>
    </row>
    <row r="39" spans="1:3" s="93" customFormat="1" ht="12" customHeight="1" x14ac:dyDescent="0.25">
      <c r="A39" s="411" t="s">
        <v>419</v>
      </c>
      <c r="B39" s="413" t="s">
        <v>2</v>
      </c>
      <c r="C39" s="294"/>
    </row>
    <row r="40" spans="1:3" s="94" customFormat="1" ht="12" customHeight="1" thickBot="1" x14ac:dyDescent="0.3">
      <c r="A40" s="410" t="s">
        <v>420</v>
      </c>
      <c r="B40" s="137" t="s">
        <v>421</v>
      </c>
      <c r="C40" s="81"/>
    </row>
    <row r="41" spans="1:3" s="94" customFormat="1" ht="15" customHeight="1" thickBot="1" x14ac:dyDescent="0.25">
      <c r="A41" s="224" t="s">
        <v>26</v>
      </c>
      <c r="B41" s="225" t="s">
        <v>422</v>
      </c>
      <c r="C41" s="342">
        <f>+C36+C37</f>
        <v>0</v>
      </c>
    </row>
    <row r="42" spans="1:3" s="94" customFormat="1" ht="15" customHeight="1" x14ac:dyDescent="0.25">
      <c r="A42" s="226"/>
      <c r="B42" s="227"/>
      <c r="C42" s="340"/>
    </row>
    <row r="43" spans="1:3" ht="13.8" thickBot="1" x14ac:dyDescent="0.3">
      <c r="A43" s="228"/>
      <c r="B43" s="229"/>
      <c r="C43" s="341"/>
    </row>
    <row r="44" spans="1:3" s="62" customFormat="1" ht="16.5" customHeight="1" thickBot="1" x14ac:dyDescent="0.3">
      <c r="A44" s="230"/>
      <c r="B44" s="231" t="s">
        <v>57</v>
      </c>
      <c r="C44" s="342"/>
    </row>
    <row r="45" spans="1:3" s="95" customFormat="1" ht="12" customHeight="1" thickBot="1" x14ac:dyDescent="0.3">
      <c r="A45" s="36" t="s">
        <v>17</v>
      </c>
      <c r="B45" s="123" t="s">
        <v>423</v>
      </c>
      <c r="C45" s="293">
        <f>SUM(C46:C50)</f>
        <v>0</v>
      </c>
    </row>
    <row r="46" spans="1:3" ht="12" customHeight="1" x14ac:dyDescent="0.25">
      <c r="A46" s="410" t="s">
        <v>98</v>
      </c>
      <c r="B46" s="9" t="s">
        <v>48</v>
      </c>
      <c r="C46" s="74"/>
    </row>
    <row r="47" spans="1:3" ht="12" customHeight="1" x14ac:dyDescent="0.25">
      <c r="A47" s="410" t="s">
        <v>99</v>
      </c>
      <c r="B47" s="8" t="s">
        <v>183</v>
      </c>
      <c r="C47" s="77"/>
    </row>
    <row r="48" spans="1:3" ht="12" customHeight="1" x14ac:dyDescent="0.25">
      <c r="A48" s="410" t="s">
        <v>100</v>
      </c>
      <c r="B48" s="8" t="s">
        <v>139</v>
      </c>
      <c r="C48" s="77"/>
    </row>
    <row r="49" spans="1:3" ht="12" customHeight="1" x14ac:dyDescent="0.25">
      <c r="A49" s="410" t="s">
        <v>101</v>
      </c>
      <c r="B49" s="8" t="s">
        <v>184</v>
      </c>
      <c r="C49" s="77"/>
    </row>
    <row r="50" spans="1:3" ht="12" customHeight="1" thickBot="1" x14ac:dyDescent="0.3">
      <c r="A50" s="410" t="s">
        <v>148</v>
      </c>
      <c r="B50" s="8" t="s">
        <v>185</v>
      </c>
      <c r="C50" s="77"/>
    </row>
    <row r="51" spans="1:3" ht="12" customHeight="1" thickBot="1" x14ac:dyDescent="0.3">
      <c r="A51" s="36" t="s">
        <v>18</v>
      </c>
      <c r="B51" s="123" t="s">
        <v>424</v>
      </c>
      <c r="C51" s="293">
        <f>SUM(C52:C54)</f>
        <v>0</v>
      </c>
    </row>
    <row r="52" spans="1:3" s="95" customFormat="1" ht="12" customHeight="1" x14ac:dyDescent="0.25">
      <c r="A52" s="410" t="s">
        <v>104</v>
      </c>
      <c r="B52" s="9" t="s">
        <v>225</v>
      </c>
      <c r="C52" s="74"/>
    </row>
    <row r="53" spans="1:3" ht="12" customHeight="1" x14ac:dyDescent="0.25">
      <c r="A53" s="410" t="s">
        <v>105</v>
      </c>
      <c r="B53" s="8" t="s">
        <v>187</v>
      </c>
      <c r="C53" s="77"/>
    </row>
    <row r="54" spans="1:3" ht="12" customHeight="1" x14ac:dyDescent="0.25">
      <c r="A54" s="410" t="s">
        <v>106</v>
      </c>
      <c r="B54" s="8" t="s">
        <v>58</v>
      </c>
      <c r="C54" s="77"/>
    </row>
    <row r="55" spans="1:3" ht="12" customHeight="1" thickBot="1" x14ac:dyDescent="0.3">
      <c r="A55" s="410" t="s">
        <v>107</v>
      </c>
      <c r="B55" s="8" t="s">
        <v>535</v>
      </c>
      <c r="C55" s="77"/>
    </row>
    <row r="56" spans="1:3" ht="15" customHeight="1" thickBot="1" x14ac:dyDescent="0.3">
      <c r="A56" s="36" t="s">
        <v>19</v>
      </c>
      <c r="B56" s="123" t="s">
        <v>13</v>
      </c>
      <c r="C56" s="318"/>
    </row>
    <row r="57" spans="1:3" ht="13.8" thickBot="1" x14ac:dyDescent="0.3">
      <c r="A57" s="36" t="s">
        <v>20</v>
      </c>
      <c r="B57" s="232" t="s">
        <v>540</v>
      </c>
      <c r="C57" s="343">
        <f>+C45+C51+C56</f>
        <v>0</v>
      </c>
    </row>
    <row r="58" spans="1:3" ht="15" customHeight="1" thickBot="1" x14ac:dyDescent="0.3">
      <c r="C58" s="344"/>
    </row>
    <row r="59" spans="1:3" ht="14.25" customHeight="1" thickBot="1" x14ac:dyDescent="0.3">
      <c r="A59" s="234" t="s">
        <v>530</v>
      </c>
      <c r="B59" s="235"/>
      <c r="C59" s="120"/>
    </row>
    <row r="60" spans="1:3" ht="13.8" thickBot="1" x14ac:dyDescent="0.3">
      <c r="A60" s="234" t="s">
        <v>206</v>
      </c>
      <c r="B60" s="235"/>
      <c r="C60" s="120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G29"/>
  <sheetViews>
    <sheetView zoomScaleNormal="100" workbookViewId="0">
      <selection activeCell="A8" sqref="A8"/>
    </sheetView>
  </sheetViews>
  <sheetFormatPr defaultColWidth="9.33203125" defaultRowHeight="13.2" x14ac:dyDescent="0.25"/>
  <cols>
    <col min="1" max="1" width="5.44140625" customWidth="1"/>
    <col min="2" max="2" width="33.109375" customWidth="1"/>
    <col min="3" max="3" width="12.33203125" customWidth="1"/>
    <col min="4" max="4" width="11.44140625" customWidth="1"/>
    <col min="5" max="5" width="11.33203125" customWidth="1"/>
    <col min="6" max="6" width="11" customWidth="1"/>
    <col min="7" max="7" width="14.33203125" customWidth="1"/>
  </cols>
  <sheetData>
    <row r="1" spans="1:7" ht="43.5" customHeight="1" x14ac:dyDescent="0.3">
      <c r="A1" s="923" t="s">
        <v>3</v>
      </c>
      <c r="B1" s="923"/>
      <c r="C1" s="923"/>
      <c r="D1" s="923"/>
      <c r="E1" s="923"/>
      <c r="F1" s="923"/>
      <c r="G1" s="923"/>
    </row>
    <row r="3" spans="1:7" s="160" customFormat="1" ht="27" customHeight="1" x14ac:dyDescent="0.35">
      <c r="A3" s="158" t="s">
        <v>567</v>
      </c>
      <c r="B3" s="159"/>
    </row>
    <row r="4" spans="1:7" s="160" customFormat="1" ht="11.25" customHeight="1" x14ac:dyDescent="0.3">
      <c r="A4" s="159"/>
      <c r="B4" s="159"/>
      <c r="C4" s="159"/>
      <c r="D4" s="159"/>
      <c r="E4" s="159"/>
      <c r="F4" s="159"/>
      <c r="G4" s="159"/>
    </row>
    <row r="5" spans="1:7" s="160" customFormat="1" ht="20.25" customHeight="1" x14ac:dyDescent="0.35">
      <c r="A5" s="158" t="s">
        <v>568</v>
      </c>
      <c r="B5" s="159"/>
      <c r="G5" s="159"/>
    </row>
    <row r="6" spans="1:7" s="161" customFormat="1" x14ac:dyDescent="0.25">
      <c r="A6"/>
      <c r="B6"/>
      <c r="C6"/>
      <c r="D6"/>
      <c r="E6"/>
      <c r="F6"/>
      <c r="G6"/>
    </row>
    <row r="7" spans="1:7" s="162" customFormat="1" ht="19.5" customHeight="1" x14ac:dyDescent="0.25">
      <c r="A7" s="251" t="s">
        <v>1112</v>
      </c>
      <c r="B7" s="250"/>
      <c r="C7" s="250"/>
    </row>
    <row r="8" spans="1:7" s="162" customFormat="1" ht="15" customHeight="1" x14ac:dyDescent="0.25">
      <c r="A8" s="251"/>
      <c r="B8" s="250"/>
      <c r="C8" s="250"/>
    </row>
    <row r="9" spans="1:7" s="162" customFormat="1" ht="15" customHeight="1" x14ac:dyDescent="0.25">
      <c r="A9" s="251" t="s">
        <v>1103</v>
      </c>
    </row>
    <row r="10" spans="1:7" s="162" customFormat="1" ht="15" customHeight="1" x14ac:dyDescent="0.25">
      <c r="A10" s="251"/>
    </row>
    <row r="11" spans="1:7" s="162" customFormat="1" ht="15" customHeight="1" thickBot="1" x14ac:dyDescent="0.3">
      <c r="A11" s="251"/>
    </row>
    <row r="12" spans="1:7" s="73" customFormat="1" ht="42" customHeight="1" thickBot="1" x14ac:dyDescent="0.3">
      <c r="A12" s="72" t="s">
        <v>15</v>
      </c>
      <c r="B12" s="193" t="s">
        <v>211</v>
      </c>
      <c r="C12" s="193" t="s">
        <v>212</v>
      </c>
      <c r="D12" s="193" t="s">
        <v>213</v>
      </c>
      <c r="E12" s="193" t="s">
        <v>214</v>
      </c>
      <c r="F12" s="193" t="s">
        <v>215</v>
      </c>
      <c r="G12" s="194" t="s">
        <v>51</v>
      </c>
    </row>
    <row r="13" spans="1:7" ht="24" customHeight="1" x14ac:dyDescent="0.25">
      <c r="A13" s="238" t="s">
        <v>17</v>
      </c>
      <c r="B13" s="651" t="s">
        <v>216</v>
      </c>
      <c r="C13" s="163"/>
      <c r="D13" s="163"/>
      <c r="E13" s="163"/>
      <c r="F13" s="163"/>
      <c r="G13" s="239">
        <f>SUM(C13:F13)</f>
        <v>0</v>
      </c>
    </row>
    <row r="14" spans="1:7" ht="24" customHeight="1" x14ac:dyDescent="0.25">
      <c r="A14" s="240" t="s">
        <v>18</v>
      </c>
      <c r="B14" s="652" t="s">
        <v>217</v>
      </c>
      <c r="C14" s="164"/>
      <c r="D14" s="164"/>
      <c r="E14" s="164"/>
      <c r="F14" s="164"/>
      <c r="G14" s="241">
        <f t="shared" ref="G14:G19" si="0">SUM(C14:F14)</f>
        <v>0</v>
      </c>
    </row>
    <row r="15" spans="1:7" ht="24" customHeight="1" x14ac:dyDescent="0.25">
      <c r="A15" s="240" t="s">
        <v>19</v>
      </c>
      <c r="B15" s="652" t="s">
        <v>218</v>
      </c>
      <c r="C15" s="164"/>
      <c r="D15" s="164"/>
      <c r="E15" s="164"/>
      <c r="F15" s="164"/>
      <c r="G15" s="241">
        <f t="shared" si="0"/>
        <v>0</v>
      </c>
    </row>
    <row r="16" spans="1:7" ht="24" customHeight="1" x14ac:dyDescent="0.25">
      <c r="A16" s="240" t="s">
        <v>20</v>
      </c>
      <c r="B16" s="652" t="s">
        <v>219</v>
      </c>
      <c r="C16" s="164"/>
      <c r="D16" s="164" t="s">
        <v>605</v>
      </c>
      <c r="E16" s="164"/>
      <c r="F16" s="164"/>
      <c r="G16" s="241">
        <f t="shared" si="0"/>
        <v>0</v>
      </c>
    </row>
    <row r="17" spans="1:7" ht="24" customHeight="1" x14ac:dyDescent="0.25">
      <c r="A17" s="240" t="s">
        <v>21</v>
      </c>
      <c r="B17" s="652" t="s">
        <v>603</v>
      </c>
      <c r="C17" s="164"/>
      <c r="D17" s="164"/>
      <c r="E17" s="164"/>
      <c r="F17" s="164"/>
      <c r="G17" s="241">
        <f t="shared" si="0"/>
        <v>0</v>
      </c>
    </row>
    <row r="18" spans="1:7" ht="24" customHeight="1" thickBot="1" x14ac:dyDescent="0.3">
      <c r="A18" s="242" t="s">
        <v>22</v>
      </c>
      <c r="B18" s="653" t="s">
        <v>220</v>
      </c>
      <c r="C18" s="165"/>
      <c r="D18" s="165"/>
      <c r="E18" s="165"/>
      <c r="F18" s="165"/>
      <c r="G18" s="243">
        <f t="shared" si="0"/>
        <v>0</v>
      </c>
    </row>
    <row r="19" spans="1:7" s="166" customFormat="1" ht="24" customHeight="1" thickBot="1" x14ac:dyDescent="0.3">
      <c r="A19" s="244" t="s">
        <v>23</v>
      </c>
      <c r="B19" s="245" t="s">
        <v>51</v>
      </c>
      <c r="C19" s="246">
        <f>SUM(C13:C18)</f>
        <v>0</v>
      </c>
      <c r="D19" s="246">
        <f>SUM(D13:D18)</f>
        <v>0</v>
      </c>
      <c r="E19" s="246">
        <f>SUM(E13:E18)</f>
        <v>0</v>
      </c>
      <c r="F19" s="246">
        <f>SUM(F13:F18)</f>
        <v>0</v>
      </c>
      <c r="G19" s="247">
        <f t="shared" si="0"/>
        <v>0</v>
      </c>
    </row>
    <row r="20" spans="1:7" s="161" customFormat="1" x14ac:dyDescent="0.25">
      <c r="A20"/>
      <c r="B20"/>
      <c r="C20"/>
      <c r="D20"/>
      <c r="E20"/>
      <c r="F20"/>
      <c r="G20"/>
    </row>
    <row r="21" spans="1:7" s="161" customFormat="1" x14ac:dyDescent="0.25">
      <c r="A21"/>
      <c r="B21"/>
      <c r="C21"/>
      <c r="D21"/>
      <c r="E21"/>
      <c r="F21"/>
      <c r="G21"/>
    </row>
    <row r="22" spans="1:7" s="161" customFormat="1" x14ac:dyDescent="0.25">
      <c r="A22"/>
      <c r="B22"/>
      <c r="C22"/>
      <c r="D22"/>
      <c r="E22"/>
      <c r="F22"/>
      <c r="G22"/>
    </row>
    <row r="23" spans="1:7" s="161" customFormat="1" ht="15.6" x14ac:dyDescent="0.3">
      <c r="A23" s="160" t="str">
        <f>+CONCATENATE("Szentpéterszeg, ",LEFT(ÖSSZEFÜGGÉSEK!A5,4),". március 11. nap")</f>
        <v>Szentpéterszeg, 2019. március 11. nap</v>
      </c>
      <c r="B23"/>
      <c r="C23"/>
      <c r="D23"/>
      <c r="E23"/>
      <c r="F23"/>
      <c r="G23"/>
    </row>
    <row r="24" spans="1:7" s="161" customFormat="1" x14ac:dyDescent="0.25">
      <c r="A24"/>
      <c r="B24"/>
      <c r="C24"/>
      <c r="D24"/>
      <c r="E24"/>
      <c r="F24"/>
      <c r="G24"/>
    </row>
    <row r="26" spans="1:7" x14ac:dyDescent="0.25">
      <c r="C26" s="161"/>
      <c r="D26" s="161"/>
      <c r="E26" s="161"/>
      <c r="F26" s="161"/>
    </row>
    <row r="27" spans="1:7" ht="13.8" x14ac:dyDescent="0.3">
      <c r="C27" s="248"/>
      <c r="D27" s="249" t="s">
        <v>601</v>
      </c>
      <c r="E27" s="249"/>
      <c r="F27" s="248"/>
    </row>
    <row r="28" spans="1:7" ht="13.8" x14ac:dyDescent="0.3">
      <c r="D28" s="167"/>
      <c r="E28" s="167"/>
    </row>
    <row r="29" spans="1:7" ht="13.8" x14ac:dyDescent="0.3">
      <c r="D29" s="167"/>
      <c r="E29" s="167"/>
    </row>
  </sheetData>
  <mergeCells count="1"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3/2019. (III.14.)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H153"/>
  <sheetViews>
    <sheetView zoomScale="120" zoomScaleNormal="120" zoomScaleSheetLayoutView="100" workbookViewId="0">
      <selection activeCell="E95" sqref="E95"/>
    </sheetView>
  </sheetViews>
  <sheetFormatPr defaultColWidth="9.33203125" defaultRowHeight="15.6" x14ac:dyDescent="0.3"/>
  <cols>
    <col min="1" max="1" width="6.77734375" style="38" customWidth="1"/>
    <col min="2" max="2" width="67" style="38" customWidth="1"/>
    <col min="3" max="3" width="15.44140625" style="353" customWidth="1"/>
    <col min="4" max="5" width="15.44140625" style="38" customWidth="1"/>
    <col min="6" max="6" width="9" style="38" customWidth="1"/>
    <col min="7" max="16384" width="9.33203125" style="38"/>
  </cols>
  <sheetData>
    <row r="1" spans="1:5" ht="15.9" customHeight="1" x14ac:dyDescent="0.3">
      <c r="A1" s="871" t="s">
        <v>14</v>
      </c>
      <c r="B1" s="871"/>
      <c r="C1" s="871"/>
      <c r="D1" s="871"/>
      <c r="E1" s="871"/>
    </row>
    <row r="2" spans="1:5" ht="15.9" customHeight="1" thickBot="1" x14ac:dyDescent="0.35">
      <c r="A2" s="867" t="s">
        <v>152</v>
      </c>
      <c r="B2" s="867"/>
      <c r="D2" s="136"/>
      <c r="E2" s="285" t="s">
        <v>1087</v>
      </c>
    </row>
    <row r="3" spans="1:5" ht="38.1" customHeight="1" thickBot="1" x14ac:dyDescent="0.35">
      <c r="A3" s="23" t="s">
        <v>69</v>
      </c>
      <c r="B3" s="24" t="s">
        <v>16</v>
      </c>
      <c r="C3" s="24" t="str">
        <f>+CONCATENATE(LEFT(ÖSSZEFÜGGÉSEK!A5,4)-2,". évi tény")</f>
        <v>2017. évi tény</v>
      </c>
      <c r="D3" s="369" t="str">
        <f>+CONCATENATE(LEFT(ÖSSZEFÜGGÉSEK!A5,4)-1,". évi várható")</f>
        <v>2018. évi várható</v>
      </c>
      <c r="E3" s="157" t="str">
        <f>+'1.1.sz.mell.'!C3</f>
        <v>2019. évi eredeti előirányzat</v>
      </c>
    </row>
    <row r="4" spans="1:5" s="1" customFormat="1" ht="15" customHeight="1" thickBot="1" x14ac:dyDescent="0.3">
      <c r="A4" s="485" t="s">
        <v>502</v>
      </c>
      <c r="B4" s="483" t="s">
        <v>503</v>
      </c>
      <c r="C4" s="483" t="s">
        <v>504</v>
      </c>
      <c r="D4" s="483" t="s">
        <v>506</v>
      </c>
      <c r="E4" s="598" t="s">
        <v>505</v>
      </c>
    </row>
    <row r="5" spans="1:5" s="1" customFormat="1" ht="15" customHeight="1" thickBot="1" x14ac:dyDescent="0.3">
      <c r="A5" s="490" t="s">
        <v>17</v>
      </c>
      <c r="B5" s="491" t="s">
        <v>251</v>
      </c>
      <c r="C5" s="599">
        <f>+C6+C7+C8+C9+C10+C11</f>
        <v>90025466</v>
      </c>
      <c r="D5" s="599">
        <f>+D6+D7+D8+D9+D10+D11</f>
        <v>95240837</v>
      </c>
      <c r="E5" s="492">
        <f>'1.1.sz.mell.'!C5</f>
        <v>89315873</v>
      </c>
    </row>
    <row r="6" spans="1:5" s="1" customFormat="1" ht="15" customHeight="1" thickBot="1" x14ac:dyDescent="0.3">
      <c r="A6" s="493" t="s">
        <v>98</v>
      </c>
      <c r="B6" s="494" t="s">
        <v>252</v>
      </c>
      <c r="C6" s="600">
        <v>23004744</v>
      </c>
      <c r="D6" s="600">
        <v>24604939</v>
      </c>
      <c r="E6" s="492">
        <f>'1.1.sz.mell.'!C6</f>
        <v>24825046</v>
      </c>
    </row>
    <row r="7" spans="1:5" s="1" customFormat="1" ht="15" customHeight="1" thickBot="1" x14ac:dyDescent="0.3">
      <c r="A7" s="496" t="s">
        <v>99</v>
      </c>
      <c r="B7" s="497" t="s">
        <v>253</v>
      </c>
      <c r="C7" s="601">
        <v>27047203</v>
      </c>
      <c r="D7" s="601">
        <v>26938367</v>
      </c>
      <c r="E7" s="492">
        <f>'1.1.sz.mell.'!C7</f>
        <v>28521700</v>
      </c>
    </row>
    <row r="8" spans="1:5" s="1" customFormat="1" ht="15" customHeight="1" thickBot="1" x14ac:dyDescent="0.3">
      <c r="A8" s="496" t="s">
        <v>100</v>
      </c>
      <c r="B8" s="497" t="s">
        <v>254</v>
      </c>
      <c r="C8" s="601">
        <v>32194018</v>
      </c>
      <c r="D8" s="601">
        <v>35022802</v>
      </c>
      <c r="E8" s="492">
        <f>'1.1.sz.mell.'!C8</f>
        <v>34169127</v>
      </c>
    </row>
    <row r="9" spans="1:5" s="1" customFormat="1" ht="15" customHeight="1" thickBot="1" x14ac:dyDescent="0.3">
      <c r="A9" s="496" t="s">
        <v>101</v>
      </c>
      <c r="B9" s="497" t="s">
        <v>255</v>
      </c>
      <c r="C9" s="601">
        <v>1648923</v>
      </c>
      <c r="D9" s="601">
        <v>2176362</v>
      </c>
      <c r="E9" s="492">
        <f>'1.1.sz.mell.'!C9</f>
        <v>1800000</v>
      </c>
    </row>
    <row r="10" spans="1:5" s="1" customFormat="1" ht="15" customHeight="1" thickBot="1" x14ac:dyDescent="0.3">
      <c r="A10" s="496" t="s">
        <v>148</v>
      </c>
      <c r="B10" s="499" t="s">
        <v>439</v>
      </c>
      <c r="C10" s="601">
        <v>5157938</v>
      </c>
      <c r="D10" s="601">
        <v>6498367</v>
      </c>
      <c r="E10" s="492">
        <f>'1.1.sz.mell.'!C10</f>
        <v>0</v>
      </c>
    </row>
    <row r="11" spans="1:5" s="1" customFormat="1" ht="15" customHeight="1" thickBot="1" x14ac:dyDescent="0.3">
      <c r="A11" s="500" t="s">
        <v>102</v>
      </c>
      <c r="B11" s="501" t="s">
        <v>440</v>
      </c>
      <c r="C11" s="601">
        <v>972640</v>
      </c>
      <c r="D11" s="601"/>
      <c r="E11" s="492">
        <f>'1.1.sz.mell.'!C11</f>
        <v>0</v>
      </c>
    </row>
    <row r="12" spans="1:5" s="1" customFormat="1" ht="15" customHeight="1" thickBot="1" x14ac:dyDescent="0.3">
      <c r="A12" s="490" t="s">
        <v>18</v>
      </c>
      <c r="B12" s="502" t="s">
        <v>256</v>
      </c>
      <c r="C12" s="599">
        <f>+C13+C14+C15+C16+C17</f>
        <v>51184385</v>
      </c>
      <c r="D12" s="599">
        <f>+D13+D14+D15+D16+D17</f>
        <v>49647372</v>
      </c>
      <c r="E12" s="492">
        <f>'1.1.sz.mell.'!C12</f>
        <v>17876185</v>
      </c>
    </row>
    <row r="13" spans="1:5" s="1" customFormat="1" ht="15" customHeight="1" thickBot="1" x14ac:dyDescent="0.3">
      <c r="A13" s="493" t="s">
        <v>104</v>
      </c>
      <c r="B13" s="494" t="s">
        <v>257</v>
      </c>
      <c r="C13" s="600"/>
      <c r="D13" s="600"/>
      <c r="E13" s="492">
        <f>'1.1.sz.mell.'!C13</f>
        <v>0</v>
      </c>
    </row>
    <row r="14" spans="1:5" s="1" customFormat="1" ht="15" customHeight="1" thickBot="1" x14ac:dyDescent="0.3">
      <c r="A14" s="496" t="s">
        <v>105</v>
      </c>
      <c r="B14" s="497" t="s">
        <v>258</v>
      </c>
      <c r="C14" s="601"/>
      <c r="D14" s="601"/>
      <c r="E14" s="492">
        <f>'1.1.sz.mell.'!C14</f>
        <v>0</v>
      </c>
    </row>
    <row r="15" spans="1:5" s="1" customFormat="1" ht="15" customHeight="1" thickBot="1" x14ac:dyDescent="0.3">
      <c r="A15" s="496" t="s">
        <v>106</v>
      </c>
      <c r="B15" s="497" t="s">
        <v>430</v>
      </c>
      <c r="C15" s="601"/>
      <c r="D15" s="601"/>
      <c r="E15" s="492">
        <f>'1.1.sz.mell.'!C15</f>
        <v>0</v>
      </c>
    </row>
    <row r="16" spans="1:5" s="1" customFormat="1" ht="15" customHeight="1" thickBot="1" x14ac:dyDescent="0.3">
      <c r="A16" s="496" t="s">
        <v>107</v>
      </c>
      <c r="B16" s="497" t="s">
        <v>431</v>
      </c>
      <c r="C16" s="601"/>
      <c r="D16" s="601"/>
      <c r="E16" s="492">
        <f>'1.1.sz.mell.'!C16</f>
        <v>0</v>
      </c>
    </row>
    <row r="17" spans="1:5" s="1" customFormat="1" ht="15" customHeight="1" thickBot="1" x14ac:dyDescent="0.3">
      <c r="A17" s="496" t="s">
        <v>108</v>
      </c>
      <c r="B17" s="497" t="s">
        <v>259</v>
      </c>
      <c r="C17" s="601">
        <v>51184385</v>
      </c>
      <c r="D17" s="601">
        <v>49647372</v>
      </c>
      <c r="E17" s="492">
        <f>'1.1.sz.mell.'!C17</f>
        <v>17876185</v>
      </c>
    </row>
    <row r="18" spans="1:5" s="1" customFormat="1" ht="15" customHeight="1" thickBot="1" x14ac:dyDescent="0.3">
      <c r="A18" s="500" t="s">
        <v>117</v>
      </c>
      <c r="B18" s="501" t="s">
        <v>260</v>
      </c>
      <c r="C18" s="602"/>
      <c r="D18" s="602"/>
      <c r="E18" s="492">
        <f>'1.1.sz.mell.'!C18</f>
        <v>0</v>
      </c>
    </row>
    <row r="19" spans="1:5" s="1" customFormat="1" ht="15" customHeight="1" thickBot="1" x14ac:dyDescent="0.3">
      <c r="A19" s="490" t="s">
        <v>19</v>
      </c>
      <c r="B19" s="723" t="s">
        <v>261</v>
      </c>
      <c r="C19" s="599">
        <f>+C20+C21+C22+C23+C24</f>
        <v>159994602</v>
      </c>
      <c r="D19" s="599">
        <f>+D20+D21+D22+D23+D24</f>
        <v>27201363</v>
      </c>
      <c r="E19" s="492">
        <f>'1.1.sz.mell.'!C19</f>
        <v>7045851</v>
      </c>
    </row>
    <row r="20" spans="1:5" s="1" customFormat="1" ht="15" customHeight="1" thickBot="1" x14ac:dyDescent="0.3">
      <c r="A20" s="493" t="s">
        <v>87</v>
      </c>
      <c r="B20" s="494" t="s">
        <v>262</v>
      </c>
      <c r="C20" s="600"/>
      <c r="D20" s="600"/>
      <c r="E20" s="492">
        <f>'1.1.sz.mell.'!C20</f>
        <v>0</v>
      </c>
    </row>
    <row r="21" spans="1:5" s="1" customFormat="1" ht="15" customHeight="1" thickBot="1" x14ac:dyDescent="0.3">
      <c r="A21" s="496" t="s">
        <v>88</v>
      </c>
      <c r="B21" s="497" t="s">
        <v>263</v>
      </c>
      <c r="C21" s="601"/>
      <c r="D21" s="601"/>
      <c r="E21" s="492">
        <f>'1.1.sz.mell.'!C21</f>
        <v>0</v>
      </c>
    </row>
    <row r="22" spans="1:5" s="1" customFormat="1" ht="15" customHeight="1" thickBot="1" x14ac:dyDescent="0.3">
      <c r="A22" s="496" t="s">
        <v>89</v>
      </c>
      <c r="B22" s="497" t="s">
        <v>432</v>
      </c>
      <c r="C22" s="601"/>
      <c r="D22" s="601"/>
      <c r="E22" s="492">
        <f>'1.1.sz.mell.'!C22</f>
        <v>0</v>
      </c>
    </row>
    <row r="23" spans="1:5" s="1" customFormat="1" ht="15" customHeight="1" thickBot="1" x14ac:dyDescent="0.3">
      <c r="A23" s="496" t="s">
        <v>90</v>
      </c>
      <c r="B23" s="497" t="s">
        <v>433</v>
      </c>
      <c r="C23" s="601"/>
      <c r="D23" s="601"/>
      <c r="E23" s="492">
        <f>'1.1.sz.mell.'!C23</f>
        <v>0</v>
      </c>
    </row>
    <row r="24" spans="1:5" s="1" customFormat="1" ht="15" customHeight="1" thickBot="1" x14ac:dyDescent="0.3">
      <c r="A24" s="496" t="s">
        <v>171</v>
      </c>
      <c r="B24" s="497" t="s">
        <v>264</v>
      </c>
      <c r="C24" s="601">
        <v>159994602</v>
      </c>
      <c r="D24" s="601">
        <v>27201363</v>
      </c>
      <c r="E24" s="492">
        <f>'1.1.sz.mell.'!C24</f>
        <v>7045851</v>
      </c>
    </row>
    <row r="25" spans="1:5" s="1" customFormat="1" ht="15" customHeight="1" thickBot="1" x14ac:dyDescent="0.3">
      <c r="A25" s="500" t="s">
        <v>172</v>
      </c>
      <c r="B25" s="504" t="s">
        <v>265</v>
      </c>
      <c r="C25" s="602"/>
      <c r="D25" s="602">
        <v>27201363</v>
      </c>
      <c r="E25" s="492">
        <f>'1.1.sz.mell.'!C25</f>
        <v>7045851</v>
      </c>
    </row>
    <row r="26" spans="1:5" s="1" customFormat="1" ht="15" customHeight="1" thickBot="1" x14ac:dyDescent="0.3">
      <c r="A26" s="490" t="s">
        <v>173</v>
      </c>
      <c r="B26" s="491" t="s">
        <v>266</v>
      </c>
      <c r="C26" s="603">
        <f>+C27+C31+C32+C33</f>
        <v>6805131</v>
      </c>
      <c r="D26" s="603">
        <f>+D27+D31+D32+D33</f>
        <v>8759028</v>
      </c>
      <c r="E26" s="492">
        <f>'1.1.sz.mell.'!C26</f>
        <v>7563386</v>
      </c>
    </row>
    <row r="27" spans="1:5" s="1" customFormat="1" ht="15" customHeight="1" thickBot="1" x14ac:dyDescent="0.3">
      <c r="A27" s="493" t="s">
        <v>267</v>
      </c>
      <c r="B27" s="494" t="s">
        <v>446</v>
      </c>
      <c r="C27" s="604">
        <f>+C28+C29+C30</f>
        <v>4981091</v>
      </c>
      <c r="D27" s="604">
        <f>+D28+D29+D30</f>
        <v>6801558</v>
      </c>
      <c r="E27" s="492">
        <f>'1.1.sz.mell.'!C27</f>
        <v>4904392</v>
      </c>
    </row>
    <row r="28" spans="1:5" s="1" customFormat="1" ht="15" customHeight="1" thickBot="1" x14ac:dyDescent="0.3">
      <c r="A28" s="496" t="s">
        <v>268</v>
      </c>
      <c r="B28" s="497" t="s">
        <v>273</v>
      </c>
      <c r="C28" s="601">
        <v>1028300</v>
      </c>
      <c r="D28" s="601">
        <v>16700</v>
      </c>
      <c r="E28" s="492">
        <f>'1.1.sz.mell.'!C28</f>
        <v>334020</v>
      </c>
    </row>
    <row r="29" spans="1:5" s="1" customFormat="1" ht="15" customHeight="1" thickBot="1" x14ac:dyDescent="0.3">
      <c r="A29" s="496" t="s">
        <v>269</v>
      </c>
      <c r="B29" s="497" t="s">
        <v>274</v>
      </c>
      <c r="C29" s="601"/>
      <c r="D29" s="601"/>
      <c r="E29" s="492">
        <f>'1.1.sz.mell.'!C29</f>
        <v>0</v>
      </c>
    </row>
    <row r="30" spans="1:5" s="1" customFormat="1" ht="15" customHeight="1" thickBot="1" x14ac:dyDescent="0.3">
      <c r="A30" s="496" t="s">
        <v>444</v>
      </c>
      <c r="B30" s="507" t="s">
        <v>445</v>
      </c>
      <c r="C30" s="601">
        <v>3952791</v>
      </c>
      <c r="D30" s="601">
        <v>6784858</v>
      </c>
      <c r="E30" s="492">
        <f>'1.1.sz.mell.'!C30</f>
        <v>4570372</v>
      </c>
    </row>
    <row r="31" spans="1:5" s="1" customFormat="1" ht="15" customHeight="1" thickBot="1" x14ac:dyDescent="0.3">
      <c r="A31" s="496" t="s">
        <v>270</v>
      </c>
      <c r="B31" s="497" t="s">
        <v>275</v>
      </c>
      <c r="C31" s="601">
        <v>1800408</v>
      </c>
      <c r="D31" s="601">
        <v>1943010</v>
      </c>
      <c r="E31" s="492">
        <f>'1.1.sz.mell.'!C31</f>
        <v>2296337</v>
      </c>
    </row>
    <row r="32" spans="1:5" s="1" customFormat="1" ht="15" customHeight="1" thickBot="1" x14ac:dyDescent="0.3">
      <c r="A32" s="496" t="s">
        <v>271</v>
      </c>
      <c r="B32" s="497" t="s">
        <v>276</v>
      </c>
      <c r="C32" s="601"/>
      <c r="D32" s="601"/>
      <c r="E32" s="492">
        <f>'1.1.sz.mell.'!C32</f>
        <v>0</v>
      </c>
    </row>
    <row r="33" spans="1:5" s="1" customFormat="1" ht="15" customHeight="1" thickBot="1" x14ac:dyDescent="0.3">
      <c r="A33" s="500" t="s">
        <v>272</v>
      </c>
      <c r="B33" s="504" t="s">
        <v>277</v>
      </c>
      <c r="C33" s="602">
        <v>23632</v>
      </c>
      <c r="D33" s="602">
        <v>14460</v>
      </c>
      <c r="E33" s="492">
        <f>'1.1.sz.mell.'!C33</f>
        <v>362657</v>
      </c>
    </row>
    <row r="34" spans="1:5" s="1" customFormat="1" ht="15" customHeight="1" thickBot="1" x14ac:dyDescent="0.3">
      <c r="A34" s="490" t="s">
        <v>21</v>
      </c>
      <c r="B34" s="491" t="s">
        <v>441</v>
      </c>
      <c r="C34" s="599">
        <f>SUM(C35:C45)</f>
        <v>18182168</v>
      </c>
      <c r="D34" s="599">
        <f>SUM(D35:D45)</f>
        <v>25760713</v>
      </c>
      <c r="E34" s="492">
        <f>'1.1.sz.mell.'!C34</f>
        <v>22699502</v>
      </c>
    </row>
    <row r="35" spans="1:5" s="1" customFormat="1" ht="15" customHeight="1" thickBot="1" x14ac:dyDescent="0.3">
      <c r="A35" s="493" t="s">
        <v>91</v>
      </c>
      <c r="B35" s="494" t="s">
        <v>280</v>
      </c>
      <c r="C35" s="600">
        <v>2466837</v>
      </c>
      <c r="D35" s="600">
        <v>2331085</v>
      </c>
      <c r="E35" s="492">
        <f>'1.1.sz.mell.'!C35</f>
        <v>2300000</v>
      </c>
    </row>
    <row r="36" spans="1:5" s="1" customFormat="1" ht="15" customHeight="1" thickBot="1" x14ac:dyDescent="0.3">
      <c r="A36" s="496" t="s">
        <v>92</v>
      </c>
      <c r="B36" s="497" t="s">
        <v>281</v>
      </c>
      <c r="C36" s="601">
        <v>650488</v>
      </c>
      <c r="D36" s="601">
        <v>3113862</v>
      </c>
      <c r="E36" s="492">
        <f>'1.1.sz.mell.'!C36</f>
        <v>2628278</v>
      </c>
    </row>
    <row r="37" spans="1:5" s="1" customFormat="1" ht="15" customHeight="1" thickBot="1" x14ac:dyDescent="0.3">
      <c r="A37" s="496" t="s">
        <v>93</v>
      </c>
      <c r="B37" s="497" t="s">
        <v>282</v>
      </c>
      <c r="C37" s="601">
        <v>1130038</v>
      </c>
      <c r="D37" s="601">
        <v>1262542</v>
      </c>
      <c r="E37" s="492">
        <f>'1.1.sz.mell.'!C37</f>
        <v>5023200</v>
      </c>
    </row>
    <row r="38" spans="1:5" s="1" customFormat="1" ht="15" customHeight="1" thickBot="1" x14ac:dyDescent="0.3">
      <c r="A38" s="496" t="s">
        <v>175</v>
      </c>
      <c r="B38" s="497" t="s">
        <v>283</v>
      </c>
      <c r="C38" s="601">
        <v>3913189</v>
      </c>
      <c r="D38" s="601">
        <v>5329083</v>
      </c>
      <c r="E38" s="492">
        <f>'1.1.sz.mell.'!C38</f>
        <v>5090086</v>
      </c>
    </row>
    <row r="39" spans="1:5" s="1" customFormat="1" ht="15" customHeight="1" thickBot="1" x14ac:dyDescent="0.3">
      <c r="A39" s="496" t="s">
        <v>176</v>
      </c>
      <c r="B39" s="497" t="s">
        <v>284</v>
      </c>
      <c r="C39" s="601">
        <v>4499688</v>
      </c>
      <c r="D39" s="601">
        <v>1905162</v>
      </c>
      <c r="E39" s="492">
        <f>'1.1.sz.mell.'!C39</f>
        <v>2753162</v>
      </c>
    </row>
    <row r="40" spans="1:5" s="1" customFormat="1" ht="15" customHeight="1" thickBot="1" x14ac:dyDescent="0.3">
      <c r="A40" s="496" t="s">
        <v>177</v>
      </c>
      <c r="B40" s="497" t="s">
        <v>285</v>
      </c>
      <c r="C40" s="601">
        <v>3245681</v>
      </c>
      <c r="D40" s="601">
        <v>3396333</v>
      </c>
      <c r="E40" s="492">
        <f>'1.1.sz.mell.'!C40</f>
        <v>4804576</v>
      </c>
    </row>
    <row r="41" spans="1:5" s="1" customFormat="1" ht="15" customHeight="1" thickBot="1" x14ac:dyDescent="0.3">
      <c r="A41" s="496" t="s">
        <v>178</v>
      </c>
      <c r="B41" s="497" t="s">
        <v>286</v>
      </c>
      <c r="C41" s="601"/>
      <c r="D41" s="601"/>
      <c r="E41" s="492">
        <f>'1.1.sz.mell.'!C41</f>
        <v>0</v>
      </c>
    </row>
    <row r="42" spans="1:5" s="1" customFormat="1" ht="15" customHeight="1" thickBot="1" x14ac:dyDescent="0.3">
      <c r="A42" s="496" t="s">
        <v>179</v>
      </c>
      <c r="B42" s="497" t="s">
        <v>287</v>
      </c>
      <c r="C42" s="601">
        <v>195</v>
      </c>
      <c r="D42" s="601">
        <v>52</v>
      </c>
      <c r="E42" s="492">
        <f>'1.1.sz.mell.'!C42</f>
        <v>200</v>
      </c>
    </row>
    <row r="43" spans="1:5" s="1" customFormat="1" ht="15" customHeight="1" thickBot="1" x14ac:dyDescent="0.3">
      <c r="A43" s="496" t="s">
        <v>278</v>
      </c>
      <c r="B43" s="497" t="s">
        <v>288</v>
      </c>
      <c r="C43" s="605"/>
      <c r="D43" s="605"/>
      <c r="E43" s="492">
        <f>'1.1.sz.mell.'!C43</f>
        <v>0</v>
      </c>
    </row>
    <row r="44" spans="1:5" s="1" customFormat="1" ht="15" customHeight="1" thickBot="1" x14ac:dyDescent="0.3">
      <c r="A44" s="500" t="s">
        <v>279</v>
      </c>
      <c r="B44" s="504" t="s">
        <v>443</v>
      </c>
      <c r="C44" s="606"/>
      <c r="D44" s="606">
        <v>141810</v>
      </c>
      <c r="E44" s="492">
        <f>'1.1.sz.mell.'!C44</f>
        <v>0</v>
      </c>
    </row>
    <row r="45" spans="1:5" s="1" customFormat="1" ht="15" customHeight="1" thickBot="1" x14ac:dyDescent="0.3">
      <c r="A45" s="500" t="s">
        <v>442</v>
      </c>
      <c r="B45" s="501" t="s">
        <v>289</v>
      </c>
      <c r="C45" s="606">
        <v>2276052</v>
      </c>
      <c r="D45" s="606">
        <v>8280784</v>
      </c>
      <c r="E45" s="492">
        <f>'1.1.sz.mell.'!C45</f>
        <v>100000</v>
      </c>
    </row>
    <row r="46" spans="1:5" s="1" customFormat="1" ht="15" customHeight="1" thickBot="1" x14ac:dyDescent="0.3">
      <c r="A46" s="490" t="s">
        <v>22</v>
      </c>
      <c r="B46" s="491" t="s">
        <v>290</v>
      </c>
      <c r="C46" s="599">
        <f>SUM(C47:C51)</f>
        <v>2135878</v>
      </c>
      <c r="D46" s="599">
        <f>SUM(D47:D51)</f>
        <v>248456</v>
      </c>
      <c r="E46" s="492">
        <f>'1.1.sz.mell.'!C46</f>
        <v>0</v>
      </c>
    </row>
    <row r="47" spans="1:5" s="1" customFormat="1" ht="15" customHeight="1" thickBot="1" x14ac:dyDescent="0.3">
      <c r="A47" s="493" t="s">
        <v>94</v>
      </c>
      <c r="B47" s="494" t="s">
        <v>294</v>
      </c>
      <c r="C47" s="607"/>
      <c r="D47" s="607"/>
      <c r="E47" s="492">
        <f>'1.1.sz.mell.'!C47</f>
        <v>0</v>
      </c>
    </row>
    <row r="48" spans="1:5" s="1" customFormat="1" ht="15" customHeight="1" thickBot="1" x14ac:dyDescent="0.3">
      <c r="A48" s="496" t="s">
        <v>95</v>
      </c>
      <c r="B48" s="497" t="s">
        <v>295</v>
      </c>
      <c r="C48" s="605"/>
      <c r="D48" s="605"/>
      <c r="E48" s="492">
        <f>'1.1.sz.mell.'!C48</f>
        <v>0</v>
      </c>
    </row>
    <row r="49" spans="1:5" s="1" customFormat="1" ht="15" customHeight="1" thickBot="1" x14ac:dyDescent="0.3">
      <c r="A49" s="496" t="s">
        <v>291</v>
      </c>
      <c r="B49" s="497" t="s">
        <v>296</v>
      </c>
      <c r="C49" s="605">
        <v>2135264</v>
      </c>
      <c r="D49" s="605">
        <v>248456</v>
      </c>
      <c r="E49" s="492">
        <f>'1.1.sz.mell.'!C49</f>
        <v>0</v>
      </c>
    </row>
    <row r="50" spans="1:5" s="1" customFormat="1" ht="15" customHeight="1" thickBot="1" x14ac:dyDescent="0.3">
      <c r="A50" s="496" t="s">
        <v>292</v>
      </c>
      <c r="B50" s="497" t="s">
        <v>297</v>
      </c>
      <c r="C50" s="605">
        <v>614</v>
      </c>
      <c r="D50" s="605"/>
      <c r="E50" s="492">
        <f>'1.1.sz.mell.'!C50</f>
        <v>0</v>
      </c>
    </row>
    <row r="51" spans="1:5" s="1" customFormat="1" ht="15" customHeight="1" thickBot="1" x14ac:dyDescent="0.3">
      <c r="A51" s="500" t="s">
        <v>293</v>
      </c>
      <c r="B51" s="501" t="s">
        <v>298</v>
      </c>
      <c r="C51" s="606"/>
      <c r="D51" s="606"/>
      <c r="E51" s="492">
        <f>'1.1.sz.mell.'!C51</f>
        <v>0</v>
      </c>
    </row>
    <row r="52" spans="1:5" s="1" customFormat="1" ht="15" customHeight="1" thickBot="1" x14ac:dyDescent="0.3">
      <c r="A52" s="490" t="s">
        <v>180</v>
      </c>
      <c r="B52" s="491" t="s">
        <v>299</v>
      </c>
      <c r="C52" s="599">
        <f>SUM(C53:C55)</f>
        <v>12835289</v>
      </c>
      <c r="D52" s="599">
        <f>SUM(D53:D55)</f>
        <v>6493765</v>
      </c>
      <c r="E52" s="492">
        <f>'1.1.sz.mell.'!C52</f>
        <v>0</v>
      </c>
    </row>
    <row r="53" spans="1:5" s="1" customFormat="1" ht="15" customHeight="1" thickBot="1" x14ac:dyDescent="0.3">
      <c r="A53" s="493" t="s">
        <v>96</v>
      </c>
      <c r="B53" s="494" t="s">
        <v>300</v>
      </c>
      <c r="C53" s="600"/>
      <c r="D53" s="600"/>
      <c r="E53" s="492">
        <f>'1.1.sz.mell.'!C53</f>
        <v>0</v>
      </c>
    </row>
    <row r="54" spans="1:5" s="1" customFormat="1" ht="15" customHeight="1" thickBot="1" x14ac:dyDescent="0.3">
      <c r="A54" s="496" t="s">
        <v>97</v>
      </c>
      <c r="B54" s="497" t="s">
        <v>434</v>
      </c>
      <c r="C54" s="601"/>
      <c r="D54" s="601"/>
      <c r="E54" s="492">
        <f>'1.1.sz.mell.'!C54</f>
        <v>0</v>
      </c>
    </row>
    <row r="55" spans="1:5" s="1" customFormat="1" ht="15" customHeight="1" thickBot="1" x14ac:dyDescent="0.3">
      <c r="A55" s="496" t="s">
        <v>303</v>
      </c>
      <c r="B55" s="497" t="s">
        <v>301</v>
      </c>
      <c r="C55" s="601">
        <v>12835289</v>
      </c>
      <c r="D55" s="601">
        <v>6493765</v>
      </c>
      <c r="E55" s="492">
        <f>'1.1.sz.mell.'!C55</f>
        <v>0</v>
      </c>
    </row>
    <row r="56" spans="1:5" s="1" customFormat="1" ht="15" customHeight="1" thickBot="1" x14ac:dyDescent="0.3">
      <c r="A56" s="500" t="s">
        <v>304</v>
      </c>
      <c r="B56" s="501" t="s">
        <v>302</v>
      </c>
      <c r="C56" s="602">
        <v>12288449</v>
      </c>
      <c r="D56" s="601">
        <v>6493765</v>
      </c>
      <c r="E56" s="492">
        <f>'1.1.sz.mell.'!C56</f>
        <v>0</v>
      </c>
    </row>
    <row r="57" spans="1:5" s="1" customFormat="1" ht="15" customHeight="1" thickBot="1" x14ac:dyDescent="0.3">
      <c r="A57" s="490" t="s">
        <v>24</v>
      </c>
      <c r="B57" s="502" t="s">
        <v>305</v>
      </c>
      <c r="C57" s="599">
        <f>SUM(C58:C60)</f>
        <v>0</v>
      </c>
      <c r="D57" s="599">
        <f>SUM(D58:D60)</f>
        <v>0</v>
      </c>
      <c r="E57" s="492">
        <f>'1.1.sz.mell.'!C57</f>
        <v>0</v>
      </c>
    </row>
    <row r="58" spans="1:5" s="1" customFormat="1" ht="15" customHeight="1" thickBot="1" x14ac:dyDescent="0.3">
      <c r="A58" s="493" t="s">
        <v>181</v>
      </c>
      <c r="B58" s="494" t="s">
        <v>307</v>
      </c>
      <c r="C58" s="605"/>
      <c r="D58" s="605"/>
      <c r="E58" s="492">
        <f>'1.1.sz.mell.'!C58</f>
        <v>0</v>
      </c>
    </row>
    <row r="59" spans="1:5" s="1" customFormat="1" ht="15" customHeight="1" thickBot="1" x14ac:dyDescent="0.3">
      <c r="A59" s="496" t="s">
        <v>182</v>
      </c>
      <c r="B59" s="497" t="s">
        <v>435</v>
      </c>
      <c r="C59" s="605"/>
      <c r="D59" s="605"/>
      <c r="E59" s="492">
        <f>'1.1.sz.mell.'!C59</f>
        <v>0</v>
      </c>
    </row>
    <row r="60" spans="1:5" s="1" customFormat="1" ht="15" customHeight="1" thickBot="1" x14ac:dyDescent="0.3">
      <c r="A60" s="496" t="s">
        <v>227</v>
      </c>
      <c r="B60" s="497" t="s">
        <v>308</v>
      </c>
      <c r="C60" s="605"/>
      <c r="D60" s="605"/>
      <c r="E60" s="492">
        <f>'1.1.sz.mell.'!C60</f>
        <v>0</v>
      </c>
    </row>
    <row r="61" spans="1:5" s="1" customFormat="1" ht="15" customHeight="1" thickBot="1" x14ac:dyDescent="0.3">
      <c r="A61" s="500" t="s">
        <v>306</v>
      </c>
      <c r="B61" s="501" t="s">
        <v>309</v>
      </c>
      <c r="C61" s="605"/>
      <c r="D61" s="605"/>
      <c r="E61" s="492">
        <f>'1.1.sz.mell.'!C61</f>
        <v>0</v>
      </c>
    </row>
    <row r="62" spans="1:5" s="1" customFormat="1" ht="15" customHeight="1" thickBot="1" x14ac:dyDescent="0.3">
      <c r="A62" s="508" t="s">
        <v>486</v>
      </c>
      <c r="B62" s="491" t="s">
        <v>310</v>
      </c>
      <c r="C62" s="603">
        <f>+C5+C12+C19+C26+C34+C46+C52+C57</f>
        <v>341162919</v>
      </c>
      <c r="D62" s="603">
        <f>+D5+D12+D19+D26+D34+D46+D52+D57</f>
        <v>213351534</v>
      </c>
      <c r="E62" s="492">
        <f>'1.1.sz.mell.'!C62</f>
        <v>144500797</v>
      </c>
    </row>
    <row r="63" spans="1:5" s="1" customFormat="1" ht="15" customHeight="1" thickBot="1" x14ac:dyDescent="0.3">
      <c r="A63" s="509" t="s">
        <v>311</v>
      </c>
      <c r="B63" s="502" t="s">
        <v>554</v>
      </c>
      <c r="C63" s="599">
        <f>SUM(C64:C66)</f>
        <v>0</v>
      </c>
      <c r="D63" s="599">
        <f>SUM(D64:D66)</f>
        <v>0</v>
      </c>
      <c r="E63" s="492">
        <f>'1.1.sz.mell.'!C63</f>
        <v>0</v>
      </c>
    </row>
    <row r="64" spans="1:5" s="1" customFormat="1" ht="15" customHeight="1" thickBot="1" x14ac:dyDescent="0.3">
      <c r="A64" s="493" t="s">
        <v>343</v>
      </c>
      <c r="B64" s="494" t="s">
        <v>313</v>
      </c>
      <c r="C64" s="605"/>
      <c r="D64" s="605"/>
      <c r="E64" s="492">
        <f>'1.1.sz.mell.'!C64</f>
        <v>0</v>
      </c>
    </row>
    <row r="65" spans="1:7" s="1" customFormat="1" ht="15" customHeight="1" thickBot="1" x14ac:dyDescent="0.3">
      <c r="A65" s="496" t="s">
        <v>352</v>
      </c>
      <c r="B65" s="497" t="s">
        <v>314</v>
      </c>
      <c r="C65" s="605"/>
      <c r="D65" s="605"/>
      <c r="E65" s="492">
        <f>'1.1.sz.mell.'!C65</f>
        <v>0</v>
      </c>
    </row>
    <row r="66" spans="1:7" s="1" customFormat="1" ht="15" customHeight="1" thickBot="1" x14ac:dyDescent="0.3">
      <c r="A66" s="500" t="s">
        <v>353</v>
      </c>
      <c r="B66" s="510" t="s">
        <v>471</v>
      </c>
      <c r="C66" s="605"/>
      <c r="D66" s="605"/>
      <c r="E66" s="492">
        <f>'1.1.sz.mell.'!C66</f>
        <v>0</v>
      </c>
    </row>
    <row r="67" spans="1:7" s="1" customFormat="1" ht="15" customHeight="1" thickBot="1" x14ac:dyDescent="0.3">
      <c r="A67" s="509" t="s">
        <v>316</v>
      </c>
      <c r="B67" s="502" t="s">
        <v>317</v>
      </c>
      <c r="C67" s="599">
        <f>SUM(C68:C71)</f>
        <v>0</v>
      </c>
      <c r="D67" s="599">
        <f>SUM(D68:D71)</f>
        <v>0</v>
      </c>
      <c r="E67" s="492">
        <f>'1.1.sz.mell.'!C67</f>
        <v>0</v>
      </c>
    </row>
    <row r="68" spans="1:7" s="1" customFormat="1" ht="15" customHeight="1" thickBot="1" x14ac:dyDescent="0.3">
      <c r="A68" s="493" t="s">
        <v>149</v>
      </c>
      <c r="B68" s="494" t="s">
        <v>318</v>
      </c>
      <c r="C68" s="605"/>
      <c r="D68" s="605"/>
      <c r="E68" s="492">
        <f>'1.1.sz.mell.'!C68</f>
        <v>0</v>
      </c>
    </row>
    <row r="69" spans="1:7" s="1" customFormat="1" ht="15" customHeight="1" thickBot="1" x14ac:dyDescent="0.3">
      <c r="A69" s="496" t="s">
        <v>150</v>
      </c>
      <c r="B69" s="497" t="s">
        <v>319</v>
      </c>
      <c r="C69" s="605"/>
      <c r="D69" s="605"/>
      <c r="E69" s="492">
        <f>'1.1.sz.mell.'!C69</f>
        <v>0</v>
      </c>
      <c r="G69" s="608"/>
    </row>
    <row r="70" spans="1:7" s="1" customFormat="1" ht="15" customHeight="1" thickBot="1" x14ac:dyDescent="0.3">
      <c r="A70" s="496" t="s">
        <v>344</v>
      </c>
      <c r="B70" s="497" t="s">
        <v>320</v>
      </c>
      <c r="C70" s="605"/>
      <c r="D70" s="605"/>
      <c r="E70" s="492">
        <f>'1.1.sz.mell.'!C70</f>
        <v>0</v>
      </c>
    </row>
    <row r="71" spans="1:7" s="1" customFormat="1" ht="15" customHeight="1" thickBot="1" x14ac:dyDescent="0.3">
      <c r="A71" s="500" t="s">
        <v>345</v>
      </c>
      <c r="B71" s="501" t="s">
        <v>321</v>
      </c>
      <c r="C71" s="605"/>
      <c r="D71" s="605"/>
      <c r="E71" s="492">
        <f>'1.1.sz.mell.'!C71</f>
        <v>0</v>
      </c>
    </row>
    <row r="72" spans="1:7" s="1" customFormat="1" ht="15" customHeight="1" thickBot="1" x14ac:dyDescent="0.3">
      <c r="A72" s="509" t="s">
        <v>322</v>
      </c>
      <c r="B72" s="502" t="s">
        <v>323</v>
      </c>
      <c r="C72" s="599">
        <f>SUM(C73:C74)</f>
        <v>25971493</v>
      </c>
      <c r="D72" s="599">
        <f>SUM(D73:D74)</f>
        <v>107424635</v>
      </c>
      <c r="E72" s="492">
        <f>'1.1.sz.mell.'!C72</f>
        <v>17491501</v>
      </c>
    </row>
    <row r="73" spans="1:7" s="1" customFormat="1" ht="15" customHeight="1" thickBot="1" x14ac:dyDescent="0.3">
      <c r="A73" s="493" t="s">
        <v>346</v>
      </c>
      <c r="B73" s="494" t="s">
        <v>324</v>
      </c>
      <c r="C73" s="605">
        <v>25971493</v>
      </c>
      <c r="D73" s="605">
        <v>107424635</v>
      </c>
      <c r="E73" s="492">
        <f>'1.1.sz.mell.'!C73</f>
        <v>17491501</v>
      </c>
    </row>
    <row r="74" spans="1:7" s="1" customFormat="1" ht="15" customHeight="1" thickBot="1" x14ac:dyDescent="0.3">
      <c r="A74" s="500" t="s">
        <v>347</v>
      </c>
      <c r="B74" s="501" t="s">
        <v>325</v>
      </c>
      <c r="C74" s="605"/>
      <c r="D74" s="605"/>
      <c r="E74" s="492">
        <f>'1.1.sz.mell.'!C74</f>
        <v>0</v>
      </c>
    </row>
    <row r="75" spans="1:7" s="1" customFormat="1" ht="15" customHeight="1" thickBot="1" x14ac:dyDescent="0.3">
      <c r="A75" s="509" t="s">
        <v>326</v>
      </c>
      <c r="B75" s="502" t="s">
        <v>327</v>
      </c>
      <c r="C75" s="599">
        <f>SUM(C76:C78)</f>
        <v>3473753</v>
      </c>
      <c r="D75" s="599">
        <f>SUM(D76:D78)</f>
        <v>4649442</v>
      </c>
      <c r="E75" s="492">
        <f>'1.1.sz.mell.'!C75</f>
        <v>0</v>
      </c>
    </row>
    <row r="76" spans="1:7" s="1" customFormat="1" ht="15" customHeight="1" thickBot="1" x14ac:dyDescent="0.3">
      <c r="A76" s="493" t="s">
        <v>348</v>
      </c>
      <c r="B76" s="494" t="s">
        <v>328</v>
      </c>
      <c r="C76" s="605">
        <v>3473753</v>
      </c>
      <c r="D76" s="605">
        <v>4649442</v>
      </c>
      <c r="E76" s="492">
        <f>'1.1.sz.mell.'!C76</f>
        <v>0</v>
      </c>
    </row>
    <row r="77" spans="1:7" s="1" customFormat="1" ht="15" customHeight="1" thickBot="1" x14ac:dyDescent="0.3">
      <c r="A77" s="496" t="s">
        <v>349</v>
      </c>
      <c r="B77" s="497" t="s">
        <v>329</v>
      </c>
      <c r="C77" s="605"/>
      <c r="D77" s="605"/>
      <c r="E77" s="492">
        <f>'1.1.sz.mell.'!C77</f>
        <v>0</v>
      </c>
    </row>
    <row r="78" spans="1:7" s="1" customFormat="1" ht="15" customHeight="1" thickBot="1" x14ac:dyDescent="0.3">
      <c r="A78" s="500" t="s">
        <v>350</v>
      </c>
      <c r="B78" s="499" t="s">
        <v>606</v>
      </c>
      <c r="C78" s="605"/>
      <c r="D78" s="605"/>
      <c r="E78" s="492">
        <f>'1.1.sz.mell.'!C78</f>
        <v>0</v>
      </c>
    </row>
    <row r="79" spans="1:7" s="1" customFormat="1" ht="15" customHeight="1" thickBot="1" x14ac:dyDescent="0.3">
      <c r="A79" s="500" t="s">
        <v>563</v>
      </c>
      <c r="B79" s="501" t="s">
        <v>330</v>
      </c>
      <c r="C79" s="746"/>
      <c r="D79" s="746"/>
      <c r="E79" s="492">
        <f>'1.1.sz.mell.'!C79</f>
        <v>0</v>
      </c>
    </row>
    <row r="80" spans="1:7" s="1" customFormat="1" ht="15" customHeight="1" thickBot="1" x14ac:dyDescent="0.3">
      <c r="A80" s="509" t="s">
        <v>331</v>
      </c>
      <c r="B80" s="502" t="s">
        <v>351</v>
      </c>
      <c r="C80" s="599">
        <f>SUM(C81:C84)</f>
        <v>0</v>
      </c>
      <c r="D80" s="599">
        <f>SUM(D81:D84)</f>
        <v>0</v>
      </c>
      <c r="E80" s="492">
        <f>'1.1.sz.mell.'!C80</f>
        <v>0</v>
      </c>
    </row>
    <row r="81" spans="1:5" s="1" customFormat="1" ht="15" customHeight="1" thickBot="1" x14ac:dyDescent="0.3">
      <c r="A81" s="609" t="s">
        <v>332</v>
      </c>
      <c r="B81" s="494" t="s">
        <v>333</v>
      </c>
      <c r="C81" s="605"/>
      <c r="D81" s="605"/>
      <c r="E81" s="492">
        <f>'1.1.sz.mell.'!C81</f>
        <v>0</v>
      </c>
    </row>
    <row r="82" spans="1:5" s="1" customFormat="1" ht="15" customHeight="1" thickBot="1" x14ac:dyDescent="0.3">
      <c r="A82" s="610" t="s">
        <v>334</v>
      </c>
      <c r="B82" s="497" t="s">
        <v>335</v>
      </c>
      <c r="C82" s="605"/>
      <c r="D82" s="605"/>
      <c r="E82" s="492">
        <f>'1.1.sz.mell.'!C82</f>
        <v>0</v>
      </c>
    </row>
    <row r="83" spans="1:5" s="1" customFormat="1" ht="15" customHeight="1" thickBot="1" x14ac:dyDescent="0.3">
      <c r="A83" s="610" t="s">
        <v>336</v>
      </c>
      <c r="B83" s="497" t="s">
        <v>337</v>
      </c>
      <c r="C83" s="605"/>
      <c r="D83" s="605"/>
      <c r="E83" s="492">
        <f>'1.1.sz.mell.'!C83</f>
        <v>0</v>
      </c>
    </row>
    <row r="84" spans="1:5" s="1" customFormat="1" ht="15" customHeight="1" thickBot="1" x14ac:dyDescent="0.3">
      <c r="A84" s="611" t="s">
        <v>338</v>
      </c>
      <c r="B84" s="501" t="s">
        <v>339</v>
      </c>
      <c r="C84" s="605"/>
      <c r="D84" s="605"/>
      <c r="E84" s="492">
        <f>'1.1.sz.mell.'!C84</f>
        <v>0</v>
      </c>
    </row>
    <row r="85" spans="1:5" s="1" customFormat="1" ht="15" customHeight="1" thickBot="1" x14ac:dyDescent="0.3">
      <c r="A85" s="509" t="s">
        <v>340</v>
      </c>
      <c r="B85" s="502" t="s">
        <v>485</v>
      </c>
      <c r="C85" s="612"/>
      <c r="D85" s="612"/>
      <c r="E85" s="492">
        <f>'1.1.sz.mell.'!C85</f>
        <v>0</v>
      </c>
    </row>
    <row r="86" spans="1:5" s="1" customFormat="1" ht="15" customHeight="1" thickBot="1" x14ac:dyDescent="0.3">
      <c r="A86" s="509" t="s">
        <v>342</v>
      </c>
      <c r="B86" s="502" t="s">
        <v>341</v>
      </c>
      <c r="C86" s="612"/>
      <c r="D86" s="612"/>
      <c r="E86" s="492">
        <f>'1.1.sz.mell.'!C86</f>
        <v>0</v>
      </c>
    </row>
    <row r="87" spans="1:5" s="1" customFormat="1" ht="15" customHeight="1" thickBot="1" x14ac:dyDescent="0.3">
      <c r="A87" s="509" t="s">
        <v>354</v>
      </c>
      <c r="B87" s="515" t="s">
        <v>488</v>
      </c>
      <c r="C87" s="603">
        <f>+C63+C67+C72+C75+C80+C86+C85</f>
        <v>29445246</v>
      </c>
      <c r="D87" s="603">
        <f>+D63+D67+D72+D75+D80+D86+D85</f>
        <v>112074077</v>
      </c>
      <c r="E87" s="492">
        <f>'1.1.sz.mell.'!C87</f>
        <v>17491501</v>
      </c>
    </row>
    <row r="88" spans="1:5" s="1" customFormat="1" ht="15" customHeight="1" thickBot="1" x14ac:dyDescent="0.3">
      <c r="A88" s="516" t="s">
        <v>487</v>
      </c>
      <c r="B88" s="517" t="s">
        <v>489</v>
      </c>
      <c r="C88" s="603">
        <f>+C62+C87</f>
        <v>370608165</v>
      </c>
      <c r="D88" s="603">
        <f>+D62+D87</f>
        <v>325425611</v>
      </c>
      <c r="E88" s="492">
        <f>'1.1.sz.mell.'!C88</f>
        <v>161992298</v>
      </c>
    </row>
    <row r="89" spans="1:5" s="1" customFormat="1" ht="15" customHeight="1" x14ac:dyDescent="0.25">
      <c r="A89" s="614"/>
      <c r="B89" s="615"/>
      <c r="C89" s="616"/>
      <c r="D89" s="617"/>
      <c r="E89" s="618"/>
    </row>
    <row r="90" spans="1:5" s="1" customFormat="1" ht="15" customHeight="1" x14ac:dyDescent="0.25">
      <c r="A90" s="865" t="s">
        <v>46</v>
      </c>
      <c r="B90" s="865"/>
      <c r="C90" s="865"/>
      <c r="D90" s="865"/>
      <c r="E90" s="865"/>
    </row>
    <row r="91" spans="1:5" s="1" customFormat="1" ht="15" customHeight="1" thickBot="1" x14ac:dyDescent="0.35">
      <c r="A91" s="868" t="s">
        <v>153</v>
      </c>
      <c r="B91" s="868"/>
      <c r="C91" s="619"/>
      <c r="D91" s="553"/>
      <c r="E91" s="285" t="s">
        <v>1087</v>
      </c>
    </row>
    <row r="92" spans="1:5" s="1" customFormat="1" ht="37.5" customHeight="1" thickBot="1" x14ac:dyDescent="0.3">
      <c r="A92" s="485" t="s">
        <v>15</v>
      </c>
      <c r="B92" s="483" t="s">
        <v>47</v>
      </c>
      <c r="C92" s="483" t="str">
        <f>+C3</f>
        <v>2017. évi tény</v>
      </c>
      <c r="D92" s="483" t="str">
        <f>+D3</f>
        <v>2018. évi várható</v>
      </c>
      <c r="E92" s="598" t="str">
        <f>+E3</f>
        <v>2019. évi eredeti előirányzat</v>
      </c>
    </row>
    <row r="93" spans="1:5" s="1" customFormat="1" ht="15" customHeight="1" thickBot="1" x14ac:dyDescent="0.3">
      <c r="A93" s="485" t="s">
        <v>502</v>
      </c>
      <c r="B93" s="483" t="s">
        <v>503</v>
      </c>
      <c r="C93" s="483" t="s">
        <v>504</v>
      </c>
      <c r="D93" s="483" t="s">
        <v>506</v>
      </c>
      <c r="E93" s="598" t="s">
        <v>505</v>
      </c>
    </row>
    <row r="94" spans="1:5" s="1" customFormat="1" ht="15" customHeight="1" thickBot="1" x14ac:dyDescent="0.3">
      <c r="A94" s="521" t="s">
        <v>17</v>
      </c>
      <c r="B94" s="522" t="s">
        <v>607</v>
      </c>
      <c r="C94" s="620">
        <f>C95+C96+C97+C98+C99+C106</f>
        <v>192486551</v>
      </c>
      <c r="D94" s="858">
        <f>D95+D96+D97+D98+D99+D106</f>
        <v>198408541</v>
      </c>
      <c r="E94" s="859">
        <f>E95+E96+E97+E98+E99</f>
        <v>150481111</v>
      </c>
    </row>
    <row r="95" spans="1:5" s="1" customFormat="1" ht="15" customHeight="1" x14ac:dyDescent="0.25">
      <c r="A95" s="524" t="s">
        <v>98</v>
      </c>
      <c r="B95" s="525" t="s">
        <v>48</v>
      </c>
      <c r="C95" s="862">
        <v>77679165</v>
      </c>
      <c r="D95" s="863">
        <v>76025163</v>
      </c>
      <c r="E95" s="495">
        <f>'1.1.sz.mell.'!C95</f>
        <v>61455658</v>
      </c>
    </row>
    <row r="96" spans="1:5" s="621" customFormat="1" ht="15" customHeight="1" x14ac:dyDescent="0.25">
      <c r="A96" s="496" t="s">
        <v>99</v>
      </c>
      <c r="B96" s="527" t="s">
        <v>183</v>
      </c>
      <c r="C96" s="601">
        <v>13470421</v>
      </c>
      <c r="D96" s="601">
        <v>12283760</v>
      </c>
      <c r="E96" s="861">
        <f>'1.1.sz.mell.'!C96</f>
        <v>11309201</v>
      </c>
    </row>
    <row r="97" spans="1:8" s="621" customFormat="1" ht="15" customHeight="1" x14ac:dyDescent="0.25">
      <c r="A97" s="496" t="s">
        <v>100</v>
      </c>
      <c r="B97" s="527" t="s">
        <v>139</v>
      </c>
      <c r="C97" s="601">
        <v>84779439</v>
      </c>
      <c r="D97" s="601">
        <v>92081970</v>
      </c>
      <c r="E97" s="861">
        <f>'1.1.sz.mell.'!C97</f>
        <v>66536782</v>
      </c>
      <c r="H97" s="842" t="s">
        <v>1107</v>
      </c>
    </row>
    <row r="98" spans="1:8" s="1" customFormat="1" ht="15" customHeight="1" x14ac:dyDescent="0.25">
      <c r="A98" s="496" t="s">
        <v>101</v>
      </c>
      <c r="B98" s="528" t="s">
        <v>184</v>
      </c>
      <c r="C98" s="601">
        <v>10277330</v>
      </c>
      <c r="D98" s="601">
        <v>7962205</v>
      </c>
      <c r="E98" s="861">
        <f>'1.1.sz.mell.'!C98</f>
        <v>6817500</v>
      </c>
    </row>
    <row r="99" spans="1:8" s="621" customFormat="1" ht="15" customHeight="1" x14ac:dyDescent="0.25">
      <c r="A99" s="496" t="s">
        <v>112</v>
      </c>
      <c r="B99" s="529" t="s">
        <v>185</v>
      </c>
      <c r="C99" s="601">
        <v>6280196</v>
      </c>
      <c r="D99" s="601">
        <v>10055443</v>
      </c>
      <c r="E99" s="861">
        <f>'1.1.sz.mell.'!C99</f>
        <v>4361970</v>
      </c>
    </row>
    <row r="100" spans="1:8" s="621" customFormat="1" ht="15" customHeight="1" x14ac:dyDescent="0.25">
      <c r="A100" s="496" t="s">
        <v>102</v>
      </c>
      <c r="B100" s="527" t="s">
        <v>452</v>
      </c>
      <c r="C100" s="601"/>
      <c r="D100" s="601">
        <v>842467</v>
      </c>
      <c r="E100" s="861">
        <f>'1.1.sz.mell.'!C100</f>
        <v>366627</v>
      </c>
    </row>
    <row r="101" spans="1:8" s="621" customFormat="1" ht="15" customHeight="1" x14ac:dyDescent="0.25">
      <c r="A101" s="496" t="s">
        <v>115</v>
      </c>
      <c r="B101" s="532" t="s">
        <v>358</v>
      </c>
      <c r="C101" s="602"/>
      <c r="D101" s="602"/>
      <c r="E101" s="495">
        <f>'1.1.sz.mell.'!C107</f>
        <v>0</v>
      </c>
    </row>
    <row r="102" spans="1:8" s="621" customFormat="1" ht="15" customHeight="1" x14ac:dyDescent="0.25">
      <c r="A102" s="496" t="s">
        <v>116</v>
      </c>
      <c r="B102" s="724" t="s">
        <v>359</v>
      </c>
      <c r="C102" s="602"/>
      <c r="D102" s="602"/>
      <c r="E102" s="495">
        <f>'1.1.sz.mell.'!C108</f>
        <v>0</v>
      </c>
    </row>
    <row r="103" spans="1:8" s="621" customFormat="1" ht="15" customHeight="1" x14ac:dyDescent="0.25">
      <c r="A103" s="496" t="s">
        <v>118</v>
      </c>
      <c r="B103" s="531" t="s">
        <v>360</v>
      </c>
      <c r="C103" s="602">
        <v>3956024</v>
      </c>
      <c r="D103" s="602">
        <v>4367976</v>
      </c>
      <c r="E103" s="495">
        <f>'1.1.sz.mell.'!C109</f>
        <v>0</v>
      </c>
    </row>
    <row r="104" spans="1:8" s="621" customFormat="1" ht="15" customHeight="1" x14ac:dyDescent="0.25">
      <c r="A104" s="496" t="s">
        <v>448</v>
      </c>
      <c r="B104" s="530" t="s">
        <v>364</v>
      </c>
      <c r="C104" s="602"/>
      <c r="D104" s="602"/>
      <c r="E104" s="495">
        <f>'1.1.sz.mell.'!C110</f>
        <v>0</v>
      </c>
    </row>
    <row r="105" spans="1:8" s="621" customFormat="1" ht="15" customHeight="1" x14ac:dyDescent="0.25">
      <c r="A105" s="500" t="s">
        <v>449</v>
      </c>
      <c r="B105" s="530" t="s">
        <v>365</v>
      </c>
      <c r="C105" s="602">
        <v>2282413</v>
      </c>
      <c r="D105" s="602">
        <v>4845000</v>
      </c>
      <c r="E105" s="495">
        <f>'1.1.sz.mell.'!C111</f>
        <v>1100000</v>
      </c>
    </row>
    <row r="106" spans="1:8" s="621" customFormat="1" ht="15" customHeight="1" x14ac:dyDescent="0.25">
      <c r="A106" s="496" t="s">
        <v>453</v>
      </c>
      <c r="B106" s="528" t="s">
        <v>49</v>
      </c>
      <c r="C106" s="601"/>
      <c r="D106" s="601"/>
      <c r="E106" s="495">
        <f>'1.1.sz.mell.'!C112</f>
        <v>2895343</v>
      </c>
    </row>
    <row r="107" spans="1:8" s="621" customFormat="1" ht="15" customHeight="1" x14ac:dyDescent="0.25">
      <c r="A107" s="496" t="s">
        <v>454</v>
      </c>
      <c r="B107" s="527" t="s">
        <v>456</v>
      </c>
      <c r="C107" s="601"/>
      <c r="D107" s="601"/>
      <c r="E107" s="495">
        <f>'1.1.sz.mell.'!C113</f>
        <v>2895343</v>
      </c>
    </row>
    <row r="108" spans="1:8" s="621" customFormat="1" ht="15" customHeight="1" thickBot="1" x14ac:dyDescent="0.3">
      <c r="A108" s="534" t="s">
        <v>455</v>
      </c>
      <c r="B108" s="535" t="s">
        <v>457</v>
      </c>
      <c r="C108" s="622"/>
      <c r="D108" s="622"/>
      <c r="E108" s="850">
        <f>'1.1.sz.mell.'!C114</f>
        <v>0</v>
      </c>
    </row>
    <row r="109" spans="1:8" s="621" customFormat="1" ht="15" customHeight="1" thickBot="1" x14ac:dyDescent="0.3">
      <c r="A109" s="537" t="s">
        <v>18</v>
      </c>
      <c r="B109" s="538" t="s">
        <v>608</v>
      </c>
      <c r="C109" s="623">
        <f>+C110+C112+C114</f>
        <v>67505569</v>
      </c>
      <c r="D109" s="860">
        <f>+D110+D112+D114</f>
        <v>104941307</v>
      </c>
      <c r="E109" s="851">
        <f>'1.1.sz.mell.'!C115</f>
        <v>8315165</v>
      </c>
    </row>
    <row r="110" spans="1:8" s="621" customFormat="1" ht="15" customHeight="1" x14ac:dyDescent="0.25">
      <c r="A110" s="493" t="s">
        <v>104</v>
      </c>
      <c r="B110" s="527" t="s">
        <v>225</v>
      </c>
      <c r="C110" s="600">
        <v>13874880</v>
      </c>
      <c r="D110" s="600">
        <v>92950740</v>
      </c>
      <c r="E110" s="495">
        <f>'1.1.sz.mell.'!C116</f>
        <v>8315165</v>
      </c>
    </row>
    <row r="111" spans="1:8" s="621" customFormat="1" ht="15" customHeight="1" x14ac:dyDescent="0.25">
      <c r="A111" s="493" t="s">
        <v>105</v>
      </c>
      <c r="B111" s="540" t="s">
        <v>370</v>
      </c>
      <c r="C111" s="600"/>
      <c r="D111" s="600">
        <v>92950740</v>
      </c>
      <c r="E111" s="495">
        <f>'1.1.sz.mell.'!C117</f>
        <v>8261815</v>
      </c>
    </row>
    <row r="112" spans="1:8" s="621" customFormat="1" ht="15" customHeight="1" x14ac:dyDescent="0.25">
      <c r="A112" s="493" t="s">
        <v>106</v>
      </c>
      <c r="B112" s="540" t="s">
        <v>187</v>
      </c>
      <c r="C112" s="601">
        <v>53630689</v>
      </c>
      <c r="D112" s="601">
        <v>11990567</v>
      </c>
      <c r="E112" s="495">
        <f>'1.1.sz.mell.'!C118</f>
        <v>0</v>
      </c>
    </row>
    <row r="113" spans="1:5" s="621" customFormat="1" ht="15" customHeight="1" x14ac:dyDescent="0.25">
      <c r="A113" s="493" t="s">
        <v>107</v>
      </c>
      <c r="B113" s="540" t="s">
        <v>371</v>
      </c>
      <c r="C113" s="601"/>
      <c r="D113" s="601"/>
      <c r="E113" s="495">
        <f>'1.1.sz.mell.'!C119</f>
        <v>0</v>
      </c>
    </row>
    <row r="114" spans="1:5" s="621" customFormat="1" ht="15" customHeight="1" x14ac:dyDescent="0.25">
      <c r="A114" s="493" t="s">
        <v>108</v>
      </c>
      <c r="B114" s="501" t="s">
        <v>228</v>
      </c>
      <c r="C114" s="601"/>
      <c r="D114" s="601"/>
      <c r="E114" s="541"/>
    </row>
    <row r="115" spans="1:5" s="621" customFormat="1" ht="15" customHeight="1" x14ac:dyDescent="0.25">
      <c r="A115" s="493" t="s">
        <v>117</v>
      </c>
      <c r="B115" s="499" t="s">
        <v>436</v>
      </c>
      <c r="C115" s="601"/>
      <c r="D115" s="601"/>
      <c r="E115" s="541"/>
    </row>
    <row r="116" spans="1:5" s="621" customFormat="1" ht="15" customHeight="1" x14ac:dyDescent="0.25">
      <c r="A116" s="493" t="s">
        <v>119</v>
      </c>
      <c r="B116" s="542" t="s">
        <v>376</v>
      </c>
      <c r="C116" s="601"/>
      <c r="D116" s="601"/>
      <c r="E116" s="541"/>
    </row>
    <row r="117" spans="1:5" s="621" customFormat="1" ht="15" customHeight="1" x14ac:dyDescent="0.25">
      <c r="A117" s="493" t="s">
        <v>368</v>
      </c>
      <c r="B117" s="532" t="s">
        <v>373</v>
      </c>
      <c r="C117" s="601"/>
      <c r="D117" s="601"/>
      <c r="E117" s="541"/>
    </row>
    <row r="118" spans="1:5" s="621" customFormat="1" ht="15" customHeight="1" thickBot="1" x14ac:dyDescent="0.3">
      <c r="A118" s="533" t="s">
        <v>369</v>
      </c>
      <c r="B118" s="532" t="s">
        <v>372</v>
      </c>
      <c r="C118" s="602"/>
      <c r="D118" s="602"/>
      <c r="E118" s="543"/>
    </row>
    <row r="119" spans="1:5" s="621" customFormat="1" ht="15" customHeight="1" thickBot="1" x14ac:dyDescent="0.3">
      <c r="A119" s="490" t="s">
        <v>19</v>
      </c>
      <c r="B119" s="544" t="s">
        <v>458</v>
      </c>
      <c r="C119" s="599">
        <f>+C94+C109</f>
        <v>259992120</v>
      </c>
      <c r="D119" s="599">
        <f t="shared" ref="D119:E119" si="0">+D94+D109</f>
        <v>303349848</v>
      </c>
      <c r="E119" s="599">
        <f t="shared" si="0"/>
        <v>158796276</v>
      </c>
    </row>
    <row r="120" spans="1:5" s="621" customFormat="1" ht="15" customHeight="1" thickBot="1" x14ac:dyDescent="0.3">
      <c r="A120" s="490" t="s">
        <v>20</v>
      </c>
      <c r="B120" s="544" t="s">
        <v>459</v>
      </c>
      <c r="C120" s="599">
        <f>+C121+C122+C123</f>
        <v>0</v>
      </c>
      <c r="D120" s="599">
        <f>+D121+D122+D123</f>
        <v>0</v>
      </c>
      <c r="E120" s="492">
        <f>+E121+E122+E123</f>
        <v>0</v>
      </c>
    </row>
    <row r="121" spans="1:5" s="621" customFormat="1" ht="15" customHeight="1" x14ac:dyDescent="0.25">
      <c r="A121" s="493" t="s">
        <v>267</v>
      </c>
      <c r="B121" s="540" t="s">
        <v>466</v>
      </c>
      <c r="C121" s="601"/>
      <c r="D121" s="601"/>
      <c r="E121" s="541"/>
    </row>
    <row r="122" spans="1:5" s="621" customFormat="1" ht="15" customHeight="1" x14ac:dyDescent="0.25">
      <c r="A122" s="493" t="s">
        <v>270</v>
      </c>
      <c r="B122" s="540" t="s">
        <v>467</v>
      </c>
      <c r="C122" s="601"/>
      <c r="D122" s="601"/>
      <c r="E122" s="541"/>
    </row>
    <row r="123" spans="1:5" s="621" customFormat="1" ht="15" customHeight="1" thickBot="1" x14ac:dyDescent="0.3">
      <c r="A123" s="533" t="s">
        <v>271</v>
      </c>
      <c r="B123" s="540" t="s">
        <v>468</v>
      </c>
      <c r="C123" s="601"/>
      <c r="D123" s="601"/>
      <c r="E123" s="541"/>
    </row>
    <row r="124" spans="1:5" s="621" customFormat="1" ht="15" customHeight="1" thickBot="1" x14ac:dyDescent="0.3">
      <c r="A124" s="490" t="s">
        <v>21</v>
      </c>
      <c r="B124" s="544" t="s">
        <v>460</v>
      </c>
      <c r="C124" s="599">
        <f>SUM(C125:C130)</f>
        <v>0</v>
      </c>
      <c r="D124" s="599">
        <f>SUM(D125:D130)</f>
        <v>0</v>
      </c>
      <c r="E124" s="492">
        <f>+E125+E126+E127+E128+E129+E130</f>
        <v>0</v>
      </c>
    </row>
    <row r="125" spans="1:5" s="621" customFormat="1" ht="15" customHeight="1" x14ac:dyDescent="0.25">
      <c r="A125" s="493" t="s">
        <v>91</v>
      </c>
      <c r="B125" s="545" t="s">
        <v>469</v>
      </c>
      <c r="C125" s="601"/>
      <c r="D125" s="601"/>
      <c r="E125" s="541"/>
    </row>
    <row r="126" spans="1:5" s="621" customFormat="1" ht="15" customHeight="1" x14ac:dyDescent="0.25">
      <c r="A126" s="493" t="s">
        <v>92</v>
      </c>
      <c r="B126" s="545" t="s">
        <v>461</v>
      </c>
      <c r="C126" s="601"/>
      <c r="D126" s="601"/>
      <c r="E126" s="541"/>
    </row>
    <row r="127" spans="1:5" s="621" customFormat="1" ht="15" customHeight="1" x14ac:dyDescent="0.25">
      <c r="A127" s="493" t="s">
        <v>93</v>
      </c>
      <c r="B127" s="545" t="s">
        <v>462</v>
      </c>
      <c r="C127" s="601"/>
      <c r="D127" s="601"/>
      <c r="E127" s="541"/>
    </row>
    <row r="128" spans="1:5" s="621" customFormat="1" ht="15" customHeight="1" x14ac:dyDescent="0.25">
      <c r="A128" s="493" t="s">
        <v>175</v>
      </c>
      <c r="B128" s="545" t="s">
        <v>463</v>
      </c>
      <c r="C128" s="601"/>
      <c r="D128" s="601"/>
      <c r="E128" s="541"/>
    </row>
    <row r="129" spans="1:6" s="621" customFormat="1" ht="15" customHeight="1" x14ac:dyDescent="0.25">
      <c r="A129" s="493" t="s">
        <v>176</v>
      </c>
      <c r="B129" s="545" t="s">
        <v>464</v>
      </c>
      <c r="C129" s="601"/>
      <c r="D129" s="601"/>
      <c r="E129" s="541"/>
    </row>
    <row r="130" spans="1:6" s="621" customFormat="1" ht="15" customHeight="1" thickBot="1" x14ac:dyDescent="0.3">
      <c r="A130" s="533" t="s">
        <v>177</v>
      </c>
      <c r="B130" s="545" t="s">
        <v>465</v>
      </c>
      <c r="C130" s="601"/>
      <c r="D130" s="601"/>
      <c r="E130" s="541"/>
    </row>
    <row r="131" spans="1:6" s="621" customFormat="1" ht="15" customHeight="1" thickBot="1" x14ac:dyDescent="0.3">
      <c r="A131" s="490" t="s">
        <v>22</v>
      </c>
      <c r="B131" s="544" t="s">
        <v>473</v>
      </c>
      <c r="C131" s="603">
        <f t="shared" ref="C131" si="1">+C132+C133+C134</f>
        <v>3192241</v>
      </c>
      <c r="D131" s="603">
        <f t="shared" ref="D131:E131" si="2">+D132+D133+D134</f>
        <v>4584262</v>
      </c>
      <c r="E131" s="505">
        <f t="shared" si="2"/>
        <v>3196022</v>
      </c>
    </row>
    <row r="132" spans="1:6" s="621" customFormat="1" ht="15" customHeight="1" x14ac:dyDescent="0.25">
      <c r="A132" s="493" t="s">
        <v>94</v>
      </c>
      <c r="B132" s="545" t="s">
        <v>377</v>
      </c>
      <c r="C132" s="601"/>
      <c r="D132" s="601"/>
      <c r="E132" s="541"/>
    </row>
    <row r="133" spans="1:6" s="621" customFormat="1" ht="15" customHeight="1" x14ac:dyDescent="0.25">
      <c r="A133" s="493" t="s">
        <v>95</v>
      </c>
      <c r="B133" s="545" t="s">
        <v>378</v>
      </c>
      <c r="C133" s="601">
        <v>3192241</v>
      </c>
      <c r="D133" s="601">
        <v>4584262</v>
      </c>
      <c r="E133" s="541">
        <v>3196022</v>
      </c>
    </row>
    <row r="134" spans="1:6" s="621" customFormat="1" ht="15" customHeight="1" x14ac:dyDescent="0.25">
      <c r="A134" s="493" t="s">
        <v>291</v>
      </c>
      <c r="B134" s="545" t="s">
        <v>604</v>
      </c>
      <c r="C134" s="601"/>
      <c r="D134" s="601"/>
      <c r="E134" s="541"/>
    </row>
    <row r="135" spans="1:6" s="621" customFormat="1" ht="15" customHeight="1" thickBot="1" x14ac:dyDescent="0.3">
      <c r="A135" s="493" t="s">
        <v>292</v>
      </c>
      <c r="B135" s="545" t="s">
        <v>474</v>
      </c>
      <c r="C135" s="601"/>
      <c r="D135" s="601"/>
      <c r="E135" s="541"/>
    </row>
    <row r="136" spans="1:6" s="621" customFormat="1" ht="15" customHeight="1" thickBot="1" x14ac:dyDescent="0.3">
      <c r="A136" s="490" t="s">
        <v>23</v>
      </c>
      <c r="B136" s="544" t="s">
        <v>475</v>
      </c>
      <c r="C136" s="624">
        <f t="shared" ref="C136:E136" si="3">SUM(C137)</f>
        <v>0</v>
      </c>
      <c r="D136" s="624">
        <f t="shared" si="3"/>
        <v>0</v>
      </c>
      <c r="E136" s="547">
        <f t="shared" si="3"/>
        <v>0</v>
      </c>
    </row>
    <row r="137" spans="1:6" s="621" customFormat="1" ht="15" customHeight="1" thickBot="1" x14ac:dyDescent="0.3">
      <c r="A137" s="490" t="s">
        <v>24</v>
      </c>
      <c r="B137" s="544" t="s">
        <v>480</v>
      </c>
      <c r="C137" s="625"/>
      <c r="D137" s="625"/>
      <c r="E137" s="626"/>
    </row>
    <row r="138" spans="1:6" s="621" customFormat="1" ht="15" customHeight="1" thickBot="1" x14ac:dyDescent="0.3">
      <c r="A138" s="490" t="s">
        <v>25</v>
      </c>
      <c r="B138" s="544" t="s">
        <v>481</v>
      </c>
      <c r="C138" s="625"/>
      <c r="D138" s="625"/>
      <c r="E138" s="626"/>
    </row>
    <row r="139" spans="1:6" s="621" customFormat="1" ht="15" customHeight="1" thickBot="1" x14ac:dyDescent="0.3">
      <c r="A139" s="490" t="s">
        <v>26</v>
      </c>
      <c r="B139" s="544" t="s">
        <v>483</v>
      </c>
      <c r="C139" s="627">
        <f>+C120+C124+C131+C136+C137+C138</f>
        <v>3192241</v>
      </c>
      <c r="D139" s="627">
        <f>+D120+D124+D131+D136+D137+D138</f>
        <v>4584262</v>
      </c>
      <c r="E139" s="628">
        <f>+E120+E124+E131+E136+E137+E138</f>
        <v>3196022</v>
      </c>
      <c r="F139" s="550"/>
    </row>
    <row r="140" spans="1:6" s="1" customFormat="1" ht="15" customHeight="1" thickBot="1" x14ac:dyDescent="0.3">
      <c r="A140" s="551" t="s">
        <v>27</v>
      </c>
      <c r="B140" s="552" t="s">
        <v>482</v>
      </c>
      <c r="C140" s="627">
        <f>+C119+C139</f>
        <v>263184361</v>
      </c>
      <c r="D140" s="627">
        <f>+D119+D139</f>
        <v>307934110</v>
      </c>
      <c r="E140" s="628">
        <f>+E119+E139</f>
        <v>161992298</v>
      </c>
    </row>
    <row r="141" spans="1:6" x14ac:dyDescent="0.3">
      <c r="C141" s="38"/>
    </row>
    <row r="142" spans="1:6" x14ac:dyDescent="0.3">
      <c r="C142" s="38"/>
    </row>
    <row r="143" spans="1:6" x14ac:dyDescent="0.3">
      <c r="C143" s="38"/>
    </row>
    <row r="144" spans="1:6" ht="16.5" customHeight="1" x14ac:dyDescent="0.3">
      <c r="C144" s="38"/>
    </row>
    <row r="145" spans="3:3" x14ac:dyDescent="0.3">
      <c r="C145" s="38"/>
    </row>
    <row r="146" spans="3:3" x14ac:dyDescent="0.3">
      <c r="C146" s="38"/>
    </row>
    <row r="147" spans="3:3" x14ac:dyDescent="0.3">
      <c r="C147" s="38"/>
    </row>
    <row r="148" spans="3:3" x14ac:dyDescent="0.3">
      <c r="C148" s="38"/>
    </row>
    <row r="149" spans="3:3" x14ac:dyDescent="0.3">
      <c r="C149" s="38"/>
    </row>
    <row r="150" spans="3:3" x14ac:dyDescent="0.3">
      <c r="C150" s="38"/>
    </row>
    <row r="151" spans="3:3" x14ac:dyDescent="0.3">
      <c r="C151" s="38"/>
    </row>
    <row r="152" spans="3:3" x14ac:dyDescent="0.3">
      <c r="C152" s="38"/>
    </row>
    <row r="153" spans="3:3" x14ac:dyDescent="0.3">
      <c r="C153" s="38"/>
    </row>
  </sheetData>
  <sheetProtection selectLockedCells="1" selectUnlockedCells="1"/>
  <mergeCells count="4">
    <mergeCell ref="A1:E1"/>
    <mergeCell ref="A90:E90"/>
    <mergeCell ref="A91:B91"/>
    <mergeCell ref="A2:B2"/>
  </mergeCells>
  <phoneticPr fontId="3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80" fitToWidth="3" fitToHeight="2" orientation="portrait" r:id="rId1"/>
  <headerFooter alignWithMargins="0">
    <oddHeader xml:space="preserve">&amp;LSzentpéterszeg Községi Önkormányzat&amp;C&amp;"Times New Roman CE,Félkövér"&amp;12&amp;U
Tájékoztató kimutatások, mérlegek&amp;U
2019. ÉVI KÖLTSÉGVETÉS MÉRLEGE&amp;R&amp;"Times New Roman CE,Félkövér dőlt"&amp;11 1. számú táj. tábla a 3/2019. (III.14.) önkorm. rendelethez </oddHeader>
    <oddFooter>&amp;P. oldal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J20"/>
  <sheetViews>
    <sheetView topLeftCell="A4" zoomScaleNormal="100" workbookViewId="0">
      <selection activeCell="J21" sqref="J21"/>
    </sheetView>
  </sheetViews>
  <sheetFormatPr defaultColWidth="9.33203125" defaultRowHeight="13.2" x14ac:dyDescent="0.25"/>
  <cols>
    <col min="1" max="1" width="6.77734375" style="41" customWidth="1"/>
    <col min="2" max="2" width="49.6640625" style="40" customWidth="1"/>
    <col min="3" max="8" width="12.77734375" style="40" customWidth="1"/>
    <col min="9" max="9" width="14.33203125" style="40" customWidth="1"/>
    <col min="10" max="10" width="4.6640625" style="40" customWidth="1"/>
    <col min="11" max="16384" width="9.33203125" style="40"/>
  </cols>
  <sheetData>
    <row r="1" spans="1:10" ht="27.75" customHeight="1" x14ac:dyDescent="0.25">
      <c r="A1" s="893" t="s">
        <v>4</v>
      </c>
      <c r="B1" s="893"/>
      <c r="C1" s="893"/>
      <c r="D1" s="893"/>
      <c r="E1" s="893"/>
      <c r="F1" s="893"/>
      <c r="G1" s="893"/>
      <c r="H1" s="893"/>
      <c r="I1" s="893"/>
    </row>
    <row r="2" spans="1:10" ht="20.25" customHeight="1" thickBot="1" x14ac:dyDescent="0.35">
      <c r="I2" s="435" t="s">
        <v>1088</v>
      </c>
    </row>
    <row r="3" spans="1:10" s="436" customFormat="1" ht="26.25" customHeight="1" x14ac:dyDescent="0.25">
      <c r="A3" s="932" t="s">
        <v>69</v>
      </c>
      <c r="B3" s="927" t="s">
        <v>85</v>
      </c>
      <c r="C3" s="932" t="s">
        <v>86</v>
      </c>
      <c r="D3" s="932" t="str">
        <f>+CONCATENATE(LEFT(ÖSSZEFÜGGÉSEK!A5,4)," előtti kifizetés")</f>
        <v>2019 előtti kifizetés</v>
      </c>
      <c r="E3" s="929" t="s">
        <v>68</v>
      </c>
      <c r="F3" s="930"/>
      <c r="G3" s="930"/>
      <c r="H3" s="931"/>
      <c r="I3" s="927" t="s">
        <v>50</v>
      </c>
    </row>
    <row r="4" spans="1:10" s="437" customFormat="1" ht="32.25" customHeight="1" thickBot="1" x14ac:dyDescent="0.3">
      <c r="A4" s="933"/>
      <c r="B4" s="928"/>
      <c r="C4" s="928"/>
      <c r="D4" s="933"/>
      <c r="E4" s="254" t="str">
        <f>+CONCATENATE(LEFT(ÖSSZEFÜGGÉSEK!A5,4),".")</f>
        <v>2019.</v>
      </c>
      <c r="F4" s="254" t="str">
        <f>+CONCATENATE(LEFT(ÖSSZEFÜGGÉSEK!A5,4)+1,".")</f>
        <v>2020.</v>
      </c>
      <c r="G4" s="254" t="str">
        <f>+CONCATENATE(LEFT(ÖSSZEFÜGGÉSEK!A5,4)+2,".")</f>
        <v>2021.</v>
      </c>
      <c r="H4" s="255" t="str">
        <f>+CONCATENATE(LEFT(ÖSSZEFÜGGÉSEK!A5,4)+2,".",CHAR(10)," után")</f>
        <v>2021.
 után</v>
      </c>
      <c r="I4" s="928"/>
    </row>
    <row r="5" spans="1:10" s="438" customFormat="1" ht="12.9" customHeight="1" thickBot="1" x14ac:dyDescent="0.3">
      <c r="A5" s="256" t="s">
        <v>502</v>
      </c>
      <c r="B5" s="257" t="s">
        <v>503</v>
      </c>
      <c r="C5" s="258" t="s">
        <v>504</v>
      </c>
      <c r="D5" s="257" t="s">
        <v>506</v>
      </c>
      <c r="E5" s="256" t="s">
        <v>505</v>
      </c>
      <c r="F5" s="258" t="s">
        <v>507</v>
      </c>
      <c r="G5" s="258" t="s">
        <v>509</v>
      </c>
      <c r="H5" s="259" t="s">
        <v>510</v>
      </c>
      <c r="I5" s="260" t="s">
        <v>511</v>
      </c>
    </row>
    <row r="6" spans="1:10" ht="24.75" customHeight="1" thickBot="1" x14ac:dyDescent="0.3">
      <c r="A6" s="261" t="s">
        <v>17</v>
      </c>
      <c r="B6" s="262" t="s">
        <v>5</v>
      </c>
      <c r="C6" s="431"/>
      <c r="D6" s="63">
        <f>+D7+D8</f>
        <v>0</v>
      </c>
      <c r="E6" s="64">
        <f>+E7+E8</f>
        <v>0</v>
      </c>
      <c r="F6" s="65">
        <f>+F7+F8</f>
        <v>0</v>
      </c>
      <c r="G6" s="65">
        <f>+G7+G8</f>
        <v>0</v>
      </c>
      <c r="H6" s="66">
        <f>+H7+H8</f>
        <v>0</v>
      </c>
      <c r="I6" s="63">
        <f t="shared" ref="I6:I19" si="0">SUM(D6:H6)</f>
        <v>0</v>
      </c>
      <c r="J6" s="924" t="s">
        <v>1113</v>
      </c>
    </row>
    <row r="7" spans="1:10" ht="20.100000000000001" customHeight="1" x14ac:dyDescent="0.25">
      <c r="A7" s="263" t="s">
        <v>18</v>
      </c>
      <c r="B7" s="67" t="s">
        <v>70</v>
      </c>
      <c r="C7" s="432"/>
      <c r="D7" s="68"/>
      <c r="E7" s="69"/>
      <c r="F7" s="26"/>
      <c r="G7" s="26"/>
      <c r="H7" s="25"/>
      <c r="I7" s="264">
        <f t="shared" si="0"/>
        <v>0</v>
      </c>
      <c r="J7" s="924"/>
    </row>
    <row r="8" spans="1:10" ht="20.100000000000001" customHeight="1" thickBot="1" x14ac:dyDescent="0.3">
      <c r="A8" s="263" t="s">
        <v>19</v>
      </c>
      <c r="B8" s="67" t="s">
        <v>70</v>
      </c>
      <c r="C8" s="432"/>
      <c r="D8" s="68"/>
      <c r="E8" s="69"/>
      <c r="F8" s="26"/>
      <c r="G8" s="26"/>
      <c r="H8" s="25"/>
      <c r="I8" s="264">
        <f t="shared" si="0"/>
        <v>0</v>
      </c>
      <c r="J8" s="924"/>
    </row>
    <row r="9" spans="1:10" ht="26.1" customHeight="1" thickBot="1" x14ac:dyDescent="0.3">
      <c r="A9" s="261" t="s">
        <v>20</v>
      </c>
      <c r="B9" s="262" t="s">
        <v>6</v>
      </c>
      <c r="C9" s="433"/>
      <c r="D9" s="63">
        <f>+D10+D11</f>
        <v>0</v>
      </c>
      <c r="E9" s="64">
        <f>+E10+E11</f>
        <v>0</v>
      </c>
      <c r="F9" s="65">
        <f>+F10+F11</f>
        <v>0</v>
      </c>
      <c r="G9" s="65">
        <f>+G10+G11</f>
        <v>0</v>
      </c>
      <c r="H9" s="66">
        <f>+H10+H11</f>
        <v>0</v>
      </c>
      <c r="I9" s="63">
        <f t="shared" si="0"/>
        <v>0</v>
      </c>
      <c r="J9" s="924"/>
    </row>
    <row r="10" spans="1:10" ht="20.100000000000001" customHeight="1" x14ac:dyDescent="0.25">
      <c r="A10" s="263" t="s">
        <v>21</v>
      </c>
      <c r="B10" s="67" t="s">
        <v>70</v>
      </c>
      <c r="C10" s="432"/>
      <c r="D10" s="68"/>
      <c r="E10" s="69"/>
      <c r="F10" s="26"/>
      <c r="G10" s="26"/>
      <c r="H10" s="25"/>
      <c r="I10" s="264">
        <f t="shared" si="0"/>
        <v>0</v>
      </c>
      <c r="J10" s="924"/>
    </row>
    <row r="11" spans="1:10" ht="20.100000000000001" customHeight="1" thickBot="1" x14ac:dyDescent="0.3">
      <c r="A11" s="263" t="s">
        <v>22</v>
      </c>
      <c r="B11" s="67" t="s">
        <v>70</v>
      </c>
      <c r="C11" s="434"/>
      <c r="D11" s="68"/>
      <c r="E11" s="69"/>
      <c r="F11" s="26"/>
      <c r="G11" s="26"/>
      <c r="H11" s="25"/>
      <c r="I11" s="264">
        <f t="shared" si="0"/>
        <v>0</v>
      </c>
      <c r="J11" s="924"/>
    </row>
    <row r="12" spans="1:10" ht="20.100000000000001" customHeight="1" thickBot="1" x14ac:dyDescent="0.3">
      <c r="A12" s="261" t="s">
        <v>23</v>
      </c>
      <c r="B12" s="823" t="s">
        <v>208</v>
      </c>
      <c r="C12" s="824">
        <f>+C13+C14</f>
        <v>16858963</v>
      </c>
      <c r="D12" s="824">
        <f t="shared" ref="D12:I12" si="1">+D13+D14</f>
        <v>99430710</v>
      </c>
      <c r="E12" s="824">
        <f t="shared" si="1"/>
        <v>16095050</v>
      </c>
      <c r="F12" s="824">
        <f t="shared" si="1"/>
        <v>0</v>
      </c>
      <c r="G12" s="824">
        <f t="shared" si="1"/>
        <v>0</v>
      </c>
      <c r="H12" s="824">
        <f t="shared" si="1"/>
        <v>0</v>
      </c>
      <c r="I12" s="824">
        <f t="shared" si="1"/>
        <v>115525760</v>
      </c>
      <c r="J12" s="924"/>
    </row>
    <row r="13" spans="1:10" ht="20.100000000000001" customHeight="1" x14ac:dyDescent="0.25">
      <c r="A13" s="263" t="s">
        <v>24</v>
      </c>
      <c r="B13" s="803" t="s">
        <v>620</v>
      </c>
      <c r="C13" s="805">
        <v>12154240</v>
      </c>
      <c r="D13" s="806">
        <v>92845760</v>
      </c>
      <c r="E13" s="806">
        <v>12154240</v>
      </c>
      <c r="F13" s="806"/>
      <c r="G13" s="806"/>
      <c r="H13" s="806"/>
      <c r="I13" s="807">
        <f t="shared" si="0"/>
        <v>105000000</v>
      </c>
      <c r="J13" s="924"/>
    </row>
    <row r="14" spans="1:10" ht="20.100000000000001" customHeight="1" thickBot="1" x14ac:dyDescent="0.3">
      <c r="A14" s="263" t="s">
        <v>25</v>
      </c>
      <c r="B14" s="791" t="s">
        <v>1111</v>
      </c>
      <c r="C14" s="804">
        <v>4704723</v>
      </c>
      <c r="D14" s="808">
        <v>6584950</v>
      </c>
      <c r="E14" s="808">
        <v>3940810</v>
      </c>
      <c r="F14" s="808"/>
      <c r="G14" s="808"/>
      <c r="H14" s="808"/>
      <c r="I14" s="809">
        <f>SUM(D14:H14)</f>
        <v>10525760</v>
      </c>
      <c r="J14" s="924"/>
    </row>
    <row r="15" spans="1:10" ht="20.100000000000001" customHeight="1" thickBot="1" x14ac:dyDescent="0.3">
      <c r="A15" s="261" t="s">
        <v>26</v>
      </c>
      <c r="B15" s="823" t="s">
        <v>209</v>
      </c>
      <c r="C15" s="825">
        <f>C16+C17</f>
        <v>0</v>
      </c>
      <c r="D15" s="825">
        <f t="shared" ref="D15:I15" si="2">D16+D17</f>
        <v>0</v>
      </c>
      <c r="E15" s="825">
        <f t="shared" si="2"/>
        <v>0</v>
      </c>
      <c r="F15" s="825">
        <f t="shared" si="2"/>
        <v>0</v>
      </c>
      <c r="G15" s="825">
        <f t="shared" si="2"/>
        <v>0</v>
      </c>
      <c r="H15" s="825">
        <f t="shared" si="2"/>
        <v>0</v>
      </c>
      <c r="I15" s="825">
        <f t="shared" si="2"/>
        <v>0</v>
      </c>
      <c r="J15" s="924"/>
    </row>
    <row r="16" spans="1:10" ht="20.100000000000001" customHeight="1" thickBot="1" x14ac:dyDescent="0.3">
      <c r="A16" s="263" t="s">
        <v>27</v>
      </c>
      <c r="B16" s="791"/>
      <c r="C16" s="792"/>
      <c r="D16" s="811"/>
      <c r="E16" s="812"/>
      <c r="F16" s="813"/>
      <c r="G16" s="814"/>
      <c r="H16" s="815"/>
      <c r="I16" s="816">
        <f t="shared" si="0"/>
        <v>0</v>
      </c>
      <c r="J16" s="924"/>
    </row>
    <row r="17" spans="1:10" ht="20.100000000000001" customHeight="1" thickBot="1" x14ac:dyDescent="0.3">
      <c r="A17" s="263" t="s">
        <v>28</v>
      </c>
      <c r="B17" s="791"/>
      <c r="C17" s="794"/>
      <c r="D17" s="817"/>
      <c r="E17" s="818"/>
      <c r="F17" s="819"/>
      <c r="G17" s="810"/>
      <c r="H17" s="820"/>
      <c r="I17" s="816">
        <f t="shared" si="0"/>
        <v>0</v>
      </c>
      <c r="J17" s="924"/>
    </row>
    <row r="18" spans="1:10" ht="20.100000000000001" customHeight="1" thickBot="1" x14ac:dyDescent="0.3">
      <c r="A18" s="261" t="s">
        <v>29</v>
      </c>
      <c r="B18" s="265" t="s">
        <v>210</v>
      </c>
      <c r="C18" s="795"/>
      <c r="D18" s="790">
        <f>+D19</f>
        <v>0</v>
      </c>
      <c r="E18" s="790">
        <f>+E19</f>
        <v>0</v>
      </c>
      <c r="F18" s="796">
        <f>+F19</f>
        <v>0</v>
      </c>
      <c r="G18" s="788">
        <f>+G19</f>
        <v>0</v>
      </c>
      <c r="H18" s="789">
        <f>+H19</f>
        <v>0</v>
      </c>
      <c r="I18" s="790">
        <f t="shared" si="0"/>
        <v>0</v>
      </c>
      <c r="J18" s="924"/>
    </row>
    <row r="19" spans="1:10" ht="20.100000000000001" customHeight="1" thickBot="1" x14ac:dyDescent="0.3">
      <c r="A19" s="263" t="s">
        <v>30</v>
      </c>
      <c r="B19" s="797" t="s">
        <v>70</v>
      </c>
      <c r="C19" s="798"/>
      <c r="D19" s="799"/>
      <c r="E19" s="799"/>
      <c r="F19" s="800"/>
      <c r="G19" s="801"/>
      <c r="H19" s="802"/>
      <c r="I19" s="793">
        <f t="shared" si="0"/>
        <v>0</v>
      </c>
      <c r="J19" s="924"/>
    </row>
    <row r="20" spans="1:10" ht="20.100000000000001" customHeight="1" thickBot="1" x14ac:dyDescent="0.3">
      <c r="A20" s="925" t="s">
        <v>145</v>
      </c>
      <c r="B20" s="926"/>
      <c r="C20" s="821"/>
      <c r="D20" s="822">
        <f t="shared" ref="D20:I20" si="3">+D6+D9+D12+D15+D18</f>
        <v>99430710</v>
      </c>
      <c r="E20" s="822">
        <f t="shared" si="3"/>
        <v>16095050</v>
      </c>
      <c r="F20" s="822">
        <f t="shared" si="3"/>
        <v>0</v>
      </c>
      <c r="G20" s="822">
        <f t="shared" si="3"/>
        <v>0</v>
      </c>
      <c r="H20" s="822">
        <f t="shared" si="3"/>
        <v>0</v>
      </c>
      <c r="I20" s="822">
        <f t="shared" si="3"/>
        <v>115525760</v>
      </c>
      <c r="J20" s="924"/>
    </row>
  </sheetData>
  <mergeCells count="9">
    <mergeCell ref="J6:J20"/>
    <mergeCell ref="A1:I1"/>
    <mergeCell ref="A20:B20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9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161"/>
  <sheetViews>
    <sheetView topLeftCell="A143" zoomScale="130" zoomScaleNormal="130" zoomScaleSheetLayoutView="100" workbookViewId="0">
      <selection activeCell="C118" sqref="C118"/>
    </sheetView>
  </sheetViews>
  <sheetFormatPr defaultColWidth="9.33203125" defaultRowHeight="15.6" x14ac:dyDescent="0.3"/>
  <cols>
    <col min="1" max="1" width="7" style="38" customWidth="1"/>
    <col min="2" max="2" width="83.44140625" style="38" customWidth="1"/>
    <col min="3" max="3" width="14.6640625" style="353" customWidth="1"/>
    <col min="4" max="16384" width="9.33203125" style="38"/>
  </cols>
  <sheetData>
    <row r="1" spans="1:3" ht="21" customHeight="1" x14ac:dyDescent="0.3">
      <c r="A1" s="866" t="s">
        <v>14</v>
      </c>
      <c r="B1" s="866"/>
      <c r="C1" s="866"/>
    </row>
    <row r="2" spans="1:3" ht="15.9" customHeight="1" thickBot="1" x14ac:dyDescent="0.35">
      <c r="A2" s="867" t="s">
        <v>152</v>
      </c>
      <c r="B2" s="867"/>
      <c r="C2" s="285" t="s">
        <v>1086</v>
      </c>
    </row>
    <row r="3" spans="1:3" s="783" customFormat="1" ht="43.5" customHeight="1" thickBot="1" x14ac:dyDescent="0.3">
      <c r="A3" s="485" t="s">
        <v>69</v>
      </c>
      <c r="B3" s="483" t="s">
        <v>16</v>
      </c>
      <c r="C3" s="486" t="str">
        <f>+CONCATENATE(LEFT(ÖSSZEFÜGGÉSEK!A5,4),". évi eredeti előirányzat")</f>
        <v>2019. évi eredeti előirányzat</v>
      </c>
    </row>
    <row r="4" spans="1:3" s="1" customFormat="1" ht="15" customHeight="1" thickBot="1" x14ac:dyDescent="0.3">
      <c r="A4" s="487" t="s">
        <v>502</v>
      </c>
      <c r="B4" s="488" t="s">
        <v>503</v>
      </c>
      <c r="C4" s="489" t="s">
        <v>504</v>
      </c>
    </row>
    <row r="5" spans="1:3" s="1" customFormat="1" ht="15" customHeight="1" thickBot="1" x14ac:dyDescent="0.3">
      <c r="A5" s="490" t="s">
        <v>17</v>
      </c>
      <c r="B5" s="491" t="s">
        <v>251</v>
      </c>
      <c r="C5" s="492">
        <f>+C6+C7+C8+C9+C10+C11</f>
        <v>89315873</v>
      </c>
    </row>
    <row r="6" spans="1:3" s="1" customFormat="1" ht="15" customHeight="1" x14ac:dyDescent="0.25">
      <c r="A6" s="493" t="s">
        <v>98</v>
      </c>
      <c r="B6" s="494" t="s">
        <v>252</v>
      </c>
      <c r="C6" s="495">
        <v>24825046</v>
      </c>
    </row>
    <row r="7" spans="1:3" s="1" customFormat="1" ht="15" customHeight="1" x14ac:dyDescent="0.25">
      <c r="A7" s="496" t="s">
        <v>99</v>
      </c>
      <c r="B7" s="497" t="s">
        <v>253</v>
      </c>
      <c r="C7" s="498">
        <v>28521700</v>
      </c>
    </row>
    <row r="8" spans="1:3" s="1" customFormat="1" ht="15" customHeight="1" x14ac:dyDescent="0.25">
      <c r="A8" s="496" t="s">
        <v>100</v>
      </c>
      <c r="B8" s="497" t="s">
        <v>254</v>
      </c>
      <c r="C8" s="498">
        <v>34169127</v>
      </c>
    </row>
    <row r="9" spans="1:3" s="1" customFormat="1" ht="15" customHeight="1" x14ac:dyDescent="0.25">
      <c r="A9" s="496" t="s">
        <v>101</v>
      </c>
      <c r="B9" s="497" t="s">
        <v>255</v>
      </c>
      <c r="C9" s="498">
        <v>1800000</v>
      </c>
    </row>
    <row r="10" spans="1:3" s="1" customFormat="1" ht="15" customHeight="1" x14ac:dyDescent="0.25">
      <c r="A10" s="496" t="s">
        <v>148</v>
      </c>
      <c r="B10" s="499" t="s">
        <v>439</v>
      </c>
      <c r="C10" s="498"/>
    </row>
    <row r="11" spans="1:3" s="1" customFormat="1" ht="15" customHeight="1" thickBot="1" x14ac:dyDescent="0.3">
      <c r="A11" s="500" t="s">
        <v>102</v>
      </c>
      <c r="B11" s="501" t="s">
        <v>440</v>
      </c>
      <c r="C11" s="498"/>
    </row>
    <row r="12" spans="1:3" s="1" customFormat="1" ht="15" customHeight="1" thickBot="1" x14ac:dyDescent="0.3">
      <c r="A12" s="490" t="s">
        <v>18</v>
      </c>
      <c r="B12" s="502" t="s">
        <v>256</v>
      </c>
      <c r="C12" s="492">
        <f>+C13+C14+C15+C16+C17</f>
        <v>17876185</v>
      </c>
    </row>
    <row r="13" spans="1:3" s="1" customFormat="1" ht="15" customHeight="1" x14ac:dyDescent="0.25">
      <c r="A13" s="493" t="s">
        <v>104</v>
      </c>
      <c r="B13" s="494" t="s">
        <v>257</v>
      </c>
      <c r="C13" s="495"/>
    </row>
    <row r="14" spans="1:3" s="1" customFormat="1" ht="15" customHeight="1" x14ac:dyDescent="0.25">
      <c r="A14" s="496" t="s">
        <v>105</v>
      </c>
      <c r="B14" s="497" t="s">
        <v>258</v>
      </c>
      <c r="C14" s="498"/>
    </row>
    <row r="15" spans="1:3" s="1" customFormat="1" ht="15" customHeight="1" x14ac:dyDescent="0.25">
      <c r="A15" s="496" t="s">
        <v>106</v>
      </c>
      <c r="B15" s="497" t="s">
        <v>430</v>
      </c>
      <c r="C15" s="498"/>
    </row>
    <row r="16" spans="1:3" s="1" customFormat="1" ht="15" customHeight="1" x14ac:dyDescent="0.25">
      <c r="A16" s="496" t="s">
        <v>107</v>
      </c>
      <c r="B16" s="497" t="s">
        <v>431</v>
      </c>
      <c r="C16" s="498"/>
    </row>
    <row r="17" spans="1:3" s="1" customFormat="1" ht="15" customHeight="1" x14ac:dyDescent="0.25">
      <c r="A17" s="496" t="s">
        <v>108</v>
      </c>
      <c r="B17" s="497" t="s">
        <v>259</v>
      </c>
      <c r="C17" s="498">
        <v>17876185</v>
      </c>
    </row>
    <row r="18" spans="1:3" s="1" customFormat="1" ht="15" customHeight="1" thickBot="1" x14ac:dyDescent="0.3">
      <c r="A18" s="500" t="s">
        <v>117</v>
      </c>
      <c r="B18" s="501" t="s">
        <v>260</v>
      </c>
      <c r="C18" s="503"/>
    </row>
    <row r="19" spans="1:3" s="1" customFormat="1" ht="15" customHeight="1" thickBot="1" x14ac:dyDescent="0.3">
      <c r="A19" s="490" t="s">
        <v>19</v>
      </c>
      <c r="B19" s="491" t="s">
        <v>261</v>
      </c>
      <c r="C19" s="492">
        <f>+C20+C21+C22+C23+C24</f>
        <v>7045851</v>
      </c>
    </row>
    <row r="20" spans="1:3" s="1" customFormat="1" ht="15" customHeight="1" x14ac:dyDescent="0.25">
      <c r="A20" s="493" t="s">
        <v>87</v>
      </c>
      <c r="B20" s="494" t="s">
        <v>262</v>
      </c>
      <c r="C20" s="495"/>
    </row>
    <row r="21" spans="1:3" s="1" customFormat="1" ht="15" customHeight="1" x14ac:dyDescent="0.25">
      <c r="A21" s="496" t="s">
        <v>88</v>
      </c>
      <c r="B21" s="497" t="s">
        <v>263</v>
      </c>
      <c r="C21" s="498"/>
    </row>
    <row r="22" spans="1:3" s="1" customFormat="1" ht="15" customHeight="1" x14ac:dyDescent="0.25">
      <c r="A22" s="496" t="s">
        <v>89</v>
      </c>
      <c r="B22" s="497" t="s">
        <v>432</v>
      </c>
      <c r="C22" s="498"/>
    </row>
    <row r="23" spans="1:3" s="1" customFormat="1" ht="15" customHeight="1" x14ac:dyDescent="0.25">
      <c r="A23" s="496" t="s">
        <v>90</v>
      </c>
      <c r="B23" s="497" t="s">
        <v>433</v>
      </c>
      <c r="C23" s="498"/>
    </row>
    <row r="24" spans="1:3" s="1" customFormat="1" ht="15" customHeight="1" x14ac:dyDescent="0.25">
      <c r="A24" s="496" t="s">
        <v>171</v>
      </c>
      <c r="B24" s="497" t="s">
        <v>264</v>
      </c>
      <c r="C24" s="498">
        <v>7045851</v>
      </c>
    </row>
    <row r="25" spans="1:3" s="1" customFormat="1" ht="15" customHeight="1" thickBot="1" x14ac:dyDescent="0.3">
      <c r="A25" s="500" t="s">
        <v>172</v>
      </c>
      <c r="B25" s="504" t="s">
        <v>265</v>
      </c>
      <c r="C25" s="498">
        <v>7045851</v>
      </c>
    </row>
    <row r="26" spans="1:3" s="1" customFormat="1" ht="15" customHeight="1" thickBot="1" x14ac:dyDescent="0.3">
      <c r="A26" s="490" t="s">
        <v>173</v>
      </c>
      <c r="B26" s="491" t="s">
        <v>266</v>
      </c>
      <c r="C26" s="505">
        <f>+C27+C31+C32+C33</f>
        <v>7563386</v>
      </c>
    </row>
    <row r="27" spans="1:3" s="1" customFormat="1" ht="15" customHeight="1" x14ac:dyDescent="0.25">
      <c r="A27" s="493" t="s">
        <v>267</v>
      </c>
      <c r="B27" s="494" t="s">
        <v>446</v>
      </c>
      <c r="C27" s="506">
        <f>+C28+C29+C30</f>
        <v>4904392</v>
      </c>
    </row>
    <row r="28" spans="1:3" s="1" customFormat="1" ht="15" customHeight="1" x14ac:dyDescent="0.25">
      <c r="A28" s="555" t="s">
        <v>268</v>
      </c>
      <c r="B28" s="497" t="s">
        <v>273</v>
      </c>
      <c r="C28" s="498">
        <v>334020</v>
      </c>
    </row>
    <row r="29" spans="1:3" s="1" customFormat="1" ht="15" customHeight="1" x14ac:dyDescent="0.25">
      <c r="A29" s="555" t="s">
        <v>269</v>
      </c>
      <c r="B29" s="497" t="s">
        <v>274</v>
      </c>
      <c r="C29" s="498"/>
    </row>
    <row r="30" spans="1:3" s="1" customFormat="1" ht="15" customHeight="1" x14ac:dyDescent="0.25">
      <c r="A30" s="555" t="s">
        <v>444</v>
      </c>
      <c r="B30" s="507" t="s">
        <v>445</v>
      </c>
      <c r="C30" s="498">
        <v>4570372</v>
      </c>
    </row>
    <row r="31" spans="1:3" s="1" customFormat="1" ht="15" customHeight="1" x14ac:dyDescent="0.25">
      <c r="A31" s="496" t="s">
        <v>270</v>
      </c>
      <c r="B31" s="497" t="s">
        <v>275</v>
      </c>
      <c r="C31" s="498">
        <v>2296337</v>
      </c>
    </row>
    <row r="32" spans="1:3" s="1" customFormat="1" ht="15" customHeight="1" x14ac:dyDescent="0.25">
      <c r="A32" s="496" t="s">
        <v>271</v>
      </c>
      <c r="B32" s="497" t="s">
        <v>276</v>
      </c>
      <c r="C32" s="498"/>
    </row>
    <row r="33" spans="1:3" s="1" customFormat="1" ht="15" customHeight="1" thickBot="1" x14ac:dyDescent="0.3">
      <c r="A33" s="500" t="s">
        <v>272</v>
      </c>
      <c r="B33" s="504" t="s">
        <v>277</v>
      </c>
      <c r="C33" s="503">
        <v>362657</v>
      </c>
    </row>
    <row r="34" spans="1:3" s="1" customFormat="1" ht="15" customHeight="1" thickBot="1" x14ac:dyDescent="0.3">
      <c r="A34" s="490" t="s">
        <v>21</v>
      </c>
      <c r="B34" s="491" t="s">
        <v>441</v>
      </c>
      <c r="C34" s="492">
        <f>SUM(C35:C45)</f>
        <v>22699502</v>
      </c>
    </row>
    <row r="35" spans="1:3" s="1" customFormat="1" ht="15" customHeight="1" x14ac:dyDescent="0.25">
      <c r="A35" s="493" t="s">
        <v>91</v>
      </c>
      <c r="B35" s="494" t="s">
        <v>280</v>
      </c>
      <c r="C35" s="495">
        <v>2300000</v>
      </c>
    </row>
    <row r="36" spans="1:3" s="1" customFormat="1" ht="15" customHeight="1" x14ac:dyDescent="0.25">
      <c r="A36" s="496" t="s">
        <v>92</v>
      </c>
      <c r="B36" s="497" t="s">
        <v>281</v>
      </c>
      <c r="C36" s="498">
        <v>2628278</v>
      </c>
    </row>
    <row r="37" spans="1:3" s="1" customFormat="1" ht="15" customHeight="1" x14ac:dyDescent="0.25">
      <c r="A37" s="496" t="s">
        <v>93</v>
      </c>
      <c r="B37" s="497" t="s">
        <v>282</v>
      </c>
      <c r="C37" s="498">
        <v>5023200</v>
      </c>
    </row>
    <row r="38" spans="1:3" s="1" customFormat="1" ht="15" customHeight="1" x14ac:dyDescent="0.25">
      <c r="A38" s="496" t="s">
        <v>175</v>
      </c>
      <c r="B38" s="497" t="s">
        <v>283</v>
      </c>
      <c r="C38" s="498">
        <v>5090086</v>
      </c>
    </row>
    <row r="39" spans="1:3" s="1" customFormat="1" ht="15" customHeight="1" x14ac:dyDescent="0.25">
      <c r="A39" s="496" t="s">
        <v>176</v>
      </c>
      <c r="B39" s="497" t="s">
        <v>284</v>
      </c>
      <c r="C39" s="498">
        <v>2753162</v>
      </c>
    </row>
    <row r="40" spans="1:3" s="1" customFormat="1" ht="15" customHeight="1" x14ac:dyDescent="0.25">
      <c r="A40" s="496" t="s">
        <v>177</v>
      </c>
      <c r="B40" s="497" t="s">
        <v>285</v>
      </c>
      <c r="C40" s="498">
        <v>4804576</v>
      </c>
    </row>
    <row r="41" spans="1:3" s="1" customFormat="1" ht="15" customHeight="1" x14ac:dyDescent="0.25">
      <c r="A41" s="496" t="s">
        <v>178</v>
      </c>
      <c r="B41" s="497" t="s">
        <v>286</v>
      </c>
      <c r="C41" s="498"/>
    </row>
    <row r="42" spans="1:3" s="1" customFormat="1" ht="15" customHeight="1" x14ac:dyDescent="0.25">
      <c r="A42" s="496" t="s">
        <v>179</v>
      </c>
      <c r="B42" s="497" t="s">
        <v>287</v>
      </c>
      <c r="C42" s="498">
        <v>200</v>
      </c>
    </row>
    <row r="43" spans="1:3" s="1" customFormat="1" ht="15" customHeight="1" x14ac:dyDescent="0.25">
      <c r="A43" s="496" t="s">
        <v>278</v>
      </c>
      <c r="B43" s="497" t="s">
        <v>288</v>
      </c>
      <c r="C43" s="784"/>
    </row>
    <row r="44" spans="1:3" s="1" customFormat="1" ht="15" customHeight="1" x14ac:dyDescent="0.25">
      <c r="A44" s="500" t="s">
        <v>279</v>
      </c>
      <c r="B44" s="504" t="s">
        <v>443</v>
      </c>
      <c r="C44" s="785"/>
    </row>
    <row r="45" spans="1:3" s="1" customFormat="1" ht="15" customHeight="1" thickBot="1" x14ac:dyDescent="0.3">
      <c r="A45" s="500" t="s">
        <v>442</v>
      </c>
      <c r="B45" s="501" t="s">
        <v>289</v>
      </c>
      <c r="C45" s="785">
        <v>100000</v>
      </c>
    </row>
    <row r="46" spans="1:3" s="1" customFormat="1" ht="15" customHeight="1" thickBot="1" x14ac:dyDescent="0.3">
      <c r="A46" s="490" t="s">
        <v>22</v>
      </c>
      <c r="B46" s="491" t="s">
        <v>290</v>
      </c>
      <c r="C46" s="492">
        <f>SUM(C47:C51)</f>
        <v>0</v>
      </c>
    </row>
    <row r="47" spans="1:3" s="1" customFormat="1" ht="15" customHeight="1" x14ac:dyDescent="0.25">
      <c r="A47" s="493" t="s">
        <v>94</v>
      </c>
      <c r="B47" s="494" t="s">
        <v>294</v>
      </c>
      <c r="C47" s="786"/>
    </row>
    <row r="48" spans="1:3" s="1" customFormat="1" ht="15" customHeight="1" x14ac:dyDescent="0.25">
      <c r="A48" s="496" t="s">
        <v>95</v>
      </c>
      <c r="B48" s="497" t="s">
        <v>295</v>
      </c>
      <c r="C48" s="784"/>
    </row>
    <row r="49" spans="1:3" s="1" customFormat="1" ht="15" customHeight="1" x14ac:dyDescent="0.25">
      <c r="A49" s="496" t="s">
        <v>291</v>
      </c>
      <c r="B49" s="497" t="s">
        <v>296</v>
      </c>
      <c r="C49" s="784"/>
    </row>
    <row r="50" spans="1:3" s="1" customFormat="1" ht="15" customHeight="1" x14ac:dyDescent="0.25">
      <c r="A50" s="496" t="s">
        <v>292</v>
      </c>
      <c r="B50" s="497" t="s">
        <v>297</v>
      </c>
      <c r="C50" s="784"/>
    </row>
    <row r="51" spans="1:3" s="1" customFormat="1" ht="15" customHeight="1" thickBot="1" x14ac:dyDescent="0.3">
      <c r="A51" s="500" t="s">
        <v>293</v>
      </c>
      <c r="B51" s="501" t="s">
        <v>298</v>
      </c>
      <c r="C51" s="785"/>
    </row>
    <row r="52" spans="1:3" s="1" customFormat="1" ht="15" customHeight="1" thickBot="1" x14ac:dyDescent="0.3">
      <c r="A52" s="490" t="s">
        <v>180</v>
      </c>
      <c r="B52" s="491" t="s">
        <v>299</v>
      </c>
      <c r="C52" s="492">
        <f>SUM(C53:C55)</f>
        <v>0</v>
      </c>
    </row>
    <row r="53" spans="1:3" s="1" customFormat="1" ht="15" customHeight="1" x14ac:dyDescent="0.25">
      <c r="A53" s="493" t="s">
        <v>96</v>
      </c>
      <c r="B53" s="494" t="s">
        <v>300</v>
      </c>
      <c r="C53" s="495"/>
    </row>
    <row r="54" spans="1:3" s="1" customFormat="1" ht="15" customHeight="1" x14ac:dyDescent="0.25">
      <c r="A54" s="496" t="s">
        <v>97</v>
      </c>
      <c r="B54" s="497" t="s">
        <v>434</v>
      </c>
      <c r="C54" s="498"/>
    </row>
    <row r="55" spans="1:3" s="1" customFormat="1" ht="15" customHeight="1" x14ac:dyDescent="0.25">
      <c r="A55" s="496" t="s">
        <v>303</v>
      </c>
      <c r="B55" s="497" t="s">
        <v>301</v>
      </c>
      <c r="C55" s="498"/>
    </row>
    <row r="56" spans="1:3" s="1" customFormat="1" ht="15" customHeight="1" thickBot="1" x14ac:dyDescent="0.3">
      <c r="A56" s="500" t="s">
        <v>304</v>
      </c>
      <c r="B56" s="501" t="s">
        <v>302</v>
      </c>
      <c r="C56" s="503"/>
    </row>
    <row r="57" spans="1:3" s="1" customFormat="1" ht="15" customHeight="1" thickBot="1" x14ac:dyDescent="0.3">
      <c r="A57" s="490" t="s">
        <v>24</v>
      </c>
      <c r="B57" s="502" t="s">
        <v>305</v>
      </c>
      <c r="C57" s="492">
        <f>SUM(C58:C60)</f>
        <v>0</v>
      </c>
    </row>
    <row r="58" spans="1:3" s="1" customFormat="1" ht="15" customHeight="1" x14ac:dyDescent="0.25">
      <c r="A58" s="493" t="s">
        <v>181</v>
      </c>
      <c r="B58" s="494" t="s">
        <v>307</v>
      </c>
      <c r="C58" s="784"/>
    </row>
    <row r="59" spans="1:3" s="1" customFormat="1" ht="15" customHeight="1" x14ac:dyDescent="0.25">
      <c r="A59" s="496" t="s">
        <v>182</v>
      </c>
      <c r="B59" s="497" t="s">
        <v>435</v>
      </c>
      <c r="C59" s="784"/>
    </row>
    <row r="60" spans="1:3" s="1" customFormat="1" ht="15" customHeight="1" x14ac:dyDescent="0.25">
      <c r="A60" s="496" t="s">
        <v>227</v>
      </c>
      <c r="B60" s="497" t="s">
        <v>308</v>
      </c>
      <c r="C60" s="784"/>
    </row>
    <row r="61" spans="1:3" s="1" customFormat="1" ht="15" customHeight="1" thickBot="1" x14ac:dyDescent="0.3">
      <c r="A61" s="500" t="s">
        <v>306</v>
      </c>
      <c r="B61" s="501" t="s">
        <v>309</v>
      </c>
      <c r="C61" s="784"/>
    </row>
    <row r="62" spans="1:3" s="1" customFormat="1" ht="15" customHeight="1" thickBot="1" x14ac:dyDescent="0.3">
      <c r="A62" s="508" t="s">
        <v>486</v>
      </c>
      <c r="B62" s="491" t="s">
        <v>310</v>
      </c>
      <c r="C62" s="505">
        <f>+C5+C12+C19+C26+C34+C46+C52+C57</f>
        <v>144500797</v>
      </c>
    </row>
    <row r="63" spans="1:3" s="1" customFormat="1" ht="15" customHeight="1" thickBot="1" x14ac:dyDescent="0.3">
      <c r="A63" s="509" t="s">
        <v>311</v>
      </c>
      <c r="B63" s="502" t="s">
        <v>312</v>
      </c>
      <c r="C63" s="492">
        <f>SUM(C64:C66)</f>
        <v>0</v>
      </c>
    </row>
    <row r="64" spans="1:3" s="1" customFormat="1" ht="15" customHeight="1" x14ac:dyDescent="0.25">
      <c r="A64" s="493" t="s">
        <v>343</v>
      </c>
      <c r="B64" s="494" t="s">
        <v>313</v>
      </c>
      <c r="C64" s="784"/>
    </row>
    <row r="65" spans="1:3" s="1" customFormat="1" ht="15" customHeight="1" x14ac:dyDescent="0.25">
      <c r="A65" s="496" t="s">
        <v>352</v>
      </c>
      <c r="B65" s="497" t="s">
        <v>314</v>
      </c>
      <c r="C65" s="784"/>
    </row>
    <row r="66" spans="1:3" s="1" customFormat="1" ht="15" customHeight="1" thickBot="1" x14ac:dyDescent="0.3">
      <c r="A66" s="500" t="s">
        <v>353</v>
      </c>
      <c r="B66" s="510" t="s">
        <v>471</v>
      </c>
      <c r="C66" s="784"/>
    </row>
    <row r="67" spans="1:3" s="1" customFormat="1" ht="15" customHeight="1" thickBot="1" x14ac:dyDescent="0.3">
      <c r="A67" s="509" t="s">
        <v>316</v>
      </c>
      <c r="B67" s="502" t="s">
        <v>317</v>
      </c>
      <c r="C67" s="492">
        <f>SUM(C68:C71)</f>
        <v>0</v>
      </c>
    </row>
    <row r="68" spans="1:3" s="1" customFormat="1" ht="15" customHeight="1" x14ac:dyDescent="0.25">
      <c r="A68" s="493" t="s">
        <v>149</v>
      </c>
      <c r="B68" s="494" t="s">
        <v>318</v>
      </c>
      <c r="C68" s="784"/>
    </row>
    <row r="69" spans="1:3" s="1" customFormat="1" ht="15" customHeight="1" x14ac:dyDescent="0.25">
      <c r="A69" s="496" t="s">
        <v>150</v>
      </c>
      <c r="B69" s="497" t="s">
        <v>319</v>
      </c>
      <c r="C69" s="784"/>
    </row>
    <row r="70" spans="1:3" s="1" customFormat="1" ht="15" customHeight="1" x14ac:dyDescent="0.25">
      <c r="A70" s="496" t="s">
        <v>344</v>
      </c>
      <c r="B70" s="497" t="s">
        <v>320</v>
      </c>
      <c r="C70" s="784"/>
    </row>
    <row r="71" spans="1:3" s="1" customFormat="1" ht="15" customHeight="1" thickBot="1" x14ac:dyDescent="0.3">
      <c r="A71" s="500" t="s">
        <v>345</v>
      </c>
      <c r="B71" s="501" t="s">
        <v>321</v>
      </c>
      <c r="C71" s="784"/>
    </row>
    <row r="72" spans="1:3" s="1" customFormat="1" ht="15" customHeight="1" thickBot="1" x14ac:dyDescent="0.3">
      <c r="A72" s="509" t="s">
        <v>322</v>
      </c>
      <c r="B72" s="502" t="s">
        <v>323</v>
      </c>
      <c r="C72" s="492">
        <f>SUM(C73:C74)</f>
        <v>17491501</v>
      </c>
    </row>
    <row r="73" spans="1:3" s="1" customFormat="1" ht="15" customHeight="1" x14ac:dyDescent="0.25">
      <c r="A73" s="493" t="s">
        <v>346</v>
      </c>
      <c r="B73" s="494" t="s">
        <v>324</v>
      </c>
      <c r="C73" s="784">
        <v>17491501</v>
      </c>
    </row>
    <row r="74" spans="1:3" s="1" customFormat="1" ht="15" customHeight="1" thickBot="1" x14ac:dyDescent="0.3">
      <c r="A74" s="500" t="s">
        <v>347</v>
      </c>
      <c r="B74" s="501" t="s">
        <v>325</v>
      </c>
      <c r="C74" s="784"/>
    </row>
    <row r="75" spans="1:3" s="1" customFormat="1" ht="15" customHeight="1" thickBot="1" x14ac:dyDescent="0.3">
      <c r="A75" s="509" t="s">
        <v>326</v>
      </c>
      <c r="B75" s="502" t="s">
        <v>327</v>
      </c>
      <c r="C75" s="492">
        <f>SUM(C76:C79)</f>
        <v>0</v>
      </c>
    </row>
    <row r="76" spans="1:3" s="1" customFormat="1" ht="15" customHeight="1" x14ac:dyDescent="0.25">
      <c r="A76" s="493" t="s">
        <v>348</v>
      </c>
      <c r="B76" s="494" t="s">
        <v>328</v>
      </c>
      <c r="C76" s="784"/>
    </row>
    <row r="77" spans="1:3" s="1" customFormat="1" ht="15" customHeight="1" x14ac:dyDescent="0.25">
      <c r="A77" s="496" t="s">
        <v>349</v>
      </c>
      <c r="B77" s="497" t="s">
        <v>329</v>
      </c>
      <c r="C77" s="784"/>
    </row>
    <row r="78" spans="1:3" s="1" customFormat="1" ht="15" customHeight="1" x14ac:dyDescent="0.25">
      <c r="A78" s="500" t="s">
        <v>350</v>
      </c>
      <c r="B78" s="504" t="s">
        <v>564</v>
      </c>
      <c r="C78" s="784"/>
    </row>
    <row r="79" spans="1:3" s="1" customFormat="1" ht="15" customHeight="1" thickBot="1" x14ac:dyDescent="0.3">
      <c r="A79" s="500" t="s">
        <v>563</v>
      </c>
      <c r="B79" s="501" t="s">
        <v>330</v>
      </c>
      <c r="C79" s="784"/>
    </row>
    <row r="80" spans="1:3" s="1" customFormat="1" ht="15" customHeight="1" thickBot="1" x14ac:dyDescent="0.3">
      <c r="A80" s="509" t="s">
        <v>331</v>
      </c>
      <c r="B80" s="502" t="s">
        <v>351</v>
      </c>
      <c r="C80" s="492">
        <f>SUM(C81:C84)</f>
        <v>0</v>
      </c>
    </row>
    <row r="81" spans="1:3" s="1" customFormat="1" ht="15" customHeight="1" x14ac:dyDescent="0.25">
      <c r="A81" s="511" t="s">
        <v>332</v>
      </c>
      <c r="B81" s="494" t="s">
        <v>333</v>
      </c>
      <c r="C81" s="784"/>
    </row>
    <row r="82" spans="1:3" s="1" customFormat="1" ht="15" customHeight="1" x14ac:dyDescent="0.25">
      <c r="A82" s="512" t="s">
        <v>334</v>
      </c>
      <c r="B82" s="497" t="s">
        <v>335</v>
      </c>
      <c r="C82" s="784"/>
    </row>
    <row r="83" spans="1:3" s="1" customFormat="1" ht="15" customHeight="1" x14ac:dyDescent="0.25">
      <c r="A83" s="512" t="s">
        <v>336</v>
      </c>
      <c r="B83" s="497" t="s">
        <v>337</v>
      </c>
      <c r="C83" s="784"/>
    </row>
    <row r="84" spans="1:3" s="1" customFormat="1" ht="15" customHeight="1" thickBot="1" x14ac:dyDescent="0.3">
      <c r="A84" s="513" t="s">
        <v>338</v>
      </c>
      <c r="B84" s="501" t="s">
        <v>339</v>
      </c>
      <c r="C84" s="784"/>
    </row>
    <row r="85" spans="1:3" s="1" customFormat="1" ht="15" customHeight="1" thickBot="1" x14ac:dyDescent="0.3">
      <c r="A85" s="509" t="s">
        <v>340</v>
      </c>
      <c r="B85" s="502" t="s">
        <v>485</v>
      </c>
      <c r="C85" s="514"/>
    </row>
    <row r="86" spans="1:3" s="1" customFormat="1" ht="15" customHeight="1" thickBot="1" x14ac:dyDescent="0.3">
      <c r="A86" s="509" t="s">
        <v>342</v>
      </c>
      <c r="B86" s="502" t="s">
        <v>341</v>
      </c>
      <c r="C86" s="514"/>
    </row>
    <row r="87" spans="1:3" s="1" customFormat="1" ht="15" customHeight="1" thickBot="1" x14ac:dyDescent="0.3">
      <c r="A87" s="509" t="s">
        <v>354</v>
      </c>
      <c r="B87" s="515" t="s">
        <v>488</v>
      </c>
      <c r="C87" s="505">
        <f>+C63+C67+C72+C75+C80+C86+C85</f>
        <v>17491501</v>
      </c>
    </row>
    <row r="88" spans="1:3" s="1" customFormat="1" ht="15" customHeight="1" thickBot="1" x14ac:dyDescent="0.3">
      <c r="A88" s="516" t="s">
        <v>487</v>
      </c>
      <c r="B88" s="517" t="s">
        <v>489</v>
      </c>
      <c r="C88" s="505">
        <f>+C62+C87</f>
        <v>161992298</v>
      </c>
    </row>
    <row r="89" spans="1:3" s="1" customFormat="1" ht="9.75" customHeight="1" x14ac:dyDescent="0.25">
      <c r="A89" s="518"/>
      <c r="B89" s="519"/>
      <c r="C89" s="520"/>
    </row>
    <row r="90" spans="1:3" s="783" customFormat="1" ht="20.25" customHeight="1" x14ac:dyDescent="0.25">
      <c r="A90" s="865" t="s">
        <v>46</v>
      </c>
      <c r="B90" s="865"/>
      <c r="C90" s="865"/>
    </row>
    <row r="91" spans="1:3" s="783" customFormat="1" ht="15" customHeight="1" thickBot="1" x14ac:dyDescent="0.35">
      <c r="A91" s="868" t="s">
        <v>153</v>
      </c>
      <c r="B91" s="868"/>
      <c r="C91" s="135"/>
    </row>
    <row r="92" spans="1:3" s="783" customFormat="1" ht="39" customHeight="1" thickBot="1" x14ac:dyDescent="0.3">
      <c r="A92" s="485" t="s">
        <v>69</v>
      </c>
      <c r="B92" s="483" t="s">
        <v>47</v>
      </c>
      <c r="C92" s="486" t="str">
        <f>+C3</f>
        <v>2019. évi eredeti előirányzat</v>
      </c>
    </row>
    <row r="93" spans="1:3" s="1" customFormat="1" ht="15" customHeight="1" thickBot="1" x14ac:dyDescent="0.3">
      <c r="A93" s="485" t="s">
        <v>502</v>
      </c>
      <c r="B93" s="483" t="s">
        <v>503</v>
      </c>
      <c r="C93" s="486" t="s">
        <v>504</v>
      </c>
    </row>
    <row r="94" spans="1:3" s="783" customFormat="1" ht="15" customHeight="1" thickBot="1" x14ac:dyDescent="0.3">
      <c r="A94" s="521" t="s">
        <v>17</v>
      </c>
      <c r="B94" s="522" t="s">
        <v>607</v>
      </c>
      <c r="C94" s="523">
        <f>C95+C96+C97+C98+C99</f>
        <v>150481111</v>
      </c>
    </row>
    <row r="95" spans="1:3" s="783" customFormat="1" ht="15" customHeight="1" x14ac:dyDescent="0.25">
      <c r="A95" s="524" t="s">
        <v>98</v>
      </c>
      <c r="B95" s="525" t="s">
        <v>48</v>
      </c>
      <c r="C95" s="526">
        <v>61455658</v>
      </c>
    </row>
    <row r="96" spans="1:3" s="783" customFormat="1" ht="15" customHeight="1" x14ac:dyDescent="0.25">
      <c r="A96" s="496" t="s">
        <v>99</v>
      </c>
      <c r="B96" s="527" t="s">
        <v>183</v>
      </c>
      <c r="C96" s="498">
        <v>11309201</v>
      </c>
    </row>
    <row r="97" spans="1:3" s="783" customFormat="1" ht="15" customHeight="1" x14ac:dyDescent="0.25">
      <c r="A97" s="496" t="s">
        <v>100</v>
      </c>
      <c r="B97" s="527" t="s">
        <v>139</v>
      </c>
      <c r="C97" s="503">
        <v>66536782</v>
      </c>
    </row>
    <row r="98" spans="1:3" s="783" customFormat="1" ht="15" customHeight="1" x14ac:dyDescent="0.25">
      <c r="A98" s="496" t="s">
        <v>101</v>
      </c>
      <c r="B98" s="528" t="s">
        <v>184</v>
      </c>
      <c r="C98" s="503">
        <v>6817500</v>
      </c>
    </row>
    <row r="99" spans="1:3" s="783" customFormat="1" ht="15" customHeight="1" x14ac:dyDescent="0.25">
      <c r="A99" s="496" t="s">
        <v>112</v>
      </c>
      <c r="B99" s="529" t="s">
        <v>185</v>
      </c>
      <c r="C99" s="503">
        <f>SUM(C100:C112)</f>
        <v>4361970</v>
      </c>
    </row>
    <row r="100" spans="1:3" s="783" customFormat="1" ht="15" customHeight="1" x14ac:dyDescent="0.25">
      <c r="A100" s="496" t="s">
        <v>102</v>
      </c>
      <c r="B100" s="527" t="s">
        <v>452</v>
      </c>
      <c r="C100" s="503">
        <v>366627</v>
      </c>
    </row>
    <row r="101" spans="1:3" s="783" customFormat="1" ht="15" customHeight="1" x14ac:dyDescent="0.25">
      <c r="A101" s="496" t="s">
        <v>103</v>
      </c>
      <c r="B101" s="530" t="s">
        <v>451</v>
      </c>
      <c r="C101" s="503"/>
    </row>
    <row r="102" spans="1:3" s="783" customFormat="1" ht="15" customHeight="1" x14ac:dyDescent="0.25">
      <c r="A102" s="496" t="s">
        <v>113</v>
      </c>
      <c r="B102" s="530" t="s">
        <v>450</v>
      </c>
      <c r="C102" s="503"/>
    </row>
    <row r="103" spans="1:3" s="783" customFormat="1" ht="15" customHeight="1" x14ac:dyDescent="0.25">
      <c r="A103" s="496" t="s">
        <v>114</v>
      </c>
      <c r="B103" s="531" t="s">
        <v>357</v>
      </c>
      <c r="C103" s="503"/>
    </row>
    <row r="104" spans="1:3" s="783" customFormat="1" ht="15" customHeight="1" x14ac:dyDescent="0.25">
      <c r="A104" s="496" t="s">
        <v>115</v>
      </c>
      <c r="B104" s="532" t="s">
        <v>358</v>
      </c>
      <c r="C104" s="503"/>
    </row>
    <row r="105" spans="1:3" s="783" customFormat="1" ht="15" customHeight="1" x14ac:dyDescent="0.25">
      <c r="A105" s="496" t="s">
        <v>116</v>
      </c>
      <c r="B105" s="532" t="s">
        <v>359</v>
      </c>
      <c r="C105" s="503"/>
    </row>
    <row r="106" spans="1:3" s="783" customFormat="1" ht="15" customHeight="1" x14ac:dyDescent="0.25">
      <c r="A106" s="496" t="s">
        <v>118</v>
      </c>
      <c r="B106" s="531" t="s">
        <v>360</v>
      </c>
      <c r="C106" s="503"/>
    </row>
    <row r="107" spans="1:3" s="783" customFormat="1" ht="15" customHeight="1" x14ac:dyDescent="0.25">
      <c r="A107" s="496" t="s">
        <v>186</v>
      </c>
      <c r="B107" s="531" t="s">
        <v>361</v>
      </c>
      <c r="C107" s="503"/>
    </row>
    <row r="108" spans="1:3" s="783" customFormat="1" ht="15" customHeight="1" x14ac:dyDescent="0.25">
      <c r="A108" s="496" t="s">
        <v>355</v>
      </c>
      <c r="B108" s="532" t="s">
        <v>362</v>
      </c>
      <c r="C108" s="503"/>
    </row>
    <row r="109" spans="1:3" s="783" customFormat="1" ht="15" customHeight="1" x14ac:dyDescent="0.25">
      <c r="A109" s="533" t="s">
        <v>356</v>
      </c>
      <c r="B109" s="530" t="s">
        <v>363</v>
      </c>
      <c r="C109" s="503"/>
    </row>
    <row r="110" spans="1:3" s="783" customFormat="1" ht="15" customHeight="1" x14ac:dyDescent="0.25">
      <c r="A110" s="496" t="s">
        <v>448</v>
      </c>
      <c r="B110" s="530" t="s">
        <v>364</v>
      </c>
      <c r="C110" s="503"/>
    </row>
    <row r="111" spans="1:3" s="783" customFormat="1" ht="15" customHeight="1" x14ac:dyDescent="0.25">
      <c r="A111" s="500" t="s">
        <v>449</v>
      </c>
      <c r="B111" s="530" t="s">
        <v>365</v>
      </c>
      <c r="C111" s="503">
        <v>1100000</v>
      </c>
    </row>
    <row r="112" spans="1:3" s="783" customFormat="1" ht="15" customHeight="1" x14ac:dyDescent="0.25">
      <c r="A112" s="496" t="s">
        <v>453</v>
      </c>
      <c r="B112" s="528" t="s">
        <v>49</v>
      </c>
      <c r="C112" s="498">
        <v>2895343</v>
      </c>
    </row>
    <row r="113" spans="1:3" s="783" customFormat="1" ht="15" customHeight="1" x14ac:dyDescent="0.25">
      <c r="A113" s="496" t="s">
        <v>454</v>
      </c>
      <c r="B113" s="527" t="s">
        <v>456</v>
      </c>
      <c r="C113" s="498">
        <v>2895343</v>
      </c>
    </row>
    <row r="114" spans="1:3" s="783" customFormat="1" ht="15" customHeight="1" thickBot="1" x14ac:dyDescent="0.3">
      <c r="A114" s="534" t="s">
        <v>455</v>
      </c>
      <c r="B114" s="535" t="s">
        <v>457</v>
      </c>
      <c r="C114" s="536"/>
    </row>
    <row r="115" spans="1:3" s="783" customFormat="1" ht="15" customHeight="1" thickBot="1" x14ac:dyDescent="0.3">
      <c r="A115" s="537" t="s">
        <v>18</v>
      </c>
      <c r="B115" s="538" t="s">
        <v>608</v>
      </c>
      <c r="C115" s="539">
        <f>C116+C118</f>
        <v>8315165</v>
      </c>
    </row>
    <row r="116" spans="1:3" s="783" customFormat="1" ht="15" customHeight="1" x14ac:dyDescent="0.25">
      <c r="A116" s="493" t="s">
        <v>104</v>
      </c>
      <c r="B116" s="527" t="s">
        <v>225</v>
      </c>
      <c r="C116" s="495">
        <v>8315165</v>
      </c>
    </row>
    <row r="117" spans="1:3" s="783" customFormat="1" ht="15" customHeight="1" x14ac:dyDescent="0.25">
      <c r="A117" s="493" t="s">
        <v>105</v>
      </c>
      <c r="B117" s="540" t="s">
        <v>370</v>
      </c>
      <c r="C117" s="495">
        <v>8261815</v>
      </c>
    </row>
    <row r="118" spans="1:3" s="783" customFormat="1" ht="15" customHeight="1" x14ac:dyDescent="0.25">
      <c r="A118" s="493" t="s">
        <v>106</v>
      </c>
      <c r="B118" s="540" t="s">
        <v>187</v>
      </c>
      <c r="C118" s="498"/>
    </row>
    <row r="119" spans="1:3" s="783" customFormat="1" ht="15" customHeight="1" x14ac:dyDescent="0.25">
      <c r="A119" s="493" t="s">
        <v>107</v>
      </c>
      <c r="B119" s="540" t="s">
        <v>371</v>
      </c>
      <c r="C119" s="541"/>
    </row>
    <row r="120" spans="1:3" s="783" customFormat="1" ht="15" customHeight="1" x14ac:dyDescent="0.25">
      <c r="A120" s="493" t="s">
        <v>108</v>
      </c>
      <c r="B120" s="501" t="s">
        <v>228</v>
      </c>
      <c r="C120" s="541"/>
    </row>
    <row r="121" spans="1:3" s="783" customFormat="1" ht="15" customHeight="1" x14ac:dyDescent="0.25">
      <c r="A121" s="493" t="s">
        <v>117</v>
      </c>
      <c r="B121" s="499" t="s">
        <v>436</v>
      </c>
      <c r="C121" s="541"/>
    </row>
    <row r="122" spans="1:3" s="783" customFormat="1" ht="15" customHeight="1" x14ac:dyDescent="0.25">
      <c r="A122" s="493" t="s">
        <v>119</v>
      </c>
      <c r="B122" s="542" t="s">
        <v>376</v>
      </c>
      <c r="C122" s="541"/>
    </row>
    <row r="123" spans="1:3" s="783" customFormat="1" ht="15" customHeight="1" x14ac:dyDescent="0.25">
      <c r="A123" s="493" t="s">
        <v>188</v>
      </c>
      <c r="B123" s="532" t="s">
        <v>359</v>
      </c>
      <c r="C123" s="541"/>
    </row>
    <row r="124" spans="1:3" s="783" customFormat="1" ht="15" customHeight="1" x14ac:dyDescent="0.25">
      <c r="A124" s="493" t="s">
        <v>189</v>
      </c>
      <c r="B124" s="532" t="s">
        <v>375</v>
      </c>
      <c r="C124" s="541"/>
    </row>
    <row r="125" spans="1:3" s="783" customFormat="1" ht="15" customHeight="1" x14ac:dyDescent="0.25">
      <c r="A125" s="493" t="s">
        <v>190</v>
      </c>
      <c r="B125" s="532" t="s">
        <v>374</v>
      </c>
      <c r="C125" s="541"/>
    </row>
    <row r="126" spans="1:3" s="783" customFormat="1" ht="15" customHeight="1" x14ac:dyDescent="0.25">
      <c r="A126" s="493" t="s">
        <v>367</v>
      </c>
      <c r="B126" s="532" t="s">
        <v>362</v>
      </c>
      <c r="C126" s="541"/>
    </row>
    <row r="127" spans="1:3" s="783" customFormat="1" ht="15" customHeight="1" x14ac:dyDescent="0.25">
      <c r="A127" s="493" t="s">
        <v>368</v>
      </c>
      <c r="B127" s="532" t="s">
        <v>373</v>
      </c>
      <c r="C127" s="541"/>
    </row>
    <row r="128" spans="1:3" s="783" customFormat="1" ht="15" customHeight="1" thickBot="1" x14ac:dyDescent="0.3">
      <c r="A128" s="533" t="s">
        <v>369</v>
      </c>
      <c r="B128" s="532" t="s">
        <v>372</v>
      </c>
      <c r="C128" s="543"/>
    </row>
    <row r="129" spans="1:3" s="783" customFormat="1" ht="15" customHeight="1" thickBot="1" x14ac:dyDescent="0.3">
      <c r="A129" s="490" t="s">
        <v>19</v>
      </c>
      <c r="B129" s="544" t="s">
        <v>458</v>
      </c>
      <c r="C129" s="492">
        <f>+C94+C115</f>
        <v>158796276</v>
      </c>
    </row>
    <row r="130" spans="1:3" s="783" customFormat="1" ht="15" customHeight="1" thickBot="1" x14ac:dyDescent="0.3">
      <c r="A130" s="490" t="s">
        <v>20</v>
      </c>
      <c r="B130" s="544" t="s">
        <v>459</v>
      </c>
      <c r="C130" s="492">
        <f>+C131+C132+C133</f>
        <v>0</v>
      </c>
    </row>
    <row r="131" spans="1:3" s="783" customFormat="1" ht="15" customHeight="1" x14ac:dyDescent="0.25">
      <c r="A131" s="493" t="s">
        <v>267</v>
      </c>
      <c r="B131" s="540" t="s">
        <v>466</v>
      </c>
      <c r="C131" s="541"/>
    </row>
    <row r="132" spans="1:3" s="783" customFormat="1" ht="15" customHeight="1" x14ac:dyDescent="0.25">
      <c r="A132" s="493" t="s">
        <v>270</v>
      </c>
      <c r="B132" s="540" t="s">
        <v>467</v>
      </c>
      <c r="C132" s="541"/>
    </row>
    <row r="133" spans="1:3" s="783" customFormat="1" ht="15" customHeight="1" thickBot="1" x14ac:dyDescent="0.3">
      <c r="A133" s="533" t="s">
        <v>271</v>
      </c>
      <c r="B133" s="540" t="s">
        <v>468</v>
      </c>
      <c r="C133" s="541"/>
    </row>
    <row r="134" spans="1:3" s="783" customFormat="1" ht="15" customHeight="1" thickBot="1" x14ac:dyDescent="0.3">
      <c r="A134" s="490" t="s">
        <v>21</v>
      </c>
      <c r="B134" s="544" t="s">
        <v>460</v>
      </c>
      <c r="C134" s="492">
        <f>SUM(C135:C140)</f>
        <v>0</v>
      </c>
    </row>
    <row r="135" spans="1:3" s="783" customFormat="1" ht="15" customHeight="1" x14ac:dyDescent="0.25">
      <c r="A135" s="493" t="s">
        <v>91</v>
      </c>
      <c r="B135" s="545" t="s">
        <v>469</v>
      </c>
      <c r="C135" s="541"/>
    </row>
    <row r="136" spans="1:3" s="783" customFormat="1" ht="15" customHeight="1" x14ac:dyDescent="0.25">
      <c r="A136" s="493" t="s">
        <v>92</v>
      </c>
      <c r="B136" s="545" t="s">
        <v>461</v>
      </c>
      <c r="C136" s="541"/>
    </row>
    <row r="137" spans="1:3" s="783" customFormat="1" ht="15" customHeight="1" x14ac:dyDescent="0.25">
      <c r="A137" s="493" t="s">
        <v>93</v>
      </c>
      <c r="B137" s="545" t="s">
        <v>462</v>
      </c>
      <c r="C137" s="541"/>
    </row>
    <row r="138" spans="1:3" s="783" customFormat="1" ht="15" customHeight="1" x14ac:dyDescent="0.25">
      <c r="A138" s="493" t="s">
        <v>175</v>
      </c>
      <c r="B138" s="545" t="s">
        <v>463</v>
      </c>
      <c r="C138" s="541"/>
    </row>
    <row r="139" spans="1:3" s="783" customFormat="1" ht="15" customHeight="1" x14ac:dyDescent="0.25">
      <c r="A139" s="493" t="s">
        <v>176</v>
      </c>
      <c r="B139" s="545" t="s">
        <v>464</v>
      </c>
      <c r="C139" s="541"/>
    </row>
    <row r="140" spans="1:3" s="783" customFormat="1" ht="15" customHeight="1" thickBot="1" x14ac:dyDescent="0.3">
      <c r="A140" s="533" t="s">
        <v>177</v>
      </c>
      <c r="B140" s="545" t="s">
        <v>465</v>
      </c>
      <c r="C140" s="541"/>
    </row>
    <row r="141" spans="1:3" s="783" customFormat="1" ht="15" customHeight="1" thickBot="1" x14ac:dyDescent="0.3">
      <c r="A141" s="490" t="s">
        <v>22</v>
      </c>
      <c r="B141" s="544" t="s">
        <v>473</v>
      </c>
      <c r="C141" s="505">
        <f>SUM(C142:C146)</f>
        <v>3196022</v>
      </c>
    </row>
    <row r="142" spans="1:3" s="783" customFormat="1" ht="15" customHeight="1" x14ac:dyDescent="0.25">
      <c r="A142" s="493" t="s">
        <v>94</v>
      </c>
      <c r="B142" s="545" t="s">
        <v>377</v>
      </c>
      <c r="C142" s="541"/>
    </row>
    <row r="143" spans="1:3" s="783" customFormat="1" ht="15" customHeight="1" x14ac:dyDescent="0.25">
      <c r="A143" s="493" t="s">
        <v>95</v>
      </c>
      <c r="B143" s="545" t="s">
        <v>378</v>
      </c>
      <c r="C143" s="541">
        <v>3196022</v>
      </c>
    </row>
    <row r="144" spans="1:3" s="783" customFormat="1" ht="15" customHeight="1" x14ac:dyDescent="0.25">
      <c r="A144" s="493" t="s">
        <v>291</v>
      </c>
      <c r="B144" s="545" t="s">
        <v>564</v>
      </c>
      <c r="C144" s="541"/>
    </row>
    <row r="145" spans="1:8" s="783" customFormat="1" ht="15" customHeight="1" x14ac:dyDescent="0.25">
      <c r="A145" s="493" t="s">
        <v>292</v>
      </c>
      <c r="B145" s="545" t="s">
        <v>474</v>
      </c>
      <c r="C145" s="541"/>
    </row>
    <row r="146" spans="1:8" s="783" customFormat="1" ht="15" customHeight="1" thickBot="1" x14ac:dyDescent="0.3">
      <c r="A146" s="533" t="s">
        <v>293</v>
      </c>
      <c r="B146" s="546" t="s">
        <v>397</v>
      </c>
      <c r="C146" s="541"/>
    </row>
    <row r="147" spans="1:8" s="783" customFormat="1" ht="15" customHeight="1" thickBot="1" x14ac:dyDescent="0.3">
      <c r="A147" s="490" t="s">
        <v>23</v>
      </c>
      <c r="B147" s="544" t="s">
        <v>475</v>
      </c>
      <c r="C147" s="547">
        <f>SUM(C148:C152)</f>
        <v>0</v>
      </c>
    </row>
    <row r="148" spans="1:8" s="783" customFormat="1" ht="15" customHeight="1" x14ac:dyDescent="0.25">
      <c r="A148" s="493" t="s">
        <v>96</v>
      </c>
      <c r="B148" s="545" t="s">
        <v>470</v>
      </c>
      <c r="C148" s="541"/>
    </row>
    <row r="149" spans="1:8" s="783" customFormat="1" ht="15" customHeight="1" x14ac:dyDescent="0.25">
      <c r="A149" s="493" t="s">
        <v>97</v>
      </c>
      <c r="B149" s="545" t="s">
        <v>477</v>
      </c>
      <c r="C149" s="541"/>
    </row>
    <row r="150" spans="1:8" s="783" customFormat="1" ht="15" customHeight="1" x14ac:dyDescent="0.25">
      <c r="A150" s="493" t="s">
        <v>303</v>
      </c>
      <c r="B150" s="545" t="s">
        <v>472</v>
      </c>
      <c r="C150" s="541"/>
    </row>
    <row r="151" spans="1:8" s="783" customFormat="1" ht="15" customHeight="1" x14ac:dyDescent="0.25">
      <c r="A151" s="493" t="s">
        <v>304</v>
      </c>
      <c r="B151" s="545" t="s">
        <v>478</v>
      </c>
      <c r="C151" s="541"/>
    </row>
    <row r="152" spans="1:8" s="783" customFormat="1" ht="15" customHeight="1" thickBot="1" x14ac:dyDescent="0.3">
      <c r="A152" s="493" t="s">
        <v>476</v>
      </c>
      <c r="B152" s="545" t="s">
        <v>479</v>
      </c>
      <c r="C152" s="541"/>
    </row>
    <row r="153" spans="1:8" s="783" customFormat="1" ht="15" customHeight="1" thickBot="1" x14ac:dyDescent="0.3">
      <c r="A153" s="490" t="s">
        <v>24</v>
      </c>
      <c r="B153" s="544" t="s">
        <v>480</v>
      </c>
      <c r="C153" s="548"/>
    </row>
    <row r="154" spans="1:8" s="783" customFormat="1" ht="15" customHeight="1" thickBot="1" x14ac:dyDescent="0.3">
      <c r="A154" s="490" t="s">
        <v>25</v>
      </c>
      <c r="B154" s="544" t="s">
        <v>481</v>
      </c>
      <c r="C154" s="548"/>
    </row>
    <row r="155" spans="1:8" s="783" customFormat="1" ht="15" customHeight="1" thickBot="1" x14ac:dyDescent="0.3">
      <c r="A155" s="490" t="s">
        <v>26</v>
      </c>
      <c r="B155" s="544" t="s">
        <v>483</v>
      </c>
      <c r="C155" s="549">
        <f>+C130+C134+C141+C147+C153+C154</f>
        <v>3196022</v>
      </c>
      <c r="E155" s="550"/>
      <c r="F155" s="550"/>
      <c r="G155" s="550"/>
      <c r="H155" s="550"/>
    </row>
    <row r="156" spans="1:8" s="1" customFormat="1" ht="15" customHeight="1" thickBot="1" x14ac:dyDescent="0.3">
      <c r="A156" s="551" t="s">
        <v>27</v>
      </c>
      <c r="B156" s="552" t="s">
        <v>482</v>
      </c>
      <c r="C156" s="549">
        <f>+C129+C155</f>
        <v>161992298</v>
      </c>
    </row>
    <row r="157" spans="1:8" s="783" customFormat="1" ht="12" customHeight="1" x14ac:dyDescent="0.25">
      <c r="C157" s="787"/>
    </row>
    <row r="158" spans="1:8" s="783" customFormat="1" ht="15" customHeight="1" x14ac:dyDescent="0.25">
      <c r="A158" s="869" t="s">
        <v>379</v>
      </c>
      <c r="B158" s="869"/>
      <c r="C158" s="869"/>
    </row>
    <row r="159" spans="1:8" s="783" customFormat="1" ht="11.4" customHeight="1" thickBot="1" x14ac:dyDescent="0.3">
      <c r="A159" s="864" t="s">
        <v>154</v>
      </c>
      <c r="B159" s="864"/>
      <c r="C159" s="285" t="s">
        <v>1087</v>
      </c>
    </row>
    <row r="160" spans="1:8" s="783" customFormat="1" ht="36.75" customHeight="1" thickBot="1" x14ac:dyDescent="0.3">
      <c r="A160" s="490">
        <v>1</v>
      </c>
      <c r="B160" s="554" t="s">
        <v>484</v>
      </c>
      <c r="C160" s="492">
        <f>+C62-C129</f>
        <v>-14295479</v>
      </c>
    </row>
    <row r="161" spans="1:3" s="783" customFormat="1" ht="25.2" customHeight="1" thickBot="1" x14ac:dyDescent="0.3">
      <c r="A161" s="490" t="s">
        <v>18</v>
      </c>
      <c r="B161" s="837" t="s">
        <v>490</v>
      </c>
      <c r="C161" s="492">
        <f>C72-C155</f>
        <v>14295479</v>
      </c>
    </row>
  </sheetData>
  <mergeCells count="6">
    <mergeCell ref="A159:B159"/>
    <mergeCell ref="A1:C1"/>
    <mergeCell ref="A2:B2"/>
    <mergeCell ref="A90:C90"/>
    <mergeCell ref="A91:B91"/>
    <mergeCell ref="A158:C158"/>
  </mergeCells>
  <phoneticPr fontId="30" type="noConversion"/>
  <printOptions horizontalCentered="1"/>
  <pageMargins left="0.23622047244094491" right="0.23622047244094491" top="1.0629921259842521" bottom="0.74803149606299213" header="0.31496062992125984" footer="0.31496062992125984"/>
  <pageSetup paperSize="9" scale="88" fitToHeight="2" orientation="portrait" r:id="rId1"/>
  <headerFooter alignWithMargins="0">
    <oddHeader>&amp;C&amp;"Times New Roman CE,Félkövér"&amp;12
Szentpéterszeg Községi Önkormányzat
2019. ÉVI KÖLTSÉGVETÉS
KÖTELEZŐ FELADATAINAK MÉRLEGE &amp;R&amp;"Times New Roman CE,Félkövér dőlt"&amp;11 1.2. melléklet a 3/2019. (III.14.) önkormányzati rendelethez</oddHeader>
    <oddFooter>&amp;R&amp;P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D31"/>
  <sheetViews>
    <sheetView zoomScaleNormal="100" workbookViewId="0">
      <selection activeCell="I8" sqref="I8"/>
    </sheetView>
  </sheetViews>
  <sheetFormatPr defaultColWidth="9.33203125" defaultRowHeight="13.2" x14ac:dyDescent="0.25"/>
  <cols>
    <col min="1" max="1" width="5.77734375" style="83" customWidth="1"/>
    <col min="2" max="2" width="54.77734375" style="3" customWidth="1"/>
    <col min="3" max="4" width="17.6640625" style="3" customWidth="1"/>
    <col min="5" max="16384" width="9.33203125" style="3"/>
  </cols>
  <sheetData>
    <row r="1" spans="1:4" ht="31.5" customHeight="1" x14ac:dyDescent="0.3">
      <c r="B1" s="935" t="s">
        <v>7</v>
      </c>
      <c r="C1" s="935"/>
      <c r="D1" s="935"/>
    </row>
    <row r="2" spans="1:4" s="71" customFormat="1" ht="16.2" thickBot="1" x14ac:dyDescent="0.35">
      <c r="A2" s="70"/>
      <c r="B2" s="350"/>
      <c r="D2" s="42" t="s">
        <v>1088</v>
      </c>
    </row>
    <row r="3" spans="1:4" s="73" customFormat="1" ht="48" customHeight="1" thickBot="1" x14ac:dyDescent="0.3">
      <c r="A3" s="72" t="s">
        <v>15</v>
      </c>
      <c r="B3" s="193" t="s">
        <v>16</v>
      </c>
      <c r="C3" s="193" t="s">
        <v>71</v>
      </c>
      <c r="D3" s="194" t="s">
        <v>72</v>
      </c>
    </row>
    <row r="4" spans="1:4" s="73" customFormat="1" ht="14.1" customHeight="1" thickBot="1" x14ac:dyDescent="0.3">
      <c r="A4" s="35" t="s">
        <v>502</v>
      </c>
      <c r="B4" s="195" t="s">
        <v>503</v>
      </c>
      <c r="C4" s="195" t="s">
        <v>504</v>
      </c>
      <c r="D4" s="196" t="s">
        <v>506</v>
      </c>
    </row>
    <row r="5" spans="1:4" ht="18" customHeight="1" x14ac:dyDescent="0.25">
      <c r="A5" s="131" t="s">
        <v>17</v>
      </c>
      <c r="B5" s="197" t="s">
        <v>167</v>
      </c>
      <c r="C5" s="458"/>
      <c r="D5" s="74"/>
    </row>
    <row r="6" spans="1:4" ht="18" customHeight="1" x14ac:dyDescent="0.25">
      <c r="A6" s="75" t="s">
        <v>18</v>
      </c>
      <c r="B6" s="198" t="s">
        <v>168</v>
      </c>
      <c r="C6" s="130"/>
      <c r="D6" s="77"/>
    </row>
    <row r="7" spans="1:4" ht="18" customHeight="1" x14ac:dyDescent="0.25">
      <c r="A7" s="75" t="s">
        <v>19</v>
      </c>
      <c r="B7" s="198" t="s">
        <v>120</v>
      </c>
      <c r="C7" s="130"/>
      <c r="D7" s="77"/>
    </row>
    <row r="8" spans="1:4" ht="18" customHeight="1" x14ac:dyDescent="0.25">
      <c r="A8" s="75" t="s">
        <v>20</v>
      </c>
      <c r="B8" s="198" t="s">
        <v>121</v>
      </c>
      <c r="C8" s="130"/>
      <c r="D8" s="77"/>
    </row>
    <row r="9" spans="1:4" ht="18" customHeight="1" x14ac:dyDescent="0.25">
      <c r="A9" s="75" t="s">
        <v>21</v>
      </c>
      <c r="B9" s="198" t="s">
        <v>160</v>
      </c>
      <c r="C9" s="130"/>
      <c r="D9" s="77"/>
    </row>
    <row r="10" spans="1:4" ht="18" customHeight="1" x14ac:dyDescent="0.25">
      <c r="A10" s="75" t="s">
        <v>22</v>
      </c>
      <c r="B10" s="198" t="s">
        <v>161</v>
      </c>
      <c r="C10" s="130"/>
      <c r="D10" s="77"/>
    </row>
    <row r="11" spans="1:4" ht="18" customHeight="1" x14ac:dyDescent="0.25">
      <c r="A11" s="75" t="s">
        <v>23</v>
      </c>
      <c r="B11" s="199" t="s">
        <v>162</v>
      </c>
      <c r="C11" s="936" t="s">
        <v>605</v>
      </c>
      <c r="D11" s="937"/>
    </row>
    <row r="12" spans="1:4" ht="18" customHeight="1" x14ac:dyDescent="0.25">
      <c r="A12" s="75" t="s">
        <v>25</v>
      </c>
      <c r="B12" s="199" t="s">
        <v>163</v>
      </c>
      <c r="C12" s="130"/>
      <c r="D12" s="77"/>
    </row>
    <row r="13" spans="1:4" ht="18" customHeight="1" x14ac:dyDescent="0.25">
      <c r="A13" s="75" t="s">
        <v>26</v>
      </c>
      <c r="B13" s="199" t="s">
        <v>164</v>
      </c>
      <c r="C13" s="130"/>
      <c r="D13" s="77"/>
    </row>
    <row r="14" spans="1:4" ht="18" customHeight="1" x14ac:dyDescent="0.25">
      <c r="A14" s="75" t="s">
        <v>27</v>
      </c>
      <c r="B14" s="199" t="s">
        <v>165</v>
      </c>
      <c r="C14" s="130"/>
      <c r="D14" s="77"/>
    </row>
    <row r="15" spans="1:4" ht="22.5" customHeight="1" x14ac:dyDescent="0.25">
      <c r="A15" s="75" t="s">
        <v>28</v>
      </c>
      <c r="B15" s="199" t="s">
        <v>166</v>
      </c>
      <c r="C15" s="130"/>
      <c r="D15" s="77"/>
    </row>
    <row r="16" spans="1:4" ht="18" customHeight="1" x14ac:dyDescent="0.25">
      <c r="A16" s="75" t="s">
        <v>29</v>
      </c>
      <c r="B16" s="198" t="s">
        <v>122</v>
      </c>
      <c r="C16" s="130"/>
      <c r="D16" s="77"/>
    </row>
    <row r="17" spans="1:4" ht="18" customHeight="1" x14ac:dyDescent="0.25">
      <c r="A17" s="75" t="s">
        <v>30</v>
      </c>
      <c r="B17" s="198" t="s">
        <v>9</v>
      </c>
      <c r="C17" s="130"/>
      <c r="D17" s="77"/>
    </row>
    <row r="18" spans="1:4" ht="18" customHeight="1" x14ac:dyDescent="0.25">
      <c r="A18" s="75" t="s">
        <v>31</v>
      </c>
      <c r="B18" s="198" t="s">
        <v>8</v>
      </c>
      <c r="C18" s="130"/>
      <c r="D18" s="77"/>
    </row>
    <row r="19" spans="1:4" ht="18" customHeight="1" x14ac:dyDescent="0.25">
      <c r="A19" s="75" t="s">
        <v>32</v>
      </c>
      <c r="B19" s="198" t="s">
        <v>123</v>
      </c>
      <c r="C19" s="130"/>
      <c r="D19" s="77"/>
    </row>
    <row r="20" spans="1:4" ht="18" customHeight="1" x14ac:dyDescent="0.25">
      <c r="A20" s="75" t="s">
        <v>33</v>
      </c>
      <c r="B20" s="198" t="s">
        <v>124</v>
      </c>
      <c r="C20" s="130"/>
      <c r="D20" s="77"/>
    </row>
    <row r="21" spans="1:4" ht="18" customHeight="1" x14ac:dyDescent="0.25">
      <c r="A21" s="75" t="s">
        <v>34</v>
      </c>
      <c r="B21" s="122"/>
      <c r="C21" s="76"/>
      <c r="D21" s="77"/>
    </row>
    <row r="22" spans="1:4" ht="18" customHeight="1" x14ac:dyDescent="0.25">
      <c r="A22" s="75" t="s">
        <v>35</v>
      </c>
      <c r="B22" s="78"/>
      <c r="C22" s="76"/>
      <c r="D22" s="77"/>
    </row>
    <row r="23" spans="1:4" ht="18" customHeight="1" x14ac:dyDescent="0.25">
      <c r="A23" s="75" t="s">
        <v>36</v>
      </c>
      <c r="B23" s="78"/>
      <c r="C23" s="76"/>
      <c r="D23" s="77"/>
    </row>
    <row r="24" spans="1:4" ht="18" customHeight="1" x14ac:dyDescent="0.25">
      <c r="A24" s="75" t="s">
        <v>37</v>
      </c>
      <c r="B24" s="78"/>
      <c r="C24" s="76"/>
      <c r="D24" s="77"/>
    </row>
    <row r="25" spans="1:4" ht="18" customHeight="1" x14ac:dyDescent="0.25">
      <c r="A25" s="75" t="s">
        <v>38</v>
      </c>
      <c r="B25" s="78"/>
      <c r="C25" s="76"/>
      <c r="D25" s="77"/>
    </row>
    <row r="26" spans="1:4" ht="18" customHeight="1" x14ac:dyDescent="0.25">
      <c r="A26" s="75" t="s">
        <v>39</v>
      </c>
      <c r="B26" s="78"/>
      <c r="C26" s="76"/>
      <c r="D26" s="77"/>
    </row>
    <row r="27" spans="1:4" ht="18" customHeight="1" x14ac:dyDescent="0.25">
      <c r="A27" s="75" t="s">
        <v>40</v>
      </c>
      <c r="B27" s="78"/>
      <c r="C27" s="76"/>
      <c r="D27" s="77"/>
    </row>
    <row r="28" spans="1:4" ht="18" customHeight="1" x14ac:dyDescent="0.25">
      <c r="A28" s="75" t="s">
        <v>41</v>
      </c>
      <c r="B28" s="78"/>
      <c r="C28" s="76"/>
      <c r="D28" s="77"/>
    </row>
    <row r="29" spans="1:4" ht="18" customHeight="1" thickBot="1" x14ac:dyDescent="0.3">
      <c r="A29" s="132" t="s">
        <v>42</v>
      </c>
      <c r="B29" s="79"/>
      <c r="C29" s="80"/>
      <c r="D29" s="81"/>
    </row>
    <row r="30" spans="1:4" ht="18" customHeight="1" thickBot="1" x14ac:dyDescent="0.3">
      <c r="A30" s="36" t="s">
        <v>43</v>
      </c>
      <c r="B30" s="200" t="s">
        <v>51</v>
      </c>
      <c r="C30" s="201">
        <f>+C5+C6+C7+C8+C9+C16+C17+C18+C19+C20+C21+C22+C23+C24+C25+C26+C27+C28+C29</f>
        <v>0</v>
      </c>
      <c r="D30" s="202">
        <f>+D5+D6+D7+D8+D9+D16+D17+D18+D19+D20+D21+D22+D23+D24+D25+D26+D27+D28+D29</f>
        <v>0</v>
      </c>
    </row>
    <row r="31" spans="1:4" ht="8.25" customHeight="1" x14ac:dyDescent="0.25">
      <c r="A31" s="82"/>
      <c r="B31" s="934"/>
      <c r="C31" s="934"/>
      <c r="D31" s="934"/>
    </row>
  </sheetData>
  <sheetProtection selectLockedCells="1" selectUnlockedCells="1"/>
  <mergeCells count="3">
    <mergeCell ref="B31:D31"/>
    <mergeCell ref="B1:D1"/>
    <mergeCell ref="C11:D11"/>
  </mergeCells>
  <phoneticPr fontId="3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 a 3/2019. (III.14.) önkorm.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unka25">
    <tabColor rgb="FF92D050"/>
  </sheetPr>
  <dimension ref="A1:Q81"/>
  <sheetViews>
    <sheetView zoomScaleNormal="100" workbookViewId="0">
      <selection activeCell="C21" sqref="C21"/>
    </sheetView>
  </sheetViews>
  <sheetFormatPr defaultColWidth="9.33203125" defaultRowHeight="15.6" x14ac:dyDescent="0.3"/>
  <cols>
    <col min="1" max="1" width="4.77734375" style="99" customWidth="1"/>
    <col min="2" max="2" width="31.109375" style="115" customWidth="1"/>
    <col min="3" max="4" width="9" style="115" customWidth="1"/>
    <col min="5" max="5" width="9.44140625" style="115" customWidth="1"/>
    <col min="6" max="6" width="8.77734375" style="115" customWidth="1"/>
    <col min="7" max="7" width="8.6640625" style="115" customWidth="1"/>
    <col min="8" max="8" width="8.77734375" style="115" customWidth="1"/>
    <col min="9" max="9" width="8.109375" style="115" customWidth="1"/>
    <col min="10" max="14" width="9.44140625" style="115" customWidth="1"/>
    <col min="15" max="15" width="12.6640625" style="99" customWidth="1"/>
    <col min="16" max="16" width="9.33203125" style="115"/>
    <col min="17" max="17" width="13.33203125" style="115" customWidth="1"/>
    <col min="18" max="16384" width="9.33203125" style="115"/>
  </cols>
  <sheetData>
    <row r="1" spans="1:17" ht="31.5" customHeight="1" x14ac:dyDescent="0.3">
      <c r="A1" s="941" t="str">
        <f>+CONCATENATE("Előirányzat-felhasználási terv",CHAR(10),LEFT(ÖSSZEFÜGGÉSEK!A5,4),". évre")</f>
        <v>Előirányzat-felhasználási terv
2019. évre</v>
      </c>
      <c r="B1" s="942"/>
      <c r="C1" s="942"/>
      <c r="D1" s="942"/>
      <c r="E1" s="942"/>
      <c r="F1" s="942"/>
      <c r="G1" s="942"/>
      <c r="H1" s="942"/>
      <c r="I1" s="942"/>
      <c r="J1" s="942"/>
      <c r="K1" s="942"/>
      <c r="L1" s="942"/>
      <c r="M1" s="942"/>
      <c r="N1" s="942"/>
      <c r="O1" s="942"/>
    </row>
    <row r="2" spans="1:17" ht="16.2" thickBot="1" x14ac:dyDescent="0.35">
      <c r="O2" s="4" t="s">
        <v>1089</v>
      </c>
    </row>
    <row r="3" spans="1:17" s="99" customFormat="1" ht="36.75" customHeight="1" thickBot="1" x14ac:dyDescent="0.35">
      <c r="A3" s="96" t="s">
        <v>15</v>
      </c>
      <c r="B3" s="97" t="s">
        <v>61</v>
      </c>
      <c r="C3" s="97" t="s">
        <v>73</v>
      </c>
      <c r="D3" s="97" t="s">
        <v>74</v>
      </c>
      <c r="E3" s="97" t="s">
        <v>75</v>
      </c>
      <c r="F3" s="97" t="s">
        <v>76</v>
      </c>
      <c r="G3" s="97" t="s">
        <v>77</v>
      </c>
      <c r="H3" s="97" t="s">
        <v>78</v>
      </c>
      <c r="I3" s="97" t="s">
        <v>79</v>
      </c>
      <c r="J3" s="97" t="s">
        <v>80</v>
      </c>
      <c r="K3" s="97" t="s">
        <v>81</v>
      </c>
      <c r="L3" s="97" t="s">
        <v>82</v>
      </c>
      <c r="M3" s="97" t="s">
        <v>83</v>
      </c>
      <c r="N3" s="97" t="s">
        <v>84</v>
      </c>
      <c r="O3" s="98" t="s">
        <v>51</v>
      </c>
    </row>
    <row r="4" spans="1:17" s="101" customFormat="1" ht="15" customHeight="1" thickBot="1" x14ac:dyDescent="0.3">
      <c r="A4" s="100" t="s">
        <v>17</v>
      </c>
      <c r="B4" s="938" t="s">
        <v>56</v>
      </c>
      <c r="C4" s="939"/>
      <c r="D4" s="939"/>
      <c r="E4" s="939"/>
      <c r="F4" s="939"/>
      <c r="G4" s="939"/>
      <c r="H4" s="939"/>
      <c r="I4" s="939"/>
      <c r="J4" s="939"/>
      <c r="K4" s="939"/>
      <c r="L4" s="939"/>
      <c r="M4" s="939"/>
      <c r="N4" s="939"/>
      <c r="O4" s="940"/>
    </row>
    <row r="5" spans="1:17" s="101" customFormat="1" x14ac:dyDescent="0.25">
      <c r="A5" s="102" t="s">
        <v>18</v>
      </c>
      <c r="B5" s="439" t="s">
        <v>380</v>
      </c>
      <c r="C5" s="103">
        <f>$O5/12</f>
        <v>7442989.416666667</v>
      </c>
      <c r="D5" s="103">
        <f t="shared" ref="D5:N9" si="0">$O5/12</f>
        <v>7442989.416666667</v>
      </c>
      <c r="E5" s="103">
        <f t="shared" si="0"/>
        <v>7442989.416666667</v>
      </c>
      <c r="F5" s="103">
        <f t="shared" si="0"/>
        <v>7442989.416666667</v>
      </c>
      <c r="G5" s="103">
        <f t="shared" si="0"/>
        <v>7442989.416666667</v>
      </c>
      <c r="H5" s="103">
        <f t="shared" si="0"/>
        <v>7442989.416666667</v>
      </c>
      <c r="I5" s="103">
        <f t="shared" si="0"/>
        <v>7442989.416666667</v>
      </c>
      <c r="J5" s="103">
        <f t="shared" si="0"/>
        <v>7442989.416666667</v>
      </c>
      <c r="K5" s="103">
        <f t="shared" si="0"/>
        <v>7442989.416666667</v>
      </c>
      <c r="L5" s="103">
        <f t="shared" si="0"/>
        <v>7442989.416666667</v>
      </c>
      <c r="M5" s="103">
        <f t="shared" si="0"/>
        <v>7442989.416666667</v>
      </c>
      <c r="N5" s="103">
        <f t="shared" si="0"/>
        <v>7442989.416666667</v>
      </c>
      <c r="O5" s="104">
        <f>'1.1.sz.mell.'!C5</f>
        <v>89315873</v>
      </c>
      <c r="Q5" s="459"/>
    </row>
    <row r="6" spans="1:17" s="108" customFormat="1" x14ac:dyDescent="0.25">
      <c r="A6" s="105" t="s">
        <v>19</v>
      </c>
      <c r="B6" s="268" t="s">
        <v>427</v>
      </c>
      <c r="C6" s="106">
        <f>$O6/12</f>
        <v>1489682.0833333333</v>
      </c>
      <c r="D6" s="106">
        <f t="shared" si="0"/>
        <v>1489682.0833333333</v>
      </c>
      <c r="E6" s="106">
        <f t="shared" si="0"/>
        <v>1489682.0833333333</v>
      </c>
      <c r="F6" s="106">
        <f t="shared" si="0"/>
        <v>1489682.0833333333</v>
      </c>
      <c r="G6" s="106">
        <f t="shared" si="0"/>
        <v>1489682.0833333333</v>
      </c>
      <c r="H6" s="106">
        <f t="shared" si="0"/>
        <v>1489682.0833333333</v>
      </c>
      <c r="I6" s="106">
        <f t="shared" si="0"/>
        <v>1489682.0833333333</v>
      </c>
      <c r="J6" s="106">
        <f t="shared" si="0"/>
        <v>1489682.0833333333</v>
      </c>
      <c r="K6" s="106">
        <f t="shared" si="0"/>
        <v>1489682.0833333333</v>
      </c>
      <c r="L6" s="106">
        <f t="shared" si="0"/>
        <v>1489682.0833333333</v>
      </c>
      <c r="M6" s="106">
        <f t="shared" si="0"/>
        <v>1489682.0833333333</v>
      </c>
      <c r="N6" s="106">
        <f t="shared" si="0"/>
        <v>1489682.0833333333</v>
      </c>
      <c r="O6" s="107">
        <f>'1.1.sz.mell.'!C12</f>
        <v>17876185</v>
      </c>
      <c r="Q6" s="459"/>
    </row>
    <row r="7" spans="1:17" s="108" customFormat="1" x14ac:dyDescent="0.25">
      <c r="A7" s="105" t="s">
        <v>20</v>
      </c>
      <c r="B7" s="267" t="s">
        <v>428</v>
      </c>
      <c r="C7" s="106">
        <f t="shared" ref="C7:C8" si="1">$O7/12</f>
        <v>587154.25</v>
      </c>
      <c r="D7" s="106">
        <f t="shared" si="0"/>
        <v>587154.25</v>
      </c>
      <c r="E7" s="106">
        <f t="shared" si="0"/>
        <v>587154.25</v>
      </c>
      <c r="F7" s="106">
        <f t="shared" si="0"/>
        <v>587154.25</v>
      </c>
      <c r="G7" s="106">
        <f t="shared" si="0"/>
        <v>587154.25</v>
      </c>
      <c r="H7" s="106">
        <f t="shared" si="0"/>
        <v>587154.25</v>
      </c>
      <c r="I7" s="106">
        <f t="shared" si="0"/>
        <v>587154.25</v>
      </c>
      <c r="J7" s="106">
        <f t="shared" si="0"/>
        <v>587154.25</v>
      </c>
      <c r="K7" s="106">
        <f t="shared" si="0"/>
        <v>587154.25</v>
      </c>
      <c r="L7" s="106">
        <f t="shared" si="0"/>
        <v>587154.25</v>
      </c>
      <c r="M7" s="106">
        <f t="shared" si="0"/>
        <v>587154.25</v>
      </c>
      <c r="N7" s="106">
        <f t="shared" si="0"/>
        <v>587154.25</v>
      </c>
      <c r="O7" s="110">
        <f>'1.1.sz.mell.'!C19</f>
        <v>7045851</v>
      </c>
      <c r="Q7" s="459"/>
    </row>
    <row r="8" spans="1:17" s="108" customFormat="1" ht="14.1" customHeight="1" x14ac:dyDescent="0.25">
      <c r="A8" s="105" t="s">
        <v>21</v>
      </c>
      <c r="B8" s="266" t="s">
        <v>174</v>
      </c>
      <c r="C8" s="106">
        <f t="shared" si="1"/>
        <v>630282.16666666663</v>
      </c>
      <c r="D8" s="106">
        <f t="shared" si="0"/>
        <v>630282.16666666663</v>
      </c>
      <c r="E8" s="106">
        <f t="shared" si="0"/>
        <v>630282.16666666663</v>
      </c>
      <c r="F8" s="106">
        <f t="shared" si="0"/>
        <v>630282.16666666663</v>
      </c>
      <c r="G8" s="106">
        <f t="shared" si="0"/>
        <v>630282.16666666663</v>
      </c>
      <c r="H8" s="106">
        <f t="shared" si="0"/>
        <v>630282.16666666663</v>
      </c>
      <c r="I8" s="106">
        <f t="shared" si="0"/>
        <v>630282.16666666663</v>
      </c>
      <c r="J8" s="106">
        <f t="shared" si="0"/>
        <v>630282.16666666663</v>
      </c>
      <c r="K8" s="106">
        <f t="shared" si="0"/>
        <v>630282.16666666663</v>
      </c>
      <c r="L8" s="106">
        <f t="shared" si="0"/>
        <v>630282.16666666663</v>
      </c>
      <c r="M8" s="106">
        <f t="shared" si="0"/>
        <v>630282.16666666663</v>
      </c>
      <c r="N8" s="106">
        <f t="shared" si="0"/>
        <v>630282.16666666663</v>
      </c>
      <c r="O8" s="107">
        <f>'1.1.sz.mell.'!C26</f>
        <v>7563386</v>
      </c>
      <c r="Q8" s="459"/>
    </row>
    <row r="9" spans="1:17" s="108" customFormat="1" ht="14.1" customHeight="1" x14ac:dyDescent="0.25">
      <c r="A9" s="105" t="s">
        <v>22</v>
      </c>
      <c r="B9" s="266" t="s">
        <v>429</v>
      </c>
      <c r="C9" s="106">
        <f t="shared" ref="C9:M9" si="2">$O9/12</f>
        <v>1891625.1666666667</v>
      </c>
      <c r="D9" s="106">
        <f t="shared" si="2"/>
        <v>1891625.1666666667</v>
      </c>
      <c r="E9" s="106">
        <f t="shared" si="0"/>
        <v>1891625.1666666667</v>
      </c>
      <c r="F9" s="106">
        <f t="shared" si="2"/>
        <v>1891625.1666666667</v>
      </c>
      <c r="G9" s="106">
        <f t="shared" si="0"/>
        <v>1891625.1666666667</v>
      </c>
      <c r="H9" s="106">
        <f t="shared" si="2"/>
        <v>1891625.1666666667</v>
      </c>
      <c r="I9" s="106">
        <f t="shared" si="2"/>
        <v>1891625.1666666667</v>
      </c>
      <c r="J9" s="106">
        <f t="shared" si="2"/>
        <v>1891625.1666666667</v>
      </c>
      <c r="K9" s="106">
        <f t="shared" si="2"/>
        <v>1891625.1666666667</v>
      </c>
      <c r="L9" s="106">
        <f t="shared" si="2"/>
        <v>1891625.1666666667</v>
      </c>
      <c r="M9" s="106">
        <f t="shared" si="2"/>
        <v>1891625.1666666667</v>
      </c>
      <c r="N9" s="106">
        <f t="shared" si="0"/>
        <v>1891625.1666666667</v>
      </c>
      <c r="O9" s="107">
        <f>'1.1.sz.mell.'!C34</f>
        <v>22699502</v>
      </c>
      <c r="Q9" s="459"/>
    </row>
    <row r="10" spans="1:17" s="108" customFormat="1" ht="14.1" customHeight="1" x14ac:dyDescent="0.25">
      <c r="A10" s="105" t="s">
        <v>23</v>
      </c>
      <c r="B10" s="266" t="s">
        <v>10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7"/>
      <c r="Q10" s="459"/>
    </row>
    <row r="11" spans="1:17" s="108" customFormat="1" ht="14.1" customHeight="1" x14ac:dyDescent="0.25">
      <c r="A11" s="105" t="s">
        <v>24</v>
      </c>
      <c r="B11" s="266" t="s">
        <v>382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59"/>
    </row>
    <row r="12" spans="1:17" s="108" customFormat="1" x14ac:dyDescent="0.25">
      <c r="A12" s="105" t="s">
        <v>25</v>
      </c>
      <c r="B12" s="268" t="s">
        <v>415</v>
      </c>
      <c r="C12" s="106"/>
      <c r="D12" s="106"/>
      <c r="E12" s="106"/>
      <c r="F12" s="106"/>
      <c r="G12" s="106"/>
      <c r="H12" s="106"/>
      <c r="I12" s="106">
        <f>O12</f>
        <v>0</v>
      </c>
      <c r="J12" s="106"/>
      <c r="K12" s="106"/>
      <c r="L12" s="106"/>
      <c r="M12" s="106"/>
      <c r="N12" s="106"/>
      <c r="O12" s="107"/>
      <c r="Q12" s="459"/>
    </row>
    <row r="13" spans="1:17" s="108" customFormat="1" ht="14.1" customHeight="1" thickBot="1" x14ac:dyDescent="0.3">
      <c r="A13" s="105" t="s">
        <v>26</v>
      </c>
      <c r="B13" s="266" t="s">
        <v>11</v>
      </c>
      <c r="C13" s="106"/>
      <c r="D13" s="106"/>
      <c r="E13" s="106">
        <v>17491501</v>
      </c>
      <c r="F13" s="106"/>
      <c r="G13" s="106"/>
      <c r="H13" s="106"/>
      <c r="I13" s="106"/>
      <c r="J13" s="106"/>
      <c r="K13" s="106"/>
      <c r="L13" s="106"/>
      <c r="M13" s="106"/>
      <c r="N13" s="106"/>
      <c r="O13" s="107">
        <f>'1.1.sz.mell.'!C73</f>
        <v>17491501</v>
      </c>
      <c r="Q13" s="459"/>
    </row>
    <row r="14" spans="1:17" s="101" customFormat="1" ht="15.9" customHeight="1" thickBot="1" x14ac:dyDescent="0.3">
      <c r="A14" s="100" t="s">
        <v>27</v>
      </c>
      <c r="B14" s="37" t="s">
        <v>109</v>
      </c>
      <c r="C14" s="111">
        <f>SUM(C5:C13)</f>
        <v>12041733.083333332</v>
      </c>
      <c r="D14" s="111">
        <f t="shared" ref="D14:N14" si="3">SUM(D5:D13)</f>
        <v>12041733.083333332</v>
      </c>
      <c r="E14" s="111">
        <f t="shared" si="3"/>
        <v>29533234.083333332</v>
      </c>
      <c r="F14" s="111">
        <f t="shared" si="3"/>
        <v>12041733.083333332</v>
      </c>
      <c r="G14" s="111">
        <f t="shared" si="3"/>
        <v>12041733.083333332</v>
      </c>
      <c r="H14" s="111">
        <f t="shared" si="3"/>
        <v>12041733.083333332</v>
      </c>
      <c r="I14" s="111">
        <f t="shared" si="3"/>
        <v>12041733.083333332</v>
      </c>
      <c r="J14" s="111">
        <f t="shared" si="3"/>
        <v>12041733.083333332</v>
      </c>
      <c r="K14" s="111">
        <f t="shared" si="3"/>
        <v>12041733.083333332</v>
      </c>
      <c r="L14" s="111">
        <f t="shared" si="3"/>
        <v>12041733.083333332</v>
      </c>
      <c r="M14" s="111">
        <f t="shared" si="3"/>
        <v>12041733.083333332</v>
      </c>
      <c r="N14" s="111">
        <f t="shared" si="3"/>
        <v>12041733.083333332</v>
      </c>
      <c r="O14" s="112">
        <f>SUM(O5:O13)</f>
        <v>161992298</v>
      </c>
      <c r="Q14" s="459"/>
    </row>
    <row r="15" spans="1:17" s="101" customFormat="1" ht="15" customHeight="1" thickBot="1" x14ac:dyDescent="0.3">
      <c r="A15" s="100" t="s">
        <v>28</v>
      </c>
      <c r="B15" s="938" t="s">
        <v>57</v>
      </c>
      <c r="C15" s="939"/>
      <c r="D15" s="939"/>
      <c r="E15" s="939"/>
      <c r="F15" s="939"/>
      <c r="G15" s="939"/>
      <c r="H15" s="939"/>
      <c r="I15" s="939"/>
      <c r="J15" s="939"/>
      <c r="K15" s="939"/>
      <c r="L15" s="939"/>
      <c r="M15" s="939"/>
      <c r="N15" s="939"/>
      <c r="O15" s="940"/>
      <c r="Q15" s="459"/>
    </row>
    <row r="16" spans="1:17" s="108" customFormat="1" ht="14.1" customHeight="1" thickBot="1" x14ac:dyDescent="0.3">
      <c r="A16" s="771" t="s">
        <v>29</v>
      </c>
      <c r="B16" s="772" t="s">
        <v>62</v>
      </c>
      <c r="C16" s="773">
        <f>$O16/12</f>
        <v>5121304.833333333</v>
      </c>
      <c r="D16" s="773">
        <f t="shared" ref="D16:N20" si="4">$O16/12</f>
        <v>5121304.833333333</v>
      </c>
      <c r="E16" s="773">
        <f t="shared" si="4"/>
        <v>5121304.833333333</v>
      </c>
      <c r="F16" s="773">
        <f t="shared" si="4"/>
        <v>5121304.833333333</v>
      </c>
      <c r="G16" s="773">
        <f t="shared" si="4"/>
        <v>5121304.833333333</v>
      </c>
      <c r="H16" s="773">
        <f t="shared" si="4"/>
        <v>5121304.833333333</v>
      </c>
      <c r="I16" s="773">
        <f t="shared" si="4"/>
        <v>5121304.833333333</v>
      </c>
      <c r="J16" s="773">
        <f t="shared" si="4"/>
        <v>5121304.833333333</v>
      </c>
      <c r="K16" s="773">
        <f t="shared" si="4"/>
        <v>5121304.833333333</v>
      </c>
      <c r="L16" s="773">
        <f t="shared" si="4"/>
        <v>5121304.833333333</v>
      </c>
      <c r="M16" s="773">
        <f t="shared" si="4"/>
        <v>5121304.833333333</v>
      </c>
      <c r="N16" s="773">
        <f t="shared" si="4"/>
        <v>5121304.833333333</v>
      </c>
      <c r="O16" s="774">
        <f>'1.1.sz.mell.'!C95</f>
        <v>61455658</v>
      </c>
      <c r="Q16" s="459"/>
    </row>
    <row r="17" spans="1:17" s="108" customFormat="1" ht="27" customHeight="1" thickBot="1" x14ac:dyDescent="0.3">
      <c r="A17" s="105" t="s">
        <v>30</v>
      </c>
      <c r="B17" s="268" t="s">
        <v>183</v>
      </c>
      <c r="C17" s="773">
        <f t="shared" ref="C17:C20" si="5">$O17/12</f>
        <v>942433.41666666663</v>
      </c>
      <c r="D17" s="109">
        <f t="shared" si="4"/>
        <v>942433.41666666663</v>
      </c>
      <c r="E17" s="109">
        <f t="shared" si="4"/>
        <v>942433.41666666663</v>
      </c>
      <c r="F17" s="109">
        <f t="shared" si="4"/>
        <v>942433.41666666663</v>
      </c>
      <c r="G17" s="109">
        <f t="shared" si="4"/>
        <v>942433.41666666663</v>
      </c>
      <c r="H17" s="109">
        <f t="shared" si="4"/>
        <v>942433.41666666663</v>
      </c>
      <c r="I17" s="109">
        <f t="shared" si="4"/>
        <v>942433.41666666663</v>
      </c>
      <c r="J17" s="109">
        <f t="shared" si="4"/>
        <v>942433.41666666663</v>
      </c>
      <c r="K17" s="109">
        <f t="shared" si="4"/>
        <v>942433.41666666663</v>
      </c>
      <c r="L17" s="109">
        <f t="shared" si="4"/>
        <v>942433.41666666663</v>
      </c>
      <c r="M17" s="109">
        <f t="shared" si="4"/>
        <v>942433.41666666663</v>
      </c>
      <c r="N17" s="109">
        <f t="shared" si="4"/>
        <v>942433.41666666663</v>
      </c>
      <c r="O17" s="110">
        <f>'1.1.sz.mell.'!C96</f>
        <v>11309201</v>
      </c>
      <c r="Q17" s="459"/>
    </row>
    <row r="18" spans="1:17" s="108" customFormat="1" ht="14.1" customHeight="1" thickBot="1" x14ac:dyDescent="0.3">
      <c r="A18" s="105" t="s">
        <v>31</v>
      </c>
      <c r="B18" s="266" t="s">
        <v>139</v>
      </c>
      <c r="C18" s="773">
        <f t="shared" si="5"/>
        <v>5544731.833333333</v>
      </c>
      <c r="D18" s="109">
        <f t="shared" si="4"/>
        <v>5544731.833333333</v>
      </c>
      <c r="E18" s="109">
        <f t="shared" si="4"/>
        <v>5544731.833333333</v>
      </c>
      <c r="F18" s="109">
        <f t="shared" si="4"/>
        <v>5544731.833333333</v>
      </c>
      <c r="G18" s="109">
        <f t="shared" si="4"/>
        <v>5544731.833333333</v>
      </c>
      <c r="H18" s="109">
        <f t="shared" si="4"/>
        <v>5544731.833333333</v>
      </c>
      <c r="I18" s="109">
        <f t="shared" si="4"/>
        <v>5544731.833333333</v>
      </c>
      <c r="J18" s="109">
        <f t="shared" si="4"/>
        <v>5544731.833333333</v>
      </c>
      <c r="K18" s="109">
        <f t="shared" si="4"/>
        <v>5544731.833333333</v>
      </c>
      <c r="L18" s="109">
        <f t="shared" si="4"/>
        <v>5544731.833333333</v>
      </c>
      <c r="M18" s="109">
        <f t="shared" si="4"/>
        <v>5544731.833333333</v>
      </c>
      <c r="N18" s="109">
        <f t="shared" si="4"/>
        <v>5544731.833333333</v>
      </c>
      <c r="O18" s="110">
        <f>'1.1.sz.mell.'!C97</f>
        <v>66536782</v>
      </c>
      <c r="Q18" s="459"/>
    </row>
    <row r="19" spans="1:17" s="108" customFormat="1" ht="14.1" customHeight="1" thickBot="1" x14ac:dyDescent="0.3">
      <c r="A19" s="105" t="s">
        <v>32</v>
      </c>
      <c r="B19" s="266" t="s">
        <v>184</v>
      </c>
      <c r="C19" s="773">
        <f t="shared" si="5"/>
        <v>568125</v>
      </c>
      <c r="D19" s="109">
        <f t="shared" si="4"/>
        <v>568125</v>
      </c>
      <c r="E19" s="109">
        <f t="shared" si="4"/>
        <v>568125</v>
      </c>
      <c r="F19" s="109">
        <f t="shared" si="4"/>
        <v>568125</v>
      </c>
      <c r="G19" s="109">
        <f t="shared" si="4"/>
        <v>568125</v>
      </c>
      <c r="H19" s="109">
        <f t="shared" si="4"/>
        <v>568125</v>
      </c>
      <c r="I19" s="109">
        <f t="shared" si="4"/>
        <v>568125</v>
      </c>
      <c r="J19" s="109">
        <f t="shared" si="4"/>
        <v>568125</v>
      </c>
      <c r="K19" s="109">
        <f t="shared" si="4"/>
        <v>568125</v>
      </c>
      <c r="L19" s="109">
        <f t="shared" si="4"/>
        <v>568125</v>
      </c>
      <c r="M19" s="109">
        <f t="shared" si="4"/>
        <v>568125</v>
      </c>
      <c r="N19" s="109">
        <f t="shared" si="4"/>
        <v>568125</v>
      </c>
      <c r="O19" s="110">
        <f>'1.1.sz.mell.'!C98</f>
        <v>6817500</v>
      </c>
      <c r="Q19" s="459"/>
    </row>
    <row r="20" spans="1:17" s="108" customFormat="1" ht="14.1" customHeight="1" thickBot="1" x14ac:dyDescent="0.3">
      <c r="A20" s="105" t="s">
        <v>33</v>
      </c>
      <c r="B20" s="266" t="s">
        <v>12</v>
      </c>
      <c r="C20" s="773">
        <f t="shared" si="5"/>
        <v>363497.5</v>
      </c>
      <c r="D20" s="109">
        <f t="shared" si="4"/>
        <v>363497.5</v>
      </c>
      <c r="E20" s="109">
        <f t="shared" si="4"/>
        <v>363497.5</v>
      </c>
      <c r="F20" s="109">
        <f t="shared" si="4"/>
        <v>363497.5</v>
      </c>
      <c r="G20" s="109">
        <f t="shared" si="4"/>
        <v>363497.5</v>
      </c>
      <c r="H20" s="109">
        <f t="shared" si="4"/>
        <v>363497.5</v>
      </c>
      <c r="I20" s="109">
        <f t="shared" si="4"/>
        <v>363497.5</v>
      </c>
      <c r="J20" s="109">
        <f t="shared" si="4"/>
        <v>363497.5</v>
      </c>
      <c r="K20" s="109">
        <f t="shared" si="4"/>
        <v>363497.5</v>
      </c>
      <c r="L20" s="109">
        <f t="shared" si="4"/>
        <v>363497.5</v>
      </c>
      <c r="M20" s="109">
        <f t="shared" si="4"/>
        <v>363497.5</v>
      </c>
      <c r="N20" s="109">
        <f t="shared" si="4"/>
        <v>363497.5</v>
      </c>
      <c r="O20" s="110">
        <f>'1.1.sz.mell.'!C99</f>
        <v>4361970</v>
      </c>
      <c r="Q20" s="459"/>
    </row>
    <row r="21" spans="1:17" s="108" customFormat="1" ht="14.1" customHeight="1" x14ac:dyDescent="0.25">
      <c r="A21" s="105" t="s">
        <v>34</v>
      </c>
      <c r="B21" s="266" t="s">
        <v>225</v>
      </c>
      <c r="C21" s="773">
        <v>8315165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10">
        <f>'1.1.sz.mell.'!C116</f>
        <v>8315165</v>
      </c>
      <c r="Q21" s="459"/>
    </row>
    <row r="22" spans="1:17" s="108" customFormat="1" x14ac:dyDescent="0.25">
      <c r="A22" s="105" t="s">
        <v>35</v>
      </c>
      <c r="B22" s="268" t="s">
        <v>187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10">
        <f>'1.1.sz.mell.'!C118</f>
        <v>0</v>
      </c>
      <c r="Q22" s="459"/>
    </row>
    <row r="23" spans="1:17" s="108" customFormat="1" ht="14.1" customHeight="1" x14ac:dyDescent="0.25">
      <c r="A23" s="105" t="s">
        <v>36</v>
      </c>
      <c r="B23" s="266" t="s">
        <v>228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10">
        <f>'1.1.sz.mell.'!C102</f>
        <v>0</v>
      </c>
      <c r="Q23" s="459"/>
    </row>
    <row r="24" spans="1:17" s="108" customFormat="1" ht="14.1" customHeight="1" thickBot="1" x14ac:dyDescent="0.3">
      <c r="A24" s="105" t="s">
        <v>37</v>
      </c>
      <c r="B24" s="266" t="s">
        <v>13</v>
      </c>
      <c r="C24" s="106">
        <v>3196022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10">
        <v>3196022</v>
      </c>
      <c r="Q24" s="459"/>
    </row>
    <row r="25" spans="1:17" s="101" customFormat="1" ht="15.9" customHeight="1" thickBot="1" x14ac:dyDescent="0.3">
      <c r="A25" s="113" t="s">
        <v>38</v>
      </c>
      <c r="B25" s="37" t="s">
        <v>110</v>
      </c>
      <c r="C25" s="111">
        <f t="shared" ref="C25:N25" si="6">SUM(C16:C24)</f>
        <v>24051279.583333332</v>
      </c>
      <c r="D25" s="111">
        <f t="shared" si="6"/>
        <v>12540092.583333332</v>
      </c>
      <c r="E25" s="111">
        <f t="shared" si="6"/>
        <v>12540092.583333332</v>
      </c>
      <c r="F25" s="111">
        <f t="shared" si="6"/>
        <v>12540092.583333332</v>
      </c>
      <c r="G25" s="111">
        <f t="shared" si="6"/>
        <v>12540092.583333332</v>
      </c>
      <c r="H25" s="111">
        <f t="shared" si="6"/>
        <v>12540092.583333332</v>
      </c>
      <c r="I25" s="111">
        <f t="shared" si="6"/>
        <v>12540092.583333332</v>
      </c>
      <c r="J25" s="111">
        <f t="shared" si="6"/>
        <v>12540092.583333332</v>
      </c>
      <c r="K25" s="111">
        <f t="shared" si="6"/>
        <v>12540092.583333332</v>
      </c>
      <c r="L25" s="111">
        <f t="shared" si="6"/>
        <v>12540092.583333332</v>
      </c>
      <c r="M25" s="111">
        <f t="shared" si="6"/>
        <v>12540092.583333332</v>
      </c>
      <c r="N25" s="111">
        <f t="shared" si="6"/>
        <v>12540092.583333332</v>
      </c>
      <c r="O25" s="112">
        <f>SUM(O16:O24)</f>
        <v>161992298</v>
      </c>
      <c r="Q25" s="459"/>
    </row>
    <row r="26" spans="1:17" ht="16.2" thickBot="1" x14ac:dyDescent="0.35">
      <c r="A26" s="113" t="s">
        <v>39</v>
      </c>
      <c r="B26" s="269" t="s">
        <v>111</v>
      </c>
      <c r="C26" s="114">
        <f t="shared" ref="C26:O26" si="7">C14-C25</f>
        <v>-12009546.5</v>
      </c>
      <c r="D26" s="114">
        <f t="shared" si="7"/>
        <v>-498359.5</v>
      </c>
      <c r="E26" s="114">
        <f t="shared" si="7"/>
        <v>16993141.5</v>
      </c>
      <c r="F26" s="114">
        <f t="shared" si="7"/>
        <v>-498359.5</v>
      </c>
      <c r="G26" s="114">
        <f t="shared" si="7"/>
        <v>-498359.5</v>
      </c>
      <c r="H26" s="114">
        <f t="shared" si="7"/>
        <v>-498359.5</v>
      </c>
      <c r="I26" s="114">
        <f t="shared" si="7"/>
        <v>-498359.5</v>
      </c>
      <c r="J26" s="114">
        <f t="shared" si="7"/>
        <v>-498359.5</v>
      </c>
      <c r="K26" s="114">
        <f t="shared" si="7"/>
        <v>-498359.5</v>
      </c>
      <c r="L26" s="114">
        <f t="shared" si="7"/>
        <v>-498359.5</v>
      </c>
      <c r="M26" s="114">
        <f t="shared" si="7"/>
        <v>-498359.5</v>
      </c>
      <c r="N26" s="114">
        <f t="shared" si="7"/>
        <v>-498359.5</v>
      </c>
      <c r="O26" s="114">
        <f t="shared" si="7"/>
        <v>0</v>
      </c>
      <c r="Q26" s="459"/>
    </row>
    <row r="27" spans="1:17" x14ac:dyDescent="0.3">
      <c r="A27" s="116"/>
    </row>
    <row r="28" spans="1:17" x14ac:dyDescent="0.3">
      <c r="B28" s="117"/>
      <c r="C28" s="118"/>
      <c r="D28" s="118"/>
      <c r="H28" s="484"/>
      <c r="O28" s="115"/>
    </row>
    <row r="29" spans="1:17" x14ac:dyDescent="0.3">
      <c r="O29" s="115"/>
    </row>
    <row r="30" spans="1:17" x14ac:dyDescent="0.3">
      <c r="O30" s="115"/>
    </row>
    <row r="31" spans="1:17" x14ac:dyDescent="0.3">
      <c r="O31" s="115"/>
    </row>
    <row r="32" spans="1:17" x14ac:dyDescent="0.3">
      <c r="O32" s="115"/>
    </row>
    <row r="33" spans="15:15" x14ac:dyDescent="0.3">
      <c r="O33" s="115"/>
    </row>
    <row r="34" spans="15:15" x14ac:dyDescent="0.3">
      <c r="O34" s="115"/>
    </row>
    <row r="35" spans="15:15" x14ac:dyDescent="0.3">
      <c r="O35" s="115"/>
    </row>
    <row r="36" spans="15:15" x14ac:dyDescent="0.3">
      <c r="O36" s="115"/>
    </row>
    <row r="37" spans="15:15" x14ac:dyDescent="0.3">
      <c r="O37" s="115"/>
    </row>
    <row r="38" spans="15:15" x14ac:dyDescent="0.3">
      <c r="O38" s="115"/>
    </row>
    <row r="39" spans="15:15" x14ac:dyDescent="0.3">
      <c r="O39" s="115"/>
    </row>
    <row r="40" spans="15:15" x14ac:dyDescent="0.3">
      <c r="O40" s="115"/>
    </row>
    <row r="41" spans="15:15" x14ac:dyDescent="0.3">
      <c r="O41" s="115"/>
    </row>
    <row r="42" spans="15:15" x14ac:dyDescent="0.3">
      <c r="O42" s="115"/>
    </row>
    <row r="43" spans="15:15" x14ac:dyDescent="0.3">
      <c r="O43" s="115"/>
    </row>
    <row r="44" spans="15:15" x14ac:dyDescent="0.3">
      <c r="O44" s="115"/>
    </row>
    <row r="45" spans="15:15" x14ac:dyDescent="0.3">
      <c r="O45" s="115"/>
    </row>
    <row r="46" spans="15:15" x14ac:dyDescent="0.3">
      <c r="O46" s="115"/>
    </row>
    <row r="47" spans="15:15" x14ac:dyDescent="0.3">
      <c r="O47" s="115"/>
    </row>
    <row r="48" spans="15:15" x14ac:dyDescent="0.3">
      <c r="O48" s="115"/>
    </row>
    <row r="49" spans="15:15" x14ac:dyDescent="0.3">
      <c r="O49" s="115"/>
    </row>
    <row r="50" spans="15:15" x14ac:dyDescent="0.3">
      <c r="O50" s="115"/>
    </row>
    <row r="51" spans="15:15" x14ac:dyDescent="0.3">
      <c r="O51" s="115"/>
    </row>
    <row r="52" spans="15:15" x14ac:dyDescent="0.3">
      <c r="O52" s="115"/>
    </row>
    <row r="53" spans="15:15" x14ac:dyDescent="0.3">
      <c r="O53" s="115"/>
    </row>
    <row r="54" spans="15:15" x14ac:dyDescent="0.3">
      <c r="O54" s="115"/>
    </row>
    <row r="55" spans="15:15" x14ac:dyDescent="0.3">
      <c r="O55" s="115"/>
    </row>
    <row r="56" spans="15:15" x14ac:dyDescent="0.3">
      <c r="O56" s="115"/>
    </row>
    <row r="57" spans="15:15" x14ac:dyDescent="0.3">
      <c r="O57" s="115"/>
    </row>
    <row r="58" spans="15:15" x14ac:dyDescent="0.3">
      <c r="O58" s="115"/>
    </row>
    <row r="59" spans="15:15" x14ac:dyDescent="0.3">
      <c r="O59" s="115"/>
    </row>
    <row r="60" spans="15:15" x14ac:dyDescent="0.3">
      <c r="O60" s="115"/>
    </row>
    <row r="61" spans="15:15" x14ac:dyDescent="0.3">
      <c r="O61" s="115"/>
    </row>
    <row r="62" spans="15:15" x14ac:dyDescent="0.3">
      <c r="O62" s="115"/>
    </row>
    <row r="63" spans="15:15" x14ac:dyDescent="0.3">
      <c r="O63" s="115"/>
    </row>
    <row r="64" spans="15:15" x14ac:dyDescent="0.3">
      <c r="O64" s="115"/>
    </row>
    <row r="65" spans="15:15" x14ac:dyDescent="0.3">
      <c r="O65" s="115"/>
    </row>
    <row r="66" spans="15:15" x14ac:dyDescent="0.3">
      <c r="O66" s="115"/>
    </row>
    <row r="67" spans="15:15" x14ac:dyDescent="0.3">
      <c r="O67" s="115"/>
    </row>
    <row r="68" spans="15:15" x14ac:dyDescent="0.3">
      <c r="O68" s="115"/>
    </row>
    <row r="69" spans="15:15" x14ac:dyDescent="0.3">
      <c r="O69" s="115"/>
    </row>
    <row r="70" spans="15:15" x14ac:dyDescent="0.3">
      <c r="O70" s="115"/>
    </row>
    <row r="71" spans="15:15" x14ac:dyDescent="0.3">
      <c r="O71" s="115"/>
    </row>
    <row r="72" spans="15:15" x14ac:dyDescent="0.3">
      <c r="O72" s="115"/>
    </row>
    <row r="73" spans="15:15" x14ac:dyDescent="0.3">
      <c r="O73" s="115"/>
    </row>
    <row r="74" spans="15:15" x14ac:dyDescent="0.3">
      <c r="O74" s="115"/>
    </row>
    <row r="75" spans="15:15" x14ac:dyDescent="0.3">
      <c r="O75" s="115"/>
    </row>
    <row r="76" spans="15:15" x14ac:dyDescent="0.3">
      <c r="O76" s="115"/>
    </row>
    <row r="77" spans="15:15" x14ac:dyDescent="0.3">
      <c r="O77" s="115"/>
    </row>
    <row r="78" spans="15:15" x14ac:dyDescent="0.3">
      <c r="O78" s="115"/>
    </row>
    <row r="79" spans="15:15" x14ac:dyDescent="0.3">
      <c r="O79" s="115"/>
    </row>
    <row r="80" spans="15:15" x14ac:dyDescent="0.3">
      <c r="O80" s="115"/>
    </row>
    <row r="81" spans="15:15" x14ac:dyDescent="0.3">
      <c r="O81" s="115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 a 3/2019. (III.14.) önkorm.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Munka3">
    <tabColor rgb="FF92D050"/>
  </sheetPr>
  <dimension ref="A1:CP46"/>
  <sheetViews>
    <sheetView zoomScaleNormal="100" workbookViewId="0">
      <selection activeCell="G16" sqref="G16"/>
    </sheetView>
  </sheetViews>
  <sheetFormatPr defaultRowHeight="13.2" x14ac:dyDescent="0.25"/>
  <cols>
    <col min="1" max="1" width="74.88671875" customWidth="1"/>
    <col min="2" max="2" width="12.6640625" bestFit="1" customWidth="1"/>
  </cols>
  <sheetData>
    <row r="1" spans="1:94" ht="19.5" customHeight="1" x14ac:dyDescent="0.25">
      <c r="A1" s="944" t="s">
        <v>1098</v>
      </c>
      <c r="B1" s="945"/>
      <c r="C1" s="943"/>
      <c r="D1" s="943"/>
      <c r="E1" s="943"/>
      <c r="F1" s="943"/>
      <c r="G1" s="943"/>
      <c r="H1" s="943"/>
      <c r="I1" s="943"/>
      <c r="J1" s="943"/>
      <c r="K1" s="943"/>
      <c r="L1" s="943"/>
      <c r="M1" s="943"/>
      <c r="N1" s="943"/>
      <c r="O1" s="943"/>
      <c r="P1" s="943"/>
      <c r="Q1" s="943"/>
      <c r="R1" s="943"/>
      <c r="S1" s="943"/>
      <c r="T1" s="943"/>
      <c r="U1" s="943"/>
      <c r="V1" s="943"/>
      <c r="W1" s="943"/>
      <c r="X1" s="943"/>
      <c r="Y1" s="943"/>
      <c r="Z1" s="943"/>
      <c r="AA1" s="943"/>
      <c r="AB1" s="943"/>
      <c r="AC1" s="943"/>
      <c r="AD1" s="943"/>
      <c r="AE1" s="943"/>
      <c r="AF1" s="943"/>
      <c r="AG1" s="943"/>
      <c r="AH1" s="943"/>
      <c r="AI1" s="943"/>
      <c r="AJ1" s="943"/>
      <c r="AK1" s="943"/>
      <c r="AL1" s="943"/>
      <c r="AM1" s="943"/>
      <c r="AN1" s="943"/>
      <c r="AO1" s="943"/>
      <c r="AP1" s="943"/>
      <c r="AQ1" s="943"/>
      <c r="AR1" s="943"/>
      <c r="AS1" s="943"/>
      <c r="AT1" s="943"/>
      <c r="AU1" s="943"/>
      <c r="AV1" s="943"/>
      <c r="AW1" s="943"/>
      <c r="AX1" s="943"/>
      <c r="AY1" s="943"/>
      <c r="AZ1" s="943"/>
      <c r="BA1" s="943"/>
      <c r="BB1" s="943"/>
      <c r="BC1" s="943"/>
      <c r="BD1" s="943"/>
      <c r="BE1" s="943"/>
      <c r="BF1" s="943"/>
      <c r="BG1" s="943"/>
      <c r="BH1" s="943"/>
      <c r="BI1" s="943"/>
      <c r="BJ1" s="943"/>
      <c r="BK1" s="943"/>
      <c r="BL1" s="943"/>
      <c r="BM1" s="943"/>
      <c r="BN1" s="943"/>
      <c r="BO1" s="943"/>
      <c r="BP1" s="943"/>
      <c r="BQ1" s="943"/>
      <c r="BR1" s="943"/>
      <c r="BS1" s="943"/>
      <c r="BT1" s="943"/>
      <c r="BU1" s="943"/>
      <c r="BV1" s="943"/>
      <c r="BW1" s="943"/>
      <c r="BX1" s="943"/>
      <c r="BY1" s="943"/>
      <c r="BZ1" s="943"/>
      <c r="CA1" s="943"/>
      <c r="CB1" s="943"/>
      <c r="CC1" s="943"/>
      <c r="CD1" s="943"/>
      <c r="CE1" s="943"/>
      <c r="CF1" s="943"/>
      <c r="CG1" s="943"/>
      <c r="CH1" s="943"/>
      <c r="CI1" s="943"/>
      <c r="CJ1" s="943"/>
      <c r="CK1" s="943"/>
      <c r="CL1" s="943"/>
      <c r="CM1" s="943"/>
      <c r="CN1" s="943"/>
      <c r="CO1" s="943"/>
      <c r="CP1" s="943"/>
    </row>
    <row r="2" spans="1:94" ht="12.75" customHeight="1" x14ac:dyDescent="0.25">
      <c r="A2" s="830"/>
      <c r="B2" s="831"/>
      <c r="C2" s="829"/>
      <c r="D2" s="829"/>
      <c r="E2" s="829"/>
      <c r="F2" s="829"/>
      <c r="G2" s="829"/>
      <c r="H2" s="829"/>
      <c r="I2" s="829"/>
      <c r="J2" s="829"/>
      <c r="K2" s="829"/>
      <c r="L2" s="829"/>
      <c r="M2" s="829"/>
      <c r="N2" s="829"/>
      <c r="O2" s="829"/>
      <c r="P2" s="829"/>
      <c r="Q2" s="829"/>
      <c r="R2" s="829"/>
      <c r="S2" s="829"/>
      <c r="T2" s="829"/>
      <c r="U2" s="829"/>
      <c r="V2" s="829"/>
      <c r="W2" s="829"/>
      <c r="X2" s="829"/>
      <c r="Y2" s="829"/>
      <c r="Z2" s="829"/>
      <c r="AA2" s="829"/>
      <c r="AB2" s="829"/>
      <c r="AC2" s="829"/>
      <c r="AD2" s="829"/>
      <c r="AE2" s="829"/>
      <c r="AF2" s="829"/>
      <c r="AG2" s="829"/>
      <c r="AH2" s="829"/>
      <c r="AI2" s="829"/>
      <c r="AJ2" s="829"/>
      <c r="AK2" s="829"/>
      <c r="AL2" s="829"/>
      <c r="AM2" s="829"/>
      <c r="AN2" s="829"/>
      <c r="AO2" s="829"/>
      <c r="AP2" s="829"/>
      <c r="AQ2" s="829"/>
      <c r="AR2" s="829"/>
      <c r="AS2" s="829"/>
      <c r="AT2" s="829"/>
      <c r="AU2" s="829"/>
      <c r="AV2" s="829"/>
      <c r="AW2" s="829"/>
      <c r="AX2" s="829"/>
      <c r="AY2" s="829"/>
      <c r="AZ2" s="829"/>
      <c r="BA2" s="829"/>
      <c r="BB2" s="829"/>
      <c r="BC2" s="829"/>
      <c r="BD2" s="829"/>
      <c r="BE2" s="829"/>
      <c r="BF2" s="829"/>
      <c r="BG2" s="829"/>
      <c r="BH2" s="829"/>
      <c r="BI2" s="829"/>
      <c r="BJ2" s="829"/>
      <c r="BK2" s="829"/>
      <c r="BL2" s="829"/>
      <c r="BM2" s="829"/>
      <c r="BN2" s="829"/>
      <c r="BO2" s="829"/>
      <c r="BP2" s="829"/>
      <c r="BQ2" s="829"/>
      <c r="BR2" s="829"/>
      <c r="BS2" s="829"/>
      <c r="BT2" s="829"/>
      <c r="BU2" s="829"/>
      <c r="BV2" s="829"/>
      <c r="BW2" s="829"/>
      <c r="BX2" s="829"/>
      <c r="BY2" s="829"/>
      <c r="BZ2" s="829"/>
      <c r="CA2" s="829"/>
      <c r="CB2" s="829"/>
      <c r="CC2" s="829"/>
      <c r="CD2" s="829"/>
      <c r="CE2" s="829"/>
      <c r="CF2" s="829"/>
      <c r="CG2" s="829"/>
      <c r="CH2" s="829"/>
      <c r="CI2" s="829"/>
      <c r="CJ2" s="829"/>
      <c r="CK2" s="829"/>
      <c r="CL2" s="829"/>
      <c r="CM2" s="829"/>
      <c r="CN2" s="829"/>
      <c r="CO2" s="829"/>
      <c r="CP2" s="829"/>
    </row>
    <row r="3" spans="1:94" ht="22.5" customHeight="1" x14ac:dyDescent="0.25">
      <c r="A3" s="830" t="s">
        <v>596</v>
      </c>
      <c r="B3" s="832">
        <f>B4+B21+B37+B45</f>
        <v>89315873</v>
      </c>
      <c r="C3" s="829"/>
      <c r="D3" s="829"/>
      <c r="E3" s="829"/>
      <c r="F3" s="829"/>
      <c r="G3" s="829"/>
      <c r="H3" s="829"/>
      <c r="I3" s="829"/>
      <c r="J3" s="829"/>
      <c r="K3" s="829"/>
      <c r="L3" s="829"/>
      <c r="M3" s="829"/>
      <c r="N3" s="829"/>
      <c r="O3" s="829"/>
      <c r="P3" s="829"/>
      <c r="Q3" s="829"/>
      <c r="R3" s="829"/>
      <c r="S3" s="829"/>
      <c r="T3" s="829"/>
      <c r="U3" s="829"/>
      <c r="V3" s="829"/>
      <c r="W3" s="829"/>
      <c r="X3" s="829"/>
      <c r="Y3" s="829"/>
      <c r="Z3" s="829"/>
      <c r="AA3" s="829"/>
      <c r="AB3" s="829"/>
      <c r="AC3" s="829"/>
      <c r="AD3" s="829"/>
      <c r="AE3" s="829"/>
      <c r="AF3" s="829"/>
      <c r="AG3" s="829"/>
      <c r="AH3" s="829"/>
      <c r="AI3" s="829"/>
      <c r="AJ3" s="829"/>
      <c r="AK3" s="829"/>
      <c r="AL3" s="829"/>
      <c r="AM3" s="829"/>
      <c r="AN3" s="829"/>
      <c r="AO3" s="829"/>
      <c r="AP3" s="829"/>
      <c r="AQ3" s="829"/>
      <c r="AR3" s="829"/>
      <c r="AS3" s="829"/>
      <c r="AT3" s="829"/>
      <c r="AU3" s="829"/>
      <c r="AV3" s="829"/>
      <c r="AW3" s="829"/>
      <c r="AX3" s="829"/>
      <c r="AY3" s="829"/>
      <c r="AZ3" s="829"/>
      <c r="BA3" s="829"/>
      <c r="BB3" s="829"/>
      <c r="BC3" s="829"/>
      <c r="BD3" s="829"/>
      <c r="BE3" s="829"/>
      <c r="BF3" s="829"/>
      <c r="BG3" s="829"/>
      <c r="BH3" s="829"/>
      <c r="BI3" s="829"/>
      <c r="BJ3" s="829"/>
      <c r="BK3" s="829"/>
      <c r="BL3" s="829"/>
      <c r="BM3" s="829"/>
      <c r="BN3" s="829"/>
      <c r="BO3" s="829"/>
      <c r="BP3" s="829"/>
      <c r="BQ3" s="829"/>
      <c r="BR3" s="829"/>
      <c r="BS3" s="829"/>
      <c r="BT3" s="829"/>
      <c r="BU3" s="829"/>
      <c r="BV3" s="829"/>
      <c r="BW3" s="829"/>
      <c r="BX3" s="829"/>
      <c r="BY3" s="829"/>
      <c r="BZ3" s="829"/>
      <c r="CA3" s="829"/>
      <c r="CB3" s="829"/>
      <c r="CC3" s="829"/>
      <c r="CD3" s="829"/>
      <c r="CE3" s="829"/>
      <c r="CF3" s="829"/>
      <c r="CG3" s="829"/>
      <c r="CH3" s="829"/>
      <c r="CI3" s="829"/>
      <c r="CJ3" s="829"/>
      <c r="CK3" s="829"/>
      <c r="CL3" s="829"/>
      <c r="CM3" s="829"/>
      <c r="CN3" s="829"/>
      <c r="CO3" s="829"/>
      <c r="CP3" s="829"/>
    </row>
    <row r="4" spans="1:94" ht="20.25" customHeight="1" x14ac:dyDescent="0.25">
      <c r="A4" s="461" t="s">
        <v>569</v>
      </c>
      <c r="B4" s="462">
        <f>B5</f>
        <v>24825046</v>
      </c>
    </row>
    <row r="5" spans="1:94" s="465" customFormat="1" ht="25.5" customHeight="1" x14ac:dyDescent="0.25">
      <c r="A5" s="463" t="s">
        <v>570</v>
      </c>
      <c r="B5" s="464">
        <f>B7+B16+B18++B19+B20</f>
        <v>24825046</v>
      </c>
    </row>
    <row r="6" spans="1:94" ht="12.75" customHeight="1" x14ac:dyDescent="0.25">
      <c r="A6" s="466" t="s">
        <v>571</v>
      </c>
      <c r="B6" s="467">
        <f>B7</f>
        <v>10134660</v>
      </c>
    </row>
    <row r="7" spans="1:94" ht="12.75" customHeight="1" x14ac:dyDescent="0.25">
      <c r="A7" s="468" t="s">
        <v>572</v>
      </c>
      <c r="B7" s="469">
        <f>B8+B10+B12+B14</f>
        <v>10134660</v>
      </c>
    </row>
    <row r="8" spans="1:94" ht="12.75" customHeight="1" x14ac:dyDescent="0.25">
      <c r="A8" s="470" t="s">
        <v>573</v>
      </c>
      <c r="B8" s="467">
        <v>2366030</v>
      </c>
    </row>
    <row r="9" spans="1:94" s="473" customFormat="1" ht="12.75" customHeight="1" x14ac:dyDescent="0.25">
      <c r="A9" s="471" t="s">
        <v>574</v>
      </c>
      <c r="B9" s="472">
        <v>2366030</v>
      </c>
    </row>
    <row r="10" spans="1:94" s="473" customFormat="1" ht="12.75" customHeight="1" x14ac:dyDescent="0.25">
      <c r="A10" s="474" t="s">
        <v>575</v>
      </c>
      <c r="B10" s="475">
        <v>3488000</v>
      </c>
    </row>
    <row r="11" spans="1:94" s="460" customFormat="1" ht="26.25" customHeight="1" x14ac:dyDescent="0.25">
      <c r="A11" s="833" t="s">
        <v>576</v>
      </c>
      <c r="B11" s="476">
        <v>3488000</v>
      </c>
    </row>
    <row r="12" spans="1:94" s="473" customFormat="1" ht="12.75" customHeight="1" x14ac:dyDescent="0.25">
      <c r="A12" s="474" t="s">
        <v>577</v>
      </c>
      <c r="B12" s="475">
        <f>B13</f>
        <v>1329630</v>
      </c>
    </row>
    <row r="13" spans="1:94" s="473" customFormat="1" ht="12.75" customHeight="1" x14ac:dyDescent="0.25">
      <c r="A13" s="470" t="s">
        <v>578</v>
      </c>
      <c r="B13" s="476">
        <v>1329630</v>
      </c>
    </row>
    <row r="14" spans="1:94" s="473" customFormat="1" ht="12.75" customHeight="1" x14ac:dyDescent="0.25">
      <c r="A14" s="474" t="s">
        <v>579</v>
      </c>
      <c r="B14" s="475">
        <v>2951000</v>
      </c>
    </row>
    <row r="15" spans="1:94" s="460" customFormat="1" ht="12.75" customHeight="1" x14ac:dyDescent="0.25">
      <c r="A15" s="470" t="s">
        <v>580</v>
      </c>
      <c r="B15" s="476">
        <v>2951000</v>
      </c>
    </row>
    <row r="16" spans="1:94" ht="12.75" customHeight="1" x14ac:dyDescent="0.25">
      <c r="A16" s="474" t="s">
        <v>581</v>
      </c>
      <c r="B16" s="475">
        <f>B17</f>
        <v>6000000</v>
      </c>
    </row>
    <row r="17" spans="1:2" s="477" customFormat="1" ht="12.75" customHeight="1" x14ac:dyDescent="0.25">
      <c r="A17" s="470" t="s">
        <v>582</v>
      </c>
      <c r="B17" s="476">
        <v>6000000</v>
      </c>
    </row>
    <row r="18" spans="1:2" s="477" customFormat="1" ht="12.75" customHeight="1" x14ac:dyDescent="0.25">
      <c r="A18" s="474" t="s">
        <v>609</v>
      </c>
      <c r="B18" s="563"/>
    </row>
    <row r="19" spans="1:2" s="477" customFormat="1" ht="12.75" customHeight="1" x14ac:dyDescent="0.25">
      <c r="A19" s="474" t="s">
        <v>597</v>
      </c>
      <c r="B19" s="475">
        <v>7569886</v>
      </c>
    </row>
    <row r="20" spans="1:2" ht="12.75" customHeight="1" x14ac:dyDescent="0.25">
      <c r="A20" s="834" t="s">
        <v>1081</v>
      </c>
      <c r="B20" s="475">
        <v>1120500</v>
      </c>
    </row>
    <row r="21" spans="1:2" s="465" customFormat="1" ht="18.75" customHeight="1" x14ac:dyDescent="0.25">
      <c r="A21" s="478" t="s">
        <v>583</v>
      </c>
      <c r="B21" s="479">
        <f>B23+B26+B30+B35</f>
        <v>28521700</v>
      </c>
    </row>
    <row r="22" spans="1:2" ht="12.75" customHeight="1" x14ac:dyDescent="0.25">
      <c r="A22" s="466" t="s">
        <v>584</v>
      </c>
      <c r="B22" s="467"/>
    </row>
    <row r="23" spans="1:2" s="473" customFormat="1" ht="12" customHeight="1" x14ac:dyDescent="0.25">
      <c r="A23" s="474" t="s">
        <v>1099</v>
      </c>
      <c r="B23" s="475">
        <f>B24+B25</f>
        <v>16054500</v>
      </c>
    </row>
    <row r="24" spans="1:2" ht="12.75" customHeight="1" x14ac:dyDescent="0.25">
      <c r="A24" s="466" t="s">
        <v>585</v>
      </c>
      <c r="B24" s="467">
        <v>13114500</v>
      </c>
    </row>
    <row r="25" spans="1:2" ht="12.75" customHeight="1" x14ac:dyDescent="0.25">
      <c r="A25" s="466" t="s">
        <v>586</v>
      </c>
      <c r="B25" s="467">
        <v>2940000</v>
      </c>
    </row>
    <row r="26" spans="1:2" ht="12.75" customHeight="1" x14ac:dyDescent="0.25">
      <c r="A26" s="474" t="s">
        <v>1100</v>
      </c>
      <c r="B26" s="475">
        <f>B27+B28+B29</f>
        <v>7590100</v>
      </c>
    </row>
    <row r="27" spans="1:2" ht="12.75" customHeight="1" x14ac:dyDescent="0.25">
      <c r="A27" s="466" t="s">
        <v>587</v>
      </c>
      <c r="B27" s="467">
        <v>6120100</v>
      </c>
    </row>
    <row r="28" spans="1:2" ht="12.75" customHeight="1" x14ac:dyDescent="0.25">
      <c r="A28" s="466" t="s">
        <v>588</v>
      </c>
      <c r="B28" s="467">
        <v>1470000</v>
      </c>
    </row>
    <row r="29" spans="1:2" ht="12.75" customHeight="1" x14ac:dyDescent="0.25">
      <c r="A29" s="466" t="s">
        <v>610</v>
      </c>
      <c r="B29" s="467"/>
    </row>
    <row r="30" spans="1:2" s="473" customFormat="1" ht="12.75" customHeight="1" x14ac:dyDescent="0.25">
      <c r="A30" s="474" t="s">
        <v>589</v>
      </c>
      <c r="B30" s="475">
        <f>B32+B34</f>
        <v>4480400</v>
      </c>
    </row>
    <row r="31" spans="1:2" ht="12.75" customHeight="1" x14ac:dyDescent="0.25">
      <c r="A31" s="466" t="s">
        <v>1099</v>
      </c>
      <c r="B31" s="480"/>
    </row>
    <row r="32" spans="1:2" ht="12.75" customHeight="1" x14ac:dyDescent="0.25">
      <c r="A32" s="466" t="s">
        <v>611</v>
      </c>
      <c r="B32" s="467">
        <v>3051867</v>
      </c>
    </row>
    <row r="33" spans="1:2" ht="12.75" customHeight="1" x14ac:dyDescent="0.25">
      <c r="A33" s="466" t="s">
        <v>1100</v>
      </c>
      <c r="B33" s="480"/>
    </row>
    <row r="34" spans="1:2" ht="12.75" customHeight="1" x14ac:dyDescent="0.25">
      <c r="A34" s="466" t="s">
        <v>612</v>
      </c>
      <c r="B34" s="467">
        <v>1428533</v>
      </c>
    </row>
    <row r="35" spans="1:2" s="473" customFormat="1" ht="12.75" customHeight="1" x14ac:dyDescent="0.25">
      <c r="A35" s="474" t="s">
        <v>1084</v>
      </c>
      <c r="B35" s="475">
        <f>B36</f>
        <v>396700</v>
      </c>
    </row>
    <row r="36" spans="1:2" ht="12.75" customHeight="1" x14ac:dyDescent="0.25">
      <c r="A36" s="470" t="s">
        <v>1085</v>
      </c>
      <c r="B36" s="467">
        <v>396700</v>
      </c>
    </row>
    <row r="37" spans="1:2" s="465" customFormat="1" ht="19.5" customHeight="1" x14ac:dyDescent="0.25">
      <c r="A37" s="478" t="s">
        <v>590</v>
      </c>
      <c r="B37" s="479">
        <f>B38+B39+B40+B41+B44</f>
        <v>34169127</v>
      </c>
    </row>
    <row r="38" spans="1:2" ht="18.75" customHeight="1" x14ac:dyDescent="0.25">
      <c r="A38" s="474" t="s">
        <v>591</v>
      </c>
      <c r="B38" s="475">
        <v>9872000</v>
      </c>
    </row>
    <row r="39" spans="1:2" ht="18.75" customHeight="1" x14ac:dyDescent="0.25">
      <c r="A39" s="474" t="s">
        <v>598</v>
      </c>
      <c r="B39" s="475">
        <v>830400</v>
      </c>
    </row>
    <row r="40" spans="1:2" ht="18.75" customHeight="1" x14ac:dyDescent="0.25">
      <c r="A40" s="474" t="s">
        <v>1083</v>
      </c>
      <c r="B40" s="475">
        <v>2310000</v>
      </c>
    </row>
    <row r="41" spans="1:2" ht="18" customHeight="1" x14ac:dyDescent="0.25">
      <c r="A41" s="474" t="s">
        <v>592</v>
      </c>
      <c r="B41" s="475">
        <f>B42+B43</f>
        <v>19898737</v>
      </c>
    </row>
    <row r="42" spans="1:2" ht="12.75" customHeight="1" x14ac:dyDescent="0.25">
      <c r="A42" s="466" t="s">
        <v>593</v>
      </c>
      <c r="B42" s="467">
        <v>9025000</v>
      </c>
    </row>
    <row r="43" spans="1:2" ht="12.75" customHeight="1" x14ac:dyDescent="0.25">
      <c r="A43" s="466" t="s">
        <v>594</v>
      </c>
      <c r="B43" s="467">
        <v>10873737</v>
      </c>
    </row>
    <row r="44" spans="1:2" x14ac:dyDescent="0.25">
      <c r="A44" s="725" t="s">
        <v>1101</v>
      </c>
      <c r="B44" s="726">
        <v>1257990</v>
      </c>
    </row>
    <row r="45" spans="1:2" ht="13.8" x14ac:dyDescent="0.25">
      <c r="A45" s="835" t="s">
        <v>599</v>
      </c>
      <c r="B45" s="836">
        <f>B46</f>
        <v>1800000</v>
      </c>
    </row>
    <row r="46" spans="1:2" ht="13.8" thickBot="1" x14ac:dyDescent="0.3">
      <c r="A46" s="481" t="s">
        <v>1082</v>
      </c>
      <c r="B46" s="482">
        <v>1800000</v>
      </c>
    </row>
  </sheetData>
  <mergeCells count="24">
    <mergeCell ref="BC1:BF1"/>
    <mergeCell ref="A1:B1"/>
    <mergeCell ref="C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AU1:AX1"/>
    <mergeCell ref="AY1:BB1"/>
    <mergeCell ref="BG1:BJ1"/>
    <mergeCell ref="CM1:CP1"/>
    <mergeCell ref="BO1:BR1"/>
    <mergeCell ref="BS1:BV1"/>
    <mergeCell ref="BW1:BZ1"/>
    <mergeCell ref="CA1:CD1"/>
    <mergeCell ref="CE1:CH1"/>
    <mergeCell ref="CI1:CL1"/>
    <mergeCell ref="BK1:BN1"/>
  </mergeCells>
  <phoneticPr fontId="0" type="noConversion"/>
  <printOptions horizontalCentered="1"/>
  <pageMargins left="0.39370078740157483" right="0.23622047244094491" top="0.74803149606299213" bottom="0.74803149606299213" header="0.31496062992125984" footer="0.31496062992125984"/>
  <pageSetup paperSize="9" scale="115" orientation="portrait" verticalDpi="300" r:id="rId1"/>
  <headerFooter alignWithMargins="0">
    <oddHeader xml:space="preserve">&amp;LSzentpéterszeg Községi Önkormányzat&amp;R5. sz.  tájékoztató tábla 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D40"/>
  <sheetViews>
    <sheetView zoomScaleNormal="100" workbookViewId="0">
      <selection activeCell="B7" sqref="B7:D7"/>
    </sheetView>
  </sheetViews>
  <sheetFormatPr defaultRowHeight="13.2" x14ac:dyDescent="0.25"/>
  <cols>
    <col min="1" max="1" width="6.6640625" customWidth="1"/>
    <col min="2" max="2" width="52.109375" customWidth="1"/>
    <col min="3" max="3" width="31.109375" customWidth="1"/>
    <col min="4" max="4" width="14.77734375" customWidth="1"/>
  </cols>
  <sheetData>
    <row r="1" spans="1:4" ht="45" customHeight="1" x14ac:dyDescent="0.3">
      <c r="A1" s="923" t="str">
        <f>+CONCATENATE("K I M U T A T Á S",CHAR(10),"a ",LEFT(ÖSSZEFÜGGÉSEK!A5,4),". évben céljelleggel juttatott támogatásokról")</f>
        <v>K I M U T A T Á S
a 2019. évben céljelleggel juttatott támogatásokról</v>
      </c>
      <c r="B1" s="923"/>
      <c r="C1" s="923"/>
      <c r="D1" s="923"/>
    </row>
    <row r="2" spans="1:4" ht="17.25" customHeight="1" x14ac:dyDescent="0.3">
      <c r="A2" s="351"/>
      <c r="B2" s="351"/>
      <c r="C2" s="351"/>
      <c r="D2" s="351"/>
    </row>
    <row r="3" spans="1:4" ht="13.8" thickBot="1" x14ac:dyDescent="0.3">
      <c r="C3" s="946" t="s">
        <v>1088</v>
      </c>
      <c r="D3" s="946"/>
    </row>
    <row r="4" spans="1:4" ht="42.75" customHeight="1" thickBot="1" x14ac:dyDescent="0.3">
      <c r="A4" s="766" t="s">
        <v>69</v>
      </c>
      <c r="B4" s="767" t="s">
        <v>125</v>
      </c>
      <c r="C4" s="767" t="s">
        <v>126</v>
      </c>
      <c r="D4" s="768" t="s">
        <v>1094</v>
      </c>
    </row>
    <row r="5" spans="1:4" ht="15.9" customHeight="1" x14ac:dyDescent="0.25">
      <c r="A5" s="769" t="s">
        <v>17</v>
      </c>
      <c r="B5" s="764" t="s">
        <v>614</v>
      </c>
      <c r="C5" s="765" t="s">
        <v>602</v>
      </c>
      <c r="D5" s="629">
        <v>1000000</v>
      </c>
    </row>
    <row r="6" spans="1:4" ht="15.9" customHeight="1" x14ac:dyDescent="0.25">
      <c r="A6" s="770" t="s">
        <v>18</v>
      </c>
      <c r="B6" s="762" t="s">
        <v>616</v>
      </c>
      <c r="C6" s="763" t="s">
        <v>602</v>
      </c>
      <c r="D6" s="564">
        <v>100000</v>
      </c>
    </row>
    <row r="7" spans="1:4" ht="15.9" customHeight="1" x14ac:dyDescent="0.25">
      <c r="A7" s="770" t="s">
        <v>19</v>
      </c>
      <c r="B7" s="630"/>
      <c r="C7" s="763"/>
      <c r="D7" s="564"/>
    </row>
    <row r="8" spans="1:4" ht="15.9" customHeight="1" x14ac:dyDescent="0.25">
      <c r="A8" s="770" t="s">
        <v>20</v>
      </c>
      <c r="B8" s="630"/>
      <c r="C8" s="763"/>
      <c r="D8" s="564"/>
    </row>
    <row r="9" spans="1:4" ht="15.9" customHeight="1" x14ac:dyDescent="0.25">
      <c r="A9" s="770" t="s">
        <v>21</v>
      </c>
      <c r="B9" s="30"/>
      <c r="C9" s="30"/>
      <c r="D9" s="31"/>
    </row>
    <row r="10" spans="1:4" ht="15.9" customHeight="1" x14ac:dyDescent="0.25">
      <c r="A10" s="770" t="s">
        <v>22</v>
      </c>
      <c r="B10" s="30"/>
      <c r="C10" s="30"/>
      <c r="D10" s="31"/>
    </row>
    <row r="11" spans="1:4" ht="15.9" customHeight="1" x14ac:dyDescent="0.25">
      <c r="A11" s="770" t="s">
        <v>23</v>
      </c>
      <c r="B11" s="30"/>
      <c r="C11" s="30"/>
      <c r="D11" s="31"/>
    </row>
    <row r="12" spans="1:4" ht="15.9" customHeight="1" x14ac:dyDescent="0.25">
      <c r="A12" s="770" t="s">
        <v>24</v>
      </c>
      <c r="B12" s="30"/>
      <c r="C12" s="30"/>
      <c r="D12" s="31"/>
    </row>
    <row r="13" spans="1:4" ht="15.9" customHeight="1" x14ac:dyDescent="0.25">
      <c r="A13" s="770" t="s">
        <v>25</v>
      </c>
      <c r="B13" s="30"/>
      <c r="C13" s="30"/>
      <c r="D13" s="31"/>
    </row>
    <row r="14" spans="1:4" ht="15.9" customHeight="1" x14ac:dyDescent="0.25">
      <c r="A14" s="770" t="s">
        <v>26</v>
      </c>
      <c r="B14" s="30"/>
      <c r="C14" s="30"/>
      <c r="D14" s="31"/>
    </row>
    <row r="15" spans="1:4" ht="15.9" customHeight="1" x14ac:dyDescent="0.25">
      <c r="A15" s="770" t="s">
        <v>27</v>
      </c>
      <c r="B15" s="30"/>
      <c r="C15" s="30"/>
      <c r="D15" s="31"/>
    </row>
    <row r="16" spans="1:4" ht="15.9" customHeight="1" x14ac:dyDescent="0.25">
      <c r="A16" s="770" t="s">
        <v>28</v>
      </c>
      <c r="B16" s="30"/>
      <c r="C16" s="30"/>
      <c r="D16" s="31"/>
    </row>
    <row r="17" spans="1:4" ht="15.9" customHeight="1" x14ac:dyDescent="0.25">
      <c r="A17" s="770" t="s">
        <v>29</v>
      </c>
      <c r="B17" s="30"/>
      <c r="C17" s="30"/>
      <c r="D17" s="31"/>
    </row>
    <row r="18" spans="1:4" ht="15.9" customHeight="1" x14ac:dyDescent="0.25">
      <c r="A18" s="770" t="s">
        <v>30</v>
      </c>
      <c r="B18" s="30"/>
      <c r="C18" s="30"/>
      <c r="D18" s="31"/>
    </row>
    <row r="19" spans="1:4" ht="15.9" customHeight="1" x14ac:dyDescent="0.25">
      <c r="A19" s="770" t="s">
        <v>31</v>
      </c>
      <c r="B19" s="30"/>
      <c r="C19" s="30"/>
      <c r="D19" s="31"/>
    </row>
    <row r="20" spans="1:4" ht="15.9" customHeight="1" x14ac:dyDescent="0.25">
      <c r="A20" s="770" t="s">
        <v>32</v>
      </c>
      <c r="B20" s="30"/>
      <c r="C20" s="30"/>
      <c r="D20" s="31"/>
    </row>
    <row r="21" spans="1:4" ht="15.9" customHeight="1" x14ac:dyDescent="0.25">
      <c r="A21" s="770" t="s">
        <v>33</v>
      </c>
      <c r="B21" s="30"/>
      <c r="C21" s="30"/>
      <c r="D21" s="31"/>
    </row>
    <row r="22" spans="1:4" ht="15.9" customHeight="1" x14ac:dyDescent="0.25">
      <c r="A22" s="770" t="s">
        <v>34</v>
      </c>
      <c r="B22" s="30"/>
      <c r="C22" s="30"/>
      <c r="D22" s="31"/>
    </row>
    <row r="23" spans="1:4" ht="15.9" customHeight="1" x14ac:dyDescent="0.25">
      <c r="A23" s="770" t="s">
        <v>35</v>
      </c>
      <c r="B23" s="30"/>
      <c r="C23" s="30"/>
      <c r="D23" s="31"/>
    </row>
    <row r="24" spans="1:4" ht="15.9" customHeight="1" x14ac:dyDescent="0.25">
      <c r="A24" s="770" t="s">
        <v>36</v>
      </c>
      <c r="B24" s="30"/>
      <c r="C24" s="30"/>
      <c r="D24" s="31"/>
    </row>
    <row r="25" spans="1:4" ht="15.9" customHeight="1" x14ac:dyDescent="0.25">
      <c r="A25" s="770" t="s">
        <v>37</v>
      </c>
      <c r="B25" s="30"/>
      <c r="C25" s="30"/>
      <c r="D25" s="31"/>
    </row>
    <row r="26" spans="1:4" ht="15.9" customHeight="1" x14ac:dyDescent="0.25">
      <c r="A26" s="770" t="s">
        <v>38</v>
      </c>
      <c r="B26" s="30"/>
      <c r="C26" s="30"/>
      <c r="D26" s="31"/>
    </row>
    <row r="27" spans="1:4" ht="15.9" customHeight="1" x14ac:dyDescent="0.25">
      <c r="A27" s="770" t="s">
        <v>39</v>
      </c>
      <c r="B27" s="30"/>
      <c r="C27" s="30"/>
      <c r="D27" s="31"/>
    </row>
    <row r="28" spans="1:4" ht="15.9" customHeight="1" x14ac:dyDescent="0.25">
      <c r="A28" s="770" t="s">
        <v>40</v>
      </c>
      <c r="B28" s="30"/>
      <c r="C28" s="30"/>
      <c r="D28" s="31"/>
    </row>
    <row r="29" spans="1:4" ht="15.9" customHeight="1" x14ac:dyDescent="0.25">
      <c r="A29" s="770" t="s">
        <v>41</v>
      </c>
      <c r="B29" s="30"/>
      <c r="C29" s="30"/>
      <c r="D29" s="31"/>
    </row>
    <row r="30" spans="1:4" ht="15.9" customHeight="1" x14ac:dyDescent="0.25">
      <c r="A30" s="770" t="s">
        <v>42</v>
      </c>
      <c r="B30" s="30"/>
      <c r="C30" s="30"/>
      <c r="D30" s="31"/>
    </row>
    <row r="31" spans="1:4" ht="15.9" customHeight="1" x14ac:dyDescent="0.25">
      <c r="A31" s="770" t="s">
        <v>43</v>
      </c>
      <c r="B31" s="30"/>
      <c r="C31" s="30"/>
      <c r="D31" s="31"/>
    </row>
    <row r="32" spans="1:4" ht="15.9" customHeight="1" x14ac:dyDescent="0.25">
      <c r="A32" s="770" t="s">
        <v>44</v>
      </c>
      <c r="B32" s="30"/>
      <c r="C32" s="30"/>
      <c r="D32" s="31"/>
    </row>
    <row r="33" spans="1:4" ht="15.9" customHeight="1" x14ac:dyDescent="0.25">
      <c r="A33" s="770" t="s">
        <v>45</v>
      </c>
      <c r="B33" s="30"/>
      <c r="C33" s="30"/>
      <c r="D33" s="31"/>
    </row>
    <row r="34" spans="1:4" ht="15.9" customHeight="1" x14ac:dyDescent="0.25">
      <c r="A34" s="770" t="s">
        <v>127</v>
      </c>
      <c r="B34" s="30"/>
      <c r="C34" s="30"/>
      <c r="D34" s="31"/>
    </row>
    <row r="35" spans="1:4" ht="15.9" customHeight="1" x14ac:dyDescent="0.25">
      <c r="A35" s="770" t="s">
        <v>128</v>
      </c>
      <c r="B35" s="30"/>
      <c r="C35" s="30"/>
      <c r="D35" s="31"/>
    </row>
    <row r="36" spans="1:4" ht="15.9" customHeight="1" x14ac:dyDescent="0.25">
      <c r="A36" s="770" t="s">
        <v>129</v>
      </c>
      <c r="B36" s="30"/>
      <c r="C36" s="30"/>
      <c r="D36" s="31"/>
    </row>
    <row r="37" spans="1:4" ht="15.9" customHeight="1" x14ac:dyDescent="0.25">
      <c r="A37" s="770" t="s">
        <v>130</v>
      </c>
      <c r="B37" s="30"/>
      <c r="C37" s="30"/>
      <c r="D37" s="31"/>
    </row>
    <row r="38" spans="1:4" ht="15.9" customHeight="1" x14ac:dyDescent="0.25">
      <c r="A38" s="770" t="s">
        <v>615</v>
      </c>
      <c r="B38" s="30"/>
      <c r="C38" s="30"/>
      <c r="D38" s="31"/>
    </row>
    <row r="39" spans="1:4" ht="29.4" customHeight="1" thickBot="1" x14ac:dyDescent="0.3">
      <c r="A39" s="947" t="s">
        <v>51</v>
      </c>
      <c r="B39" s="948"/>
      <c r="C39" s="760"/>
      <c r="D39" s="761">
        <f>SUM(D5:D38)</f>
        <v>1100000</v>
      </c>
    </row>
    <row r="40" spans="1:4" x14ac:dyDescent="0.25">
      <c r="A40" t="s">
        <v>202</v>
      </c>
    </row>
  </sheetData>
  <mergeCells count="3">
    <mergeCell ref="C3:D3"/>
    <mergeCell ref="A39:B39"/>
    <mergeCell ref="A1:D1"/>
  </mergeCells>
  <phoneticPr fontId="30" type="noConversion"/>
  <conditionalFormatting sqref="D39">
    <cfRule type="cellIs" dxfId="0" priority="1" stopIfTrue="1" operator="equal">
      <formula>0</formula>
    </cfRule>
  </conditionalFormatting>
  <printOptions horizontalCentered="1"/>
  <pageMargins left="0.59055118110236227" right="0.59055118110236227" top="1.0629921259842521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 a ..../2019. (...) önkorm. rendelet-tervezethez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F50"/>
  <sheetViews>
    <sheetView tabSelected="1" zoomScale="120" zoomScaleNormal="120" zoomScaleSheetLayoutView="100" workbookViewId="0">
      <selection activeCell="A43" sqref="A43"/>
    </sheetView>
  </sheetViews>
  <sheetFormatPr defaultColWidth="9.33203125" defaultRowHeight="15.6" x14ac:dyDescent="0.3"/>
  <cols>
    <col min="1" max="1" width="6.44140625" style="38" customWidth="1"/>
    <col min="2" max="2" width="66.33203125" style="38" bestFit="1" customWidth="1"/>
    <col min="3" max="3" width="13.44140625" style="353" customWidth="1"/>
    <col min="4" max="4" width="13.6640625" style="38" customWidth="1"/>
    <col min="5" max="5" width="13.44140625" style="38" customWidth="1"/>
    <col min="6" max="6" width="9" style="38" customWidth="1"/>
    <col min="7" max="16384" width="9.33203125" style="38"/>
  </cols>
  <sheetData>
    <row r="1" spans="1:5" ht="14.25" customHeight="1" x14ac:dyDescent="0.3"/>
    <row r="2" spans="1:5" hidden="1" x14ac:dyDescent="0.3"/>
    <row r="3" spans="1:5" ht="36" customHeight="1" x14ac:dyDescent="0.3">
      <c r="A3" s="871" t="s">
        <v>14</v>
      </c>
      <c r="B3" s="871"/>
      <c r="C3" s="871"/>
      <c r="D3" s="871"/>
      <c r="E3" s="871"/>
    </row>
    <row r="4" spans="1:5" ht="15.9" customHeight="1" thickBot="1" x14ac:dyDescent="0.35">
      <c r="A4" s="867" t="s">
        <v>152</v>
      </c>
      <c r="B4" s="867"/>
      <c r="D4" s="136"/>
      <c r="E4" s="285" t="s">
        <v>1086</v>
      </c>
    </row>
    <row r="5" spans="1:5" ht="38.1" customHeight="1" thickBot="1" x14ac:dyDescent="0.35">
      <c r="A5" s="23" t="s">
        <v>69</v>
      </c>
      <c r="B5" s="759" t="s">
        <v>16</v>
      </c>
      <c r="C5" s="24" t="str">
        <f>+CONCATENATE(LEFT(ÖSSZEFÜGGÉSEK!A5,4)+1,". évi")</f>
        <v>2020. évi</v>
      </c>
      <c r="D5" s="369" t="str">
        <f>+CONCATENATE(LEFT(ÖSSZEFÜGGÉSEK!A5,4)+2,". évi")</f>
        <v>2021. évi</v>
      </c>
      <c r="E5" s="157" t="str">
        <f>+CONCATENATE(LEFT(ÖSSZEFÜGGÉSEK!A5,4)+3,". évi")</f>
        <v>2022. évi</v>
      </c>
    </row>
    <row r="6" spans="1:5" s="377" customFormat="1" ht="12" customHeight="1" thickBot="1" x14ac:dyDescent="0.25">
      <c r="A6" s="32" t="s">
        <v>502</v>
      </c>
      <c r="B6" s="33" t="s">
        <v>503</v>
      </c>
      <c r="C6" s="33" t="s">
        <v>504</v>
      </c>
      <c r="D6" s="33" t="s">
        <v>506</v>
      </c>
      <c r="E6" s="407" t="s">
        <v>505</v>
      </c>
    </row>
    <row r="7" spans="1:5" s="1" customFormat="1" ht="12" customHeight="1" thickBot="1" x14ac:dyDescent="0.3">
      <c r="A7" s="20" t="s">
        <v>17</v>
      </c>
      <c r="B7" s="21" t="s">
        <v>542</v>
      </c>
      <c r="C7" s="747">
        <f>'1.1.sz.mell.'!C5*1.02</f>
        <v>91102190.460000008</v>
      </c>
      <c r="D7" s="747">
        <f>C7*1.02</f>
        <v>92924234.269200012</v>
      </c>
      <c r="E7" s="758">
        <f>D7*1.02</f>
        <v>94782718.954584017</v>
      </c>
    </row>
    <row r="8" spans="1:5" s="1" customFormat="1" ht="12" customHeight="1" thickBot="1" x14ac:dyDescent="0.3">
      <c r="A8" s="20" t="s">
        <v>18</v>
      </c>
      <c r="B8" s="270" t="s">
        <v>381</v>
      </c>
      <c r="C8" s="747">
        <f>'1.1.sz.mell.'!C12*1.02</f>
        <v>18233708.699999999</v>
      </c>
      <c r="D8" s="747">
        <f t="shared" ref="D8:E22" si="0">C8*1.02</f>
        <v>18598382.873999998</v>
      </c>
      <c r="E8" s="758">
        <f t="shared" si="0"/>
        <v>18970350.531479999</v>
      </c>
    </row>
    <row r="9" spans="1:5" s="1" customFormat="1" ht="12" customHeight="1" thickBot="1" x14ac:dyDescent="0.3">
      <c r="A9" s="20" t="s">
        <v>19</v>
      </c>
      <c r="B9" s="21" t="s">
        <v>389</v>
      </c>
      <c r="C9" s="747">
        <f>'1.1.sz.mell.'!C19*1.02</f>
        <v>7186768.0200000005</v>
      </c>
      <c r="D9" s="747">
        <f t="shared" si="0"/>
        <v>7330503.3804000011</v>
      </c>
      <c r="E9" s="758">
        <f t="shared" si="0"/>
        <v>7477113.4480080009</v>
      </c>
    </row>
    <row r="10" spans="1:5" s="1" customFormat="1" ht="12" customHeight="1" thickBot="1" x14ac:dyDescent="0.3">
      <c r="A10" s="20" t="s">
        <v>173</v>
      </c>
      <c r="B10" s="21" t="s">
        <v>266</v>
      </c>
      <c r="C10" s="368">
        <f>'1. sz tájékoztató t.'!E26</f>
        <v>7563386</v>
      </c>
      <c r="D10" s="747">
        <f t="shared" si="0"/>
        <v>7714653.7199999997</v>
      </c>
      <c r="E10" s="758">
        <f t="shared" si="0"/>
        <v>7868946.7944</v>
      </c>
    </row>
    <row r="11" spans="1:5" s="1" customFormat="1" ht="12" customHeight="1" thickBot="1" x14ac:dyDescent="0.3">
      <c r="A11" s="15" t="s">
        <v>267</v>
      </c>
      <c r="B11" s="378" t="s">
        <v>446</v>
      </c>
      <c r="C11" s="748">
        <f>'1. sz tájékoztató t.'!E27</f>
        <v>4904392</v>
      </c>
      <c r="D11" s="756">
        <f t="shared" si="0"/>
        <v>5002479.84</v>
      </c>
      <c r="E11" s="757">
        <f t="shared" si="0"/>
        <v>5102529.4368000003</v>
      </c>
    </row>
    <row r="12" spans="1:5" s="1" customFormat="1" ht="12" customHeight="1" thickBot="1" x14ac:dyDescent="0.3">
      <c r="A12" s="14" t="s">
        <v>268</v>
      </c>
      <c r="B12" s="379" t="s">
        <v>273</v>
      </c>
      <c r="C12" s="748">
        <f>'1. sz tájékoztató t.'!E28</f>
        <v>334020</v>
      </c>
      <c r="D12" s="756">
        <f t="shared" si="0"/>
        <v>340700.4</v>
      </c>
      <c r="E12" s="757">
        <f t="shared" si="0"/>
        <v>347514.40800000005</v>
      </c>
    </row>
    <row r="13" spans="1:5" s="1" customFormat="1" ht="12" customHeight="1" thickBot="1" x14ac:dyDescent="0.3">
      <c r="A13" s="14" t="s">
        <v>269</v>
      </c>
      <c r="B13" s="379" t="s">
        <v>274</v>
      </c>
      <c r="C13" s="748">
        <f>'1. sz tájékoztató t.'!E29</f>
        <v>0</v>
      </c>
      <c r="D13" s="756">
        <f t="shared" si="0"/>
        <v>0</v>
      </c>
      <c r="E13" s="757">
        <f t="shared" si="0"/>
        <v>0</v>
      </c>
    </row>
    <row r="14" spans="1:5" s="1" customFormat="1" ht="12" customHeight="1" thickBot="1" x14ac:dyDescent="0.3">
      <c r="A14" s="14" t="s">
        <v>444</v>
      </c>
      <c r="B14" s="441" t="s">
        <v>445</v>
      </c>
      <c r="C14" s="748">
        <f>'1. sz tájékoztató t.'!E30</f>
        <v>4570372</v>
      </c>
      <c r="D14" s="756">
        <f t="shared" si="0"/>
        <v>4661779.4400000004</v>
      </c>
      <c r="E14" s="757">
        <f t="shared" si="0"/>
        <v>4755015.0288000004</v>
      </c>
    </row>
    <row r="15" spans="1:5" s="1" customFormat="1" ht="12" customHeight="1" thickBot="1" x14ac:dyDescent="0.3">
      <c r="A15" s="14" t="s">
        <v>270</v>
      </c>
      <c r="B15" s="379" t="s">
        <v>275</v>
      </c>
      <c r="C15" s="748">
        <f>'1. sz tájékoztató t.'!E31</f>
        <v>2296337</v>
      </c>
      <c r="D15" s="756">
        <f t="shared" si="0"/>
        <v>2342263.7400000002</v>
      </c>
      <c r="E15" s="757">
        <f t="shared" si="0"/>
        <v>2389109.0148000005</v>
      </c>
    </row>
    <row r="16" spans="1:5" s="1" customFormat="1" ht="12" customHeight="1" thickBot="1" x14ac:dyDescent="0.3">
      <c r="A16" s="14" t="s">
        <v>271</v>
      </c>
      <c r="B16" s="379" t="s">
        <v>276</v>
      </c>
      <c r="C16" s="748">
        <f>'1. sz tájékoztató t.'!E32</f>
        <v>0</v>
      </c>
      <c r="D16" s="756">
        <f t="shared" si="0"/>
        <v>0</v>
      </c>
      <c r="E16" s="757">
        <f t="shared" si="0"/>
        <v>0</v>
      </c>
    </row>
    <row r="17" spans="1:5" s="1" customFormat="1" ht="12" customHeight="1" thickBot="1" x14ac:dyDescent="0.3">
      <c r="A17" s="16" t="s">
        <v>272</v>
      </c>
      <c r="B17" s="380" t="s">
        <v>277</v>
      </c>
      <c r="C17" s="749"/>
      <c r="D17" s="747">
        <f t="shared" si="0"/>
        <v>0</v>
      </c>
      <c r="E17" s="758">
        <f t="shared" si="0"/>
        <v>0</v>
      </c>
    </row>
    <row r="18" spans="1:5" s="1" customFormat="1" ht="12" customHeight="1" thickBot="1" x14ac:dyDescent="0.3">
      <c r="A18" s="20" t="s">
        <v>21</v>
      </c>
      <c r="B18" s="21" t="s">
        <v>545</v>
      </c>
      <c r="C18" s="747">
        <f>('1. sz tájékoztató t.'!E34)*1.05</f>
        <v>23834477.100000001</v>
      </c>
      <c r="D18" s="747">
        <f t="shared" si="0"/>
        <v>24311166.642000001</v>
      </c>
      <c r="E18" s="758">
        <f t="shared" si="0"/>
        <v>24797389.97484</v>
      </c>
    </row>
    <row r="19" spans="1:5" s="1" customFormat="1" ht="12" customHeight="1" thickBot="1" x14ac:dyDescent="0.3">
      <c r="A19" s="20" t="s">
        <v>22</v>
      </c>
      <c r="B19" s="21" t="s">
        <v>10</v>
      </c>
      <c r="C19" s="747"/>
      <c r="D19" s="747">
        <f t="shared" si="0"/>
        <v>0</v>
      </c>
      <c r="E19" s="758">
        <f t="shared" si="0"/>
        <v>0</v>
      </c>
    </row>
    <row r="20" spans="1:5" s="1" customFormat="1" ht="12" customHeight="1" thickBot="1" x14ac:dyDescent="0.3">
      <c r="A20" s="20" t="s">
        <v>180</v>
      </c>
      <c r="B20" s="21" t="s">
        <v>544</v>
      </c>
      <c r="C20" s="747">
        <f>'1. sz tájékoztató t.'!E52</f>
        <v>0</v>
      </c>
      <c r="D20" s="747">
        <f t="shared" si="0"/>
        <v>0</v>
      </c>
      <c r="E20" s="758">
        <f t="shared" si="0"/>
        <v>0</v>
      </c>
    </row>
    <row r="21" spans="1:5" s="1" customFormat="1" ht="12" customHeight="1" thickBot="1" x14ac:dyDescent="0.3">
      <c r="A21" s="20" t="s">
        <v>24</v>
      </c>
      <c r="B21" s="270" t="s">
        <v>543</v>
      </c>
      <c r="C21" s="747"/>
      <c r="D21" s="747">
        <f t="shared" si="0"/>
        <v>0</v>
      </c>
      <c r="E21" s="750"/>
    </row>
    <row r="22" spans="1:5" s="1" customFormat="1" ht="12" customHeight="1" thickBot="1" x14ac:dyDescent="0.3">
      <c r="A22" s="20" t="s">
        <v>25</v>
      </c>
      <c r="B22" s="21" t="s">
        <v>310</v>
      </c>
      <c r="C22" s="368">
        <f>+C7+C8+C9+C10+C18+C19+C20+C21</f>
        <v>147920530.28</v>
      </c>
      <c r="D22" s="747">
        <f t="shared" si="0"/>
        <v>150878940.8856</v>
      </c>
      <c r="E22" s="281">
        <f>+E7+E8+E9+E10+E18+E19+E20+E21</f>
        <v>153896519.70331204</v>
      </c>
    </row>
    <row r="23" spans="1:5" s="1" customFormat="1" ht="12" customHeight="1" thickBot="1" x14ac:dyDescent="0.3">
      <c r="A23" s="20" t="s">
        <v>26</v>
      </c>
      <c r="B23" s="21" t="s">
        <v>546</v>
      </c>
      <c r="C23" s="747"/>
      <c r="D23" s="747">
        <f>C23*1.05</f>
        <v>0</v>
      </c>
      <c r="E23" s="758">
        <f>D23*1.05</f>
        <v>0</v>
      </c>
    </row>
    <row r="24" spans="1:5" s="1" customFormat="1" ht="12" customHeight="1" thickBot="1" x14ac:dyDescent="0.3">
      <c r="A24" s="20" t="s">
        <v>27</v>
      </c>
      <c r="B24" s="491" t="s">
        <v>547</v>
      </c>
      <c r="C24" s="603">
        <f>+C22+C23</f>
        <v>147920530.28</v>
      </c>
      <c r="D24" s="603">
        <f>+D22+D23</f>
        <v>150878940.8856</v>
      </c>
      <c r="E24" s="613">
        <f>+E22+E23</f>
        <v>153896519.70331204</v>
      </c>
    </row>
    <row r="25" spans="1:5" s="1" customFormat="1" ht="12" customHeight="1" x14ac:dyDescent="0.25">
      <c r="A25" s="347"/>
      <c r="B25" s="348"/>
      <c r="C25" s="349"/>
      <c r="D25" s="453"/>
      <c r="E25" s="454"/>
    </row>
    <row r="26" spans="1:5" s="1" customFormat="1" ht="12" customHeight="1" x14ac:dyDescent="0.25">
      <c r="A26" s="871" t="s">
        <v>46</v>
      </c>
      <c r="B26" s="871"/>
      <c r="C26" s="871"/>
      <c r="D26" s="871"/>
      <c r="E26" s="871"/>
    </row>
    <row r="27" spans="1:5" s="1" customFormat="1" ht="12" customHeight="1" thickBot="1" x14ac:dyDescent="0.3">
      <c r="A27" s="872" t="s">
        <v>153</v>
      </c>
      <c r="B27" s="872"/>
      <c r="C27" s="353"/>
      <c r="D27" s="136"/>
      <c r="E27" s="285" t="s">
        <v>1086</v>
      </c>
    </row>
    <row r="28" spans="1:5" s="1" customFormat="1" ht="31.8" customHeight="1" thickBot="1" x14ac:dyDescent="0.3">
      <c r="A28" s="23" t="s">
        <v>15</v>
      </c>
      <c r="B28" s="759" t="s">
        <v>47</v>
      </c>
      <c r="C28" s="24" t="str">
        <f>+C5</f>
        <v>2020. évi</v>
      </c>
      <c r="D28" s="24" t="str">
        <f>+D5</f>
        <v>2021. évi</v>
      </c>
      <c r="E28" s="157" t="str">
        <f>+E5</f>
        <v>2022. évi</v>
      </c>
    </row>
    <row r="29" spans="1:5" s="1" customFormat="1" ht="12" customHeight="1" thickBot="1" x14ac:dyDescent="0.3">
      <c r="A29" s="372" t="s">
        <v>502</v>
      </c>
      <c r="B29" s="373" t="s">
        <v>503</v>
      </c>
      <c r="C29" s="373" t="s">
        <v>504</v>
      </c>
      <c r="D29" s="373" t="s">
        <v>506</v>
      </c>
      <c r="E29" s="451" t="s">
        <v>505</v>
      </c>
    </row>
    <row r="30" spans="1:5" s="1" customFormat="1" ht="15" customHeight="1" thickBot="1" x14ac:dyDescent="0.3">
      <c r="A30" s="20" t="s">
        <v>17</v>
      </c>
      <c r="B30" s="28" t="s">
        <v>548</v>
      </c>
      <c r="C30" s="419">
        <f>123694478*1.02</f>
        <v>126168367.56</v>
      </c>
      <c r="D30" s="419">
        <f>C30*1.02</f>
        <v>128691734.9112</v>
      </c>
      <c r="E30" s="416">
        <f>D30*1.02</f>
        <v>131265569.60942401</v>
      </c>
    </row>
    <row r="31" spans="1:5" ht="12" customHeight="1" thickBot="1" x14ac:dyDescent="0.35">
      <c r="A31" s="443" t="s">
        <v>18</v>
      </c>
      <c r="B31" s="452" t="s">
        <v>553</v>
      </c>
      <c r="C31" s="751">
        <f>+C32+C33+C34</f>
        <v>21752162.719999999</v>
      </c>
      <c r="D31" s="419">
        <f t="shared" ref="D31:E33" si="1">C31*1.02</f>
        <v>22187205.974399999</v>
      </c>
      <c r="E31" s="416">
        <f t="shared" si="1"/>
        <v>22630950.093888</v>
      </c>
    </row>
    <row r="32" spans="1:5" ht="12" customHeight="1" thickBot="1" x14ac:dyDescent="0.35">
      <c r="A32" s="15" t="s">
        <v>104</v>
      </c>
      <c r="B32" s="8" t="s">
        <v>225</v>
      </c>
      <c r="C32" s="752"/>
      <c r="D32" s="419">
        <f t="shared" si="1"/>
        <v>0</v>
      </c>
      <c r="E32" s="416">
        <f t="shared" si="1"/>
        <v>0</v>
      </c>
    </row>
    <row r="33" spans="1:6" ht="12" customHeight="1" thickBot="1" x14ac:dyDescent="0.35">
      <c r="A33" s="15" t="s">
        <v>105</v>
      </c>
      <c r="B33" s="12" t="s">
        <v>187</v>
      </c>
      <c r="C33" s="366">
        <f>C24-C30</f>
        <v>21752162.719999999</v>
      </c>
      <c r="D33" s="756">
        <f t="shared" si="1"/>
        <v>22187205.974399999</v>
      </c>
      <c r="E33" s="757">
        <f t="shared" si="1"/>
        <v>22630950.093888</v>
      </c>
    </row>
    <row r="34" spans="1:6" ht="12" customHeight="1" thickBot="1" x14ac:dyDescent="0.35">
      <c r="A34" s="15" t="s">
        <v>106</v>
      </c>
      <c r="B34" s="272" t="s">
        <v>228</v>
      </c>
      <c r="C34" s="366"/>
      <c r="D34" s="366"/>
      <c r="E34" s="416">
        <f t="shared" ref="E34:E35" si="2">D34*1.02</f>
        <v>0</v>
      </c>
    </row>
    <row r="35" spans="1:6" ht="12" customHeight="1" thickBot="1" x14ac:dyDescent="0.35">
      <c r="A35" s="20" t="s">
        <v>19</v>
      </c>
      <c r="B35" s="123" t="s">
        <v>458</v>
      </c>
      <c r="C35" s="753">
        <f>+C30+C31</f>
        <v>147920530.28</v>
      </c>
      <c r="D35" s="753">
        <f>+D30+D31</f>
        <v>150878940.8856</v>
      </c>
      <c r="E35" s="416">
        <f t="shared" si="2"/>
        <v>153896519.70331201</v>
      </c>
    </row>
    <row r="36" spans="1:6" ht="15" customHeight="1" thickBot="1" x14ac:dyDescent="0.35">
      <c r="A36" s="20" t="s">
        <v>20</v>
      </c>
      <c r="B36" s="123" t="s">
        <v>549</v>
      </c>
      <c r="C36" s="455"/>
      <c r="D36" s="455"/>
      <c r="E36" s="456"/>
      <c r="F36" s="389"/>
    </row>
    <row r="37" spans="1:6" s="1" customFormat="1" ht="12.9" customHeight="1" thickBot="1" x14ac:dyDescent="0.3">
      <c r="A37" s="273" t="s">
        <v>21</v>
      </c>
      <c r="B37" s="552" t="s">
        <v>550</v>
      </c>
      <c r="C37" s="754">
        <f>+C35+C36</f>
        <v>147920530.28</v>
      </c>
      <c r="D37" s="754">
        <f>+D35+D36</f>
        <v>150878940.8856</v>
      </c>
      <c r="E37" s="755">
        <f>+E35+E36</f>
        <v>153896519.70331201</v>
      </c>
    </row>
    <row r="38" spans="1:6" x14ac:dyDescent="0.3">
      <c r="C38" s="38"/>
    </row>
    <row r="39" spans="1:6" x14ac:dyDescent="0.3">
      <c r="C39" s="38"/>
    </row>
    <row r="40" spans="1:6" x14ac:dyDescent="0.3">
      <c r="C40" s="38"/>
    </row>
    <row r="41" spans="1:6" ht="16.5" customHeight="1" x14ac:dyDescent="0.3">
      <c r="C41" s="38"/>
    </row>
    <row r="42" spans="1:6" x14ac:dyDescent="0.3">
      <c r="C42" s="38"/>
    </row>
    <row r="43" spans="1:6" x14ac:dyDescent="0.3">
      <c r="C43" s="38"/>
    </row>
    <row r="44" spans="1:6" x14ac:dyDescent="0.3">
      <c r="C44" s="38"/>
    </row>
    <row r="45" spans="1:6" x14ac:dyDescent="0.3">
      <c r="C45" s="38"/>
    </row>
    <row r="46" spans="1:6" x14ac:dyDescent="0.3">
      <c r="C46" s="38"/>
    </row>
    <row r="47" spans="1:6" x14ac:dyDescent="0.3">
      <c r="C47" s="38"/>
    </row>
    <row r="48" spans="1:6" x14ac:dyDescent="0.3">
      <c r="C48" s="38"/>
    </row>
    <row r="49" s="38" customFormat="1" x14ac:dyDescent="0.3"/>
    <row r="50" s="38" customFormat="1" x14ac:dyDescent="0.3"/>
  </sheetData>
  <mergeCells count="4">
    <mergeCell ref="A3:E3"/>
    <mergeCell ref="A4:B4"/>
    <mergeCell ref="A26:E26"/>
    <mergeCell ref="A27:B27"/>
  </mergeCells>
  <phoneticPr fontId="30" type="noConversion"/>
  <printOptions horizontalCentered="1"/>
  <pageMargins left="0.59055118110236227" right="0.59055118110236227" top="1.4566929133858268" bottom="0.86614173228346458" header="0.78740157480314965" footer="0.59055118110236227"/>
  <pageSetup paperSize="9" scale="85" fitToWidth="3" fitToHeight="2" orientation="portrait" r:id="rId1"/>
  <headerFooter alignWithMargins="0">
    <oddHeader>&amp;C&amp;"Times New Roman CE,Félkövér"&amp;12
Szentpéterszeg Községi Önkormányzat
2019. ÉVI KÖLTSÉGVETÉSI ÉVET KÖVETŐ 3 ÉV TERVEZETT BEVÉTELEI, KIADÁSAI&amp;R&amp;"Times New Roman CE,Félkövér dőlt"&amp;11 7. számú táj. tábla a ..../2019. (...) önkorm. rendelet-terv.hez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X277"/>
  <sheetViews>
    <sheetView workbookViewId="0">
      <selection activeCell="G16" sqref="G16"/>
    </sheetView>
  </sheetViews>
  <sheetFormatPr defaultColWidth="9.33203125" defaultRowHeight="13.2" x14ac:dyDescent="0.25"/>
  <cols>
    <col min="1" max="1" width="10.77734375" customWidth="1"/>
    <col min="2" max="2" width="73" customWidth="1"/>
    <col min="3" max="3" width="12.33203125" customWidth="1"/>
    <col min="4" max="5" width="12.6640625" customWidth="1"/>
    <col min="6" max="6" width="12.77734375" style="655" customWidth="1"/>
    <col min="7" max="7" width="15.33203125" customWidth="1"/>
    <col min="8" max="8" width="17.109375" customWidth="1"/>
    <col min="9" max="9" width="17" customWidth="1"/>
    <col min="10" max="10" width="15.33203125" customWidth="1"/>
    <col min="11" max="12" width="12.77734375" customWidth="1"/>
    <col min="13" max="13" width="12" customWidth="1"/>
    <col min="14" max="14" width="10.6640625" customWidth="1"/>
    <col min="15" max="15" width="11.77734375" customWidth="1"/>
    <col min="16" max="16" width="11" customWidth="1"/>
    <col min="17" max="17" width="13.33203125" customWidth="1"/>
    <col min="18" max="19" width="12.33203125" customWidth="1"/>
    <col min="20" max="21" width="14.33203125" customWidth="1"/>
    <col min="22" max="22" width="15" customWidth="1"/>
    <col min="23" max="23" width="16.77734375" customWidth="1"/>
    <col min="24" max="24" width="13.109375" style="656" customWidth="1"/>
  </cols>
  <sheetData>
    <row r="1" spans="1:24" ht="15" customHeight="1" x14ac:dyDescent="0.25">
      <c r="B1" s="654" t="s">
        <v>621</v>
      </c>
    </row>
    <row r="2" spans="1:24" ht="15" customHeight="1" x14ac:dyDescent="0.25"/>
    <row r="3" spans="1:24" s="663" customFormat="1" ht="63.75" customHeight="1" x14ac:dyDescent="0.25">
      <c r="A3" s="657" t="s">
        <v>622</v>
      </c>
      <c r="B3" s="657" t="s">
        <v>61</v>
      </c>
      <c r="C3" s="658" t="s">
        <v>623</v>
      </c>
      <c r="D3" s="658" t="s">
        <v>624</v>
      </c>
      <c r="E3" s="658" t="s">
        <v>625</v>
      </c>
      <c r="F3" s="659" t="s">
        <v>626</v>
      </c>
      <c r="G3" s="658" t="s">
        <v>627</v>
      </c>
      <c r="H3" s="658" t="s">
        <v>628</v>
      </c>
      <c r="I3" s="658" t="s">
        <v>629</v>
      </c>
      <c r="J3" s="658" t="s">
        <v>623</v>
      </c>
      <c r="K3" s="660" t="s">
        <v>630</v>
      </c>
      <c r="L3" s="658" t="s">
        <v>631</v>
      </c>
      <c r="M3" s="660" t="s">
        <v>632</v>
      </c>
      <c r="N3" s="660" t="s">
        <v>633</v>
      </c>
      <c r="O3" s="660" t="s">
        <v>634</v>
      </c>
      <c r="P3" s="658" t="s">
        <v>635</v>
      </c>
      <c r="Q3" s="658" t="s">
        <v>636</v>
      </c>
      <c r="R3" s="658" t="s">
        <v>637</v>
      </c>
      <c r="S3" s="658" t="s">
        <v>638</v>
      </c>
      <c r="T3" s="658" t="s">
        <v>639</v>
      </c>
      <c r="U3" s="658" t="s">
        <v>640</v>
      </c>
      <c r="V3" s="658" t="s">
        <v>641</v>
      </c>
      <c r="W3" s="661" t="s">
        <v>642</v>
      </c>
      <c r="X3" s="662" t="s">
        <v>643</v>
      </c>
    </row>
    <row r="4" spans="1:24" s="669" customFormat="1" ht="15" customHeight="1" x14ac:dyDescent="0.25">
      <c r="A4" s="660" t="s">
        <v>644</v>
      </c>
      <c r="B4" s="664"/>
      <c r="C4" s="664" t="s">
        <v>645</v>
      </c>
      <c r="D4" s="664" t="s">
        <v>646</v>
      </c>
      <c r="E4" s="665" t="s">
        <v>647</v>
      </c>
      <c r="F4" s="666"/>
      <c r="G4" s="664" t="s">
        <v>648</v>
      </c>
      <c r="H4" s="664" t="s">
        <v>649</v>
      </c>
      <c r="I4" s="665" t="s">
        <v>650</v>
      </c>
      <c r="J4" s="664" t="s">
        <v>645</v>
      </c>
      <c r="K4" s="664" t="s">
        <v>651</v>
      </c>
      <c r="L4" s="664" t="s">
        <v>652</v>
      </c>
      <c r="M4" s="664" t="s">
        <v>653</v>
      </c>
      <c r="N4" s="664" t="s">
        <v>654</v>
      </c>
      <c r="O4" s="664" t="s">
        <v>655</v>
      </c>
      <c r="P4" s="664" t="s">
        <v>656</v>
      </c>
      <c r="Q4" s="664" t="s">
        <v>657</v>
      </c>
      <c r="R4" s="664" t="s">
        <v>658</v>
      </c>
      <c r="S4" s="664" t="s">
        <v>659</v>
      </c>
      <c r="T4" s="664" t="s">
        <v>660</v>
      </c>
      <c r="U4" s="665" t="s">
        <v>661</v>
      </c>
      <c r="V4" s="665" t="s">
        <v>662</v>
      </c>
      <c r="W4" s="667"/>
      <c r="X4" s="668"/>
    </row>
    <row r="5" spans="1:24" s="674" customFormat="1" ht="15" customHeight="1" x14ac:dyDescent="0.25">
      <c r="A5" s="670"/>
      <c r="B5" s="671" t="s">
        <v>663</v>
      </c>
      <c r="C5" s="672">
        <f>C112</f>
        <v>0</v>
      </c>
      <c r="D5" s="672">
        <f t="shared" ref="D5:V5" si="0">D112</f>
        <v>26314292.140000001</v>
      </c>
      <c r="E5" s="672">
        <f t="shared" si="0"/>
        <v>40309594</v>
      </c>
      <c r="F5" s="672">
        <f t="shared" si="0"/>
        <v>66623886.140000001</v>
      </c>
      <c r="G5" s="672">
        <f t="shared" si="0"/>
        <v>79793597</v>
      </c>
      <c r="H5" s="672">
        <f t="shared" si="0"/>
        <v>3001401</v>
      </c>
      <c r="I5" s="672">
        <f t="shared" si="0"/>
        <v>0</v>
      </c>
      <c r="J5" s="672">
        <f t="shared" si="0"/>
        <v>0</v>
      </c>
      <c r="K5" s="672">
        <f t="shared" si="0"/>
        <v>6692416</v>
      </c>
      <c r="L5" s="672">
        <f t="shared" si="0"/>
        <v>1560468</v>
      </c>
      <c r="M5" s="672">
        <f t="shared" si="0"/>
        <v>1474599</v>
      </c>
      <c r="N5" s="672">
        <f t="shared" si="0"/>
        <v>2950999.94</v>
      </c>
      <c r="O5" s="672">
        <f t="shared" si="0"/>
        <v>3311920.34</v>
      </c>
      <c r="P5" s="672">
        <f t="shared" si="0"/>
        <v>113400</v>
      </c>
      <c r="Q5" s="672">
        <f t="shared" si="0"/>
        <v>12987502.98</v>
      </c>
      <c r="R5" s="672">
        <f t="shared" si="0"/>
        <v>8428800</v>
      </c>
      <c r="S5" s="672">
        <f t="shared" si="0"/>
        <v>2417000</v>
      </c>
      <c r="T5" s="672">
        <f t="shared" si="0"/>
        <v>800100</v>
      </c>
      <c r="U5" s="672">
        <f t="shared" si="0"/>
        <v>1883293</v>
      </c>
      <c r="V5" s="672">
        <f t="shared" si="0"/>
        <v>1728937</v>
      </c>
      <c r="W5" s="673">
        <f t="shared" ref="W5:W69" si="1">SUM(G5:V5)</f>
        <v>127144434.26000001</v>
      </c>
      <c r="X5" s="672">
        <f t="shared" ref="X5:X69" si="2">W5+F5</f>
        <v>193768320.40000001</v>
      </c>
    </row>
    <row r="6" spans="1:24" ht="15" customHeight="1" x14ac:dyDescent="0.25">
      <c r="A6" s="675" t="s">
        <v>664</v>
      </c>
      <c r="B6" s="676" t="s">
        <v>665</v>
      </c>
      <c r="C6" s="677"/>
      <c r="D6" s="677">
        <v>19134000</v>
      </c>
      <c r="E6" s="677">
        <v>8280000</v>
      </c>
      <c r="F6" s="678">
        <f t="shared" ref="F6:F69" si="3">SUM(C6:E6)</f>
        <v>27414000</v>
      </c>
      <c r="G6" s="677"/>
      <c r="H6" s="677"/>
      <c r="I6" s="677"/>
      <c r="J6" s="677"/>
      <c r="K6" s="677"/>
      <c r="L6" s="677"/>
      <c r="M6" s="677">
        <v>978360</v>
      </c>
      <c r="N6" s="677"/>
      <c r="O6" s="677">
        <f>[1]Zöldterület!F20</f>
        <v>2590812</v>
      </c>
      <c r="P6" s="677"/>
      <c r="Q6" s="677">
        <f>[1]Faluház!G20</f>
        <v>2602764</v>
      </c>
      <c r="R6" s="677"/>
      <c r="S6" s="677"/>
      <c r="T6" s="677">
        <f>[1]Közmunka!D83</f>
        <v>0</v>
      </c>
      <c r="U6" s="677"/>
      <c r="V6" s="677"/>
      <c r="W6" s="673">
        <f t="shared" si="1"/>
        <v>6171936</v>
      </c>
      <c r="X6" s="672">
        <f t="shared" si="2"/>
        <v>33585936</v>
      </c>
    </row>
    <row r="7" spans="1:24" ht="15" customHeight="1" x14ac:dyDescent="0.25">
      <c r="A7" s="675" t="s">
        <v>666</v>
      </c>
      <c r="B7" s="676" t="s">
        <v>667</v>
      </c>
      <c r="C7" s="677"/>
      <c r="D7" s="677"/>
      <c r="E7" s="677"/>
      <c r="F7" s="678">
        <f t="shared" si="3"/>
        <v>0</v>
      </c>
      <c r="G7" s="677"/>
      <c r="H7" s="677"/>
      <c r="I7" s="677"/>
      <c r="J7" s="677"/>
      <c r="K7" s="677"/>
      <c r="L7" s="677"/>
      <c r="M7" s="677"/>
      <c r="N7" s="677"/>
      <c r="O7" s="677"/>
      <c r="P7" s="677"/>
      <c r="Q7" s="677"/>
      <c r="R7" s="677"/>
      <c r="S7" s="677"/>
      <c r="T7" s="677"/>
      <c r="U7" s="677"/>
      <c r="V7" s="677"/>
      <c r="W7" s="673">
        <f t="shared" si="1"/>
        <v>0</v>
      </c>
      <c r="X7" s="672">
        <f t="shared" si="2"/>
        <v>0</v>
      </c>
    </row>
    <row r="8" spans="1:24" ht="15" customHeight="1" x14ac:dyDescent="0.25">
      <c r="A8" s="675" t="s">
        <v>668</v>
      </c>
      <c r="B8" s="676" t="s">
        <v>669</v>
      </c>
      <c r="C8" s="677"/>
      <c r="D8" s="677"/>
      <c r="E8" s="677"/>
      <c r="F8" s="678">
        <f t="shared" si="3"/>
        <v>0</v>
      </c>
      <c r="G8" s="677"/>
      <c r="H8" s="677"/>
      <c r="I8" s="677"/>
      <c r="J8" s="677"/>
      <c r="K8" s="677"/>
      <c r="L8" s="677"/>
      <c r="M8" s="677"/>
      <c r="N8" s="677"/>
      <c r="O8" s="677"/>
      <c r="P8" s="677"/>
      <c r="Q8" s="677"/>
      <c r="R8" s="677"/>
      <c r="S8" s="677"/>
      <c r="T8" s="677"/>
      <c r="U8" s="677"/>
      <c r="V8" s="677"/>
      <c r="W8" s="673">
        <f t="shared" si="1"/>
        <v>0</v>
      </c>
      <c r="X8" s="672">
        <f t="shared" si="2"/>
        <v>0</v>
      </c>
    </row>
    <row r="9" spans="1:24" ht="15" customHeight="1" x14ac:dyDescent="0.25">
      <c r="A9" s="675" t="s">
        <v>670</v>
      </c>
      <c r="B9" s="676" t="s">
        <v>671</v>
      </c>
      <c r="C9" s="677"/>
      <c r="D9" s="677"/>
      <c r="E9" s="677">
        <v>308000</v>
      </c>
      <c r="F9" s="678">
        <f t="shared" si="3"/>
        <v>308000</v>
      </c>
      <c r="G9" s="677"/>
      <c r="H9" s="677"/>
      <c r="I9" s="677"/>
      <c r="J9" s="677"/>
      <c r="K9" s="677"/>
      <c r="L9" s="677"/>
      <c r="M9" s="677"/>
      <c r="N9" s="677"/>
      <c r="O9" s="677"/>
      <c r="P9" s="677"/>
      <c r="Q9" s="677"/>
      <c r="R9" s="677"/>
      <c r="S9" s="677"/>
      <c r="T9" s="677"/>
      <c r="U9" s="677"/>
      <c r="V9" s="677"/>
      <c r="W9" s="673">
        <f t="shared" si="1"/>
        <v>0</v>
      </c>
      <c r="X9" s="672">
        <f t="shared" si="2"/>
        <v>308000</v>
      </c>
    </row>
    <row r="10" spans="1:24" ht="15" customHeight="1" x14ac:dyDescent="0.25">
      <c r="A10" s="675" t="s">
        <v>672</v>
      </c>
      <c r="B10" s="676" t="s">
        <v>673</v>
      </c>
      <c r="C10" s="677"/>
      <c r="D10" s="677"/>
      <c r="E10" s="677"/>
      <c r="F10" s="678">
        <f t="shared" si="3"/>
        <v>0</v>
      </c>
      <c r="G10" s="677"/>
      <c r="H10" s="677"/>
      <c r="I10" s="677"/>
      <c r="J10" s="677"/>
      <c r="K10" s="677"/>
      <c r="L10" s="677"/>
      <c r="M10" s="677"/>
      <c r="N10" s="677"/>
      <c r="O10" s="677"/>
      <c r="P10" s="677"/>
      <c r="Q10" s="677"/>
      <c r="R10" s="677"/>
      <c r="S10" s="677"/>
      <c r="T10" s="677"/>
      <c r="U10" s="677"/>
      <c r="V10" s="677"/>
      <c r="W10" s="673">
        <f t="shared" si="1"/>
        <v>0</v>
      </c>
      <c r="X10" s="672">
        <f t="shared" si="2"/>
        <v>0</v>
      </c>
    </row>
    <row r="11" spans="1:24" ht="15" customHeight="1" x14ac:dyDescent="0.25">
      <c r="A11" s="675" t="s">
        <v>674</v>
      </c>
      <c r="B11" s="676" t="s">
        <v>675</v>
      </c>
      <c r="C11" s="677"/>
      <c r="D11" s="677">
        <v>98880</v>
      </c>
      <c r="E11" s="677"/>
      <c r="F11" s="678">
        <f t="shared" si="3"/>
        <v>98880</v>
      </c>
      <c r="G11" s="677"/>
      <c r="H11" s="677"/>
      <c r="I11" s="677"/>
      <c r="J11" s="677"/>
      <c r="K11" s="677"/>
      <c r="L11" s="677"/>
      <c r="M11" s="677"/>
      <c r="N11" s="677"/>
      <c r="O11" s="677"/>
      <c r="P11" s="677"/>
      <c r="Q11" s="677"/>
      <c r="R11" s="677"/>
      <c r="S11" s="677"/>
      <c r="T11" s="677"/>
      <c r="U11" s="677"/>
      <c r="V11" s="677"/>
      <c r="W11" s="673">
        <f t="shared" si="1"/>
        <v>0</v>
      </c>
      <c r="X11" s="672">
        <f t="shared" si="2"/>
        <v>98880</v>
      </c>
    </row>
    <row r="12" spans="1:24" ht="15" customHeight="1" x14ac:dyDescent="0.25">
      <c r="A12" s="675" t="s">
        <v>676</v>
      </c>
      <c r="B12" s="676" t="s">
        <v>677</v>
      </c>
      <c r="C12" s="677"/>
      <c r="D12" s="677"/>
      <c r="E12" s="677"/>
      <c r="F12" s="678">
        <f t="shared" si="3"/>
        <v>0</v>
      </c>
      <c r="G12" s="677"/>
      <c r="H12" s="677"/>
      <c r="I12" s="677"/>
      <c r="J12" s="677"/>
      <c r="K12" s="677"/>
      <c r="L12" s="677"/>
      <c r="M12" s="677"/>
      <c r="N12" s="677"/>
      <c r="O12" s="677"/>
      <c r="P12" s="677"/>
      <c r="Q12" s="677"/>
      <c r="R12" s="677"/>
      <c r="S12" s="677"/>
      <c r="T12" s="677"/>
      <c r="U12" s="677"/>
      <c r="V12" s="677"/>
      <c r="W12" s="673">
        <f t="shared" si="1"/>
        <v>0</v>
      </c>
      <c r="X12" s="672">
        <f t="shared" si="2"/>
        <v>0</v>
      </c>
    </row>
    <row r="13" spans="1:24" ht="15" customHeight="1" x14ac:dyDescent="0.25">
      <c r="A13" s="675" t="s">
        <v>678</v>
      </c>
      <c r="B13" s="676" t="s">
        <v>679</v>
      </c>
      <c r="C13" s="677">
        <f>C14</f>
        <v>0</v>
      </c>
      <c r="D13" s="677">
        <v>319672</v>
      </c>
      <c r="E13" s="677"/>
      <c r="F13" s="678">
        <f t="shared" si="3"/>
        <v>319672</v>
      </c>
      <c r="G13" s="677">
        <f t="shared" ref="G13:V13" si="4">G14</f>
        <v>0</v>
      </c>
      <c r="H13" s="677">
        <f t="shared" si="4"/>
        <v>0</v>
      </c>
      <c r="I13" s="677"/>
      <c r="J13" s="677"/>
      <c r="K13" s="677">
        <f t="shared" si="4"/>
        <v>0</v>
      </c>
      <c r="L13" s="677"/>
      <c r="M13" s="677">
        <f t="shared" si="4"/>
        <v>0</v>
      </c>
      <c r="N13" s="677">
        <f t="shared" si="4"/>
        <v>0</v>
      </c>
      <c r="O13" s="677">
        <f t="shared" si="4"/>
        <v>0</v>
      </c>
      <c r="P13" s="677">
        <f t="shared" si="4"/>
        <v>0</v>
      </c>
      <c r="Q13" s="677">
        <f t="shared" si="4"/>
        <v>0</v>
      </c>
      <c r="R13" s="677">
        <f t="shared" si="4"/>
        <v>0</v>
      </c>
      <c r="S13" s="677">
        <f t="shared" si="4"/>
        <v>0</v>
      </c>
      <c r="T13" s="677"/>
      <c r="U13" s="677">
        <f t="shared" si="4"/>
        <v>0</v>
      </c>
      <c r="V13" s="677">
        <f t="shared" si="4"/>
        <v>0</v>
      </c>
      <c r="W13" s="673">
        <f t="shared" si="1"/>
        <v>0</v>
      </c>
      <c r="X13" s="672">
        <f t="shared" si="2"/>
        <v>319672</v>
      </c>
    </row>
    <row r="14" spans="1:24" ht="15" customHeight="1" x14ac:dyDescent="0.25">
      <c r="A14" s="675" t="s">
        <v>678</v>
      </c>
      <c r="B14" s="676" t="s">
        <v>680</v>
      </c>
      <c r="C14" s="677"/>
      <c r="D14" s="677"/>
      <c r="E14" s="677"/>
      <c r="F14" s="678">
        <f t="shared" si="3"/>
        <v>0</v>
      </c>
      <c r="G14" s="677"/>
      <c r="H14" s="677"/>
      <c r="I14" s="677"/>
      <c r="J14" s="677"/>
      <c r="K14" s="677"/>
      <c r="L14" s="677"/>
      <c r="M14" s="677"/>
      <c r="N14" s="677"/>
      <c r="O14" s="677"/>
      <c r="P14" s="677"/>
      <c r="Q14" s="677"/>
      <c r="R14" s="677"/>
      <c r="S14" s="677"/>
      <c r="T14" s="677"/>
      <c r="U14" s="677"/>
      <c r="V14" s="677"/>
      <c r="W14" s="673">
        <f t="shared" si="1"/>
        <v>0</v>
      </c>
      <c r="X14" s="672">
        <f t="shared" si="2"/>
        <v>0</v>
      </c>
    </row>
    <row r="15" spans="1:24" ht="15" customHeight="1" x14ac:dyDescent="0.25">
      <c r="A15" s="675"/>
      <c r="B15" s="679" t="s">
        <v>681</v>
      </c>
      <c r="C15" s="677">
        <f>SUM(C6:C13)</f>
        <v>0</v>
      </c>
      <c r="D15" s="677">
        <f t="shared" ref="D15:V15" si="5">SUM(D6:D13)</f>
        <v>19552552</v>
      </c>
      <c r="E15" s="677">
        <f t="shared" si="5"/>
        <v>8588000</v>
      </c>
      <c r="F15" s="678">
        <f t="shared" si="5"/>
        <v>28140552</v>
      </c>
      <c r="G15" s="677">
        <f t="shared" si="5"/>
        <v>0</v>
      </c>
      <c r="H15" s="677">
        <f t="shared" si="5"/>
        <v>0</v>
      </c>
      <c r="I15" s="677">
        <f t="shared" si="5"/>
        <v>0</v>
      </c>
      <c r="J15" s="677">
        <f t="shared" si="5"/>
        <v>0</v>
      </c>
      <c r="K15" s="677">
        <f t="shared" si="5"/>
        <v>0</v>
      </c>
      <c r="L15" s="677">
        <f t="shared" si="5"/>
        <v>0</v>
      </c>
      <c r="M15" s="677">
        <f t="shared" si="5"/>
        <v>978360</v>
      </c>
      <c r="N15" s="677">
        <f t="shared" si="5"/>
        <v>0</v>
      </c>
      <c r="O15" s="677">
        <f t="shared" si="5"/>
        <v>2590812</v>
      </c>
      <c r="P15" s="677">
        <f t="shared" si="5"/>
        <v>0</v>
      </c>
      <c r="Q15" s="677">
        <f t="shared" si="5"/>
        <v>2602764</v>
      </c>
      <c r="R15" s="677">
        <f t="shared" si="5"/>
        <v>0</v>
      </c>
      <c r="S15" s="677">
        <f t="shared" si="5"/>
        <v>0</v>
      </c>
      <c r="T15" s="677">
        <f t="shared" si="5"/>
        <v>0</v>
      </c>
      <c r="U15" s="677">
        <f t="shared" si="5"/>
        <v>0</v>
      </c>
      <c r="V15" s="677">
        <f t="shared" si="5"/>
        <v>0</v>
      </c>
      <c r="W15" s="673">
        <f t="shared" si="1"/>
        <v>6171936</v>
      </c>
      <c r="X15" s="672">
        <f t="shared" si="2"/>
        <v>34312488</v>
      </c>
    </row>
    <row r="16" spans="1:24" ht="15" customHeight="1" x14ac:dyDescent="0.25">
      <c r="A16" s="675" t="s">
        <v>682</v>
      </c>
      <c r="B16" s="676" t="s">
        <v>683</v>
      </c>
      <c r="C16" s="677"/>
      <c r="D16" s="677"/>
      <c r="E16" s="677"/>
      <c r="F16" s="678">
        <f t="shared" si="3"/>
        <v>0</v>
      </c>
      <c r="G16" s="677">
        <v>6905540</v>
      </c>
      <c r="H16" s="677"/>
      <c r="I16" s="677"/>
      <c r="J16" s="677"/>
      <c r="K16" s="677"/>
      <c r="L16" s="677"/>
      <c r="M16" s="677"/>
      <c r="N16" s="677"/>
      <c r="O16" s="677"/>
      <c r="P16" s="677"/>
      <c r="Q16" s="677"/>
      <c r="R16" s="677"/>
      <c r="S16" s="677"/>
      <c r="T16" s="677"/>
      <c r="U16" s="677"/>
      <c r="V16" s="677"/>
      <c r="W16" s="673">
        <f t="shared" si="1"/>
        <v>6905540</v>
      </c>
      <c r="X16" s="672">
        <f t="shared" si="2"/>
        <v>6905540</v>
      </c>
    </row>
    <row r="17" spans="1:24" ht="15" customHeight="1" x14ac:dyDescent="0.25">
      <c r="A17" s="675" t="s">
        <v>684</v>
      </c>
      <c r="B17" s="676" t="s">
        <v>685</v>
      </c>
      <c r="C17" s="677"/>
      <c r="D17" s="677"/>
      <c r="E17" s="677"/>
      <c r="F17" s="678">
        <f t="shared" si="3"/>
        <v>0</v>
      </c>
      <c r="G17" s="677"/>
      <c r="H17" s="677">
        <v>47000</v>
      </c>
      <c r="I17" s="677"/>
      <c r="J17" s="677"/>
      <c r="K17" s="677"/>
      <c r="L17" s="677"/>
      <c r="M17" s="677"/>
      <c r="N17" s="677"/>
      <c r="O17" s="677"/>
      <c r="P17" s="677"/>
      <c r="Q17" s="677"/>
      <c r="R17" s="677"/>
      <c r="S17" s="677"/>
      <c r="T17" s="677"/>
      <c r="U17" s="677"/>
      <c r="V17" s="677"/>
      <c r="W17" s="673">
        <f t="shared" si="1"/>
        <v>47000</v>
      </c>
      <c r="X17" s="672">
        <f t="shared" si="2"/>
        <v>47000</v>
      </c>
    </row>
    <row r="18" spans="1:24" ht="15" customHeight="1" x14ac:dyDescent="0.25">
      <c r="A18" s="675" t="s">
        <v>686</v>
      </c>
      <c r="B18" s="676" t="s">
        <v>687</v>
      </c>
      <c r="C18" s="677"/>
      <c r="D18" s="677"/>
      <c r="E18" s="677"/>
      <c r="F18" s="678">
        <f t="shared" si="3"/>
        <v>0</v>
      </c>
      <c r="G18" s="677"/>
      <c r="H18" s="677"/>
      <c r="I18" s="677"/>
      <c r="J18" s="677"/>
      <c r="K18" s="677"/>
      <c r="L18" s="677"/>
      <c r="M18" s="677"/>
      <c r="N18" s="677"/>
      <c r="O18" s="677"/>
      <c r="P18" s="677"/>
      <c r="Q18" s="677"/>
      <c r="R18" s="677"/>
      <c r="S18" s="677"/>
      <c r="T18" s="677"/>
      <c r="U18" s="677"/>
      <c r="V18" s="677"/>
      <c r="W18" s="673">
        <f t="shared" si="1"/>
        <v>0</v>
      </c>
      <c r="X18" s="672">
        <f t="shared" si="2"/>
        <v>0</v>
      </c>
    </row>
    <row r="19" spans="1:24" ht="15" customHeight="1" x14ac:dyDescent="0.25">
      <c r="A19" s="675"/>
      <c r="B19" s="679" t="s">
        <v>688</v>
      </c>
      <c r="C19" s="677">
        <f>SUM(C16:C18)</f>
        <v>0</v>
      </c>
      <c r="D19" s="677">
        <f t="shared" ref="D19:V19" si="6">SUM(D16:D18)</f>
        <v>0</v>
      </c>
      <c r="E19" s="677">
        <f t="shared" si="6"/>
        <v>0</v>
      </c>
      <c r="F19" s="678">
        <f t="shared" si="6"/>
        <v>0</v>
      </c>
      <c r="G19" s="677">
        <f t="shared" si="6"/>
        <v>6905540</v>
      </c>
      <c r="H19" s="677">
        <f t="shared" si="6"/>
        <v>47000</v>
      </c>
      <c r="I19" s="677">
        <f t="shared" si="6"/>
        <v>0</v>
      </c>
      <c r="J19" s="677">
        <f t="shared" si="6"/>
        <v>0</v>
      </c>
      <c r="K19" s="677">
        <f t="shared" si="6"/>
        <v>0</v>
      </c>
      <c r="L19" s="677">
        <f t="shared" si="6"/>
        <v>0</v>
      </c>
      <c r="M19" s="677">
        <f t="shared" si="6"/>
        <v>0</v>
      </c>
      <c r="N19" s="677">
        <f t="shared" si="6"/>
        <v>0</v>
      </c>
      <c r="O19" s="677">
        <f t="shared" si="6"/>
        <v>0</v>
      </c>
      <c r="P19" s="677">
        <f t="shared" si="6"/>
        <v>0</v>
      </c>
      <c r="Q19" s="677">
        <f t="shared" si="6"/>
        <v>0</v>
      </c>
      <c r="R19" s="677">
        <f t="shared" si="6"/>
        <v>0</v>
      </c>
      <c r="S19" s="677">
        <f t="shared" si="6"/>
        <v>0</v>
      </c>
      <c r="T19" s="677">
        <f t="shared" si="6"/>
        <v>0</v>
      </c>
      <c r="U19" s="677">
        <f t="shared" si="6"/>
        <v>0</v>
      </c>
      <c r="V19" s="677">
        <f t="shared" si="6"/>
        <v>0</v>
      </c>
      <c r="W19" s="673">
        <f t="shared" si="1"/>
        <v>6952540</v>
      </c>
      <c r="X19" s="672">
        <f t="shared" si="2"/>
        <v>6952540</v>
      </c>
    </row>
    <row r="20" spans="1:24" s="473" customFormat="1" ht="15" customHeight="1" x14ac:dyDescent="0.25">
      <c r="A20" s="680"/>
      <c r="B20" s="681" t="s">
        <v>689</v>
      </c>
      <c r="C20" s="682">
        <f>C15+C19</f>
        <v>0</v>
      </c>
      <c r="D20" s="682">
        <f t="shared" ref="D20:V20" si="7">D15+D19</f>
        <v>19552552</v>
      </c>
      <c r="E20" s="682">
        <f t="shared" si="7"/>
        <v>8588000</v>
      </c>
      <c r="F20" s="682">
        <f t="shared" si="7"/>
        <v>28140552</v>
      </c>
      <c r="G20" s="682">
        <f t="shared" si="7"/>
        <v>6905540</v>
      </c>
      <c r="H20" s="682">
        <f t="shared" si="7"/>
        <v>47000</v>
      </c>
      <c r="I20" s="682">
        <f t="shared" si="7"/>
        <v>0</v>
      </c>
      <c r="J20" s="682">
        <f t="shared" si="7"/>
        <v>0</v>
      </c>
      <c r="K20" s="682">
        <f t="shared" si="7"/>
        <v>0</v>
      </c>
      <c r="L20" s="682">
        <f t="shared" si="7"/>
        <v>0</v>
      </c>
      <c r="M20" s="682">
        <f t="shared" si="7"/>
        <v>978360</v>
      </c>
      <c r="N20" s="682">
        <f t="shared" si="7"/>
        <v>0</v>
      </c>
      <c r="O20" s="682">
        <f t="shared" si="7"/>
        <v>2590812</v>
      </c>
      <c r="P20" s="682">
        <f t="shared" si="7"/>
        <v>0</v>
      </c>
      <c r="Q20" s="682">
        <f t="shared" si="7"/>
        <v>2602764</v>
      </c>
      <c r="R20" s="682">
        <f t="shared" si="7"/>
        <v>0</v>
      </c>
      <c r="S20" s="682">
        <f t="shared" si="7"/>
        <v>0</v>
      </c>
      <c r="T20" s="682">
        <f t="shared" si="7"/>
        <v>0</v>
      </c>
      <c r="U20" s="682">
        <f t="shared" si="7"/>
        <v>0</v>
      </c>
      <c r="V20" s="682">
        <f t="shared" si="7"/>
        <v>0</v>
      </c>
      <c r="W20" s="673">
        <f t="shared" si="1"/>
        <v>13124476</v>
      </c>
      <c r="X20" s="672">
        <f t="shared" si="2"/>
        <v>41265028</v>
      </c>
    </row>
    <row r="21" spans="1:24" ht="15" customHeight="1" x14ac:dyDescent="0.25">
      <c r="A21" s="675" t="s">
        <v>690</v>
      </c>
      <c r="B21" s="676" t="s">
        <v>691</v>
      </c>
      <c r="C21" s="677"/>
      <c r="D21" s="677">
        <f>[1]Óvoda!I23</f>
        <v>3932770.14</v>
      </c>
      <c r="E21" s="677">
        <v>1889360</v>
      </c>
      <c r="F21" s="678">
        <f t="shared" si="3"/>
        <v>5822130.1400000006</v>
      </c>
      <c r="G21" s="677">
        <v>1486439</v>
      </c>
      <c r="H21" s="677"/>
      <c r="I21" s="677"/>
      <c r="J21" s="677"/>
      <c r="K21" s="677"/>
      <c r="L21" s="677"/>
      <c r="M21" s="677">
        <v>215239</v>
      </c>
      <c r="N21" s="677"/>
      <c r="O21" s="677">
        <f>[1]Zöldterület!F21</f>
        <v>505208.34</v>
      </c>
      <c r="P21" s="677"/>
      <c r="Q21" s="677">
        <f>[1]Faluház!G21</f>
        <v>507538.98000000004</v>
      </c>
      <c r="R21" s="677"/>
      <c r="S21" s="677"/>
      <c r="T21" s="677">
        <f>[1]Közmunka!D84</f>
        <v>0</v>
      </c>
      <c r="U21" s="677"/>
      <c r="V21" s="677"/>
      <c r="W21" s="673">
        <f t="shared" si="1"/>
        <v>2714425.32</v>
      </c>
      <c r="X21" s="672">
        <f t="shared" si="2"/>
        <v>8536555.4600000009</v>
      </c>
    </row>
    <row r="22" spans="1:24" ht="15" customHeight="1" x14ac:dyDescent="0.25">
      <c r="A22" s="675" t="s">
        <v>692</v>
      </c>
      <c r="B22" s="676" t="s">
        <v>693</v>
      </c>
      <c r="C22" s="677"/>
      <c r="D22" s="677"/>
      <c r="E22" s="677"/>
      <c r="F22" s="678">
        <f t="shared" si="3"/>
        <v>0</v>
      </c>
      <c r="G22" s="677">
        <f>'[1]Önkormányzati igazg.'!F56</f>
        <v>420000</v>
      </c>
      <c r="H22" s="677"/>
      <c r="I22" s="677"/>
      <c r="J22" s="677"/>
      <c r="K22" s="677"/>
      <c r="L22" s="677"/>
      <c r="M22" s="677"/>
      <c r="N22" s="677"/>
      <c r="O22" s="677"/>
      <c r="P22" s="677"/>
      <c r="Q22" s="677"/>
      <c r="R22" s="677"/>
      <c r="S22" s="677"/>
      <c r="T22" s="677"/>
      <c r="U22" s="677"/>
      <c r="V22" s="677"/>
      <c r="W22" s="673">
        <f t="shared" si="1"/>
        <v>420000</v>
      </c>
      <c r="X22" s="672">
        <f t="shared" si="2"/>
        <v>420000</v>
      </c>
    </row>
    <row r="23" spans="1:24" ht="15" customHeight="1" x14ac:dyDescent="0.25">
      <c r="A23" s="675" t="s">
        <v>694</v>
      </c>
      <c r="B23" s="676" t="s">
        <v>695</v>
      </c>
      <c r="C23" s="677"/>
      <c r="D23" s="677"/>
      <c r="E23" s="677"/>
      <c r="F23" s="678">
        <f t="shared" si="3"/>
        <v>0</v>
      </c>
      <c r="G23" s="677"/>
      <c r="H23" s="677"/>
      <c r="I23" s="677"/>
      <c r="J23" s="677"/>
      <c r="K23" s="677"/>
      <c r="L23" s="677"/>
      <c r="M23" s="677"/>
      <c r="N23" s="677"/>
      <c r="O23" s="677"/>
      <c r="P23" s="677"/>
      <c r="Q23" s="677"/>
      <c r="R23" s="677"/>
      <c r="S23" s="677"/>
      <c r="T23" s="677"/>
      <c r="U23" s="677"/>
      <c r="V23" s="677"/>
      <c r="W23" s="673">
        <f t="shared" si="1"/>
        <v>0</v>
      </c>
      <c r="X23" s="672">
        <f t="shared" si="2"/>
        <v>0</v>
      </c>
    </row>
    <row r="24" spans="1:24" ht="15" customHeight="1" x14ac:dyDescent="0.25">
      <c r="A24" s="675" t="s">
        <v>696</v>
      </c>
      <c r="B24" s="683" t="s">
        <v>697</v>
      </c>
      <c r="C24" s="677"/>
      <c r="D24" s="677"/>
      <c r="E24" s="677"/>
      <c r="F24" s="678">
        <f t="shared" si="3"/>
        <v>0</v>
      </c>
      <c r="G24" s="677"/>
      <c r="H24" s="677"/>
      <c r="I24" s="677"/>
      <c r="J24" s="677"/>
      <c r="K24" s="677"/>
      <c r="L24" s="677"/>
      <c r="M24" s="677"/>
      <c r="N24" s="677"/>
      <c r="O24" s="677"/>
      <c r="P24" s="677"/>
      <c r="Q24" s="677"/>
      <c r="R24" s="677"/>
      <c r="S24" s="677"/>
      <c r="T24" s="677"/>
      <c r="U24" s="677"/>
      <c r="V24" s="677"/>
      <c r="W24" s="673">
        <f t="shared" si="1"/>
        <v>0</v>
      </c>
      <c r="X24" s="672">
        <f t="shared" si="2"/>
        <v>0</v>
      </c>
    </row>
    <row r="25" spans="1:24" ht="15" customHeight="1" x14ac:dyDescent="0.25">
      <c r="A25" s="675" t="s">
        <v>698</v>
      </c>
      <c r="B25" s="676" t="s">
        <v>699</v>
      </c>
      <c r="C25" s="677"/>
      <c r="D25" s="677"/>
      <c r="E25" s="677"/>
      <c r="F25" s="678">
        <f t="shared" si="3"/>
        <v>0</v>
      </c>
      <c r="G25" s="677">
        <f>'[1]Önkormányzati igazg.'!F57</f>
        <v>360000</v>
      </c>
      <c r="H25" s="677"/>
      <c r="I25" s="677"/>
      <c r="J25" s="677"/>
      <c r="K25" s="677"/>
      <c r="L25" s="677"/>
      <c r="M25" s="677"/>
      <c r="N25" s="677"/>
      <c r="O25" s="677"/>
      <c r="P25" s="677"/>
      <c r="Q25" s="677"/>
      <c r="R25" s="677"/>
      <c r="S25" s="677"/>
      <c r="T25" s="677"/>
      <c r="U25" s="677"/>
      <c r="V25" s="677"/>
      <c r="W25" s="673">
        <f t="shared" si="1"/>
        <v>360000</v>
      </c>
      <c r="X25" s="672">
        <f t="shared" si="2"/>
        <v>360000</v>
      </c>
    </row>
    <row r="26" spans="1:24" s="473" customFormat="1" ht="15" customHeight="1" x14ac:dyDescent="0.25">
      <c r="A26" s="680"/>
      <c r="B26" s="684" t="s">
        <v>700</v>
      </c>
      <c r="C26" s="682">
        <f>SUM(C21:C25)</f>
        <v>0</v>
      </c>
      <c r="D26" s="682">
        <f t="shared" ref="D26:V26" si="8">SUM(D21:D25)</f>
        <v>3932770.14</v>
      </c>
      <c r="E26" s="682">
        <f t="shared" si="8"/>
        <v>1889360</v>
      </c>
      <c r="F26" s="682">
        <f t="shared" si="8"/>
        <v>5822130.1400000006</v>
      </c>
      <c r="G26" s="682">
        <f t="shared" si="8"/>
        <v>2266439</v>
      </c>
      <c r="H26" s="682">
        <f t="shared" si="8"/>
        <v>0</v>
      </c>
      <c r="I26" s="682">
        <f t="shared" si="8"/>
        <v>0</v>
      </c>
      <c r="J26" s="682">
        <f t="shared" si="8"/>
        <v>0</v>
      </c>
      <c r="K26" s="682">
        <f t="shared" si="8"/>
        <v>0</v>
      </c>
      <c r="L26" s="682">
        <f t="shared" si="8"/>
        <v>0</v>
      </c>
      <c r="M26" s="682">
        <f t="shared" si="8"/>
        <v>215239</v>
      </c>
      <c r="N26" s="682">
        <f t="shared" si="8"/>
        <v>0</v>
      </c>
      <c r="O26" s="682">
        <f t="shared" si="8"/>
        <v>505208.34</v>
      </c>
      <c r="P26" s="682">
        <f t="shared" si="8"/>
        <v>0</v>
      </c>
      <c r="Q26" s="682">
        <f t="shared" si="8"/>
        <v>507538.98000000004</v>
      </c>
      <c r="R26" s="682">
        <f t="shared" si="8"/>
        <v>0</v>
      </c>
      <c r="S26" s="682">
        <f t="shared" si="8"/>
        <v>0</v>
      </c>
      <c r="T26" s="682">
        <f t="shared" si="8"/>
        <v>0</v>
      </c>
      <c r="U26" s="682">
        <f t="shared" si="8"/>
        <v>0</v>
      </c>
      <c r="V26" s="682">
        <f t="shared" si="8"/>
        <v>0</v>
      </c>
      <c r="W26" s="673">
        <f t="shared" si="1"/>
        <v>3494425.32</v>
      </c>
      <c r="X26" s="672">
        <f t="shared" si="2"/>
        <v>9316555.4600000009</v>
      </c>
    </row>
    <row r="27" spans="1:24" ht="15" customHeight="1" x14ac:dyDescent="0.25">
      <c r="A27" s="675" t="s">
        <v>701</v>
      </c>
      <c r="B27" s="676" t="s">
        <v>702</v>
      </c>
      <c r="C27" s="677"/>
      <c r="D27" s="677">
        <v>160000</v>
      </c>
      <c r="E27" s="677"/>
      <c r="F27" s="678">
        <f t="shared" si="3"/>
        <v>160000</v>
      </c>
      <c r="G27" s="677">
        <v>15000</v>
      </c>
      <c r="H27" s="677"/>
      <c r="I27" s="677"/>
      <c r="J27" s="677"/>
      <c r="K27" s="677"/>
      <c r="L27" s="677"/>
      <c r="M27" s="677"/>
      <c r="N27" s="677"/>
      <c r="O27" s="677"/>
      <c r="P27" s="677">
        <v>108000</v>
      </c>
      <c r="Q27" s="677"/>
      <c r="R27" s="677"/>
      <c r="S27" s="677"/>
      <c r="T27" s="677"/>
      <c r="U27" s="677"/>
      <c r="V27" s="677"/>
      <c r="W27" s="673">
        <f t="shared" si="1"/>
        <v>123000</v>
      </c>
      <c r="X27" s="672">
        <f t="shared" si="2"/>
        <v>283000</v>
      </c>
    </row>
    <row r="28" spans="1:24" ht="15" customHeight="1" x14ac:dyDescent="0.25">
      <c r="A28" s="675" t="s">
        <v>703</v>
      </c>
      <c r="B28" s="676" t="s">
        <v>704</v>
      </c>
      <c r="C28" s="677"/>
      <c r="D28" s="677">
        <v>815000</v>
      </c>
      <c r="E28" s="677">
        <v>8102019</v>
      </c>
      <c r="F28" s="678">
        <f t="shared" si="3"/>
        <v>8917019</v>
      </c>
      <c r="G28" s="677">
        <v>1860000</v>
      </c>
      <c r="H28" s="677">
        <v>386000</v>
      </c>
      <c r="I28" s="677"/>
      <c r="J28" s="677"/>
      <c r="K28" s="677"/>
      <c r="L28" s="677"/>
      <c r="M28" s="677"/>
      <c r="N28" s="677"/>
      <c r="O28" s="677">
        <f>[1]Zöldterület!D27+20000</f>
        <v>170000</v>
      </c>
      <c r="P28" s="677"/>
      <c r="Q28" s="685">
        <v>715000</v>
      </c>
      <c r="R28" s="677"/>
      <c r="S28" s="677"/>
      <c r="T28" s="677">
        <v>270000</v>
      </c>
      <c r="U28" s="677"/>
      <c r="V28" s="677"/>
      <c r="W28" s="673">
        <f t="shared" si="1"/>
        <v>3401000</v>
      </c>
      <c r="X28" s="720">
        <f t="shared" si="2"/>
        <v>12318019</v>
      </c>
    </row>
    <row r="29" spans="1:24" ht="15" customHeight="1" x14ac:dyDescent="0.25">
      <c r="A29" s="675" t="s">
        <v>705</v>
      </c>
      <c r="B29" s="676" t="s">
        <v>706</v>
      </c>
      <c r="C29" s="677"/>
      <c r="D29" s="677"/>
      <c r="E29" s="677"/>
      <c r="F29" s="678">
        <f t="shared" si="3"/>
        <v>0</v>
      </c>
      <c r="G29" s="677"/>
      <c r="H29" s="677"/>
      <c r="I29" s="677"/>
      <c r="J29" s="677"/>
      <c r="K29" s="677"/>
      <c r="L29" s="677"/>
      <c r="M29" s="677">
        <v>140000</v>
      </c>
      <c r="N29" s="677">
        <v>100000</v>
      </c>
      <c r="O29" s="677"/>
      <c r="P29" s="677"/>
      <c r="Q29" s="677"/>
      <c r="R29" s="677"/>
      <c r="S29" s="677"/>
      <c r="T29" s="677"/>
      <c r="U29" s="677"/>
      <c r="V29" s="677"/>
      <c r="W29" s="673">
        <f t="shared" si="1"/>
        <v>240000</v>
      </c>
      <c r="X29" s="672">
        <f t="shared" si="2"/>
        <v>240000</v>
      </c>
    </row>
    <row r="30" spans="1:24" s="687" customFormat="1" ht="15" customHeight="1" x14ac:dyDescent="0.25">
      <c r="A30" s="686"/>
      <c r="B30" s="679" t="s">
        <v>707</v>
      </c>
      <c r="C30" s="678">
        <f>SUM(C27:C29)</f>
        <v>0</v>
      </c>
      <c r="D30" s="678">
        <f t="shared" ref="D30:V30" si="9">SUM(D27:D29)</f>
        <v>975000</v>
      </c>
      <c r="E30" s="678">
        <f t="shared" si="9"/>
        <v>8102019</v>
      </c>
      <c r="F30" s="678">
        <f t="shared" si="9"/>
        <v>9077019</v>
      </c>
      <c r="G30" s="678">
        <f t="shared" si="9"/>
        <v>1875000</v>
      </c>
      <c r="H30" s="678">
        <f t="shared" si="9"/>
        <v>386000</v>
      </c>
      <c r="I30" s="678">
        <f t="shared" si="9"/>
        <v>0</v>
      </c>
      <c r="J30" s="678">
        <f t="shared" si="9"/>
        <v>0</v>
      </c>
      <c r="K30" s="678">
        <f t="shared" si="9"/>
        <v>0</v>
      </c>
      <c r="L30" s="678">
        <f t="shared" si="9"/>
        <v>0</v>
      </c>
      <c r="M30" s="678">
        <f t="shared" si="9"/>
        <v>140000</v>
      </c>
      <c r="N30" s="678">
        <f t="shared" si="9"/>
        <v>100000</v>
      </c>
      <c r="O30" s="678">
        <f t="shared" si="9"/>
        <v>170000</v>
      </c>
      <c r="P30" s="678">
        <f t="shared" si="9"/>
        <v>108000</v>
      </c>
      <c r="Q30" s="678">
        <f t="shared" si="9"/>
        <v>715000</v>
      </c>
      <c r="R30" s="678">
        <f t="shared" si="9"/>
        <v>0</v>
      </c>
      <c r="S30" s="678">
        <f t="shared" si="9"/>
        <v>0</v>
      </c>
      <c r="T30" s="678">
        <f t="shared" si="9"/>
        <v>270000</v>
      </c>
      <c r="U30" s="678">
        <f t="shared" si="9"/>
        <v>0</v>
      </c>
      <c r="V30" s="678">
        <f t="shared" si="9"/>
        <v>0</v>
      </c>
      <c r="W30" s="673">
        <f t="shared" si="1"/>
        <v>3764000</v>
      </c>
      <c r="X30" s="672">
        <f t="shared" si="2"/>
        <v>12841019</v>
      </c>
    </row>
    <row r="31" spans="1:24" s="460" customFormat="1" ht="15" customHeight="1" x14ac:dyDescent="0.25">
      <c r="A31" s="688" t="s">
        <v>708</v>
      </c>
      <c r="B31" s="683" t="s">
        <v>709</v>
      </c>
      <c r="C31" s="689"/>
      <c r="D31" s="689"/>
      <c r="E31" s="689">
        <v>36000</v>
      </c>
      <c r="F31" s="678">
        <f t="shared" si="3"/>
        <v>36000</v>
      </c>
      <c r="G31" s="689">
        <v>403000</v>
      </c>
      <c r="H31" s="689"/>
      <c r="I31" s="689"/>
      <c r="J31" s="689"/>
      <c r="K31" s="689"/>
      <c r="L31" s="689"/>
      <c r="M31" s="689"/>
      <c r="N31" s="689"/>
      <c r="O31" s="689"/>
      <c r="P31" s="689"/>
      <c r="Q31" s="689">
        <f>[1]Faluház!E28</f>
        <v>0</v>
      </c>
      <c r="R31" s="689"/>
      <c r="S31" s="689"/>
      <c r="T31" s="689"/>
      <c r="U31" s="689"/>
      <c r="V31" s="689"/>
      <c r="W31" s="673">
        <f t="shared" si="1"/>
        <v>403000</v>
      </c>
      <c r="X31" s="672">
        <f t="shared" si="2"/>
        <v>439000</v>
      </c>
    </row>
    <row r="32" spans="1:24" ht="15" customHeight="1" x14ac:dyDescent="0.25">
      <c r="A32" s="675" t="s">
        <v>710</v>
      </c>
      <c r="B32" s="676" t="s">
        <v>711</v>
      </c>
      <c r="C32" s="677"/>
      <c r="D32" s="677"/>
      <c r="E32" s="677"/>
      <c r="F32" s="678">
        <f t="shared" si="3"/>
        <v>0</v>
      </c>
      <c r="G32" s="677">
        <v>560000</v>
      </c>
      <c r="H32" s="677">
        <v>700000</v>
      </c>
      <c r="I32" s="677"/>
      <c r="J32" s="677"/>
      <c r="K32" s="677"/>
      <c r="L32" s="677"/>
      <c r="M32" s="677"/>
      <c r="N32" s="677"/>
      <c r="O32" s="677"/>
      <c r="P32" s="677"/>
      <c r="Q32" s="677">
        <v>160000</v>
      </c>
      <c r="R32" s="677"/>
      <c r="S32" s="677"/>
      <c r="T32" s="677"/>
      <c r="U32" s="677"/>
      <c r="V32" s="677"/>
      <c r="W32" s="673">
        <f t="shared" si="1"/>
        <v>1420000</v>
      </c>
      <c r="X32" s="672">
        <f t="shared" si="2"/>
        <v>1420000</v>
      </c>
    </row>
    <row r="33" spans="1:24" s="687" customFormat="1" ht="15" customHeight="1" x14ac:dyDescent="0.25">
      <c r="A33" s="686"/>
      <c r="B33" s="679" t="s">
        <v>712</v>
      </c>
      <c r="C33" s="678">
        <f>SUM(C31:C32)</f>
        <v>0</v>
      </c>
      <c r="D33" s="678">
        <f t="shared" ref="D33:V33" si="10">SUM(D31:D32)</f>
        <v>0</v>
      </c>
      <c r="E33" s="678">
        <f t="shared" si="10"/>
        <v>36000</v>
      </c>
      <c r="F33" s="678">
        <f t="shared" si="10"/>
        <v>36000</v>
      </c>
      <c r="G33" s="678">
        <f t="shared" si="10"/>
        <v>963000</v>
      </c>
      <c r="H33" s="678">
        <f t="shared" si="10"/>
        <v>700000</v>
      </c>
      <c r="I33" s="678">
        <f t="shared" si="10"/>
        <v>0</v>
      </c>
      <c r="J33" s="678">
        <f t="shared" si="10"/>
        <v>0</v>
      </c>
      <c r="K33" s="678">
        <f t="shared" si="10"/>
        <v>0</v>
      </c>
      <c r="L33" s="678">
        <f t="shared" si="10"/>
        <v>0</v>
      </c>
      <c r="M33" s="678">
        <f t="shared" si="10"/>
        <v>0</v>
      </c>
      <c r="N33" s="678">
        <f t="shared" si="10"/>
        <v>0</v>
      </c>
      <c r="O33" s="678">
        <f t="shared" si="10"/>
        <v>0</v>
      </c>
      <c r="P33" s="678">
        <f t="shared" si="10"/>
        <v>0</v>
      </c>
      <c r="Q33" s="678">
        <f t="shared" si="10"/>
        <v>160000</v>
      </c>
      <c r="R33" s="678">
        <f t="shared" si="10"/>
        <v>0</v>
      </c>
      <c r="S33" s="678">
        <f t="shared" si="10"/>
        <v>0</v>
      </c>
      <c r="T33" s="678">
        <f t="shared" si="10"/>
        <v>0</v>
      </c>
      <c r="U33" s="678">
        <f t="shared" si="10"/>
        <v>0</v>
      </c>
      <c r="V33" s="678">
        <f t="shared" si="10"/>
        <v>0</v>
      </c>
      <c r="W33" s="673">
        <f t="shared" si="1"/>
        <v>1823000</v>
      </c>
      <c r="X33" s="672">
        <f t="shared" si="2"/>
        <v>1859000</v>
      </c>
    </row>
    <row r="34" spans="1:24" ht="15" customHeight="1" x14ac:dyDescent="0.25">
      <c r="A34" s="675" t="s">
        <v>713</v>
      </c>
      <c r="B34" s="676" t="s">
        <v>714</v>
      </c>
      <c r="C34" s="677"/>
      <c r="D34" s="677">
        <v>361000</v>
      </c>
      <c r="E34" s="677">
        <v>1000000</v>
      </c>
      <c r="F34" s="678">
        <f t="shared" si="3"/>
        <v>1361000</v>
      </c>
      <c r="G34" s="677">
        <v>480000</v>
      </c>
      <c r="H34" s="677">
        <v>735000</v>
      </c>
      <c r="I34" s="677"/>
      <c r="J34" s="677"/>
      <c r="K34" s="677">
        <v>3596208</v>
      </c>
      <c r="L34" s="677"/>
      <c r="M34" s="677">
        <v>56000</v>
      </c>
      <c r="N34" s="677"/>
      <c r="O34" s="677"/>
      <c r="P34" s="677"/>
      <c r="Q34" s="689">
        <v>1145000</v>
      </c>
      <c r="R34" s="677"/>
      <c r="S34" s="677"/>
      <c r="T34" s="677">
        <v>160000</v>
      </c>
      <c r="U34" s="677"/>
      <c r="V34" s="677"/>
      <c r="W34" s="673">
        <f t="shared" si="1"/>
        <v>6172208</v>
      </c>
      <c r="X34" s="672">
        <f t="shared" si="2"/>
        <v>7533208</v>
      </c>
    </row>
    <row r="35" spans="1:24" ht="15" customHeight="1" x14ac:dyDescent="0.25">
      <c r="A35" s="675" t="s">
        <v>715</v>
      </c>
      <c r="B35" s="676" t="s">
        <v>716</v>
      </c>
      <c r="C35" s="677"/>
      <c r="D35" s="677"/>
      <c r="E35" s="677"/>
      <c r="F35" s="678">
        <f t="shared" si="3"/>
        <v>0</v>
      </c>
      <c r="G35" s="677"/>
      <c r="H35" s="677"/>
      <c r="I35" s="677"/>
      <c r="J35" s="677"/>
      <c r="K35" s="677"/>
      <c r="L35" s="677"/>
      <c r="M35" s="677"/>
      <c r="N35" s="677"/>
      <c r="O35" s="677"/>
      <c r="P35" s="677"/>
      <c r="Q35" s="677"/>
      <c r="R35" s="677"/>
      <c r="S35" s="677"/>
      <c r="T35" s="677"/>
      <c r="U35" s="677">
        <v>1482908</v>
      </c>
      <c r="V35" s="677">
        <v>1361368</v>
      </c>
      <c r="W35" s="673">
        <f t="shared" si="1"/>
        <v>2844276</v>
      </c>
      <c r="X35" s="672">
        <f t="shared" si="2"/>
        <v>2844276</v>
      </c>
    </row>
    <row r="36" spans="1:24" ht="15" customHeight="1" x14ac:dyDescent="0.25">
      <c r="A36" s="675" t="s">
        <v>717</v>
      </c>
      <c r="B36" s="676" t="s">
        <v>718</v>
      </c>
      <c r="C36" s="677"/>
      <c r="D36" s="677"/>
      <c r="E36" s="677"/>
      <c r="F36" s="678">
        <f t="shared" si="3"/>
        <v>0</v>
      </c>
      <c r="G36" s="677">
        <v>120000</v>
      </c>
      <c r="H36" s="677"/>
      <c r="I36" s="677"/>
      <c r="J36" s="677"/>
      <c r="K36" s="677"/>
      <c r="L36" s="677"/>
      <c r="M36" s="677"/>
      <c r="N36" s="677"/>
      <c r="O36" s="677"/>
      <c r="P36" s="677"/>
      <c r="Q36" s="685">
        <v>1000000</v>
      </c>
      <c r="R36" s="677"/>
      <c r="S36" s="677"/>
      <c r="T36" s="677"/>
      <c r="U36" s="677"/>
      <c r="V36" s="677"/>
      <c r="W36" s="673">
        <f t="shared" si="1"/>
        <v>1120000</v>
      </c>
      <c r="X36" s="720">
        <f t="shared" si="2"/>
        <v>1120000</v>
      </c>
    </row>
    <row r="37" spans="1:24" ht="15" customHeight="1" x14ac:dyDescent="0.25">
      <c r="A37" s="675" t="s">
        <v>719</v>
      </c>
      <c r="B37" s="676" t="s">
        <v>720</v>
      </c>
      <c r="C37" s="677"/>
      <c r="D37" s="677">
        <v>75000</v>
      </c>
      <c r="E37" s="677">
        <v>200000</v>
      </c>
      <c r="F37" s="678">
        <f t="shared" si="3"/>
        <v>275000</v>
      </c>
      <c r="G37" s="677">
        <v>250000</v>
      </c>
      <c r="H37" s="677">
        <v>10000</v>
      </c>
      <c r="I37" s="677"/>
      <c r="J37" s="677"/>
      <c r="K37" s="677"/>
      <c r="L37" s="677"/>
      <c r="M37" s="677"/>
      <c r="N37" s="677">
        <f>[1]Közutak!D20</f>
        <v>2023622</v>
      </c>
      <c r="O37" s="677"/>
      <c r="P37" s="677"/>
      <c r="Q37" s="685">
        <v>350000</v>
      </c>
      <c r="R37" s="677"/>
      <c r="S37" s="677"/>
      <c r="T37" s="677">
        <v>80000</v>
      </c>
      <c r="U37" s="677"/>
      <c r="V37" s="677"/>
      <c r="W37" s="673">
        <f t="shared" si="1"/>
        <v>2713622</v>
      </c>
      <c r="X37" s="720">
        <f t="shared" si="2"/>
        <v>2988622</v>
      </c>
    </row>
    <row r="38" spans="1:24" ht="15" customHeight="1" x14ac:dyDescent="0.25">
      <c r="A38" s="675" t="s">
        <v>721</v>
      </c>
      <c r="B38" s="676" t="s">
        <v>722</v>
      </c>
      <c r="C38" s="677"/>
      <c r="D38" s="677"/>
      <c r="E38" s="677"/>
      <c r="F38" s="678">
        <f t="shared" si="3"/>
        <v>0</v>
      </c>
      <c r="G38" s="677"/>
      <c r="H38" s="677"/>
      <c r="I38" s="677"/>
      <c r="J38" s="677"/>
      <c r="K38" s="677"/>
      <c r="L38" s="677"/>
      <c r="M38" s="677"/>
      <c r="N38" s="677"/>
      <c r="O38" s="677"/>
      <c r="P38" s="677"/>
      <c r="Q38" s="677"/>
      <c r="R38" s="677"/>
      <c r="S38" s="677"/>
      <c r="T38" s="677"/>
      <c r="U38" s="677"/>
      <c r="V38" s="677"/>
      <c r="W38" s="673">
        <f t="shared" si="1"/>
        <v>0</v>
      </c>
      <c r="X38" s="672">
        <f t="shared" si="2"/>
        <v>0</v>
      </c>
    </row>
    <row r="39" spans="1:24" ht="15" customHeight="1" x14ac:dyDescent="0.25">
      <c r="A39" s="675" t="s">
        <v>721</v>
      </c>
      <c r="B39" s="676" t="s">
        <v>723</v>
      </c>
      <c r="C39" s="677"/>
      <c r="D39" s="677"/>
      <c r="E39" s="677"/>
      <c r="F39" s="678">
        <f t="shared" si="3"/>
        <v>0</v>
      </c>
      <c r="G39" s="677"/>
      <c r="H39" s="677"/>
      <c r="I39" s="677"/>
      <c r="J39" s="677"/>
      <c r="K39" s="677"/>
      <c r="L39" s="677"/>
      <c r="M39" s="677"/>
      <c r="N39" s="677"/>
      <c r="O39" s="677"/>
      <c r="P39" s="677"/>
      <c r="Q39" s="677"/>
      <c r="R39" s="677"/>
      <c r="S39" s="677"/>
      <c r="T39" s="677"/>
      <c r="U39" s="677"/>
      <c r="V39" s="677"/>
      <c r="W39" s="673">
        <f t="shared" si="1"/>
        <v>0</v>
      </c>
      <c r="X39" s="672">
        <f t="shared" si="2"/>
        <v>0</v>
      </c>
    </row>
    <row r="40" spans="1:24" ht="15" customHeight="1" x14ac:dyDescent="0.25">
      <c r="A40" s="675" t="s">
        <v>724</v>
      </c>
      <c r="B40" s="676" t="s">
        <v>725</v>
      </c>
      <c r="C40" s="677"/>
      <c r="D40" s="677">
        <v>300000</v>
      </c>
      <c r="E40" s="677"/>
      <c r="F40" s="678">
        <f t="shared" si="3"/>
        <v>300000</v>
      </c>
      <c r="G40" s="685">
        <v>1188636</v>
      </c>
      <c r="H40" s="677"/>
      <c r="I40" s="677"/>
      <c r="J40" s="677"/>
      <c r="K40" s="677"/>
      <c r="L40" s="677">
        <v>1560468</v>
      </c>
      <c r="M40" s="677"/>
      <c r="N40" s="677">
        <f>[1]Közutak!D23</f>
        <v>0</v>
      </c>
      <c r="O40" s="677"/>
      <c r="P40" s="677"/>
      <c r="Q40" s="685">
        <v>800000</v>
      </c>
      <c r="R40" s="677"/>
      <c r="S40" s="677"/>
      <c r="T40" s="677"/>
      <c r="U40" s="677"/>
      <c r="V40" s="677"/>
      <c r="W40" s="673">
        <f t="shared" si="1"/>
        <v>3549104</v>
      </c>
      <c r="X40" s="720">
        <f t="shared" si="2"/>
        <v>3849104</v>
      </c>
    </row>
    <row r="41" spans="1:24" ht="15" customHeight="1" x14ac:dyDescent="0.25">
      <c r="A41" s="675" t="s">
        <v>726</v>
      </c>
      <c r="B41" s="690" t="s">
        <v>727</v>
      </c>
      <c r="C41" s="677"/>
      <c r="D41" s="677">
        <v>224614</v>
      </c>
      <c r="E41" s="677">
        <v>300000</v>
      </c>
      <c r="F41" s="678">
        <f t="shared" si="3"/>
        <v>524614</v>
      </c>
      <c r="G41" s="677">
        <v>3955649</v>
      </c>
      <c r="H41" s="677">
        <v>120000</v>
      </c>
      <c r="I41" s="677"/>
      <c r="J41" s="677"/>
      <c r="K41" s="677"/>
      <c r="L41" s="677"/>
      <c r="M41" s="677">
        <v>45000</v>
      </c>
      <c r="N41" s="677">
        <f>[1]Közutak!D21</f>
        <v>200000</v>
      </c>
      <c r="O41" s="677"/>
      <c r="P41" s="677"/>
      <c r="Q41" s="685">
        <v>730000</v>
      </c>
      <c r="R41" s="677"/>
      <c r="S41" s="677"/>
      <c r="T41" s="677">
        <v>120000</v>
      </c>
      <c r="U41" s="677"/>
      <c r="V41" s="677"/>
      <c r="W41" s="673">
        <f t="shared" si="1"/>
        <v>5170649</v>
      </c>
      <c r="X41" s="720">
        <f t="shared" si="2"/>
        <v>5695263</v>
      </c>
    </row>
    <row r="42" spans="1:24" s="687" customFormat="1" ht="15" customHeight="1" x14ac:dyDescent="0.25">
      <c r="A42" s="686"/>
      <c r="B42" s="679" t="s">
        <v>728</v>
      </c>
      <c r="C42" s="678">
        <f t="shared" ref="C42:V42" si="11">SUM(C34:C41)</f>
        <v>0</v>
      </c>
      <c r="D42" s="678">
        <f t="shared" si="11"/>
        <v>960614</v>
      </c>
      <c r="E42" s="678">
        <f t="shared" si="11"/>
        <v>1500000</v>
      </c>
      <c r="F42" s="678">
        <f t="shared" si="11"/>
        <v>2460614</v>
      </c>
      <c r="G42" s="678">
        <f t="shared" si="11"/>
        <v>5994285</v>
      </c>
      <c r="H42" s="678">
        <f t="shared" si="11"/>
        <v>865000</v>
      </c>
      <c r="I42" s="678">
        <f t="shared" si="11"/>
        <v>0</v>
      </c>
      <c r="J42" s="678">
        <f t="shared" si="11"/>
        <v>0</v>
      </c>
      <c r="K42" s="678">
        <f t="shared" si="11"/>
        <v>3596208</v>
      </c>
      <c r="L42" s="678">
        <f t="shared" si="11"/>
        <v>1560468</v>
      </c>
      <c r="M42" s="678">
        <f t="shared" si="11"/>
        <v>101000</v>
      </c>
      <c r="N42" s="678">
        <f t="shared" si="11"/>
        <v>2223622</v>
      </c>
      <c r="O42" s="678">
        <f t="shared" si="11"/>
        <v>0</v>
      </c>
      <c r="P42" s="678">
        <f t="shared" si="11"/>
        <v>0</v>
      </c>
      <c r="Q42" s="678">
        <f t="shared" si="11"/>
        <v>4025000</v>
      </c>
      <c r="R42" s="678">
        <f t="shared" si="11"/>
        <v>0</v>
      </c>
      <c r="S42" s="678">
        <f t="shared" si="11"/>
        <v>0</v>
      </c>
      <c r="T42" s="678">
        <f t="shared" si="11"/>
        <v>360000</v>
      </c>
      <c r="U42" s="678">
        <f t="shared" si="11"/>
        <v>1482908</v>
      </c>
      <c r="V42" s="678">
        <f t="shared" si="11"/>
        <v>1361368</v>
      </c>
      <c r="W42" s="673">
        <f t="shared" si="1"/>
        <v>21569859</v>
      </c>
      <c r="X42" s="672">
        <f t="shared" si="2"/>
        <v>24030473</v>
      </c>
    </row>
    <row r="43" spans="1:24" ht="15" customHeight="1" x14ac:dyDescent="0.25">
      <c r="A43" s="675" t="s">
        <v>729</v>
      </c>
      <c r="B43" s="676" t="s">
        <v>730</v>
      </c>
      <c r="C43" s="677"/>
      <c r="D43" s="677"/>
      <c r="E43" s="677"/>
      <c r="F43" s="678">
        <f t="shared" si="3"/>
        <v>0</v>
      </c>
      <c r="G43" s="677">
        <v>40000</v>
      </c>
      <c r="H43" s="677"/>
      <c r="I43" s="677"/>
      <c r="J43" s="677"/>
      <c r="K43" s="677"/>
      <c r="L43" s="677"/>
      <c r="M43" s="677"/>
      <c r="N43" s="677"/>
      <c r="O43" s="677"/>
      <c r="P43" s="677"/>
      <c r="Q43" s="677">
        <v>2000</v>
      </c>
      <c r="R43" s="677"/>
      <c r="S43" s="677"/>
      <c r="T43" s="677"/>
      <c r="U43" s="677"/>
      <c r="V43" s="677"/>
      <c r="W43" s="673">
        <f t="shared" si="1"/>
        <v>42000</v>
      </c>
      <c r="X43" s="672">
        <f t="shared" si="2"/>
        <v>42000</v>
      </c>
    </row>
    <row r="44" spans="1:24" ht="15" customHeight="1" x14ac:dyDescent="0.25">
      <c r="A44" s="675" t="s">
        <v>731</v>
      </c>
      <c r="B44" s="676" t="s">
        <v>732</v>
      </c>
      <c r="C44" s="677"/>
      <c r="D44" s="677"/>
      <c r="E44" s="677"/>
      <c r="F44" s="678">
        <f t="shared" si="3"/>
        <v>0</v>
      </c>
      <c r="G44" s="677">
        <v>180000</v>
      </c>
      <c r="H44" s="677"/>
      <c r="I44" s="677"/>
      <c r="J44" s="677"/>
      <c r="K44" s="677"/>
      <c r="L44" s="677"/>
      <c r="M44" s="677"/>
      <c r="N44" s="677"/>
      <c r="O44" s="677"/>
      <c r="P44" s="677"/>
      <c r="Q44" s="677"/>
      <c r="R44" s="677"/>
      <c r="S44" s="677"/>
      <c r="T44" s="677"/>
      <c r="U44" s="677"/>
      <c r="V44" s="677"/>
      <c r="W44" s="673">
        <f t="shared" si="1"/>
        <v>180000</v>
      </c>
      <c r="X44" s="672">
        <f t="shared" si="2"/>
        <v>180000</v>
      </c>
    </row>
    <row r="45" spans="1:24" s="687" customFormat="1" ht="15" customHeight="1" x14ac:dyDescent="0.25">
      <c r="A45" s="686"/>
      <c r="B45" s="679" t="s">
        <v>733</v>
      </c>
      <c r="C45" s="678">
        <f>SUM(C43:C44)</f>
        <v>0</v>
      </c>
      <c r="D45" s="678">
        <f t="shared" ref="D45:V45" si="12">SUM(D43:D44)</f>
        <v>0</v>
      </c>
      <c r="E45" s="678">
        <f t="shared" si="12"/>
        <v>0</v>
      </c>
      <c r="F45" s="678">
        <f t="shared" si="12"/>
        <v>0</v>
      </c>
      <c r="G45" s="678">
        <f t="shared" si="12"/>
        <v>220000</v>
      </c>
      <c r="H45" s="678">
        <f t="shared" si="12"/>
        <v>0</v>
      </c>
      <c r="I45" s="678">
        <f t="shared" si="12"/>
        <v>0</v>
      </c>
      <c r="J45" s="678">
        <f t="shared" si="12"/>
        <v>0</v>
      </c>
      <c r="K45" s="678">
        <f t="shared" si="12"/>
        <v>0</v>
      </c>
      <c r="L45" s="678">
        <f t="shared" si="12"/>
        <v>0</v>
      </c>
      <c r="M45" s="678">
        <f t="shared" si="12"/>
        <v>0</v>
      </c>
      <c r="N45" s="678">
        <f t="shared" si="12"/>
        <v>0</v>
      </c>
      <c r="O45" s="678">
        <f t="shared" si="12"/>
        <v>0</v>
      </c>
      <c r="P45" s="678">
        <f t="shared" si="12"/>
        <v>0</v>
      </c>
      <c r="Q45" s="678">
        <f t="shared" si="12"/>
        <v>2000</v>
      </c>
      <c r="R45" s="678">
        <f t="shared" si="12"/>
        <v>0</v>
      </c>
      <c r="S45" s="678">
        <f t="shared" si="12"/>
        <v>0</v>
      </c>
      <c r="T45" s="678">
        <f t="shared" si="12"/>
        <v>0</v>
      </c>
      <c r="U45" s="678">
        <f t="shared" si="12"/>
        <v>0</v>
      </c>
      <c r="V45" s="678">
        <f t="shared" si="12"/>
        <v>0</v>
      </c>
      <c r="W45" s="673">
        <f t="shared" si="1"/>
        <v>222000</v>
      </c>
      <c r="X45" s="672">
        <f t="shared" si="2"/>
        <v>222000</v>
      </c>
    </row>
    <row r="46" spans="1:24" ht="15" customHeight="1" x14ac:dyDescent="0.25">
      <c r="A46" s="675" t="s">
        <v>734</v>
      </c>
      <c r="B46" s="676" t="s">
        <v>735</v>
      </c>
      <c r="C46" s="677"/>
      <c r="D46" s="677">
        <v>593356</v>
      </c>
      <c r="E46" s="677">
        <v>2602265</v>
      </c>
      <c r="F46" s="678">
        <f t="shared" si="3"/>
        <v>3195621</v>
      </c>
      <c r="G46" s="685">
        <v>2534392</v>
      </c>
      <c r="H46" s="677">
        <v>526770</v>
      </c>
      <c r="I46" s="677"/>
      <c r="J46" s="677"/>
      <c r="K46" s="677">
        <f>[1]Közvilágítás!I19</f>
        <v>3096208</v>
      </c>
      <c r="L46" s="677"/>
      <c r="M46" s="677">
        <f>[1]Köztemető!D31</f>
        <v>40000</v>
      </c>
      <c r="N46" s="677">
        <f>[1]Közutak!D22</f>
        <v>627377.94000000006</v>
      </c>
      <c r="O46" s="677">
        <v>45900</v>
      </c>
      <c r="P46" s="677">
        <v>5400</v>
      </c>
      <c r="Q46" s="685">
        <v>2095200</v>
      </c>
      <c r="R46" s="677"/>
      <c r="S46" s="677"/>
      <c r="T46" s="677">
        <v>170100</v>
      </c>
      <c r="U46" s="677">
        <v>400385</v>
      </c>
      <c r="V46" s="677">
        <v>367569</v>
      </c>
      <c r="W46" s="673">
        <f t="shared" si="1"/>
        <v>9909301.9400000013</v>
      </c>
      <c r="X46" s="720">
        <f t="shared" si="2"/>
        <v>13104922.940000001</v>
      </c>
    </row>
    <row r="47" spans="1:24" ht="15" customHeight="1" x14ac:dyDescent="0.25">
      <c r="A47" s="675" t="s">
        <v>736</v>
      </c>
      <c r="B47" s="676" t="s">
        <v>737</v>
      </c>
      <c r="C47" s="677"/>
      <c r="D47" s="677"/>
      <c r="E47" s="677"/>
      <c r="F47" s="678">
        <f t="shared" si="3"/>
        <v>0</v>
      </c>
      <c r="G47" s="677"/>
      <c r="H47" s="677"/>
      <c r="I47" s="677"/>
      <c r="J47" s="677"/>
      <c r="K47" s="677"/>
      <c r="L47" s="677"/>
      <c r="M47" s="677"/>
      <c r="N47" s="677"/>
      <c r="O47" s="677"/>
      <c r="P47" s="677"/>
      <c r="Q47" s="677"/>
      <c r="R47" s="677"/>
      <c r="S47" s="677"/>
      <c r="T47" s="677"/>
      <c r="U47" s="677"/>
      <c r="V47" s="677"/>
      <c r="W47" s="673">
        <f t="shared" si="1"/>
        <v>0</v>
      </c>
      <c r="X47" s="672">
        <f t="shared" si="2"/>
        <v>0</v>
      </c>
    </row>
    <row r="48" spans="1:24" ht="15" customHeight="1" x14ac:dyDescent="0.25">
      <c r="A48" s="675" t="s">
        <v>738</v>
      </c>
      <c r="B48" s="676" t="s">
        <v>739</v>
      </c>
      <c r="C48" s="677"/>
      <c r="D48" s="677"/>
      <c r="E48" s="677"/>
      <c r="F48" s="678">
        <f t="shared" si="3"/>
        <v>0</v>
      </c>
      <c r="G48" s="677"/>
      <c r="H48" s="677"/>
      <c r="I48" s="677"/>
      <c r="J48" s="677"/>
      <c r="K48" s="677"/>
      <c r="L48" s="677"/>
      <c r="M48" s="677"/>
      <c r="N48" s="677"/>
      <c r="O48" s="677"/>
      <c r="P48" s="677"/>
      <c r="Q48" s="677"/>
      <c r="R48" s="677"/>
      <c r="S48" s="677"/>
      <c r="T48" s="677"/>
      <c r="U48" s="677"/>
      <c r="V48" s="677"/>
      <c r="W48" s="673">
        <f t="shared" si="1"/>
        <v>0</v>
      </c>
      <c r="X48" s="672">
        <f t="shared" si="2"/>
        <v>0</v>
      </c>
    </row>
    <row r="49" spans="1:24" ht="15" customHeight="1" x14ac:dyDescent="0.25">
      <c r="A49" s="675" t="s">
        <v>738</v>
      </c>
      <c r="B49" s="676" t="s">
        <v>740</v>
      </c>
      <c r="C49" s="677"/>
      <c r="D49" s="677"/>
      <c r="E49" s="677"/>
      <c r="F49" s="678">
        <f t="shared" si="3"/>
        <v>0</v>
      </c>
      <c r="G49" s="677"/>
      <c r="H49" s="677"/>
      <c r="I49" s="677"/>
      <c r="J49" s="677"/>
      <c r="K49" s="677"/>
      <c r="L49" s="677"/>
      <c r="M49" s="677"/>
      <c r="N49" s="677"/>
      <c r="O49" s="677"/>
      <c r="P49" s="677"/>
      <c r="Q49" s="677"/>
      <c r="R49" s="677"/>
      <c r="S49" s="677"/>
      <c r="T49" s="677"/>
      <c r="U49" s="677"/>
      <c r="V49" s="677"/>
      <c r="W49" s="673">
        <f t="shared" si="1"/>
        <v>0</v>
      </c>
      <c r="X49" s="672">
        <f t="shared" si="2"/>
        <v>0</v>
      </c>
    </row>
    <row r="50" spans="1:24" ht="15" customHeight="1" x14ac:dyDescent="0.25">
      <c r="A50" s="675" t="s">
        <v>741</v>
      </c>
      <c r="B50" s="676" t="s">
        <v>742</v>
      </c>
      <c r="C50" s="677"/>
      <c r="D50" s="677"/>
      <c r="E50" s="677"/>
      <c r="F50" s="678">
        <f t="shared" si="3"/>
        <v>0</v>
      </c>
      <c r="G50" s="677"/>
      <c r="H50" s="677"/>
      <c r="I50" s="677"/>
      <c r="J50" s="677"/>
      <c r="K50" s="677"/>
      <c r="L50" s="677"/>
      <c r="M50" s="677"/>
      <c r="N50" s="677"/>
      <c r="O50" s="677"/>
      <c r="P50" s="677"/>
      <c r="Q50" s="677"/>
      <c r="R50" s="677"/>
      <c r="S50" s="677"/>
      <c r="T50" s="677"/>
      <c r="U50" s="677"/>
      <c r="V50" s="677"/>
      <c r="W50" s="673">
        <f t="shared" si="1"/>
        <v>0</v>
      </c>
      <c r="X50" s="672">
        <f t="shared" si="2"/>
        <v>0</v>
      </c>
    </row>
    <row r="51" spans="1:24" ht="15" customHeight="1" x14ac:dyDescent="0.25">
      <c r="A51" s="675" t="s">
        <v>743</v>
      </c>
      <c r="B51" s="676" t="s">
        <v>744</v>
      </c>
      <c r="C51" s="677"/>
      <c r="D51" s="677">
        <v>300000</v>
      </c>
      <c r="E51" s="677"/>
      <c r="F51" s="678">
        <f t="shared" si="3"/>
        <v>300000</v>
      </c>
      <c r="G51" s="677">
        <v>850000</v>
      </c>
      <c r="H51" s="677">
        <f>'[1]Önkormányzati igazg.'!E86</f>
        <v>0</v>
      </c>
      <c r="I51" s="677"/>
      <c r="J51" s="677"/>
      <c r="K51" s="677"/>
      <c r="L51" s="677"/>
      <c r="M51" s="677"/>
      <c r="N51" s="677"/>
      <c r="O51" s="677"/>
      <c r="P51" s="677"/>
      <c r="Q51" s="685">
        <v>2880000</v>
      </c>
      <c r="R51" s="677"/>
      <c r="S51" s="677"/>
      <c r="T51" s="677"/>
      <c r="U51" s="677"/>
      <c r="V51" s="677"/>
      <c r="W51" s="673">
        <f t="shared" si="1"/>
        <v>3730000</v>
      </c>
      <c r="X51" s="720">
        <f t="shared" si="2"/>
        <v>4030000</v>
      </c>
    </row>
    <row r="52" spans="1:24" ht="15" customHeight="1" x14ac:dyDescent="0.25">
      <c r="A52" s="675"/>
      <c r="B52" s="679" t="s">
        <v>745</v>
      </c>
      <c r="C52" s="677">
        <f>SUM(C46:C51)</f>
        <v>0</v>
      </c>
      <c r="D52" s="677">
        <f t="shared" ref="D52:V52" si="13">SUM(D46:D51)</f>
        <v>893356</v>
      </c>
      <c r="E52" s="677">
        <f t="shared" si="13"/>
        <v>2602265</v>
      </c>
      <c r="F52" s="678">
        <f t="shared" si="13"/>
        <v>3495621</v>
      </c>
      <c r="G52" s="677">
        <f t="shared" si="13"/>
        <v>3384392</v>
      </c>
      <c r="H52" s="677">
        <f t="shared" si="13"/>
        <v>526770</v>
      </c>
      <c r="I52" s="677">
        <f t="shared" si="13"/>
        <v>0</v>
      </c>
      <c r="J52" s="677">
        <f t="shared" si="13"/>
        <v>0</v>
      </c>
      <c r="K52" s="677">
        <f t="shared" si="13"/>
        <v>3096208</v>
      </c>
      <c r="L52" s="677">
        <f t="shared" si="13"/>
        <v>0</v>
      </c>
      <c r="M52" s="677">
        <f t="shared" si="13"/>
        <v>40000</v>
      </c>
      <c r="N52" s="677">
        <f t="shared" si="13"/>
        <v>627377.94000000006</v>
      </c>
      <c r="O52" s="677">
        <f t="shared" si="13"/>
        <v>45900</v>
      </c>
      <c r="P52" s="677">
        <f t="shared" si="13"/>
        <v>5400</v>
      </c>
      <c r="Q52" s="677">
        <f t="shared" si="13"/>
        <v>4975200</v>
      </c>
      <c r="R52" s="677">
        <f t="shared" si="13"/>
        <v>0</v>
      </c>
      <c r="S52" s="677">
        <f t="shared" si="13"/>
        <v>0</v>
      </c>
      <c r="T52" s="677">
        <f t="shared" si="13"/>
        <v>170100</v>
      </c>
      <c r="U52" s="677">
        <f t="shared" si="13"/>
        <v>400385</v>
      </c>
      <c r="V52" s="677">
        <f t="shared" si="13"/>
        <v>367569</v>
      </c>
      <c r="W52" s="673">
        <f t="shared" si="1"/>
        <v>13639301.940000001</v>
      </c>
      <c r="X52" s="672">
        <f t="shared" si="2"/>
        <v>17134922.940000001</v>
      </c>
    </row>
    <row r="53" spans="1:24" s="473" customFormat="1" ht="15" customHeight="1" x14ac:dyDescent="0.25">
      <c r="A53" s="680"/>
      <c r="B53" s="681" t="s">
        <v>746</v>
      </c>
      <c r="C53" s="682">
        <f t="shared" ref="C53:V53" si="14">C30+C33+C42+C45+C52</f>
        <v>0</v>
      </c>
      <c r="D53" s="682">
        <f t="shared" si="14"/>
        <v>2828970</v>
      </c>
      <c r="E53" s="682">
        <f t="shared" si="14"/>
        <v>12240284</v>
      </c>
      <c r="F53" s="682">
        <f t="shared" si="14"/>
        <v>15069254</v>
      </c>
      <c r="G53" s="682">
        <f t="shared" si="14"/>
        <v>12436677</v>
      </c>
      <c r="H53" s="682">
        <f t="shared" si="14"/>
        <v>2477770</v>
      </c>
      <c r="I53" s="682">
        <f t="shared" si="14"/>
        <v>0</v>
      </c>
      <c r="J53" s="682">
        <f t="shared" si="14"/>
        <v>0</v>
      </c>
      <c r="K53" s="682">
        <f t="shared" si="14"/>
        <v>6692416</v>
      </c>
      <c r="L53" s="682">
        <f t="shared" si="14"/>
        <v>1560468</v>
      </c>
      <c r="M53" s="682">
        <f t="shared" si="14"/>
        <v>281000</v>
      </c>
      <c r="N53" s="682">
        <f t="shared" si="14"/>
        <v>2950999.94</v>
      </c>
      <c r="O53" s="682">
        <f t="shared" si="14"/>
        <v>215900</v>
      </c>
      <c r="P53" s="682">
        <f t="shared" si="14"/>
        <v>113400</v>
      </c>
      <c r="Q53" s="682">
        <f t="shared" si="14"/>
        <v>9877200</v>
      </c>
      <c r="R53" s="682">
        <f t="shared" si="14"/>
        <v>0</v>
      </c>
      <c r="S53" s="682">
        <f t="shared" si="14"/>
        <v>0</v>
      </c>
      <c r="T53" s="682">
        <f t="shared" si="14"/>
        <v>800100</v>
      </c>
      <c r="U53" s="682">
        <f t="shared" si="14"/>
        <v>1883293</v>
      </c>
      <c r="V53" s="682">
        <f t="shared" si="14"/>
        <v>1728937</v>
      </c>
      <c r="W53" s="673">
        <f t="shared" si="1"/>
        <v>41018160.939999998</v>
      </c>
      <c r="X53" s="672">
        <f t="shared" si="2"/>
        <v>56087414.939999998</v>
      </c>
    </row>
    <row r="54" spans="1:24" ht="15" customHeight="1" x14ac:dyDescent="0.25">
      <c r="A54" s="675" t="s">
        <v>747</v>
      </c>
      <c r="B54" s="676" t="s">
        <v>748</v>
      </c>
      <c r="C54" s="677"/>
      <c r="D54" s="677"/>
      <c r="E54" s="677"/>
      <c r="F54" s="678">
        <f t="shared" si="3"/>
        <v>0</v>
      </c>
      <c r="G54" s="677"/>
      <c r="H54" s="677"/>
      <c r="I54" s="677"/>
      <c r="J54" s="677"/>
      <c r="K54" s="677"/>
      <c r="L54" s="677"/>
      <c r="M54" s="677"/>
      <c r="N54" s="677"/>
      <c r="O54" s="677"/>
      <c r="P54" s="677"/>
      <c r="Q54" s="677"/>
      <c r="R54" s="677"/>
      <c r="S54" s="677"/>
      <c r="T54" s="677"/>
      <c r="U54" s="677"/>
      <c r="V54" s="677"/>
      <c r="W54" s="673">
        <f t="shared" si="1"/>
        <v>0</v>
      </c>
      <c r="X54" s="672">
        <f t="shared" si="2"/>
        <v>0</v>
      </c>
    </row>
    <row r="55" spans="1:24" ht="15" customHeight="1" x14ac:dyDescent="0.25">
      <c r="A55" s="675" t="s">
        <v>749</v>
      </c>
      <c r="B55" s="676" t="s">
        <v>750</v>
      </c>
      <c r="C55" s="677"/>
      <c r="D55" s="677"/>
      <c r="E55" s="677"/>
      <c r="F55" s="678">
        <f t="shared" si="3"/>
        <v>0</v>
      </c>
      <c r="G55" s="677"/>
      <c r="H55" s="677"/>
      <c r="I55" s="677"/>
      <c r="J55" s="677"/>
      <c r="K55" s="677"/>
      <c r="L55" s="677"/>
      <c r="M55" s="677"/>
      <c r="N55" s="677"/>
      <c r="O55" s="677"/>
      <c r="P55" s="677"/>
      <c r="Q55" s="677"/>
      <c r="R55" s="677"/>
      <c r="S55" s="677"/>
      <c r="T55" s="677"/>
      <c r="U55" s="677"/>
      <c r="V55" s="677"/>
      <c r="W55" s="673">
        <f t="shared" si="1"/>
        <v>0</v>
      </c>
      <c r="X55" s="672">
        <f t="shared" si="2"/>
        <v>0</v>
      </c>
    </row>
    <row r="56" spans="1:24" s="687" customFormat="1" ht="15" customHeight="1" x14ac:dyDescent="0.25">
      <c r="A56" s="686"/>
      <c r="B56" s="679" t="s">
        <v>751</v>
      </c>
      <c r="C56" s="678">
        <f>SUM(C54:C55)</f>
        <v>0</v>
      </c>
      <c r="D56" s="678">
        <f t="shared" ref="D56:V56" si="15">SUM(D54:D55)</f>
        <v>0</v>
      </c>
      <c r="E56" s="678">
        <f t="shared" si="15"/>
        <v>0</v>
      </c>
      <c r="F56" s="678">
        <f t="shared" si="15"/>
        <v>0</v>
      </c>
      <c r="G56" s="678">
        <f t="shared" si="15"/>
        <v>0</v>
      </c>
      <c r="H56" s="678">
        <f t="shared" si="15"/>
        <v>0</v>
      </c>
      <c r="I56" s="678">
        <f t="shared" si="15"/>
        <v>0</v>
      </c>
      <c r="J56" s="678">
        <f t="shared" si="15"/>
        <v>0</v>
      </c>
      <c r="K56" s="678">
        <f t="shared" si="15"/>
        <v>0</v>
      </c>
      <c r="L56" s="678">
        <f t="shared" si="15"/>
        <v>0</v>
      </c>
      <c r="M56" s="678">
        <f t="shared" si="15"/>
        <v>0</v>
      </c>
      <c r="N56" s="678">
        <f t="shared" si="15"/>
        <v>0</v>
      </c>
      <c r="O56" s="678">
        <f t="shared" si="15"/>
        <v>0</v>
      </c>
      <c r="P56" s="678">
        <f t="shared" si="15"/>
        <v>0</v>
      </c>
      <c r="Q56" s="678">
        <f t="shared" si="15"/>
        <v>0</v>
      </c>
      <c r="R56" s="678">
        <f t="shared" si="15"/>
        <v>0</v>
      </c>
      <c r="S56" s="678">
        <f t="shared" si="15"/>
        <v>0</v>
      </c>
      <c r="T56" s="678">
        <f t="shared" si="15"/>
        <v>0</v>
      </c>
      <c r="U56" s="678">
        <f t="shared" si="15"/>
        <v>0</v>
      </c>
      <c r="V56" s="678">
        <f t="shared" si="15"/>
        <v>0</v>
      </c>
      <c r="W56" s="673">
        <f t="shared" si="1"/>
        <v>0</v>
      </c>
      <c r="X56" s="672">
        <f t="shared" si="2"/>
        <v>0</v>
      </c>
    </row>
    <row r="57" spans="1:24" s="687" customFormat="1" ht="15" customHeight="1" x14ac:dyDescent="0.25">
      <c r="A57" s="686"/>
      <c r="B57" s="679" t="s">
        <v>752</v>
      </c>
      <c r="C57" s="678"/>
      <c r="D57" s="678"/>
      <c r="E57" s="678"/>
      <c r="F57" s="678">
        <f t="shared" si="3"/>
        <v>0</v>
      </c>
      <c r="G57" s="678"/>
      <c r="H57" s="678"/>
      <c r="I57" s="678"/>
      <c r="J57" s="678"/>
      <c r="K57" s="678"/>
      <c r="L57" s="678"/>
      <c r="M57" s="678"/>
      <c r="N57" s="678"/>
      <c r="O57" s="678"/>
      <c r="P57" s="678"/>
      <c r="Q57" s="678"/>
      <c r="R57" s="678"/>
      <c r="S57" s="678"/>
      <c r="T57" s="678"/>
      <c r="U57" s="678"/>
      <c r="V57" s="678"/>
      <c r="W57" s="673">
        <f t="shared" si="1"/>
        <v>0</v>
      </c>
      <c r="X57" s="672">
        <f t="shared" si="2"/>
        <v>0</v>
      </c>
    </row>
    <row r="58" spans="1:24" s="687" customFormat="1" ht="15" customHeight="1" x14ac:dyDescent="0.25">
      <c r="A58" s="686"/>
      <c r="B58" s="679" t="s">
        <v>753</v>
      </c>
      <c r="C58" s="678"/>
      <c r="D58" s="678"/>
      <c r="E58" s="678"/>
      <c r="F58" s="678">
        <f t="shared" si="3"/>
        <v>0</v>
      </c>
      <c r="G58" s="678"/>
      <c r="H58" s="678"/>
      <c r="I58" s="678"/>
      <c r="J58" s="678"/>
      <c r="K58" s="678"/>
      <c r="L58" s="678"/>
      <c r="M58" s="678"/>
      <c r="N58" s="678"/>
      <c r="O58" s="678"/>
      <c r="P58" s="678"/>
      <c r="Q58" s="678"/>
      <c r="R58" s="678"/>
      <c r="S58" s="678"/>
      <c r="T58" s="678"/>
      <c r="U58" s="678"/>
      <c r="V58" s="678"/>
      <c r="W58" s="673">
        <f t="shared" si="1"/>
        <v>0</v>
      </c>
      <c r="X58" s="672">
        <f t="shared" si="2"/>
        <v>0</v>
      </c>
    </row>
    <row r="59" spans="1:24" ht="15" customHeight="1" x14ac:dyDescent="0.25">
      <c r="A59" s="675" t="s">
        <v>754</v>
      </c>
      <c r="B59" s="676" t="s">
        <v>755</v>
      </c>
      <c r="C59" s="677"/>
      <c r="D59" s="677"/>
      <c r="E59" s="677"/>
      <c r="F59" s="678">
        <f t="shared" si="3"/>
        <v>0</v>
      </c>
      <c r="G59" s="677"/>
      <c r="H59" s="677"/>
      <c r="I59" s="677"/>
      <c r="J59" s="677"/>
      <c r="K59" s="677"/>
      <c r="L59" s="677"/>
      <c r="M59" s="677"/>
      <c r="N59" s="677"/>
      <c r="O59" s="677"/>
      <c r="P59" s="677"/>
      <c r="Q59" s="677"/>
      <c r="R59" s="677">
        <f>[1]Szociális!C17*2</f>
        <v>0</v>
      </c>
      <c r="S59" s="677"/>
      <c r="T59" s="677"/>
      <c r="U59" s="677"/>
      <c r="V59" s="677"/>
      <c r="W59" s="673">
        <f t="shared" si="1"/>
        <v>0</v>
      </c>
      <c r="X59" s="672">
        <f t="shared" si="2"/>
        <v>0</v>
      </c>
    </row>
    <row r="60" spans="1:24" ht="15" customHeight="1" x14ac:dyDescent="0.25">
      <c r="A60" s="688" t="s">
        <v>756</v>
      </c>
      <c r="B60" s="683" t="s">
        <v>757</v>
      </c>
      <c r="C60" s="677"/>
      <c r="D60" s="677"/>
      <c r="E60" s="677"/>
      <c r="F60" s="678">
        <f t="shared" si="3"/>
        <v>0</v>
      </c>
      <c r="G60" s="677"/>
      <c r="H60" s="677"/>
      <c r="I60" s="677"/>
      <c r="J60" s="677"/>
      <c r="K60" s="677"/>
      <c r="L60" s="677"/>
      <c r="M60" s="677"/>
      <c r="N60" s="677"/>
      <c r="O60" s="677"/>
      <c r="P60" s="677"/>
      <c r="Q60" s="677"/>
      <c r="R60" s="677">
        <v>1828800</v>
      </c>
      <c r="S60" s="677"/>
      <c r="T60" s="677"/>
      <c r="U60" s="677"/>
      <c r="V60" s="677"/>
      <c r="W60" s="673">
        <f t="shared" si="1"/>
        <v>1828800</v>
      </c>
      <c r="X60" s="672">
        <f t="shared" si="2"/>
        <v>1828800</v>
      </c>
    </row>
    <row r="61" spans="1:24" s="687" customFormat="1" ht="15" customHeight="1" x14ac:dyDescent="0.25">
      <c r="A61" s="686"/>
      <c r="B61" s="679" t="s">
        <v>758</v>
      </c>
      <c r="C61" s="678">
        <f>SUM(C59:C60)</f>
        <v>0</v>
      </c>
      <c r="D61" s="678">
        <f t="shared" ref="D61:V61" si="16">SUM(D59:D60)</f>
        <v>0</v>
      </c>
      <c r="E61" s="678">
        <f t="shared" si="16"/>
        <v>0</v>
      </c>
      <c r="F61" s="678">
        <f t="shared" si="16"/>
        <v>0</v>
      </c>
      <c r="G61" s="678">
        <f t="shared" si="16"/>
        <v>0</v>
      </c>
      <c r="H61" s="678">
        <f t="shared" si="16"/>
        <v>0</v>
      </c>
      <c r="I61" s="678">
        <f t="shared" si="16"/>
        <v>0</v>
      </c>
      <c r="J61" s="678">
        <f t="shared" si="16"/>
        <v>0</v>
      </c>
      <c r="K61" s="678">
        <f t="shared" si="16"/>
        <v>0</v>
      </c>
      <c r="L61" s="678">
        <f t="shared" si="16"/>
        <v>0</v>
      </c>
      <c r="M61" s="678">
        <f t="shared" si="16"/>
        <v>0</v>
      </c>
      <c r="N61" s="678">
        <f t="shared" si="16"/>
        <v>0</v>
      </c>
      <c r="O61" s="678">
        <f t="shared" si="16"/>
        <v>0</v>
      </c>
      <c r="P61" s="678">
        <f t="shared" si="16"/>
        <v>0</v>
      </c>
      <c r="Q61" s="678">
        <f t="shared" si="16"/>
        <v>0</v>
      </c>
      <c r="R61" s="678">
        <f t="shared" si="16"/>
        <v>1828800</v>
      </c>
      <c r="S61" s="678">
        <f t="shared" si="16"/>
        <v>0</v>
      </c>
      <c r="T61" s="678">
        <f t="shared" si="16"/>
        <v>0</v>
      </c>
      <c r="U61" s="678">
        <f t="shared" si="16"/>
        <v>0</v>
      </c>
      <c r="V61" s="678">
        <f t="shared" si="16"/>
        <v>0</v>
      </c>
      <c r="W61" s="673">
        <f t="shared" si="1"/>
        <v>1828800</v>
      </c>
      <c r="X61" s="672">
        <f t="shared" si="2"/>
        <v>1828800</v>
      </c>
    </row>
    <row r="62" spans="1:24" ht="15" customHeight="1" x14ac:dyDescent="0.25">
      <c r="A62" s="675" t="s">
        <v>759</v>
      </c>
      <c r="B62" s="676" t="s">
        <v>760</v>
      </c>
      <c r="C62" s="677"/>
      <c r="D62" s="677"/>
      <c r="E62" s="677"/>
      <c r="F62" s="678">
        <f t="shared" si="3"/>
        <v>0</v>
      </c>
      <c r="G62" s="677"/>
      <c r="H62" s="677"/>
      <c r="I62" s="677"/>
      <c r="J62" s="677"/>
      <c r="K62" s="677"/>
      <c r="L62" s="677"/>
      <c r="M62" s="677"/>
      <c r="N62" s="677"/>
      <c r="O62" s="677"/>
      <c r="P62" s="677"/>
      <c r="Q62" s="677"/>
      <c r="R62" s="677"/>
      <c r="S62" s="677"/>
      <c r="T62" s="677"/>
      <c r="U62" s="677"/>
      <c r="V62" s="677"/>
      <c r="W62" s="673">
        <f t="shared" si="1"/>
        <v>0</v>
      </c>
      <c r="X62" s="672">
        <f t="shared" si="2"/>
        <v>0</v>
      </c>
    </row>
    <row r="63" spans="1:24" ht="15" customHeight="1" x14ac:dyDescent="0.25">
      <c r="A63" s="675" t="s">
        <v>761</v>
      </c>
      <c r="B63" s="676" t="s">
        <v>762</v>
      </c>
      <c r="C63" s="677"/>
      <c r="D63" s="677"/>
      <c r="E63" s="677"/>
      <c r="F63" s="678">
        <f t="shared" si="3"/>
        <v>0</v>
      </c>
      <c r="G63" s="677"/>
      <c r="H63" s="677"/>
      <c r="I63" s="677"/>
      <c r="J63" s="677"/>
      <c r="K63" s="677"/>
      <c r="L63" s="677"/>
      <c r="M63" s="677"/>
      <c r="N63" s="677"/>
      <c r="O63" s="677"/>
      <c r="P63" s="677"/>
      <c r="Q63" s="677"/>
      <c r="R63" s="677"/>
      <c r="S63" s="677"/>
      <c r="T63" s="677"/>
      <c r="U63" s="677"/>
      <c r="V63" s="677"/>
      <c r="W63" s="673">
        <f t="shared" si="1"/>
        <v>0</v>
      </c>
      <c r="X63" s="672">
        <f t="shared" si="2"/>
        <v>0</v>
      </c>
    </row>
    <row r="64" spans="1:24" ht="15" customHeight="1" x14ac:dyDescent="0.25">
      <c r="A64" s="675" t="s">
        <v>763</v>
      </c>
      <c r="B64" s="676" t="s">
        <v>764</v>
      </c>
      <c r="C64" s="677"/>
      <c r="D64" s="677"/>
      <c r="E64" s="677"/>
      <c r="F64" s="678">
        <f t="shared" si="3"/>
        <v>0</v>
      </c>
      <c r="G64" s="677"/>
      <c r="H64" s="677"/>
      <c r="I64" s="677"/>
      <c r="J64" s="677"/>
      <c r="K64" s="677"/>
      <c r="L64" s="677"/>
      <c r="M64" s="677"/>
      <c r="N64" s="677"/>
      <c r="O64" s="677"/>
      <c r="P64" s="677"/>
      <c r="Q64" s="677"/>
      <c r="R64" s="677"/>
      <c r="S64" s="677">
        <v>342000</v>
      </c>
      <c r="T64" s="677"/>
      <c r="U64" s="677"/>
      <c r="V64" s="677"/>
      <c r="W64" s="673">
        <f t="shared" si="1"/>
        <v>342000</v>
      </c>
      <c r="X64" s="672">
        <f t="shared" si="2"/>
        <v>342000</v>
      </c>
    </row>
    <row r="65" spans="1:24" ht="15" customHeight="1" x14ac:dyDescent="0.25">
      <c r="A65" s="675" t="s">
        <v>765</v>
      </c>
      <c r="B65" s="690" t="s">
        <v>766</v>
      </c>
      <c r="C65" s="677"/>
      <c r="D65" s="677"/>
      <c r="E65" s="677"/>
      <c r="F65" s="678">
        <f t="shared" si="3"/>
        <v>0</v>
      </c>
      <c r="G65" s="677"/>
      <c r="H65" s="677"/>
      <c r="I65" s="677"/>
      <c r="J65" s="677"/>
      <c r="K65" s="677"/>
      <c r="L65" s="677"/>
      <c r="M65" s="677"/>
      <c r="N65" s="677"/>
      <c r="O65" s="677"/>
      <c r="P65" s="677"/>
      <c r="Q65" s="677"/>
      <c r="R65" s="677">
        <v>6600000</v>
      </c>
      <c r="S65" s="677">
        <v>450000</v>
      </c>
      <c r="T65" s="677"/>
      <c r="U65" s="677"/>
      <c r="V65" s="677"/>
      <c r="W65" s="673">
        <f t="shared" si="1"/>
        <v>7050000</v>
      </c>
      <c r="X65" s="672">
        <f t="shared" si="2"/>
        <v>7050000</v>
      </c>
    </row>
    <row r="66" spans="1:24" ht="15" customHeight="1" x14ac:dyDescent="0.25">
      <c r="A66" s="675" t="s">
        <v>767</v>
      </c>
      <c r="B66" s="691" t="s">
        <v>768</v>
      </c>
      <c r="C66" s="677"/>
      <c r="D66" s="677"/>
      <c r="E66" s="677"/>
      <c r="F66" s="678">
        <f t="shared" si="3"/>
        <v>0</v>
      </c>
      <c r="G66" s="677"/>
      <c r="H66" s="677"/>
      <c r="I66" s="677"/>
      <c r="J66" s="677"/>
      <c r="K66" s="677"/>
      <c r="L66" s="677"/>
      <c r="M66" s="677"/>
      <c r="N66" s="677"/>
      <c r="O66" s="677"/>
      <c r="P66" s="677"/>
      <c r="Q66" s="677"/>
      <c r="R66" s="677"/>
      <c r="S66" s="677">
        <v>1025000</v>
      </c>
      <c r="T66" s="677"/>
      <c r="U66" s="677"/>
      <c r="V66" s="677"/>
      <c r="W66" s="673">
        <f t="shared" si="1"/>
        <v>1025000</v>
      </c>
      <c r="X66" s="672">
        <f t="shared" si="2"/>
        <v>1025000</v>
      </c>
    </row>
    <row r="67" spans="1:24" ht="15" customHeight="1" x14ac:dyDescent="0.25">
      <c r="A67" s="675" t="s">
        <v>769</v>
      </c>
      <c r="B67" s="683" t="s">
        <v>770</v>
      </c>
      <c r="C67" s="677"/>
      <c r="D67" s="677"/>
      <c r="E67" s="677"/>
      <c r="F67" s="678">
        <f t="shared" si="3"/>
        <v>0</v>
      </c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77"/>
      <c r="R67" s="677"/>
      <c r="S67" s="677"/>
      <c r="T67" s="677"/>
      <c r="U67" s="677"/>
      <c r="V67" s="677"/>
      <c r="W67" s="673">
        <f t="shared" si="1"/>
        <v>0</v>
      </c>
      <c r="X67" s="672">
        <f t="shared" si="2"/>
        <v>0</v>
      </c>
    </row>
    <row r="68" spans="1:24" ht="15" customHeight="1" x14ac:dyDescent="0.25">
      <c r="A68" s="675" t="s">
        <v>771</v>
      </c>
      <c r="B68" s="676" t="s">
        <v>772</v>
      </c>
      <c r="C68" s="677"/>
      <c r="D68" s="677"/>
      <c r="E68" s="677"/>
      <c r="F68" s="678">
        <f t="shared" si="3"/>
        <v>0</v>
      </c>
      <c r="G68" s="677"/>
      <c r="H68" s="677"/>
      <c r="I68" s="677"/>
      <c r="J68" s="677"/>
      <c r="K68" s="677"/>
      <c r="L68" s="677"/>
      <c r="M68" s="677"/>
      <c r="N68" s="677"/>
      <c r="O68" s="677"/>
      <c r="P68" s="677"/>
      <c r="Q68" s="677"/>
      <c r="R68" s="677"/>
      <c r="S68" s="677"/>
      <c r="T68" s="677"/>
      <c r="U68" s="677"/>
      <c r="V68" s="677"/>
      <c r="W68" s="673">
        <f t="shared" si="1"/>
        <v>0</v>
      </c>
      <c r="X68" s="672">
        <f t="shared" si="2"/>
        <v>0</v>
      </c>
    </row>
    <row r="69" spans="1:24" ht="15" customHeight="1" x14ac:dyDescent="0.25">
      <c r="A69" s="675" t="s">
        <v>773</v>
      </c>
      <c r="B69" s="691" t="s">
        <v>774</v>
      </c>
      <c r="C69" s="677"/>
      <c r="D69" s="677"/>
      <c r="E69" s="677"/>
      <c r="F69" s="678">
        <f t="shared" si="3"/>
        <v>0</v>
      </c>
      <c r="G69" s="677"/>
      <c r="H69" s="677"/>
      <c r="I69" s="677"/>
      <c r="J69" s="677"/>
      <c r="K69" s="677"/>
      <c r="L69" s="677"/>
      <c r="M69" s="677"/>
      <c r="N69" s="677"/>
      <c r="O69" s="677"/>
      <c r="P69" s="677"/>
      <c r="Q69" s="677"/>
      <c r="R69" s="677"/>
      <c r="S69" s="677">
        <v>500000</v>
      </c>
      <c r="T69" s="677"/>
      <c r="U69" s="677"/>
      <c r="V69" s="677"/>
      <c r="W69" s="673">
        <f t="shared" si="1"/>
        <v>500000</v>
      </c>
      <c r="X69" s="672">
        <f t="shared" si="2"/>
        <v>500000</v>
      </c>
    </row>
    <row r="70" spans="1:24" ht="15" customHeight="1" x14ac:dyDescent="0.25">
      <c r="A70" s="688" t="s">
        <v>775</v>
      </c>
      <c r="B70" s="683" t="s">
        <v>776</v>
      </c>
      <c r="C70" s="677"/>
      <c r="D70" s="677"/>
      <c r="E70" s="677"/>
      <c r="F70" s="678">
        <f t="shared" ref="F70:F133" si="17">SUM(C70:E70)</f>
        <v>0</v>
      </c>
      <c r="G70" s="677"/>
      <c r="H70" s="677"/>
      <c r="I70" s="677"/>
      <c r="J70" s="677"/>
      <c r="K70" s="677"/>
      <c r="L70" s="677"/>
      <c r="M70" s="677"/>
      <c r="N70" s="677"/>
      <c r="O70" s="677"/>
      <c r="P70" s="677"/>
      <c r="Q70" s="677"/>
      <c r="R70" s="677"/>
      <c r="S70" s="677">
        <v>100000</v>
      </c>
      <c r="T70" s="677"/>
      <c r="U70" s="677"/>
      <c r="V70" s="677"/>
      <c r="W70" s="673">
        <f t="shared" ref="W70:W133" si="18">SUM(G70:V70)</f>
        <v>100000</v>
      </c>
      <c r="X70" s="672">
        <f t="shared" ref="X70:X133" si="19">W70+F70</f>
        <v>100000</v>
      </c>
    </row>
    <row r="71" spans="1:24" ht="15" customHeight="1" x14ac:dyDescent="0.25">
      <c r="A71" s="675"/>
      <c r="B71" s="679" t="s">
        <v>777</v>
      </c>
      <c r="C71" s="677">
        <f>SUM(C62:C70)</f>
        <v>0</v>
      </c>
      <c r="D71" s="677">
        <f t="shared" ref="D71:V71" si="20">SUM(D62:D70)</f>
        <v>0</v>
      </c>
      <c r="E71" s="677">
        <f t="shared" si="20"/>
        <v>0</v>
      </c>
      <c r="F71" s="678">
        <f t="shared" si="20"/>
        <v>0</v>
      </c>
      <c r="G71" s="677">
        <f t="shared" si="20"/>
        <v>0</v>
      </c>
      <c r="H71" s="677">
        <f t="shared" si="20"/>
        <v>0</v>
      </c>
      <c r="I71" s="677">
        <f t="shared" si="20"/>
        <v>0</v>
      </c>
      <c r="J71" s="677">
        <f t="shared" si="20"/>
        <v>0</v>
      </c>
      <c r="K71" s="677">
        <f t="shared" si="20"/>
        <v>0</v>
      </c>
      <c r="L71" s="677">
        <f t="shared" si="20"/>
        <v>0</v>
      </c>
      <c r="M71" s="677">
        <f t="shared" si="20"/>
        <v>0</v>
      </c>
      <c r="N71" s="677">
        <f t="shared" si="20"/>
        <v>0</v>
      </c>
      <c r="O71" s="677">
        <f t="shared" si="20"/>
        <v>0</v>
      </c>
      <c r="P71" s="677">
        <f t="shared" si="20"/>
        <v>0</v>
      </c>
      <c r="Q71" s="677">
        <f t="shared" si="20"/>
        <v>0</v>
      </c>
      <c r="R71" s="677">
        <f t="shared" si="20"/>
        <v>6600000</v>
      </c>
      <c r="S71" s="677">
        <f t="shared" si="20"/>
        <v>2417000</v>
      </c>
      <c r="T71" s="677">
        <f t="shared" si="20"/>
        <v>0</v>
      </c>
      <c r="U71" s="677">
        <f t="shared" si="20"/>
        <v>0</v>
      </c>
      <c r="V71" s="677">
        <f t="shared" si="20"/>
        <v>0</v>
      </c>
      <c r="W71" s="673">
        <f t="shared" si="18"/>
        <v>9017000</v>
      </c>
      <c r="X71" s="672">
        <f t="shared" si="19"/>
        <v>9017000</v>
      </c>
    </row>
    <row r="72" spans="1:24" s="473" customFormat="1" ht="15" customHeight="1" x14ac:dyDescent="0.25">
      <c r="A72" s="680"/>
      <c r="B72" s="681" t="s">
        <v>778</v>
      </c>
      <c r="C72" s="682">
        <f>C56+C57+C58+C61+C71</f>
        <v>0</v>
      </c>
      <c r="D72" s="682">
        <f t="shared" ref="D72:V72" si="21">D56+D57+D58+D61+D71</f>
        <v>0</v>
      </c>
      <c r="E72" s="682">
        <f t="shared" si="21"/>
        <v>0</v>
      </c>
      <c r="F72" s="682">
        <f t="shared" si="21"/>
        <v>0</v>
      </c>
      <c r="G72" s="682">
        <f t="shared" si="21"/>
        <v>0</v>
      </c>
      <c r="H72" s="682">
        <f t="shared" si="21"/>
        <v>0</v>
      </c>
      <c r="I72" s="682">
        <f t="shared" si="21"/>
        <v>0</v>
      </c>
      <c r="J72" s="682">
        <f t="shared" si="21"/>
        <v>0</v>
      </c>
      <c r="K72" s="682">
        <f t="shared" si="21"/>
        <v>0</v>
      </c>
      <c r="L72" s="682">
        <f t="shared" si="21"/>
        <v>0</v>
      </c>
      <c r="M72" s="682">
        <f t="shared" si="21"/>
        <v>0</v>
      </c>
      <c r="N72" s="682">
        <f t="shared" si="21"/>
        <v>0</v>
      </c>
      <c r="O72" s="682">
        <f t="shared" si="21"/>
        <v>0</v>
      </c>
      <c r="P72" s="682">
        <f t="shared" si="21"/>
        <v>0</v>
      </c>
      <c r="Q72" s="682">
        <f t="shared" si="21"/>
        <v>0</v>
      </c>
      <c r="R72" s="682">
        <f t="shared" si="21"/>
        <v>8428800</v>
      </c>
      <c r="S72" s="682">
        <f t="shared" si="21"/>
        <v>2417000</v>
      </c>
      <c r="T72" s="682">
        <f t="shared" si="21"/>
        <v>0</v>
      </c>
      <c r="U72" s="682">
        <f t="shared" si="21"/>
        <v>0</v>
      </c>
      <c r="V72" s="682">
        <f t="shared" si="21"/>
        <v>0</v>
      </c>
      <c r="W72" s="673">
        <f t="shared" si="18"/>
        <v>10845800</v>
      </c>
      <c r="X72" s="672">
        <f t="shared" si="19"/>
        <v>10845800</v>
      </c>
    </row>
    <row r="73" spans="1:24" ht="15" customHeight="1" x14ac:dyDescent="0.25">
      <c r="A73" s="675" t="s">
        <v>779</v>
      </c>
      <c r="B73" s="676" t="s">
        <v>780</v>
      </c>
      <c r="C73" s="677"/>
      <c r="D73" s="677"/>
      <c r="E73" s="677"/>
      <c r="F73" s="678">
        <f t="shared" si="17"/>
        <v>0</v>
      </c>
      <c r="G73" s="677"/>
      <c r="H73" s="677"/>
      <c r="I73" s="677"/>
      <c r="J73" s="677"/>
      <c r="K73" s="677"/>
      <c r="L73" s="677"/>
      <c r="M73" s="677"/>
      <c r="N73" s="677"/>
      <c r="O73" s="677"/>
      <c r="P73" s="677"/>
      <c r="Q73" s="677"/>
      <c r="R73" s="677"/>
      <c r="S73" s="677"/>
      <c r="T73" s="677"/>
      <c r="U73" s="677"/>
      <c r="V73" s="677"/>
      <c r="W73" s="673">
        <f t="shared" si="18"/>
        <v>0</v>
      </c>
      <c r="X73" s="672">
        <f t="shared" si="19"/>
        <v>0</v>
      </c>
    </row>
    <row r="74" spans="1:24" s="687" customFormat="1" ht="15" customHeight="1" x14ac:dyDescent="0.25">
      <c r="A74" s="686"/>
      <c r="B74" s="679" t="s">
        <v>781</v>
      </c>
      <c r="C74" s="678">
        <f>C73</f>
        <v>0</v>
      </c>
      <c r="D74" s="678">
        <f t="shared" ref="D74:V74" si="22">D73</f>
        <v>0</v>
      </c>
      <c r="E74" s="678">
        <f t="shared" si="22"/>
        <v>0</v>
      </c>
      <c r="F74" s="678">
        <f t="shared" si="22"/>
        <v>0</v>
      </c>
      <c r="G74" s="678">
        <f t="shared" si="22"/>
        <v>0</v>
      </c>
      <c r="H74" s="678">
        <f t="shared" si="22"/>
        <v>0</v>
      </c>
      <c r="I74" s="678">
        <f t="shared" si="22"/>
        <v>0</v>
      </c>
      <c r="J74" s="678">
        <f t="shared" si="22"/>
        <v>0</v>
      </c>
      <c r="K74" s="678">
        <f t="shared" si="22"/>
        <v>0</v>
      </c>
      <c r="L74" s="678">
        <f t="shared" si="22"/>
        <v>0</v>
      </c>
      <c r="M74" s="678">
        <f t="shared" si="22"/>
        <v>0</v>
      </c>
      <c r="N74" s="678">
        <f t="shared" si="22"/>
        <v>0</v>
      </c>
      <c r="O74" s="678">
        <f t="shared" si="22"/>
        <v>0</v>
      </c>
      <c r="P74" s="678">
        <f t="shared" si="22"/>
        <v>0</v>
      </c>
      <c r="Q74" s="678">
        <f t="shared" si="22"/>
        <v>0</v>
      </c>
      <c r="R74" s="678">
        <f t="shared" si="22"/>
        <v>0</v>
      </c>
      <c r="S74" s="678">
        <f t="shared" si="22"/>
        <v>0</v>
      </c>
      <c r="T74" s="678">
        <f t="shared" si="22"/>
        <v>0</v>
      </c>
      <c r="U74" s="678">
        <f t="shared" si="22"/>
        <v>0</v>
      </c>
      <c r="V74" s="678">
        <f t="shared" si="22"/>
        <v>0</v>
      </c>
      <c r="W74" s="673">
        <f t="shared" si="18"/>
        <v>0</v>
      </c>
      <c r="X74" s="672">
        <f t="shared" si="19"/>
        <v>0</v>
      </c>
    </row>
    <row r="75" spans="1:24" ht="15" customHeight="1" x14ac:dyDescent="0.25">
      <c r="A75" s="688" t="s">
        <v>782</v>
      </c>
      <c r="B75" s="683" t="s">
        <v>783</v>
      </c>
      <c r="C75" s="677"/>
      <c r="D75" s="677"/>
      <c r="E75" s="677"/>
      <c r="F75" s="678">
        <f t="shared" si="17"/>
        <v>0</v>
      </c>
      <c r="G75" s="677"/>
      <c r="H75" s="677"/>
      <c r="I75" s="677"/>
      <c r="J75" s="677"/>
      <c r="K75" s="677"/>
      <c r="L75" s="677"/>
      <c r="M75" s="677"/>
      <c r="N75" s="677"/>
      <c r="O75" s="677"/>
      <c r="P75" s="677"/>
      <c r="Q75" s="677"/>
      <c r="R75" s="677"/>
      <c r="S75" s="677"/>
      <c r="T75" s="677"/>
      <c r="U75" s="677"/>
      <c r="V75" s="677"/>
      <c r="W75" s="673">
        <f t="shared" si="18"/>
        <v>0</v>
      </c>
      <c r="X75" s="672">
        <f t="shared" si="19"/>
        <v>0</v>
      </c>
    </row>
    <row r="76" spans="1:24" s="687" customFormat="1" ht="15" customHeight="1" x14ac:dyDescent="0.25">
      <c r="A76" s="686"/>
      <c r="B76" s="692" t="s">
        <v>784</v>
      </c>
      <c r="C76" s="678">
        <f>C75</f>
        <v>0</v>
      </c>
      <c r="D76" s="678">
        <f t="shared" ref="D76:V76" si="23">D75</f>
        <v>0</v>
      </c>
      <c r="E76" s="678">
        <f t="shared" si="23"/>
        <v>0</v>
      </c>
      <c r="F76" s="678">
        <f t="shared" si="23"/>
        <v>0</v>
      </c>
      <c r="G76" s="678">
        <f t="shared" si="23"/>
        <v>0</v>
      </c>
      <c r="H76" s="678">
        <f t="shared" si="23"/>
        <v>0</v>
      </c>
      <c r="I76" s="678">
        <f t="shared" si="23"/>
        <v>0</v>
      </c>
      <c r="J76" s="678">
        <f t="shared" si="23"/>
        <v>0</v>
      </c>
      <c r="K76" s="678">
        <f t="shared" si="23"/>
        <v>0</v>
      </c>
      <c r="L76" s="678">
        <f t="shared" si="23"/>
        <v>0</v>
      </c>
      <c r="M76" s="678">
        <f t="shared" si="23"/>
        <v>0</v>
      </c>
      <c r="N76" s="678">
        <f t="shared" si="23"/>
        <v>0</v>
      </c>
      <c r="O76" s="678">
        <f t="shared" si="23"/>
        <v>0</v>
      </c>
      <c r="P76" s="678">
        <f t="shared" si="23"/>
        <v>0</v>
      </c>
      <c r="Q76" s="678">
        <f t="shared" si="23"/>
        <v>0</v>
      </c>
      <c r="R76" s="678">
        <f t="shared" si="23"/>
        <v>0</v>
      </c>
      <c r="S76" s="678">
        <f t="shared" si="23"/>
        <v>0</v>
      </c>
      <c r="T76" s="678">
        <f t="shared" si="23"/>
        <v>0</v>
      </c>
      <c r="U76" s="678">
        <f t="shared" si="23"/>
        <v>0</v>
      </c>
      <c r="V76" s="678">
        <f t="shared" si="23"/>
        <v>0</v>
      </c>
      <c r="W76" s="673">
        <f t="shared" si="18"/>
        <v>0</v>
      </c>
      <c r="X76" s="672">
        <f t="shared" si="19"/>
        <v>0</v>
      </c>
    </row>
    <row r="77" spans="1:24" ht="15" customHeight="1" x14ac:dyDescent="0.25">
      <c r="A77" s="675" t="s">
        <v>785</v>
      </c>
      <c r="B77" s="676" t="s">
        <v>786</v>
      </c>
      <c r="C77" s="677"/>
      <c r="D77" s="677"/>
      <c r="E77" s="677"/>
      <c r="F77" s="678">
        <f t="shared" si="17"/>
        <v>0</v>
      </c>
      <c r="G77" s="677"/>
      <c r="H77" s="677"/>
      <c r="I77" s="677"/>
      <c r="J77" s="677"/>
      <c r="K77" s="677"/>
      <c r="L77" s="677"/>
      <c r="M77" s="677"/>
      <c r="N77" s="677"/>
      <c r="O77" s="677"/>
      <c r="P77" s="677"/>
      <c r="Q77" s="677"/>
      <c r="R77" s="677"/>
      <c r="S77" s="677"/>
      <c r="T77" s="677"/>
      <c r="U77" s="677"/>
      <c r="V77" s="677"/>
      <c r="W77" s="673">
        <f t="shared" si="18"/>
        <v>0</v>
      </c>
      <c r="X77" s="672">
        <f t="shared" si="19"/>
        <v>0</v>
      </c>
    </row>
    <row r="78" spans="1:24" s="687" customFormat="1" ht="15" customHeight="1" x14ac:dyDescent="0.25">
      <c r="A78" s="686"/>
      <c r="B78" s="692" t="s">
        <v>787</v>
      </c>
      <c r="C78" s="678">
        <f>C77</f>
        <v>0</v>
      </c>
      <c r="D78" s="678">
        <f t="shared" ref="D78:V78" si="24">D77</f>
        <v>0</v>
      </c>
      <c r="E78" s="678">
        <f t="shared" si="24"/>
        <v>0</v>
      </c>
      <c r="F78" s="678">
        <f t="shared" si="24"/>
        <v>0</v>
      </c>
      <c r="G78" s="678">
        <f t="shared" si="24"/>
        <v>0</v>
      </c>
      <c r="H78" s="678">
        <f t="shared" si="24"/>
        <v>0</v>
      </c>
      <c r="I78" s="678">
        <f t="shared" si="24"/>
        <v>0</v>
      </c>
      <c r="J78" s="678">
        <f t="shared" si="24"/>
        <v>0</v>
      </c>
      <c r="K78" s="678">
        <f t="shared" si="24"/>
        <v>0</v>
      </c>
      <c r="L78" s="678">
        <f t="shared" si="24"/>
        <v>0</v>
      </c>
      <c r="M78" s="678">
        <f t="shared" si="24"/>
        <v>0</v>
      </c>
      <c r="N78" s="678">
        <f t="shared" si="24"/>
        <v>0</v>
      </c>
      <c r="O78" s="678">
        <f t="shared" si="24"/>
        <v>0</v>
      </c>
      <c r="P78" s="678">
        <f t="shared" si="24"/>
        <v>0</v>
      </c>
      <c r="Q78" s="678">
        <f t="shared" si="24"/>
        <v>0</v>
      </c>
      <c r="R78" s="678">
        <f t="shared" si="24"/>
        <v>0</v>
      </c>
      <c r="S78" s="678">
        <f t="shared" si="24"/>
        <v>0</v>
      </c>
      <c r="T78" s="678">
        <f t="shared" si="24"/>
        <v>0</v>
      </c>
      <c r="U78" s="678">
        <f t="shared" si="24"/>
        <v>0</v>
      </c>
      <c r="V78" s="678">
        <f t="shared" si="24"/>
        <v>0</v>
      </c>
      <c r="W78" s="673">
        <f t="shared" si="18"/>
        <v>0</v>
      </c>
      <c r="X78" s="672">
        <f t="shared" si="19"/>
        <v>0</v>
      </c>
    </row>
    <row r="79" spans="1:24" ht="15" customHeight="1" x14ac:dyDescent="0.25">
      <c r="A79" s="675" t="s">
        <v>788</v>
      </c>
      <c r="B79" s="683" t="s">
        <v>789</v>
      </c>
      <c r="C79" s="677"/>
      <c r="D79" s="677"/>
      <c r="E79" s="677"/>
      <c r="F79" s="678">
        <f t="shared" si="17"/>
        <v>0</v>
      </c>
      <c r="G79" s="677">
        <v>5534668</v>
      </c>
      <c r="H79" s="677"/>
      <c r="I79" s="677"/>
      <c r="J79" s="677"/>
      <c r="K79" s="677"/>
      <c r="L79" s="677"/>
      <c r="M79" s="677"/>
      <c r="N79" s="677"/>
      <c r="O79" s="677"/>
      <c r="P79" s="677"/>
      <c r="Q79" s="677"/>
      <c r="R79" s="677"/>
      <c r="S79" s="677"/>
      <c r="T79" s="677"/>
      <c r="U79" s="677"/>
      <c r="V79" s="677"/>
      <c r="W79" s="673">
        <f t="shared" si="18"/>
        <v>5534668</v>
      </c>
      <c r="X79" s="672">
        <f t="shared" si="19"/>
        <v>5534668</v>
      </c>
    </row>
    <row r="80" spans="1:24" ht="15" customHeight="1" x14ac:dyDescent="0.25">
      <c r="A80" s="675" t="s">
        <v>790</v>
      </c>
      <c r="B80" s="676" t="s">
        <v>791</v>
      </c>
      <c r="C80" s="677"/>
      <c r="D80" s="677"/>
      <c r="E80" s="677"/>
      <c r="F80" s="678">
        <f t="shared" si="17"/>
        <v>0</v>
      </c>
      <c r="G80" s="685">
        <v>310625</v>
      </c>
      <c r="H80" s="677"/>
      <c r="I80" s="677"/>
      <c r="J80" s="677"/>
      <c r="K80" s="677"/>
      <c r="L80" s="677"/>
      <c r="M80" s="677"/>
      <c r="N80" s="677"/>
      <c r="O80" s="677"/>
      <c r="P80" s="677"/>
      <c r="Q80" s="677"/>
      <c r="R80" s="677"/>
      <c r="S80" s="677"/>
      <c r="T80" s="677"/>
      <c r="U80" s="677"/>
      <c r="V80" s="677"/>
      <c r="W80" s="673">
        <f t="shared" si="18"/>
        <v>310625</v>
      </c>
      <c r="X80" s="672">
        <f t="shared" si="19"/>
        <v>310625</v>
      </c>
    </row>
    <row r="81" spans="1:24" s="687" customFormat="1" ht="15" customHeight="1" x14ac:dyDescent="0.25">
      <c r="A81" s="686"/>
      <c r="B81" s="679" t="s">
        <v>792</v>
      </c>
      <c r="C81" s="678">
        <f>C79+C80</f>
        <v>0</v>
      </c>
      <c r="D81" s="678">
        <f t="shared" ref="D81:V81" si="25">D79+D80</f>
        <v>0</v>
      </c>
      <c r="E81" s="678">
        <f t="shared" si="25"/>
        <v>0</v>
      </c>
      <c r="F81" s="678">
        <f t="shared" si="25"/>
        <v>0</v>
      </c>
      <c r="G81" s="678">
        <f t="shared" si="25"/>
        <v>5845293</v>
      </c>
      <c r="H81" s="678">
        <f t="shared" si="25"/>
        <v>0</v>
      </c>
      <c r="I81" s="678">
        <f t="shared" si="25"/>
        <v>0</v>
      </c>
      <c r="J81" s="678">
        <f t="shared" si="25"/>
        <v>0</v>
      </c>
      <c r="K81" s="678">
        <f t="shared" si="25"/>
        <v>0</v>
      </c>
      <c r="L81" s="678">
        <f t="shared" si="25"/>
        <v>0</v>
      </c>
      <c r="M81" s="678">
        <f t="shared" si="25"/>
        <v>0</v>
      </c>
      <c r="N81" s="678">
        <f t="shared" si="25"/>
        <v>0</v>
      </c>
      <c r="O81" s="678">
        <f t="shared" si="25"/>
        <v>0</v>
      </c>
      <c r="P81" s="678">
        <f t="shared" si="25"/>
        <v>0</v>
      </c>
      <c r="Q81" s="678">
        <f t="shared" si="25"/>
        <v>0</v>
      </c>
      <c r="R81" s="678">
        <f t="shared" si="25"/>
        <v>0</v>
      </c>
      <c r="S81" s="678">
        <f t="shared" si="25"/>
        <v>0</v>
      </c>
      <c r="T81" s="678">
        <f t="shared" si="25"/>
        <v>0</v>
      </c>
      <c r="U81" s="678">
        <f t="shared" si="25"/>
        <v>0</v>
      </c>
      <c r="V81" s="678">
        <f t="shared" si="25"/>
        <v>0</v>
      </c>
      <c r="W81" s="673">
        <f t="shared" si="18"/>
        <v>5845293</v>
      </c>
      <c r="X81" s="672">
        <f t="shared" si="19"/>
        <v>5845293</v>
      </c>
    </row>
    <row r="82" spans="1:24" ht="15" customHeight="1" x14ac:dyDescent="0.25">
      <c r="A82" s="675" t="s">
        <v>793</v>
      </c>
      <c r="B82" s="683" t="s">
        <v>794</v>
      </c>
      <c r="C82" s="677"/>
      <c r="D82" s="677"/>
      <c r="E82" s="677"/>
      <c r="F82" s="678">
        <f t="shared" si="17"/>
        <v>0</v>
      </c>
      <c r="G82" s="677"/>
      <c r="H82" s="677"/>
      <c r="I82" s="677"/>
      <c r="J82" s="677"/>
      <c r="K82" s="677"/>
      <c r="L82" s="677"/>
      <c r="M82" s="677"/>
      <c r="N82" s="677"/>
      <c r="O82" s="677"/>
      <c r="P82" s="677"/>
      <c r="Q82" s="677"/>
      <c r="R82" s="677"/>
      <c r="S82" s="677"/>
      <c r="T82" s="677"/>
      <c r="U82" s="677"/>
      <c r="V82" s="677"/>
      <c r="W82" s="673">
        <f t="shared" si="18"/>
        <v>0</v>
      </c>
      <c r="X82" s="672">
        <f t="shared" si="19"/>
        <v>0</v>
      </c>
    </row>
    <row r="83" spans="1:24" ht="15" customHeight="1" x14ac:dyDescent="0.25">
      <c r="A83" s="675" t="s">
        <v>795</v>
      </c>
      <c r="B83" s="683" t="s">
        <v>796</v>
      </c>
      <c r="C83" s="677"/>
      <c r="D83" s="677"/>
      <c r="E83" s="677"/>
      <c r="F83" s="678">
        <f t="shared" si="17"/>
        <v>0</v>
      </c>
      <c r="G83" s="677"/>
      <c r="H83" s="677"/>
      <c r="I83" s="677"/>
      <c r="J83" s="677"/>
      <c r="K83" s="677"/>
      <c r="L83" s="677"/>
      <c r="M83" s="677"/>
      <c r="N83" s="677"/>
      <c r="O83" s="677"/>
      <c r="P83" s="677"/>
      <c r="Q83" s="677"/>
      <c r="R83" s="677"/>
      <c r="S83" s="677"/>
      <c r="T83" s="677"/>
      <c r="U83" s="677"/>
      <c r="V83" s="677"/>
      <c r="W83" s="673">
        <f t="shared" si="18"/>
        <v>0</v>
      </c>
      <c r="X83" s="672">
        <f t="shared" si="19"/>
        <v>0</v>
      </c>
    </row>
    <row r="84" spans="1:24" s="687" customFormat="1" ht="15" customHeight="1" x14ac:dyDescent="0.25">
      <c r="A84" s="686"/>
      <c r="B84" s="692" t="s">
        <v>797</v>
      </c>
      <c r="C84" s="678">
        <f t="shared" ref="C84:V84" si="26">SUM(C82:C83)</f>
        <v>0</v>
      </c>
      <c r="D84" s="678">
        <f t="shared" si="26"/>
        <v>0</v>
      </c>
      <c r="E84" s="678">
        <f t="shared" si="26"/>
        <v>0</v>
      </c>
      <c r="F84" s="678">
        <f t="shared" si="26"/>
        <v>0</v>
      </c>
      <c r="G84" s="678">
        <f t="shared" si="26"/>
        <v>0</v>
      </c>
      <c r="H84" s="678">
        <f t="shared" si="26"/>
        <v>0</v>
      </c>
      <c r="I84" s="678">
        <f t="shared" si="26"/>
        <v>0</v>
      </c>
      <c r="J84" s="678">
        <f t="shared" si="26"/>
        <v>0</v>
      </c>
      <c r="K84" s="678">
        <f t="shared" si="26"/>
        <v>0</v>
      </c>
      <c r="L84" s="678">
        <f t="shared" si="26"/>
        <v>0</v>
      </c>
      <c r="M84" s="678">
        <f t="shared" si="26"/>
        <v>0</v>
      </c>
      <c r="N84" s="678">
        <f t="shared" si="26"/>
        <v>0</v>
      </c>
      <c r="O84" s="678">
        <f t="shared" si="26"/>
        <v>0</v>
      </c>
      <c r="P84" s="678">
        <f t="shared" si="26"/>
        <v>0</v>
      </c>
      <c r="Q84" s="678">
        <f t="shared" si="26"/>
        <v>0</v>
      </c>
      <c r="R84" s="678">
        <f t="shared" si="26"/>
        <v>0</v>
      </c>
      <c r="S84" s="678">
        <f t="shared" si="26"/>
        <v>0</v>
      </c>
      <c r="T84" s="678">
        <f t="shared" si="26"/>
        <v>0</v>
      </c>
      <c r="U84" s="678">
        <f t="shared" si="26"/>
        <v>0</v>
      </c>
      <c r="V84" s="678">
        <f t="shared" si="26"/>
        <v>0</v>
      </c>
      <c r="W84" s="673">
        <f t="shared" si="18"/>
        <v>0</v>
      </c>
      <c r="X84" s="672">
        <f t="shared" si="19"/>
        <v>0</v>
      </c>
    </row>
    <row r="85" spans="1:24" ht="15" customHeight="1" x14ac:dyDescent="0.25">
      <c r="A85" s="688" t="s">
        <v>798</v>
      </c>
      <c r="B85" s="676" t="s">
        <v>799</v>
      </c>
      <c r="C85" s="677"/>
      <c r="D85" s="677"/>
      <c r="E85" s="677"/>
      <c r="F85" s="678">
        <f t="shared" si="17"/>
        <v>0</v>
      </c>
      <c r="G85" s="677">
        <f>'[1]Önkormányzati igazg.'!E95</f>
        <v>0</v>
      </c>
      <c r="H85" s="677"/>
      <c r="I85" s="677"/>
      <c r="J85" s="677"/>
      <c r="K85" s="677"/>
      <c r="L85" s="677"/>
      <c r="M85" s="677"/>
      <c r="N85" s="677"/>
      <c r="O85" s="677"/>
      <c r="P85" s="677"/>
      <c r="Q85" s="677"/>
      <c r="R85" s="677"/>
      <c r="S85" s="677"/>
      <c r="T85" s="677"/>
      <c r="U85" s="677"/>
      <c r="V85" s="677"/>
      <c r="W85" s="673">
        <f t="shared" si="18"/>
        <v>0</v>
      </c>
      <c r="X85" s="672">
        <f t="shared" si="19"/>
        <v>0</v>
      </c>
    </row>
    <row r="86" spans="1:24" ht="15" customHeight="1" x14ac:dyDescent="0.25">
      <c r="A86" s="688" t="s">
        <v>800</v>
      </c>
      <c r="B86" s="676" t="s">
        <v>801</v>
      </c>
      <c r="C86" s="677"/>
      <c r="D86" s="677"/>
      <c r="E86" s="677"/>
      <c r="F86" s="678">
        <f t="shared" si="17"/>
        <v>0</v>
      </c>
      <c r="G86" s="677">
        <f>'[1]Önkormányzati igazg.'!E96</f>
        <v>0</v>
      </c>
      <c r="H86" s="677"/>
      <c r="I86" s="677"/>
      <c r="J86" s="677"/>
      <c r="K86" s="677"/>
      <c r="L86" s="677"/>
      <c r="M86" s="677"/>
      <c r="N86" s="677"/>
      <c r="O86" s="677"/>
      <c r="P86" s="677"/>
      <c r="Q86" s="677"/>
      <c r="R86" s="677"/>
      <c r="S86" s="677"/>
      <c r="T86" s="677"/>
      <c r="U86" s="677"/>
      <c r="V86" s="677"/>
      <c r="W86" s="673">
        <f t="shared" si="18"/>
        <v>0</v>
      </c>
      <c r="X86" s="672">
        <f t="shared" si="19"/>
        <v>0</v>
      </c>
    </row>
    <row r="87" spans="1:24" ht="15" customHeight="1" x14ac:dyDescent="0.25">
      <c r="A87" s="675"/>
      <c r="B87" s="692" t="s">
        <v>802</v>
      </c>
      <c r="C87" s="677">
        <f>SUM(C85:C86)</f>
        <v>0</v>
      </c>
      <c r="D87" s="677">
        <f t="shared" ref="D87:V87" si="27">SUM(D85:D86)</f>
        <v>0</v>
      </c>
      <c r="E87" s="677">
        <f t="shared" si="27"/>
        <v>0</v>
      </c>
      <c r="F87" s="678">
        <f t="shared" si="27"/>
        <v>0</v>
      </c>
      <c r="G87" s="677">
        <f t="shared" si="27"/>
        <v>0</v>
      </c>
      <c r="H87" s="677">
        <f t="shared" si="27"/>
        <v>0</v>
      </c>
      <c r="I87" s="677">
        <f t="shared" si="27"/>
        <v>0</v>
      </c>
      <c r="J87" s="677">
        <f t="shared" si="27"/>
        <v>0</v>
      </c>
      <c r="K87" s="677">
        <f t="shared" si="27"/>
        <v>0</v>
      </c>
      <c r="L87" s="677">
        <f t="shared" si="27"/>
        <v>0</v>
      </c>
      <c r="M87" s="677">
        <f t="shared" si="27"/>
        <v>0</v>
      </c>
      <c r="N87" s="677">
        <f t="shared" si="27"/>
        <v>0</v>
      </c>
      <c r="O87" s="677">
        <f t="shared" si="27"/>
        <v>0</v>
      </c>
      <c r="P87" s="677">
        <f t="shared" si="27"/>
        <v>0</v>
      </c>
      <c r="Q87" s="677">
        <f t="shared" si="27"/>
        <v>0</v>
      </c>
      <c r="R87" s="677">
        <f t="shared" si="27"/>
        <v>0</v>
      </c>
      <c r="S87" s="677">
        <f t="shared" si="27"/>
        <v>0</v>
      </c>
      <c r="T87" s="677">
        <f t="shared" si="27"/>
        <v>0</v>
      </c>
      <c r="U87" s="677">
        <f t="shared" si="27"/>
        <v>0</v>
      </c>
      <c r="V87" s="677">
        <f t="shared" si="27"/>
        <v>0</v>
      </c>
      <c r="W87" s="673">
        <f t="shared" si="18"/>
        <v>0</v>
      </c>
      <c r="X87" s="672">
        <f t="shared" si="19"/>
        <v>0</v>
      </c>
    </row>
    <row r="88" spans="1:24" s="473" customFormat="1" ht="15" customHeight="1" x14ac:dyDescent="0.25">
      <c r="A88" s="680"/>
      <c r="B88" s="681" t="s">
        <v>803</v>
      </c>
      <c r="C88" s="682">
        <f>C74+C76+C78+C81+C84+C87</f>
        <v>0</v>
      </c>
      <c r="D88" s="682">
        <f t="shared" ref="D88:V88" si="28">D74+D76+D78+D81+D84+D87</f>
        <v>0</v>
      </c>
      <c r="E88" s="682">
        <f t="shared" si="28"/>
        <v>0</v>
      </c>
      <c r="F88" s="682">
        <f t="shared" si="28"/>
        <v>0</v>
      </c>
      <c r="G88" s="682">
        <f t="shared" si="28"/>
        <v>5845293</v>
      </c>
      <c r="H88" s="682">
        <f t="shared" si="28"/>
        <v>0</v>
      </c>
      <c r="I88" s="682">
        <f t="shared" si="28"/>
        <v>0</v>
      </c>
      <c r="J88" s="682">
        <f t="shared" si="28"/>
        <v>0</v>
      </c>
      <c r="K88" s="682">
        <f t="shared" si="28"/>
        <v>0</v>
      </c>
      <c r="L88" s="682">
        <f t="shared" si="28"/>
        <v>0</v>
      </c>
      <c r="M88" s="682">
        <f t="shared" si="28"/>
        <v>0</v>
      </c>
      <c r="N88" s="682">
        <f t="shared" si="28"/>
        <v>0</v>
      </c>
      <c r="O88" s="682">
        <f t="shared" si="28"/>
        <v>0</v>
      </c>
      <c r="P88" s="682">
        <f t="shared" si="28"/>
        <v>0</v>
      </c>
      <c r="Q88" s="682">
        <f t="shared" si="28"/>
        <v>0</v>
      </c>
      <c r="R88" s="682">
        <f t="shared" si="28"/>
        <v>0</v>
      </c>
      <c r="S88" s="682">
        <f t="shared" si="28"/>
        <v>0</v>
      </c>
      <c r="T88" s="682">
        <f t="shared" si="28"/>
        <v>0</v>
      </c>
      <c r="U88" s="682">
        <f t="shared" si="28"/>
        <v>0</v>
      </c>
      <c r="V88" s="682">
        <f t="shared" si="28"/>
        <v>0</v>
      </c>
      <c r="W88" s="673">
        <f t="shared" si="18"/>
        <v>5845293</v>
      </c>
      <c r="X88" s="672">
        <f t="shared" si="19"/>
        <v>5845293</v>
      </c>
    </row>
    <row r="89" spans="1:24" ht="15" customHeight="1" x14ac:dyDescent="0.25">
      <c r="A89" s="675" t="s">
        <v>804</v>
      </c>
      <c r="B89" s="676" t="s">
        <v>805</v>
      </c>
      <c r="C89" s="677"/>
      <c r="D89" s="677"/>
      <c r="E89" s="677"/>
      <c r="F89" s="678">
        <f t="shared" si="17"/>
        <v>0</v>
      </c>
      <c r="G89" s="677"/>
      <c r="H89" s="677"/>
      <c r="I89" s="677"/>
      <c r="J89" s="677"/>
      <c r="K89" s="677"/>
      <c r="L89" s="677"/>
      <c r="M89" s="677"/>
      <c r="N89" s="677"/>
      <c r="O89" s="677"/>
      <c r="P89" s="677"/>
      <c r="Q89" s="677"/>
      <c r="R89" s="677"/>
      <c r="S89" s="677"/>
      <c r="T89" s="677"/>
      <c r="U89" s="677"/>
      <c r="V89" s="677"/>
      <c r="W89" s="673">
        <f t="shared" si="18"/>
        <v>0</v>
      </c>
      <c r="X89" s="672">
        <f t="shared" si="19"/>
        <v>0</v>
      </c>
    </row>
    <row r="90" spans="1:24" ht="15" customHeight="1" x14ac:dyDescent="0.25">
      <c r="A90" s="675" t="s">
        <v>806</v>
      </c>
      <c r="B90" s="676" t="s">
        <v>807</v>
      </c>
      <c r="C90" s="677"/>
      <c r="D90" s="677"/>
      <c r="E90" s="677"/>
      <c r="F90" s="678">
        <f t="shared" si="17"/>
        <v>0</v>
      </c>
      <c r="G90" s="685">
        <v>40629921</v>
      </c>
      <c r="H90" s="677"/>
      <c r="I90" s="677"/>
      <c r="J90" s="677"/>
      <c r="K90" s="677"/>
      <c r="L90" s="677"/>
      <c r="M90" s="677"/>
      <c r="N90" s="677"/>
      <c r="O90" s="677"/>
      <c r="P90" s="677"/>
      <c r="Q90" s="677"/>
      <c r="R90" s="677"/>
      <c r="S90" s="677"/>
      <c r="T90" s="677"/>
      <c r="U90" s="677"/>
      <c r="V90" s="677"/>
      <c r="W90" s="673">
        <f t="shared" si="18"/>
        <v>40629921</v>
      </c>
      <c r="X90" s="672">
        <f t="shared" si="19"/>
        <v>40629921</v>
      </c>
    </row>
    <row r="91" spans="1:24" ht="15" customHeight="1" x14ac:dyDescent="0.25">
      <c r="A91" s="675" t="s">
        <v>806</v>
      </c>
      <c r="B91" s="676" t="s">
        <v>808</v>
      </c>
      <c r="C91" s="677"/>
      <c r="D91" s="677"/>
      <c r="E91" s="677"/>
      <c r="F91" s="678">
        <f t="shared" si="17"/>
        <v>0</v>
      </c>
      <c r="G91" s="685"/>
      <c r="H91" s="677"/>
      <c r="I91" s="677"/>
      <c r="J91" s="677"/>
      <c r="K91" s="677"/>
      <c r="L91" s="677"/>
      <c r="M91" s="677"/>
      <c r="N91" s="677"/>
      <c r="O91" s="677"/>
      <c r="P91" s="677"/>
      <c r="Q91" s="677"/>
      <c r="R91" s="677"/>
      <c r="S91" s="677"/>
      <c r="T91" s="677"/>
      <c r="U91" s="677"/>
      <c r="V91" s="677"/>
      <c r="W91" s="673">
        <f t="shared" si="18"/>
        <v>0</v>
      </c>
      <c r="X91" s="672">
        <f t="shared" si="19"/>
        <v>0</v>
      </c>
    </row>
    <row r="92" spans="1:24" ht="15" customHeight="1" x14ac:dyDescent="0.25">
      <c r="A92" s="675" t="s">
        <v>809</v>
      </c>
      <c r="B92" s="676" t="s">
        <v>810</v>
      </c>
      <c r="C92" s="677"/>
      <c r="D92" s="677"/>
      <c r="E92" s="677"/>
      <c r="F92" s="678">
        <f t="shared" si="17"/>
        <v>0</v>
      </c>
      <c r="G92" s="685"/>
      <c r="H92" s="677"/>
      <c r="I92" s="677"/>
      <c r="J92" s="677"/>
      <c r="K92" s="677"/>
      <c r="L92" s="677"/>
      <c r="M92" s="677"/>
      <c r="N92" s="677"/>
      <c r="O92" s="677"/>
      <c r="P92" s="677"/>
      <c r="Q92" s="677"/>
      <c r="R92" s="677"/>
      <c r="S92" s="677"/>
      <c r="T92" s="677"/>
      <c r="U92" s="677"/>
      <c r="V92" s="677"/>
      <c r="W92" s="673">
        <f t="shared" si="18"/>
        <v>0</v>
      </c>
      <c r="X92" s="672">
        <f t="shared" si="19"/>
        <v>0</v>
      </c>
    </row>
    <row r="93" spans="1:24" ht="15" customHeight="1" x14ac:dyDescent="0.25">
      <c r="A93" s="675" t="s">
        <v>811</v>
      </c>
      <c r="B93" s="676" t="s">
        <v>812</v>
      </c>
      <c r="C93" s="677"/>
      <c r="D93" s="677"/>
      <c r="E93" s="677">
        <v>5841120</v>
      </c>
      <c r="F93" s="678">
        <f t="shared" si="17"/>
        <v>5841120</v>
      </c>
      <c r="G93" s="685">
        <v>582400</v>
      </c>
      <c r="H93" s="685">
        <v>375300</v>
      </c>
      <c r="I93" s="677"/>
      <c r="J93" s="677"/>
      <c r="K93" s="677"/>
      <c r="L93" s="677"/>
      <c r="M93" s="677"/>
      <c r="N93" s="677"/>
      <c r="O93" s="677"/>
      <c r="P93" s="677"/>
      <c r="Q93" s="677"/>
      <c r="R93" s="677"/>
      <c r="S93" s="677"/>
      <c r="T93" s="677"/>
      <c r="U93" s="677"/>
      <c r="V93" s="677"/>
      <c r="W93" s="673">
        <f t="shared" si="18"/>
        <v>957700</v>
      </c>
      <c r="X93" s="672">
        <f t="shared" si="19"/>
        <v>6798820</v>
      </c>
    </row>
    <row r="94" spans="1:24" ht="15" customHeight="1" x14ac:dyDescent="0.25">
      <c r="A94" s="675" t="s">
        <v>813</v>
      </c>
      <c r="B94" s="676" t="s">
        <v>814</v>
      </c>
      <c r="C94" s="677"/>
      <c r="D94" s="677"/>
      <c r="E94" s="677"/>
      <c r="F94" s="678">
        <f t="shared" si="17"/>
        <v>0</v>
      </c>
      <c r="G94" s="685"/>
      <c r="H94" s="677"/>
      <c r="I94" s="677"/>
      <c r="J94" s="677"/>
      <c r="K94" s="677"/>
      <c r="L94" s="677"/>
      <c r="M94" s="677"/>
      <c r="N94" s="677"/>
      <c r="O94" s="677"/>
      <c r="P94" s="677"/>
      <c r="Q94" s="677"/>
      <c r="R94" s="677"/>
      <c r="S94" s="677"/>
      <c r="T94" s="677"/>
      <c r="U94" s="677"/>
      <c r="V94" s="677"/>
      <c r="W94" s="673">
        <f t="shared" si="18"/>
        <v>0</v>
      </c>
      <c r="X94" s="672">
        <f t="shared" si="19"/>
        <v>0</v>
      </c>
    </row>
    <row r="95" spans="1:24" ht="15" customHeight="1" x14ac:dyDescent="0.25">
      <c r="A95" s="675" t="s">
        <v>815</v>
      </c>
      <c r="B95" s="676" t="s">
        <v>816</v>
      </c>
      <c r="C95" s="677"/>
      <c r="D95" s="677"/>
      <c r="E95" s="677"/>
      <c r="F95" s="678">
        <f t="shared" si="17"/>
        <v>0</v>
      </c>
      <c r="G95" s="685"/>
      <c r="H95" s="677"/>
      <c r="I95" s="677"/>
      <c r="J95" s="677"/>
      <c r="K95" s="677"/>
      <c r="L95" s="677"/>
      <c r="M95" s="677"/>
      <c r="N95" s="677"/>
      <c r="O95" s="677"/>
      <c r="P95" s="677"/>
      <c r="Q95" s="677"/>
      <c r="R95" s="677"/>
      <c r="S95" s="677"/>
      <c r="T95" s="677"/>
      <c r="U95" s="677"/>
      <c r="V95" s="677"/>
      <c r="W95" s="673">
        <f t="shared" si="18"/>
        <v>0</v>
      </c>
      <c r="X95" s="672">
        <f t="shared" si="19"/>
        <v>0</v>
      </c>
    </row>
    <row r="96" spans="1:24" ht="15" customHeight="1" x14ac:dyDescent="0.25">
      <c r="A96" s="675" t="s">
        <v>817</v>
      </c>
      <c r="B96" s="676" t="s">
        <v>818</v>
      </c>
      <c r="C96" s="677"/>
      <c r="D96" s="677"/>
      <c r="E96" s="677">
        <v>1577102</v>
      </c>
      <c r="F96" s="678">
        <f t="shared" si="17"/>
        <v>1577102</v>
      </c>
      <c r="G96" s="685">
        <v>11127327</v>
      </c>
      <c r="H96" s="685">
        <v>101331</v>
      </c>
      <c r="I96" s="677"/>
      <c r="J96" s="677"/>
      <c r="K96" s="677"/>
      <c r="L96" s="677"/>
      <c r="M96" s="677"/>
      <c r="N96" s="677"/>
      <c r="O96" s="677"/>
      <c r="P96" s="677"/>
      <c r="Q96" s="677"/>
      <c r="R96" s="677"/>
      <c r="S96" s="677"/>
      <c r="T96" s="677"/>
      <c r="U96" s="677"/>
      <c r="V96" s="677"/>
      <c r="W96" s="673">
        <f t="shared" si="18"/>
        <v>11228658</v>
      </c>
      <c r="X96" s="672">
        <f t="shared" si="19"/>
        <v>12805760</v>
      </c>
    </row>
    <row r="97" spans="1:24" s="473" customFormat="1" ht="15" customHeight="1" x14ac:dyDescent="0.25">
      <c r="A97" s="680"/>
      <c r="B97" s="681" t="s">
        <v>819</v>
      </c>
      <c r="C97" s="682">
        <f>SUM(C89:C96)</f>
        <v>0</v>
      </c>
      <c r="D97" s="682">
        <f t="shared" ref="D97:V97" si="29">SUM(D89:D96)</f>
        <v>0</v>
      </c>
      <c r="E97" s="682">
        <f t="shared" si="29"/>
        <v>7418222</v>
      </c>
      <c r="F97" s="682">
        <f t="shared" si="29"/>
        <v>7418222</v>
      </c>
      <c r="G97" s="682">
        <f t="shared" si="29"/>
        <v>52339648</v>
      </c>
      <c r="H97" s="682">
        <f t="shared" si="29"/>
        <v>476631</v>
      </c>
      <c r="I97" s="682">
        <f t="shared" si="29"/>
        <v>0</v>
      </c>
      <c r="J97" s="682">
        <f t="shared" si="29"/>
        <v>0</v>
      </c>
      <c r="K97" s="682">
        <f t="shared" si="29"/>
        <v>0</v>
      </c>
      <c r="L97" s="682">
        <f t="shared" si="29"/>
        <v>0</v>
      </c>
      <c r="M97" s="682">
        <f t="shared" si="29"/>
        <v>0</v>
      </c>
      <c r="N97" s="682">
        <f t="shared" si="29"/>
        <v>0</v>
      </c>
      <c r="O97" s="682">
        <f t="shared" si="29"/>
        <v>0</v>
      </c>
      <c r="P97" s="682">
        <f t="shared" si="29"/>
        <v>0</v>
      </c>
      <c r="Q97" s="682">
        <f t="shared" si="29"/>
        <v>0</v>
      </c>
      <c r="R97" s="682">
        <f t="shared" si="29"/>
        <v>0</v>
      </c>
      <c r="S97" s="682">
        <f t="shared" si="29"/>
        <v>0</v>
      </c>
      <c r="T97" s="682">
        <f t="shared" si="29"/>
        <v>0</v>
      </c>
      <c r="U97" s="682">
        <f t="shared" si="29"/>
        <v>0</v>
      </c>
      <c r="V97" s="682">
        <f t="shared" si="29"/>
        <v>0</v>
      </c>
      <c r="W97" s="673">
        <f t="shared" si="18"/>
        <v>52816279</v>
      </c>
      <c r="X97" s="672">
        <f t="shared" si="19"/>
        <v>60234501</v>
      </c>
    </row>
    <row r="98" spans="1:24" ht="15" customHeight="1" x14ac:dyDescent="0.25">
      <c r="A98" s="675" t="s">
        <v>820</v>
      </c>
      <c r="B98" s="676" t="s">
        <v>821</v>
      </c>
      <c r="C98" s="677"/>
      <c r="D98" s="677"/>
      <c r="E98" s="677">
        <v>8010810</v>
      </c>
      <c r="F98" s="678">
        <f t="shared" si="17"/>
        <v>8010810</v>
      </c>
      <c r="G98" s="677"/>
      <c r="H98" s="677"/>
      <c r="I98" s="677"/>
      <c r="J98" s="677"/>
      <c r="K98" s="677"/>
      <c r="L98" s="677"/>
      <c r="M98" s="677"/>
      <c r="N98" s="677"/>
      <c r="O98" s="677"/>
      <c r="P98" s="677"/>
      <c r="Q98" s="677"/>
      <c r="R98" s="677"/>
      <c r="S98" s="677"/>
      <c r="T98" s="677"/>
      <c r="U98" s="677"/>
      <c r="V98" s="677"/>
      <c r="W98" s="673">
        <f t="shared" si="18"/>
        <v>0</v>
      </c>
      <c r="X98" s="672">
        <f t="shared" si="19"/>
        <v>8010810</v>
      </c>
    </row>
    <row r="99" spans="1:24" ht="15" customHeight="1" x14ac:dyDescent="0.25">
      <c r="A99" s="675" t="s">
        <v>822</v>
      </c>
      <c r="B99" s="676" t="s">
        <v>823</v>
      </c>
      <c r="C99" s="677"/>
      <c r="D99" s="677"/>
      <c r="E99" s="677"/>
      <c r="F99" s="678">
        <f t="shared" si="17"/>
        <v>0</v>
      </c>
      <c r="G99" s="677"/>
      <c r="H99" s="677"/>
      <c r="I99" s="677"/>
      <c r="J99" s="677"/>
      <c r="K99" s="677"/>
      <c r="L99" s="677"/>
      <c r="M99" s="677"/>
      <c r="N99" s="677"/>
      <c r="O99" s="677"/>
      <c r="P99" s="677"/>
      <c r="Q99" s="677"/>
      <c r="R99" s="677"/>
      <c r="S99" s="677"/>
      <c r="T99" s="677"/>
      <c r="U99" s="677"/>
      <c r="V99" s="677"/>
      <c r="W99" s="673">
        <f t="shared" si="18"/>
        <v>0</v>
      </c>
      <c r="X99" s="672">
        <f t="shared" si="19"/>
        <v>0</v>
      </c>
    </row>
    <row r="100" spans="1:24" ht="15" customHeight="1" x14ac:dyDescent="0.25">
      <c r="A100" s="675" t="s">
        <v>824</v>
      </c>
      <c r="B100" s="676" t="s">
        <v>825</v>
      </c>
      <c r="C100" s="677"/>
      <c r="D100" s="677"/>
      <c r="E100" s="677"/>
      <c r="F100" s="678">
        <f t="shared" si="17"/>
        <v>0</v>
      </c>
      <c r="G100" s="677"/>
      <c r="H100" s="677"/>
      <c r="I100" s="677"/>
      <c r="J100" s="677"/>
      <c r="K100" s="677"/>
      <c r="L100" s="677"/>
      <c r="M100" s="677"/>
      <c r="N100" s="677"/>
      <c r="O100" s="677"/>
      <c r="P100" s="677"/>
      <c r="Q100" s="677"/>
      <c r="R100" s="677"/>
      <c r="S100" s="677"/>
      <c r="T100" s="677"/>
      <c r="U100" s="677"/>
      <c r="V100" s="677"/>
      <c r="W100" s="673">
        <f t="shared" si="18"/>
        <v>0</v>
      </c>
      <c r="X100" s="672">
        <f t="shared" si="19"/>
        <v>0</v>
      </c>
    </row>
    <row r="101" spans="1:24" ht="15" customHeight="1" x14ac:dyDescent="0.25">
      <c r="A101" s="675" t="s">
        <v>826</v>
      </c>
      <c r="B101" s="676" t="s">
        <v>827</v>
      </c>
      <c r="C101" s="677"/>
      <c r="D101" s="677"/>
      <c r="E101" s="677">
        <v>2162918</v>
      </c>
      <c r="F101" s="678">
        <f t="shared" si="17"/>
        <v>2162918</v>
      </c>
      <c r="G101" s="677"/>
      <c r="H101" s="677"/>
      <c r="I101" s="677"/>
      <c r="J101" s="677"/>
      <c r="K101" s="677"/>
      <c r="L101" s="677"/>
      <c r="M101" s="677"/>
      <c r="N101" s="677"/>
      <c r="O101" s="677"/>
      <c r="P101" s="677"/>
      <c r="Q101" s="677"/>
      <c r="R101" s="677"/>
      <c r="S101" s="677"/>
      <c r="T101" s="677"/>
      <c r="U101" s="677"/>
      <c r="V101" s="677"/>
      <c r="W101" s="673">
        <f t="shared" si="18"/>
        <v>0</v>
      </c>
      <c r="X101" s="672">
        <f t="shared" si="19"/>
        <v>2162918</v>
      </c>
    </row>
    <row r="102" spans="1:24" s="473" customFormat="1" ht="15" customHeight="1" x14ac:dyDescent="0.25">
      <c r="A102" s="680"/>
      <c r="B102" s="681" t="s">
        <v>828</v>
      </c>
      <c r="C102" s="682">
        <f>SUM(C98:C101)</f>
        <v>0</v>
      </c>
      <c r="D102" s="682">
        <f t="shared" ref="D102:V102" si="30">SUM(D98:D101)</f>
        <v>0</v>
      </c>
      <c r="E102" s="682">
        <f t="shared" si="30"/>
        <v>10173728</v>
      </c>
      <c r="F102" s="682">
        <f t="shared" si="30"/>
        <v>10173728</v>
      </c>
      <c r="G102" s="682">
        <f t="shared" si="30"/>
        <v>0</v>
      </c>
      <c r="H102" s="682">
        <f t="shared" si="30"/>
        <v>0</v>
      </c>
      <c r="I102" s="682">
        <f t="shared" si="30"/>
        <v>0</v>
      </c>
      <c r="J102" s="682">
        <f t="shared" si="30"/>
        <v>0</v>
      </c>
      <c r="K102" s="682">
        <f t="shared" si="30"/>
        <v>0</v>
      </c>
      <c r="L102" s="682">
        <f t="shared" si="30"/>
        <v>0</v>
      </c>
      <c r="M102" s="682">
        <f t="shared" si="30"/>
        <v>0</v>
      </c>
      <c r="N102" s="682">
        <f t="shared" si="30"/>
        <v>0</v>
      </c>
      <c r="O102" s="682">
        <f t="shared" si="30"/>
        <v>0</v>
      </c>
      <c r="P102" s="682">
        <f t="shared" si="30"/>
        <v>0</v>
      </c>
      <c r="Q102" s="682">
        <f t="shared" si="30"/>
        <v>0</v>
      </c>
      <c r="R102" s="682">
        <f t="shared" si="30"/>
        <v>0</v>
      </c>
      <c r="S102" s="682">
        <f t="shared" si="30"/>
        <v>0</v>
      </c>
      <c r="T102" s="682">
        <f t="shared" si="30"/>
        <v>0</v>
      </c>
      <c r="U102" s="682">
        <f t="shared" si="30"/>
        <v>0</v>
      </c>
      <c r="V102" s="682">
        <f t="shared" si="30"/>
        <v>0</v>
      </c>
      <c r="W102" s="673">
        <f t="shared" si="18"/>
        <v>0</v>
      </c>
      <c r="X102" s="672">
        <f t="shared" si="19"/>
        <v>10173728</v>
      </c>
    </row>
    <row r="103" spans="1:24" ht="15" customHeight="1" x14ac:dyDescent="0.25">
      <c r="A103" s="675" t="s">
        <v>829</v>
      </c>
      <c r="B103" s="683" t="s">
        <v>830</v>
      </c>
      <c r="C103" s="677"/>
      <c r="D103" s="677"/>
      <c r="E103" s="677"/>
      <c r="F103" s="678">
        <f t="shared" si="17"/>
        <v>0</v>
      </c>
      <c r="G103" s="677"/>
      <c r="H103" s="677"/>
      <c r="I103" s="677"/>
      <c r="J103" s="677"/>
      <c r="K103" s="677"/>
      <c r="L103" s="677"/>
      <c r="M103" s="677"/>
      <c r="N103" s="677"/>
      <c r="O103" s="677"/>
      <c r="P103" s="677"/>
      <c r="Q103" s="677"/>
      <c r="R103" s="677"/>
      <c r="S103" s="677"/>
      <c r="T103" s="677"/>
      <c r="U103" s="677"/>
      <c r="V103" s="677"/>
      <c r="W103" s="673">
        <f t="shared" si="18"/>
        <v>0</v>
      </c>
      <c r="X103" s="672">
        <f t="shared" si="19"/>
        <v>0</v>
      </c>
    </row>
    <row r="104" spans="1:24" ht="15" customHeight="1" x14ac:dyDescent="0.25">
      <c r="A104" s="675"/>
      <c r="B104" s="692" t="s">
        <v>831</v>
      </c>
      <c r="C104" s="677">
        <f>C103</f>
        <v>0</v>
      </c>
      <c r="D104" s="677">
        <f t="shared" ref="D104:V104" si="31">D103</f>
        <v>0</v>
      </c>
      <c r="E104" s="677">
        <f t="shared" si="31"/>
        <v>0</v>
      </c>
      <c r="F104" s="678">
        <f t="shared" si="31"/>
        <v>0</v>
      </c>
      <c r="G104" s="677">
        <f t="shared" si="31"/>
        <v>0</v>
      </c>
      <c r="H104" s="677">
        <f t="shared" si="31"/>
        <v>0</v>
      </c>
      <c r="I104" s="677">
        <f t="shared" si="31"/>
        <v>0</v>
      </c>
      <c r="J104" s="677">
        <f t="shared" si="31"/>
        <v>0</v>
      </c>
      <c r="K104" s="677">
        <f t="shared" si="31"/>
        <v>0</v>
      </c>
      <c r="L104" s="677">
        <f t="shared" si="31"/>
        <v>0</v>
      </c>
      <c r="M104" s="677">
        <f t="shared" si="31"/>
        <v>0</v>
      </c>
      <c r="N104" s="677">
        <f t="shared" si="31"/>
        <v>0</v>
      </c>
      <c r="O104" s="677">
        <f t="shared" si="31"/>
        <v>0</v>
      </c>
      <c r="P104" s="677">
        <f t="shared" si="31"/>
        <v>0</v>
      </c>
      <c r="Q104" s="677">
        <f t="shared" si="31"/>
        <v>0</v>
      </c>
      <c r="R104" s="677">
        <f t="shared" si="31"/>
        <v>0</v>
      </c>
      <c r="S104" s="677">
        <f t="shared" si="31"/>
        <v>0</v>
      </c>
      <c r="T104" s="677">
        <f t="shared" si="31"/>
        <v>0</v>
      </c>
      <c r="U104" s="677">
        <f t="shared" si="31"/>
        <v>0</v>
      </c>
      <c r="V104" s="677">
        <f t="shared" si="31"/>
        <v>0</v>
      </c>
      <c r="W104" s="673">
        <f t="shared" si="18"/>
        <v>0</v>
      </c>
      <c r="X104" s="672">
        <f t="shared" si="19"/>
        <v>0</v>
      </c>
    </row>
    <row r="105" spans="1:24" ht="15" customHeight="1" x14ac:dyDescent="0.25">
      <c r="A105" s="675" t="s">
        <v>832</v>
      </c>
      <c r="B105" s="683" t="s">
        <v>833</v>
      </c>
      <c r="C105" s="677"/>
      <c r="D105" s="677"/>
      <c r="E105" s="677"/>
      <c r="F105" s="678">
        <f t="shared" si="17"/>
        <v>0</v>
      </c>
      <c r="G105" s="677"/>
      <c r="H105" s="677"/>
      <c r="I105" s="677"/>
      <c r="J105" s="677"/>
      <c r="K105" s="677"/>
      <c r="L105" s="677"/>
      <c r="M105" s="677"/>
      <c r="N105" s="677"/>
      <c r="O105" s="677"/>
      <c r="P105" s="677"/>
      <c r="Q105" s="677"/>
      <c r="R105" s="677"/>
      <c r="S105" s="677"/>
      <c r="T105" s="677"/>
      <c r="U105" s="677"/>
      <c r="V105" s="677"/>
      <c r="W105" s="673">
        <f t="shared" si="18"/>
        <v>0</v>
      </c>
      <c r="X105" s="672">
        <f t="shared" si="19"/>
        <v>0</v>
      </c>
    </row>
    <row r="106" spans="1:24" ht="15" customHeight="1" x14ac:dyDescent="0.25">
      <c r="A106" s="675" t="s">
        <v>834</v>
      </c>
      <c r="B106" s="683" t="s">
        <v>835</v>
      </c>
      <c r="C106" s="677"/>
      <c r="D106" s="677"/>
      <c r="E106" s="677"/>
      <c r="F106" s="678">
        <f t="shared" si="17"/>
        <v>0</v>
      </c>
      <c r="G106" s="677"/>
      <c r="H106" s="677"/>
      <c r="I106" s="677"/>
      <c r="J106" s="677"/>
      <c r="K106" s="677"/>
      <c r="L106" s="677"/>
      <c r="M106" s="677"/>
      <c r="N106" s="677"/>
      <c r="O106" s="677"/>
      <c r="P106" s="677"/>
      <c r="Q106" s="677"/>
      <c r="R106" s="677"/>
      <c r="S106" s="677"/>
      <c r="T106" s="677"/>
      <c r="U106" s="677"/>
      <c r="V106" s="677"/>
      <c r="W106" s="673">
        <f t="shared" si="18"/>
        <v>0</v>
      </c>
      <c r="X106" s="672">
        <f t="shared" si="19"/>
        <v>0</v>
      </c>
    </row>
    <row r="107" spans="1:24" s="687" customFormat="1" ht="15" customHeight="1" x14ac:dyDescent="0.25">
      <c r="A107" s="686"/>
      <c r="B107" s="692" t="s">
        <v>836</v>
      </c>
      <c r="C107" s="678">
        <f>SUM(C105:C106)</f>
        <v>0</v>
      </c>
      <c r="D107" s="678">
        <f t="shared" ref="D107:V107" si="32">SUM(D105:D106)</f>
        <v>0</v>
      </c>
      <c r="E107" s="678">
        <f t="shared" si="32"/>
        <v>0</v>
      </c>
      <c r="F107" s="678">
        <f t="shared" si="32"/>
        <v>0</v>
      </c>
      <c r="G107" s="678">
        <f t="shared" si="32"/>
        <v>0</v>
      </c>
      <c r="H107" s="678">
        <f t="shared" si="32"/>
        <v>0</v>
      </c>
      <c r="I107" s="678">
        <f t="shared" si="32"/>
        <v>0</v>
      </c>
      <c r="J107" s="678">
        <f t="shared" si="32"/>
        <v>0</v>
      </c>
      <c r="K107" s="678">
        <f t="shared" si="32"/>
        <v>0</v>
      </c>
      <c r="L107" s="678">
        <f t="shared" si="32"/>
        <v>0</v>
      </c>
      <c r="M107" s="678">
        <f t="shared" si="32"/>
        <v>0</v>
      </c>
      <c r="N107" s="678">
        <f t="shared" si="32"/>
        <v>0</v>
      </c>
      <c r="O107" s="678">
        <f t="shared" si="32"/>
        <v>0</v>
      </c>
      <c r="P107" s="678">
        <f t="shared" si="32"/>
        <v>0</v>
      </c>
      <c r="Q107" s="678">
        <f t="shared" si="32"/>
        <v>0</v>
      </c>
      <c r="R107" s="678">
        <f t="shared" si="32"/>
        <v>0</v>
      </c>
      <c r="S107" s="678">
        <f t="shared" si="32"/>
        <v>0</v>
      </c>
      <c r="T107" s="678">
        <f t="shared" si="32"/>
        <v>0</v>
      </c>
      <c r="U107" s="678">
        <f t="shared" si="32"/>
        <v>0</v>
      </c>
      <c r="V107" s="678">
        <f t="shared" si="32"/>
        <v>0</v>
      </c>
      <c r="W107" s="673">
        <f t="shared" si="18"/>
        <v>0</v>
      </c>
      <c r="X107" s="672">
        <f t="shared" si="19"/>
        <v>0</v>
      </c>
    </row>
    <row r="108" spans="1:24" ht="15" customHeight="1" x14ac:dyDescent="0.25">
      <c r="A108" s="675" t="s">
        <v>837</v>
      </c>
      <c r="B108" s="676" t="s">
        <v>838</v>
      </c>
      <c r="C108" s="677"/>
      <c r="D108" s="677"/>
      <c r="E108" s="677"/>
      <c r="F108" s="678">
        <f t="shared" si="17"/>
        <v>0</v>
      </c>
      <c r="G108" s="677"/>
      <c r="H108" s="677"/>
      <c r="I108" s="677"/>
      <c r="J108" s="677"/>
      <c r="K108" s="677"/>
      <c r="L108" s="677"/>
      <c r="M108" s="677"/>
      <c r="N108" s="677"/>
      <c r="O108" s="677"/>
      <c r="P108" s="677"/>
      <c r="Q108" s="677"/>
      <c r="R108" s="677"/>
      <c r="S108" s="677"/>
      <c r="T108" s="677"/>
      <c r="U108" s="677"/>
      <c r="V108" s="677"/>
      <c r="W108" s="673">
        <f t="shared" si="18"/>
        <v>0</v>
      </c>
      <c r="X108" s="672">
        <f t="shared" si="19"/>
        <v>0</v>
      </c>
    </row>
    <row r="109" spans="1:24" ht="15" customHeight="1" x14ac:dyDescent="0.25">
      <c r="A109" s="675" t="s">
        <v>839</v>
      </c>
      <c r="B109" s="676" t="s">
        <v>840</v>
      </c>
      <c r="C109" s="677"/>
      <c r="D109" s="677"/>
      <c r="E109" s="677"/>
      <c r="F109" s="678">
        <f t="shared" si="17"/>
        <v>0</v>
      </c>
      <c r="G109" s="677"/>
      <c r="H109" s="677"/>
      <c r="I109" s="677"/>
      <c r="J109" s="677"/>
      <c r="K109" s="677"/>
      <c r="L109" s="677"/>
      <c r="M109" s="677"/>
      <c r="N109" s="677"/>
      <c r="O109" s="677"/>
      <c r="P109" s="677"/>
      <c r="Q109" s="677"/>
      <c r="R109" s="677"/>
      <c r="S109" s="677"/>
      <c r="T109" s="677"/>
      <c r="U109" s="677"/>
      <c r="V109" s="677"/>
      <c r="W109" s="673">
        <f t="shared" si="18"/>
        <v>0</v>
      </c>
      <c r="X109" s="672">
        <f t="shared" si="19"/>
        <v>0</v>
      </c>
    </row>
    <row r="110" spans="1:24" s="687" customFormat="1" ht="15" customHeight="1" x14ac:dyDescent="0.25">
      <c r="A110" s="686"/>
      <c r="B110" s="692" t="s">
        <v>841</v>
      </c>
      <c r="C110" s="678">
        <f>SUM(C108:C109)</f>
        <v>0</v>
      </c>
      <c r="D110" s="678">
        <f>SUM(D108:D109)</f>
        <v>0</v>
      </c>
      <c r="E110" s="678"/>
      <c r="F110" s="678">
        <f t="shared" si="17"/>
        <v>0</v>
      </c>
      <c r="G110" s="678">
        <f t="shared" ref="G110:T110" si="33">SUM(G108:G109)</f>
        <v>0</v>
      </c>
      <c r="H110" s="678">
        <f t="shared" si="33"/>
        <v>0</v>
      </c>
      <c r="I110" s="678"/>
      <c r="J110" s="678"/>
      <c r="K110" s="678">
        <f t="shared" si="33"/>
        <v>0</v>
      </c>
      <c r="L110" s="678"/>
      <c r="M110" s="678">
        <f t="shared" si="33"/>
        <v>0</v>
      </c>
      <c r="N110" s="678">
        <f t="shared" si="33"/>
        <v>0</v>
      </c>
      <c r="O110" s="678">
        <f t="shared" si="33"/>
        <v>0</v>
      </c>
      <c r="P110" s="678">
        <f t="shared" si="33"/>
        <v>0</v>
      </c>
      <c r="Q110" s="678">
        <f t="shared" si="33"/>
        <v>0</v>
      </c>
      <c r="R110" s="678">
        <f>SUM(R108:R109)</f>
        <v>0</v>
      </c>
      <c r="S110" s="678">
        <f t="shared" si="33"/>
        <v>0</v>
      </c>
      <c r="T110" s="678">
        <f t="shared" si="33"/>
        <v>0</v>
      </c>
      <c r="U110" s="678">
        <f>SUM(U108:U109)</f>
        <v>0</v>
      </c>
      <c r="V110" s="678">
        <f>SUM(V108:V109)</f>
        <v>0</v>
      </c>
      <c r="W110" s="673">
        <f t="shared" si="18"/>
        <v>0</v>
      </c>
      <c r="X110" s="672">
        <f t="shared" si="19"/>
        <v>0</v>
      </c>
    </row>
    <row r="111" spans="1:24" s="473" customFormat="1" ht="15" customHeight="1" x14ac:dyDescent="0.25">
      <c r="A111" s="680"/>
      <c r="B111" s="681" t="s">
        <v>842</v>
      </c>
      <c r="C111" s="682">
        <f>C104+C107+C110</f>
        <v>0</v>
      </c>
      <c r="D111" s="682">
        <f t="shared" ref="D111:V111" si="34">D104+D107+D110</f>
        <v>0</v>
      </c>
      <c r="E111" s="682">
        <f t="shared" si="34"/>
        <v>0</v>
      </c>
      <c r="F111" s="682">
        <f t="shared" si="34"/>
        <v>0</v>
      </c>
      <c r="G111" s="682">
        <f t="shared" si="34"/>
        <v>0</v>
      </c>
      <c r="H111" s="682">
        <f t="shared" si="34"/>
        <v>0</v>
      </c>
      <c r="I111" s="682">
        <f t="shared" si="34"/>
        <v>0</v>
      </c>
      <c r="J111" s="682">
        <f t="shared" si="34"/>
        <v>0</v>
      </c>
      <c r="K111" s="682">
        <f t="shared" si="34"/>
        <v>0</v>
      </c>
      <c r="L111" s="682">
        <f t="shared" si="34"/>
        <v>0</v>
      </c>
      <c r="M111" s="682">
        <f t="shared" si="34"/>
        <v>0</v>
      </c>
      <c r="N111" s="682">
        <f t="shared" si="34"/>
        <v>0</v>
      </c>
      <c r="O111" s="682">
        <f t="shared" si="34"/>
        <v>0</v>
      </c>
      <c r="P111" s="682">
        <f t="shared" si="34"/>
        <v>0</v>
      </c>
      <c r="Q111" s="682">
        <f t="shared" si="34"/>
        <v>0</v>
      </c>
      <c r="R111" s="682">
        <f t="shared" si="34"/>
        <v>0</v>
      </c>
      <c r="S111" s="682">
        <f t="shared" si="34"/>
        <v>0</v>
      </c>
      <c r="T111" s="682">
        <f t="shared" si="34"/>
        <v>0</v>
      </c>
      <c r="U111" s="682">
        <f t="shared" si="34"/>
        <v>0</v>
      </c>
      <c r="V111" s="682">
        <f t="shared" si="34"/>
        <v>0</v>
      </c>
      <c r="W111" s="673">
        <f t="shared" si="18"/>
        <v>0</v>
      </c>
      <c r="X111" s="672">
        <f t="shared" si="19"/>
        <v>0</v>
      </c>
    </row>
    <row r="112" spans="1:24" s="696" customFormat="1" ht="15" customHeight="1" x14ac:dyDescent="0.25">
      <c r="A112" s="693"/>
      <c r="B112" s="694" t="s">
        <v>663</v>
      </c>
      <c r="C112" s="695">
        <f t="shared" ref="C112:V112" si="35">C20+C26+C53+C72+C88+C97+C102+C111</f>
        <v>0</v>
      </c>
      <c r="D112" s="695">
        <f t="shared" si="35"/>
        <v>26314292.140000001</v>
      </c>
      <c r="E112" s="695">
        <f t="shared" si="35"/>
        <v>40309594</v>
      </c>
      <c r="F112" s="695">
        <f t="shared" si="35"/>
        <v>66623886.140000001</v>
      </c>
      <c r="G112" s="695">
        <f t="shared" si="35"/>
        <v>79793597</v>
      </c>
      <c r="H112" s="695">
        <f t="shared" si="35"/>
        <v>3001401</v>
      </c>
      <c r="I112" s="695">
        <f t="shared" si="35"/>
        <v>0</v>
      </c>
      <c r="J112" s="695">
        <f t="shared" si="35"/>
        <v>0</v>
      </c>
      <c r="K112" s="695">
        <f t="shared" si="35"/>
        <v>6692416</v>
      </c>
      <c r="L112" s="695">
        <f t="shared" si="35"/>
        <v>1560468</v>
      </c>
      <c r="M112" s="695">
        <f t="shared" si="35"/>
        <v>1474599</v>
      </c>
      <c r="N112" s="695">
        <f t="shared" si="35"/>
        <v>2950999.94</v>
      </c>
      <c r="O112" s="695">
        <f t="shared" si="35"/>
        <v>3311920.34</v>
      </c>
      <c r="P112" s="695">
        <f t="shared" si="35"/>
        <v>113400</v>
      </c>
      <c r="Q112" s="695">
        <f t="shared" si="35"/>
        <v>12987502.98</v>
      </c>
      <c r="R112" s="695">
        <f t="shared" si="35"/>
        <v>8428800</v>
      </c>
      <c r="S112" s="695">
        <f t="shared" si="35"/>
        <v>2417000</v>
      </c>
      <c r="T112" s="695">
        <f t="shared" si="35"/>
        <v>800100</v>
      </c>
      <c r="U112" s="695">
        <f t="shared" si="35"/>
        <v>1883293</v>
      </c>
      <c r="V112" s="695">
        <f t="shared" si="35"/>
        <v>1728937</v>
      </c>
      <c r="W112" s="673">
        <f t="shared" si="18"/>
        <v>127144434.26000001</v>
      </c>
      <c r="X112" s="672">
        <f t="shared" si="19"/>
        <v>193768320.40000001</v>
      </c>
    </row>
    <row r="113" spans="1:24" ht="15" customHeight="1" x14ac:dyDescent="0.25">
      <c r="A113" s="675"/>
      <c r="B113" s="675"/>
      <c r="C113" s="677"/>
      <c r="D113" s="677"/>
      <c r="E113" s="677"/>
      <c r="F113" s="678">
        <f t="shared" si="17"/>
        <v>0</v>
      </c>
      <c r="G113" s="677"/>
      <c r="H113" s="677"/>
      <c r="I113" s="677"/>
      <c r="J113" s="677"/>
      <c r="K113" s="677"/>
      <c r="L113" s="677"/>
      <c r="M113" s="677"/>
      <c r="N113" s="677"/>
      <c r="O113" s="677"/>
      <c r="P113" s="677"/>
      <c r="Q113" s="677"/>
      <c r="R113" s="677"/>
      <c r="S113" s="677"/>
      <c r="T113" s="677"/>
      <c r="U113" s="677"/>
      <c r="V113" s="677"/>
      <c r="W113" s="673">
        <f t="shared" si="18"/>
        <v>0</v>
      </c>
      <c r="X113" s="672">
        <f t="shared" si="19"/>
        <v>0</v>
      </c>
    </row>
    <row r="114" spans="1:24" s="699" customFormat="1" ht="15" customHeight="1" x14ac:dyDescent="0.25">
      <c r="A114" s="697"/>
      <c r="B114" s="670" t="s">
        <v>843</v>
      </c>
      <c r="C114" s="698">
        <f>C136</f>
        <v>0</v>
      </c>
      <c r="D114" s="698">
        <f t="shared" ref="D114:V114" si="36">D136</f>
        <v>0</v>
      </c>
      <c r="E114" s="698">
        <f t="shared" si="36"/>
        <v>0</v>
      </c>
      <c r="F114" s="678">
        <f t="shared" si="36"/>
        <v>0</v>
      </c>
      <c r="G114" s="698">
        <f t="shared" si="36"/>
        <v>0</v>
      </c>
      <c r="H114" s="698">
        <f t="shared" si="36"/>
        <v>0</v>
      </c>
      <c r="I114" s="698">
        <f t="shared" si="36"/>
        <v>0</v>
      </c>
      <c r="J114" s="698">
        <f t="shared" si="36"/>
        <v>60174080</v>
      </c>
      <c r="K114" s="698">
        <f t="shared" si="36"/>
        <v>0</v>
      </c>
      <c r="L114" s="698">
        <f t="shared" si="36"/>
        <v>0</v>
      </c>
      <c r="M114" s="698">
        <f t="shared" si="36"/>
        <v>0</v>
      </c>
      <c r="N114" s="698">
        <f t="shared" si="36"/>
        <v>0</v>
      </c>
      <c r="O114" s="698">
        <f t="shared" si="36"/>
        <v>0</v>
      </c>
      <c r="P114" s="698">
        <f t="shared" si="36"/>
        <v>0</v>
      </c>
      <c r="Q114" s="698">
        <f t="shared" si="36"/>
        <v>0</v>
      </c>
      <c r="R114" s="698">
        <f t="shared" si="36"/>
        <v>0</v>
      </c>
      <c r="S114" s="698">
        <f t="shared" si="36"/>
        <v>0</v>
      </c>
      <c r="T114" s="698">
        <f t="shared" si="36"/>
        <v>0</v>
      </c>
      <c r="U114" s="698">
        <f t="shared" si="36"/>
        <v>0</v>
      </c>
      <c r="V114" s="698">
        <f t="shared" si="36"/>
        <v>0</v>
      </c>
      <c r="W114" s="673">
        <f t="shared" si="18"/>
        <v>60174080</v>
      </c>
      <c r="X114" s="672">
        <f t="shared" si="19"/>
        <v>60174080</v>
      </c>
    </row>
    <row r="115" spans="1:24" ht="15" customHeight="1" x14ac:dyDescent="0.25">
      <c r="A115" s="700" t="s">
        <v>844</v>
      </c>
      <c r="B115" s="683" t="s">
        <v>845</v>
      </c>
      <c r="C115" s="701"/>
      <c r="D115" s="701"/>
      <c r="E115" s="701"/>
      <c r="F115" s="678">
        <f t="shared" si="17"/>
        <v>0</v>
      </c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677"/>
      <c r="T115" s="677"/>
      <c r="U115" s="677"/>
      <c r="V115" s="677"/>
      <c r="W115" s="673">
        <f t="shared" si="18"/>
        <v>0</v>
      </c>
      <c r="X115" s="672">
        <f t="shared" si="19"/>
        <v>0</v>
      </c>
    </row>
    <row r="116" spans="1:24" ht="15" customHeight="1" x14ac:dyDescent="0.25">
      <c r="A116" s="700"/>
      <c r="B116" s="679" t="s">
        <v>846</v>
      </c>
      <c r="C116" s="701">
        <f>C115</f>
        <v>0</v>
      </c>
      <c r="D116" s="701">
        <f t="shared" ref="D116:V116" si="37">D115</f>
        <v>0</v>
      </c>
      <c r="E116" s="701">
        <f t="shared" si="37"/>
        <v>0</v>
      </c>
      <c r="F116" s="703">
        <f t="shared" si="37"/>
        <v>0</v>
      </c>
      <c r="G116" s="701">
        <f t="shared" si="37"/>
        <v>0</v>
      </c>
      <c r="H116" s="701">
        <f t="shared" si="37"/>
        <v>0</v>
      </c>
      <c r="I116" s="701">
        <f t="shared" si="37"/>
        <v>0</v>
      </c>
      <c r="J116" s="701">
        <f t="shared" si="37"/>
        <v>0</v>
      </c>
      <c r="K116" s="701">
        <f t="shared" si="37"/>
        <v>0</v>
      </c>
      <c r="L116" s="701">
        <f t="shared" si="37"/>
        <v>0</v>
      </c>
      <c r="M116" s="701">
        <f t="shared" si="37"/>
        <v>0</v>
      </c>
      <c r="N116" s="701">
        <f t="shared" si="37"/>
        <v>0</v>
      </c>
      <c r="O116" s="701">
        <f t="shared" si="37"/>
        <v>0</v>
      </c>
      <c r="P116" s="701">
        <f t="shared" si="37"/>
        <v>0</v>
      </c>
      <c r="Q116" s="701">
        <f t="shared" si="37"/>
        <v>0</v>
      </c>
      <c r="R116" s="701">
        <f t="shared" si="37"/>
        <v>0</v>
      </c>
      <c r="S116" s="701">
        <f t="shared" si="37"/>
        <v>0</v>
      </c>
      <c r="T116" s="701">
        <f t="shared" si="37"/>
        <v>0</v>
      </c>
      <c r="U116" s="701">
        <f t="shared" si="37"/>
        <v>0</v>
      </c>
      <c r="V116" s="701">
        <f t="shared" si="37"/>
        <v>0</v>
      </c>
      <c r="W116" s="673">
        <f t="shared" si="18"/>
        <v>0</v>
      </c>
      <c r="X116" s="672">
        <f t="shared" si="19"/>
        <v>0</v>
      </c>
    </row>
    <row r="117" spans="1:24" ht="15" customHeight="1" x14ac:dyDescent="0.25">
      <c r="A117" s="700" t="s">
        <v>847</v>
      </c>
      <c r="B117" s="676" t="s">
        <v>848</v>
      </c>
      <c r="C117" s="701"/>
      <c r="D117" s="701"/>
      <c r="E117" s="701"/>
      <c r="F117" s="678">
        <f t="shared" si="17"/>
        <v>0</v>
      </c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677"/>
      <c r="T117" s="677"/>
      <c r="U117" s="677"/>
      <c r="V117" s="677"/>
      <c r="W117" s="673">
        <f t="shared" si="18"/>
        <v>0</v>
      </c>
      <c r="X117" s="672">
        <f t="shared" si="19"/>
        <v>0</v>
      </c>
    </row>
    <row r="118" spans="1:24" ht="15" customHeight="1" x14ac:dyDescent="0.25">
      <c r="A118" s="700"/>
      <c r="B118" s="692" t="s">
        <v>849</v>
      </c>
      <c r="C118" s="701">
        <f>C117</f>
        <v>0</v>
      </c>
      <c r="D118" s="701">
        <f t="shared" ref="D118:V118" si="38">D117</f>
        <v>0</v>
      </c>
      <c r="E118" s="701">
        <f t="shared" si="38"/>
        <v>0</v>
      </c>
      <c r="F118" s="703">
        <f t="shared" si="38"/>
        <v>0</v>
      </c>
      <c r="G118" s="701">
        <f t="shared" si="38"/>
        <v>0</v>
      </c>
      <c r="H118" s="701">
        <f t="shared" si="38"/>
        <v>0</v>
      </c>
      <c r="I118" s="701">
        <f t="shared" si="38"/>
        <v>0</v>
      </c>
      <c r="J118" s="701">
        <f t="shared" si="38"/>
        <v>0</v>
      </c>
      <c r="K118" s="701">
        <f t="shared" si="38"/>
        <v>0</v>
      </c>
      <c r="L118" s="701">
        <f t="shared" si="38"/>
        <v>0</v>
      </c>
      <c r="M118" s="701">
        <f t="shared" si="38"/>
        <v>0</v>
      </c>
      <c r="N118" s="701">
        <f t="shared" si="38"/>
        <v>0</v>
      </c>
      <c r="O118" s="701">
        <f t="shared" si="38"/>
        <v>0</v>
      </c>
      <c r="P118" s="701">
        <f t="shared" si="38"/>
        <v>0</v>
      </c>
      <c r="Q118" s="701">
        <f t="shared" si="38"/>
        <v>0</v>
      </c>
      <c r="R118" s="701">
        <f t="shared" si="38"/>
        <v>0</v>
      </c>
      <c r="S118" s="701">
        <f t="shared" si="38"/>
        <v>0</v>
      </c>
      <c r="T118" s="701">
        <f t="shared" si="38"/>
        <v>0</v>
      </c>
      <c r="U118" s="701">
        <f t="shared" si="38"/>
        <v>0</v>
      </c>
      <c r="V118" s="701">
        <f t="shared" si="38"/>
        <v>0</v>
      </c>
      <c r="W118" s="673">
        <f t="shared" si="18"/>
        <v>0</v>
      </c>
      <c r="X118" s="672">
        <f t="shared" si="19"/>
        <v>0</v>
      </c>
    </row>
    <row r="119" spans="1:24" ht="15" customHeight="1" x14ac:dyDescent="0.25">
      <c r="A119" s="700" t="s">
        <v>850</v>
      </c>
      <c r="B119" s="683" t="s">
        <v>851</v>
      </c>
      <c r="C119" s="701"/>
      <c r="D119" s="701"/>
      <c r="E119" s="701"/>
      <c r="F119" s="678">
        <f t="shared" si="17"/>
        <v>0</v>
      </c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677"/>
      <c r="T119" s="677"/>
      <c r="U119" s="677"/>
      <c r="V119" s="677"/>
      <c r="W119" s="673">
        <f t="shared" si="18"/>
        <v>0</v>
      </c>
      <c r="X119" s="672">
        <f t="shared" si="19"/>
        <v>0</v>
      </c>
    </row>
    <row r="120" spans="1:24" s="687" customFormat="1" ht="15" customHeight="1" x14ac:dyDescent="0.25">
      <c r="A120" s="704"/>
      <c r="B120" s="679" t="s">
        <v>852</v>
      </c>
      <c r="C120" s="703">
        <f>C119</f>
        <v>0</v>
      </c>
      <c r="D120" s="703">
        <f t="shared" ref="D120:V120" si="39">D119</f>
        <v>0</v>
      </c>
      <c r="E120" s="703">
        <f t="shared" si="39"/>
        <v>0</v>
      </c>
      <c r="F120" s="703">
        <f t="shared" si="39"/>
        <v>0</v>
      </c>
      <c r="G120" s="703">
        <f t="shared" si="39"/>
        <v>0</v>
      </c>
      <c r="H120" s="703">
        <f t="shared" si="39"/>
        <v>0</v>
      </c>
      <c r="I120" s="703">
        <f t="shared" si="39"/>
        <v>0</v>
      </c>
      <c r="J120" s="703">
        <f t="shared" si="39"/>
        <v>0</v>
      </c>
      <c r="K120" s="703">
        <f t="shared" si="39"/>
        <v>0</v>
      </c>
      <c r="L120" s="703">
        <f t="shared" si="39"/>
        <v>0</v>
      </c>
      <c r="M120" s="703">
        <f t="shared" si="39"/>
        <v>0</v>
      </c>
      <c r="N120" s="703">
        <f t="shared" si="39"/>
        <v>0</v>
      </c>
      <c r="O120" s="703">
        <f t="shared" si="39"/>
        <v>0</v>
      </c>
      <c r="P120" s="703">
        <f t="shared" si="39"/>
        <v>0</v>
      </c>
      <c r="Q120" s="703">
        <f t="shared" si="39"/>
        <v>0</v>
      </c>
      <c r="R120" s="703">
        <f t="shared" si="39"/>
        <v>0</v>
      </c>
      <c r="S120" s="703">
        <f t="shared" si="39"/>
        <v>0</v>
      </c>
      <c r="T120" s="703">
        <f t="shared" si="39"/>
        <v>0</v>
      </c>
      <c r="U120" s="703">
        <f t="shared" si="39"/>
        <v>0</v>
      </c>
      <c r="V120" s="703">
        <f t="shared" si="39"/>
        <v>0</v>
      </c>
      <c r="W120" s="673">
        <f t="shared" si="18"/>
        <v>0</v>
      </c>
      <c r="X120" s="672">
        <f t="shared" si="19"/>
        <v>0</v>
      </c>
    </row>
    <row r="121" spans="1:24" ht="15" customHeight="1" x14ac:dyDescent="0.25">
      <c r="A121" s="704"/>
      <c r="B121" s="679" t="s">
        <v>853</v>
      </c>
      <c r="C121" s="703">
        <f>C116+C118+C120</f>
        <v>0</v>
      </c>
      <c r="D121" s="703">
        <f t="shared" ref="D121:V121" si="40">D116+D118+D120</f>
        <v>0</v>
      </c>
      <c r="E121" s="703">
        <f t="shared" si="40"/>
        <v>0</v>
      </c>
      <c r="F121" s="703">
        <f t="shared" si="40"/>
        <v>0</v>
      </c>
      <c r="G121" s="703">
        <f t="shared" si="40"/>
        <v>0</v>
      </c>
      <c r="H121" s="703">
        <f t="shared" si="40"/>
        <v>0</v>
      </c>
      <c r="I121" s="703">
        <f t="shared" si="40"/>
        <v>0</v>
      </c>
      <c r="J121" s="703">
        <f t="shared" si="40"/>
        <v>0</v>
      </c>
      <c r="K121" s="703">
        <f t="shared" si="40"/>
        <v>0</v>
      </c>
      <c r="L121" s="703">
        <f t="shared" si="40"/>
        <v>0</v>
      </c>
      <c r="M121" s="703">
        <f t="shared" si="40"/>
        <v>0</v>
      </c>
      <c r="N121" s="703">
        <f t="shared" si="40"/>
        <v>0</v>
      </c>
      <c r="O121" s="703">
        <f t="shared" si="40"/>
        <v>0</v>
      </c>
      <c r="P121" s="703">
        <f t="shared" si="40"/>
        <v>0</v>
      </c>
      <c r="Q121" s="703">
        <f t="shared" si="40"/>
        <v>0</v>
      </c>
      <c r="R121" s="703">
        <f t="shared" si="40"/>
        <v>0</v>
      </c>
      <c r="S121" s="703">
        <f t="shared" si="40"/>
        <v>0</v>
      </c>
      <c r="T121" s="703">
        <f t="shared" si="40"/>
        <v>0</v>
      </c>
      <c r="U121" s="703">
        <f t="shared" si="40"/>
        <v>0</v>
      </c>
      <c r="V121" s="703">
        <f t="shared" si="40"/>
        <v>0</v>
      </c>
      <c r="W121" s="673">
        <f t="shared" si="18"/>
        <v>0</v>
      </c>
      <c r="X121" s="672">
        <f t="shared" si="19"/>
        <v>0</v>
      </c>
    </row>
    <row r="122" spans="1:24" ht="15" customHeight="1" x14ac:dyDescent="0.25">
      <c r="A122" s="700" t="s">
        <v>854</v>
      </c>
      <c r="B122" s="676" t="s">
        <v>855</v>
      </c>
      <c r="C122" s="703"/>
      <c r="D122" s="703"/>
      <c r="E122" s="703"/>
      <c r="F122" s="678">
        <f t="shared" si="17"/>
        <v>0</v>
      </c>
      <c r="G122" s="705"/>
      <c r="H122" s="705"/>
      <c r="I122" s="705"/>
      <c r="J122" s="705"/>
      <c r="K122" s="705"/>
      <c r="L122" s="705"/>
      <c r="M122" s="705"/>
      <c r="N122" s="705"/>
      <c r="O122" s="705"/>
      <c r="P122" s="705"/>
      <c r="Q122" s="705"/>
      <c r="R122" s="705"/>
      <c r="S122" s="677"/>
      <c r="T122" s="677"/>
      <c r="U122" s="677"/>
      <c r="V122" s="677"/>
      <c r="W122" s="673">
        <f t="shared" si="18"/>
        <v>0</v>
      </c>
      <c r="X122" s="672">
        <f t="shared" si="19"/>
        <v>0</v>
      </c>
    </row>
    <row r="123" spans="1:24" s="687" customFormat="1" ht="15" customHeight="1" x14ac:dyDescent="0.25">
      <c r="A123" s="704"/>
      <c r="B123" s="679" t="s">
        <v>856</v>
      </c>
      <c r="C123" s="703">
        <f>C122</f>
        <v>0</v>
      </c>
      <c r="D123" s="703">
        <f t="shared" ref="D123:V123" si="41">D122</f>
        <v>0</v>
      </c>
      <c r="E123" s="703">
        <f t="shared" si="41"/>
        <v>0</v>
      </c>
      <c r="F123" s="703">
        <f t="shared" si="41"/>
        <v>0</v>
      </c>
      <c r="G123" s="703">
        <f t="shared" si="41"/>
        <v>0</v>
      </c>
      <c r="H123" s="703">
        <f t="shared" si="41"/>
        <v>0</v>
      </c>
      <c r="I123" s="703">
        <f t="shared" si="41"/>
        <v>0</v>
      </c>
      <c r="J123" s="703">
        <f t="shared" si="41"/>
        <v>0</v>
      </c>
      <c r="K123" s="703">
        <f t="shared" si="41"/>
        <v>0</v>
      </c>
      <c r="L123" s="703">
        <f t="shared" si="41"/>
        <v>0</v>
      </c>
      <c r="M123" s="703">
        <f t="shared" si="41"/>
        <v>0</v>
      </c>
      <c r="N123" s="703">
        <f t="shared" si="41"/>
        <v>0</v>
      </c>
      <c r="O123" s="703">
        <f t="shared" si="41"/>
        <v>0</v>
      </c>
      <c r="P123" s="703">
        <f t="shared" si="41"/>
        <v>0</v>
      </c>
      <c r="Q123" s="703">
        <f t="shared" si="41"/>
        <v>0</v>
      </c>
      <c r="R123" s="703">
        <f t="shared" si="41"/>
        <v>0</v>
      </c>
      <c r="S123" s="703">
        <f t="shared" si="41"/>
        <v>0</v>
      </c>
      <c r="T123" s="703">
        <f t="shared" si="41"/>
        <v>0</v>
      </c>
      <c r="U123" s="703">
        <f t="shared" si="41"/>
        <v>0</v>
      </c>
      <c r="V123" s="703">
        <f t="shared" si="41"/>
        <v>0</v>
      </c>
      <c r="W123" s="673">
        <f t="shared" si="18"/>
        <v>0</v>
      </c>
      <c r="X123" s="672">
        <f t="shared" si="19"/>
        <v>0</v>
      </c>
    </row>
    <row r="124" spans="1:24" ht="15" customHeight="1" x14ac:dyDescent="0.25">
      <c r="A124" s="700" t="s">
        <v>857</v>
      </c>
      <c r="B124" s="676" t="s">
        <v>858</v>
      </c>
      <c r="C124" s="701"/>
      <c r="D124" s="701"/>
      <c r="E124" s="701"/>
      <c r="F124" s="678">
        <f t="shared" si="17"/>
        <v>0</v>
      </c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677"/>
      <c r="T124" s="677"/>
      <c r="U124" s="677"/>
      <c r="V124" s="677"/>
      <c r="W124" s="673">
        <f t="shared" si="18"/>
        <v>0</v>
      </c>
      <c r="X124" s="672">
        <f t="shared" si="19"/>
        <v>0</v>
      </c>
    </row>
    <row r="125" spans="1:24" ht="15" customHeight="1" x14ac:dyDescent="0.25">
      <c r="A125" s="700"/>
      <c r="B125" s="679" t="s">
        <v>859</v>
      </c>
      <c r="C125" s="701">
        <f>C124</f>
        <v>0</v>
      </c>
      <c r="D125" s="701">
        <f t="shared" ref="D125:V125" si="42">D124</f>
        <v>0</v>
      </c>
      <c r="E125" s="701">
        <f t="shared" si="42"/>
        <v>0</v>
      </c>
      <c r="F125" s="703">
        <f t="shared" si="42"/>
        <v>0</v>
      </c>
      <c r="G125" s="701">
        <f t="shared" si="42"/>
        <v>0</v>
      </c>
      <c r="H125" s="701">
        <f t="shared" si="42"/>
        <v>0</v>
      </c>
      <c r="I125" s="701">
        <f t="shared" si="42"/>
        <v>0</v>
      </c>
      <c r="J125" s="701">
        <f t="shared" si="42"/>
        <v>0</v>
      </c>
      <c r="K125" s="701">
        <f t="shared" si="42"/>
        <v>0</v>
      </c>
      <c r="L125" s="701">
        <f t="shared" si="42"/>
        <v>0</v>
      </c>
      <c r="M125" s="701">
        <f t="shared" si="42"/>
        <v>0</v>
      </c>
      <c r="N125" s="701">
        <f t="shared" si="42"/>
        <v>0</v>
      </c>
      <c r="O125" s="701">
        <f t="shared" si="42"/>
        <v>0</v>
      </c>
      <c r="P125" s="701">
        <f t="shared" si="42"/>
        <v>0</v>
      </c>
      <c r="Q125" s="701">
        <f t="shared" si="42"/>
        <v>0</v>
      </c>
      <c r="R125" s="701">
        <f t="shared" si="42"/>
        <v>0</v>
      </c>
      <c r="S125" s="701">
        <f t="shared" si="42"/>
        <v>0</v>
      </c>
      <c r="T125" s="701">
        <f t="shared" si="42"/>
        <v>0</v>
      </c>
      <c r="U125" s="701">
        <f t="shared" si="42"/>
        <v>0</v>
      </c>
      <c r="V125" s="701">
        <f t="shared" si="42"/>
        <v>0</v>
      </c>
      <c r="W125" s="673">
        <f t="shared" si="18"/>
        <v>0</v>
      </c>
      <c r="X125" s="672">
        <f t="shared" si="19"/>
        <v>0</v>
      </c>
    </row>
    <row r="126" spans="1:24" ht="15" customHeight="1" x14ac:dyDescent="0.25">
      <c r="A126" s="704"/>
      <c r="B126" s="679" t="s">
        <v>860</v>
      </c>
      <c r="C126" s="703">
        <f>C123+C125</f>
        <v>0</v>
      </c>
      <c r="D126" s="703">
        <f t="shared" ref="D126:V126" si="43">D123+D125</f>
        <v>0</v>
      </c>
      <c r="E126" s="703">
        <f t="shared" si="43"/>
        <v>0</v>
      </c>
      <c r="F126" s="703">
        <f t="shared" si="43"/>
        <v>0</v>
      </c>
      <c r="G126" s="703">
        <f t="shared" si="43"/>
        <v>0</v>
      </c>
      <c r="H126" s="703">
        <f t="shared" si="43"/>
        <v>0</v>
      </c>
      <c r="I126" s="703">
        <f t="shared" si="43"/>
        <v>0</v>
      </c>
      <c r="J126" s="703">
        <f t="shared" si="43"/>
        <v>0</v>
      </c>
      <c r="K126" s="703">
        <f t="shared" si="43"/>
        <v>0</v>
      </c>
      <c r="L126" s="703">
        <f t="shared" si="43"/>
        <v>0</v>
      </c>
      <c r="M126" s="703">
        <f t="shared" si="43"/>
        <v>0</v>
      </c>
      <c r="N126" s="703">
        <f t="shared" si="43"/>
        <v>0</v>
      </c>
      <c r="O126" s="703">
        <f t="shared" si="43"/>
        <v>0</v>
      </c>
      <c r="P126" s="703">
        <f t="shared" si="43"/>
        <v>0</v>
      </c>
      <c r="Q126" s="703">
        <f t="shared" si="43"/>
        <v>0</v>
      </c>
      <c r="R126" s="703">
        <f t="shared" si="43"/>
        <v>0</v>
      </c>
      <c r="S126" s="703">
        <f t="shared" si="43"/>
        <v>0</v>
      </c>
      <c r="T126" s="703">
        <f t="shared" si="43"/>
        <v>0</v>
      </c>
      <c r="U126" s="703">
        <f t="shared" si="43"/>
        <v>0</v>
      </c>
      <c r="V126" s="703">
        <f t="shared" si="43"/>
        <v>0</v>
      </c>
      <c r="W126" s="673">
        <f t="shared" si="18"/>
        <v>0</v>
      </c>
      <c r="X126" s="672">
        <f t="shared" si="19"/>
        <v>0</v>
      </c>
    </row>
    <row r="127" spans="1:24" ht="15" customHeight="1" x14ac:dyDescent="0.25">
      <c r="A127" s="700"/>
      <c r="B127" s="676" t="s">
        <v>861</v>
      </c>
      <c r="C127" s="701"/>
      <c r="D127" s="701"/>
      <c r="E127" s="701"/>
      <c r="F127" s="678">
        <f t="shared" si="17"/>
        <v>0</v>
      </c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677"/>
      <c r="T127" s="677"/>
      <c r="U127" s="677"/>
      <c r="V127" s="677"/>
      <c r="W127" s="673">
        <f t="shared" si="18"/>
        <v>0</v>
      </c>
      <c r="X127" s="672">
        <f t="shared" si="19"/>
        <v>0</v>
      </c>
    </row>
    <row r="128" spans="1:24" ht="15" customHeight="1" x14ac:dyDescent="0.25">
      <c r="A128" s="700"/>
      <c r="B128" s="679" t="s">
        <v>861</v>
      </c>
      <c r="C128" s="701">
        <f>C127</f>
        <v>0</v>
      </c>
      <c r="D128" s="701">
        <f t="shared" ref="D128:V128" si="44">D127</f>
        <v>0</v>
      </c>
      <c r="E128" s="701">
        <f t="shared" si="44"/>
        <v>0</v>
      </c>
      <c r="F128" s="703">
        <f t="shared" si="44"/>
        <v>0</v>
      </c>
      <c r="G128" s="701">
        <f t="shared" si="44"/>
        <v>0</v>
      </c>
      <c r="H128" s="701">
        <f t="shared" si="44"/>
        <v>0</v>
      </c>
      <c r="I128" s="701">
        <f t="shared" si="44"/>
        <v>0</v>
      </c>
      <c r="J128" s="701">
        <f t="shared" si="44"/>
        <v>0</v>
      </c>
      <c r="K128" s="701">
        <f t="shared" si="44"/>
        <v>0</v>
      </c>
      <c r="L128" s="701">
        <f t="shared" si="44"/>
        <v>0</v>
      </c>
      <c r="M128" s="701">
        <f t="shared" si="44"/>
        <v>0</v>
      </c>
      <c r="N128" s="701">
        <f t="shared" si="44"/>
        <v>0</v>
      </c>
      <c r="O128" s="701">
        <f t="shared" si="44"/>
        <v>0</v>
      </c>
      <c r="P128" s="701">
        <f t="shared" si="44"/>
        <v>0</v>
      </c>
      <c r="Q128" s="701">
        <f t="shared" si="44"/>
        <v>0</v>
      </c>
      <c r="R128" s="701">
        <f t="shared" si="44"/>
        <v>0</v>
      </c>
      <c r="S128" s="701">
        <f t="shared" si="44"/>
        <v>0</v>
      </c>
      <c r="T128" s="701">
        <f t="shared" si="44"/>
        <v>0</v>
      </c>
      <c r="U128" s="701">
        <f t="shared" si="44"/>
        <v>0</v>
      </c>
      <c r="V128" s="701">
        <f t="shared" si="44"/>
        <v>0</v>
      </c>
      <c r="W128" s="673">
        <f t="shared" si="18"/>
        <v>0</v>
      </c>
      <c r="X128" s="672">
        <f t="shared" si="19"/>
        <v>0</v>
      </c>
    </row>
    <row r="129" spans="1:24" ht="15" customHeight="1" x14ac:dyDescent="0.25">
      <c r="A129" s="700" t="s">
        <v>862</v>
      </c>
      <c r="B129" s="676" t="s">
        <v>863</v>
      </c>
      <c r="C129" s="701"/>
      <c r="D129" s="701"/>
      <c r="E129" s="701"/>
      <c r="F129" s="678">
        <f t="shared" si="17"/>
        <v>0</v>
      </c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677"/>
      <c r="T129" s="677"/>
      <c r="U129" s="677"/>
      <c r="V129" s="677"/>
      <c r="W129" s="673">
        <f t="shared" si="18"/>
        <v>0</v>
      </c>
      <c r="X129" s="672">
        <f t="shared" si="19"/>
        <v>0</v>
      </c>
    </row>
    <row r="130" spans="1:24" ht="15" customHeight="1" x14ac:dyDescent="0.25">
      <c r="A130" s="700"/>
      <c r="B130" s="679" t="s">
        <v>864</v>
      </c>
      <c r="C130" s="701">
        <f>C129</f>
        <v>0</v>
      </c>
      <c r="D130" s="701">
        <f t="shared" ref="D130:V130" si="45">D129</f>
        <v>0</v>
      </c>
      <c r="E130" s="701">
        <f t="shared" si="45"/>
        <v>0</v>
      </c>
      <c r="F130" s="703">
        <f t="shared" si="45"/>
        <v>0</v>
      </c>
      <c r="G130" s="701">
        <f t="shared" si="45"/>
        <v>0</v>
      </c>
      <c r="H130" s="701">
        <f t="shared" si="45"/>
        <v>0</v>
      </c>
      <c r="I130" s="701">
        <f t="shared" si="45"/>
        <v>0</v>
      </c>
      <c r="J130" s="701">
        <f t="shared" si="45"/>
        <v>0</v>
      </c>
      <c r="K130" s="701">
        <f t="shared" si="45"/>
        <v>0</v>
      </c>
      <c r="L130" s="701">
        <f t="shared" si="45"/>
        <v>0</v>
      </c>
      <c r="M130" s="701">
        <f t="shared" si="45"/>
        <v>0</v>
      </c>
      <c r="N130" s="701">
        <f t="shared" si="45"/>
        <v>0</v>
      </c>
      <c r="O130" s="701">
        <f t="shared" si="45"/>
        <v>0</v>
      </c>
      <c r="P130" s="701">
        <f t="shared" si="45"/>
        <v>0</v>
      </c>
      <c r="Q130" s="701">
        <f t="shared" si="45"/>
        <v>0</v>
      </c>
      <c r="R130" s="701">
        <f t="shared" si="45"/>
        <v>0</v>
      </c>
      <c r="S130" s="701">
        <f t="shared" si="45"/>
        <v>0</v>
      </c>
      <c r="T130" s="701">
        <f t="shared" si="45"/>
        <v>0</v>
      </c>
      <c r="U130" s="701">
        <f t="shared" si="45"/>
        <v>0</v>
      </c>
      <c r="V130" s="701">
        <f t="shared" si="45"/>
        <v>0</v>
      </c>
      <c r="W130" s="673">
        <f t="shared" si="18"/>
        <v>0</v>
      </c>
      <c r="X130" s="672">
        <f t="shared" si="19"/>
        <v>0</v>
      </c>
    </row>
    <row r="131" spans="1:24" ht="15" customHeight="1" x14ac:dyDescent="0.25">
      <c r="A131" s="700" t="s">
        <v>865</v>
      </c>
      <c r="B131" s="676" t="s">
        <v>866</v>
      </c>
      <c r="C131" s="701"/>
      <c r="D131" s="701"/>
      <c r="E131" s="701"/>
      <c r="F131" s="678">
        <f t="shared" si="17"/>
        <v>0</v>
      </c>
      <c r="G131" s="702"/>
      <c r="H131" s="702"/>
      <c r="I131" s="702"/>
      <c r="J131" s="706">
        <v>60174080</v>
      </c>
      <c r="K131" s="702"/>
      <c r="L131" s="702"/>
      <c r="M131" s="702"/>
      <c r="N131" s="702"/>
      <c r="O131" s="702"/>
      <c r="P131" s="702"/>
      <c r="Q131" s="702"/>
      <c r="R131" s="702"/>
      <c r="S131" s="677"/>
      <c r="T131" s="677"/>
      <c r="U131" s="677"/>
      <c r="V131" s="677"/>
      <c r="W131" s="673">
        <f t="shared" si="18"/>
        <v>60174080</v>
      </c>
      <c r="X131" s="672">
        <f t="shared" si="19"/>
        <v>60174080</v>
      </c>
    </row>
    <row r="132" spans="1:24" ht="15" customHeight="1" x14ac:dyDescent="0.25">
      <c r="A132" s="700"/>
      <c r="B132" s="679" t="s">
        <v>867</v>
      </c>
      <c r="C132" s="701">
        <f>C131</f>
        <v>0</v>
      </c>
      <c r="D132" s="701">
        <f t="shared" ref="D132:V132" si="46">D131</f>
        <v>0</v>
      </c>
      <c r="E132" s="701">
        <f t="shared" si="46"/>
        <v>0</v>
      </c>
      <c r="F132" s="703">
        <f t="shared" si="46"/>
        <v>0</v>
      </c>
      <c r="G132" s="701">
        <f t="shared" si="46"/>
        <v>0</v>
      </c>
      <c r="H132" s="701">
        <f t="shared" si="46"/>
        <v>0</v>
      </c>
      <c r="I132" s="701">
        <f t="shared" si="46"/>
        <v>0</v>
      </c>
      <c r="J132" s="701">
        <f t="shared" si="46"/>
        <v>60174080</v>
      </c>
      <c r="K132" s="701">
        <f t="shared" si="46"/>
        <v>0</v>
      </c>
      <c r="L132" s="701">
        <f t="shared" si="46"/>
        <v>0</v>
      </c>
      <c r="M132" s="701">
        <f t="shared" si="46"/>
        <v>0</v>
      </c>
      <c r="N132" s="701">
        <f t="shared" si="46"/>
        <v>0</v>
      </c>
      <c r="O132" s="701">
        <f t="shared" si="46"/>
        <v>0</v>
      </c>
      <c r="P132" s="701">
        <f t="shared" si="46"/>
        <v>0</v>
      </c>
      <c r="Q132" s="701">
        <f t="shared" si="46"/>
        <v>0</v>
      </c>
      <c r="R132" s="701">
        <f t="shared" si="46"/>
        <v>0</v>
      </c>
      <c r="S132" s="701">
        <f t="shared" si="46"/>
        <v>0</v>
      </c>
      <c r="T132" s="701">
        <f t="shared" si="46"/>
        <v>0</v>
      </c>
      <c r="U132" s="701">
        <f t="shared" si="46"/>
        <v>0</v>
      </c>
      <c r="V132" s="701">
        <f t="shared" si="46"/>
        <v>0</v>
      </c>
      <c r="W132" s="673">
        <f t="shared" si="18"/>
        <v>60174080</v>
      </c>
      <c r="X132" s="672">
        <f t="shared" si="19"/>
        <v>60174080</v>
      </c>
    </row>
    <row r="133" spans="1:24" ht="15" customHeight="1" x14ac:dyDescent="0.25">
      <c r="A133" s="700" t="s">
        <v>868</v>
      </c>
      <c r="B133" s="676" t="s">
        <v>869</v>
      </c>
      <c r="C133" s="701"/>
      <c r="D133" s="701"/>
      <c r="E133" s="701"/>
      <c r="F133" s="678">
        <f t="shared" si="17"/>
        <v>0</v>
      </c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677"/>
      <c r="T133" s="677"/>
      <c r="U133" s="677"/>
      <c r="V133" s="677"/>
      <c r="W133" s="673">
        <f t="shared" si="18"/>
        <v>0</v>
      </c>
      <c r="X133" s="672">
        <f t="shared" si="19"/>
        <v>0</v>
      </c>
    </row>
    <row r="134" spans="1:24" ht="15" customHeight="1" x14ac:dyDescent="0.25">
      <c r="A134" s="700"/>
      <c r="B134" s="679" t="s">
        <v>870</v>
      </c>
      <c r="C134" s="701">
        <f>C133</f>
        <v>0</v>
      </c>
      <c r="D134" s="701">
        <f t="shared" ref="D134:V134" si="47">D133</f>
        <v>0</v>
      </c>
      <c r="E134" s="701">
        <f t="shared" si="47"/>
        <v>0</v>
      </c>
      <c r="F134" s="703">
        <f t="shared" si="47"/>
        <v>0</v>
      </c>
      <c r="G134" s="701">
        <f t="shared" si="47"/>
        <v>0</v>
      </c>
      <c r="H134" s="701">
        <f t="shared" si="47"/>
        <v>0</v>
      </c>
      <c r="I134" s="701">
        <f t="shared" si="47"/>
        <v>0</v>
      </c>
      <c r="J134" s="701">
        <f t="shared" si="47"/>
        <v>0</v>
      </c>
      <c r="K134" s="701">
        <f t="shared" si="47"/>
        <v>0</v>
      </c>
      <c r="L134" s="701">
        <f t="shared" si="47"/>
        <v>0</v>
      </c>
      <c r="M134" s="701">
        <f t="shared" si="47"/>
        <v>0</v>
      </c>
      <c r="N134" s="701">
        <f t="shared" si="47"/>
        <v>0</v>
      </c>
      <c r="O134" s="701">
        <f t="shared" si="47"/>
        <v>0</v>
      </c>
      <c r="P134" s="701">
        <f t="shared" si="47"/>
        <v>0</v>
      </c>
      <c r="Q134" s="701">
        <f t="shared" si="47"/>
        <v>0</v>
      </c>
      <c r="R134" s="701">
        <f t="shared" si="47"/>
        <v>0</v>
      </c>
      <c r="S134" s="701">
        <f t="shared" si="47"/>
        <v>0</v>
      </c>
      <c r="T134" s="701">
        <f t="shared" si="47"/>
        <v>0</v>
      </c>
      <c r="U134" s="701">
        <f t="shared" si="47"/>
        <v>0</v>
      </c>
      <c r="V134" s="701">
        <f t="shared" si="47"/>
        <v>0</v>
      </c>
      <c r="W134" s="673">
        <f t="shared" ref="W134:W197" si="48">SUM(G134:V134)</f>
        <v>0</v>
      </c>
      <c r="X134" s="672">
        <f t="shared" ref="X134:X197" si="49">W134+F134</f>
        <v>0</v>
      </c>
    </row>
    <row r="135" spans="1:24" ht="15" customHeight="1" x14ac:dyDescent="0.25">
      <c r="A135" s="704"/>
      <c r="B135" s="679" t="s">
        <v>871</v>
      </c>
      <c r="C135" s="703">
        <f>C121+C126+C128+C130+C132+C134</f>
        <v>0</v>
      </c>
      <c r="D135" s="703">
        <f t="shared" ref="D135:V135" si="50">D121+D126+D128+D130+D132+D134</f>
        <v>0</v>
      </c>
      <c r="E135" s="703">
        <f t="shared" si="50"/>
        <v>0</v>
      </c>
      <c r="F135" s="703">
        <f t="shared" si="50"/>
        <v>0</v>
      </c>
      <c r="G135" s="703">
        <f t="shared" si="50"/>
        <v>0</v>
      </c>
      <c r="H135" s="703">
        <f t="shared" si="50"/>
        <v>0</v>
      </c>
      <c r="I135" s="703">
        <f t="shared" si="50"/>
        <v>0</v>
      </c>
      <c r="J135" s="703">
        <f t="shared" si="50"/>
        <v>60174080</v>
      </c>
      <c r="K135" s="703">
        <f t="shared" si="50"/>
        <v>0</v>
      </c>
      <c r="L135" s="703">
        <f t="shared" si="50"/>
        <v>0</v>
      </c>
      <c r="M135" s="703">
        <f t="shared" si="50"/>
        <v>0</v>
      </c>
      <c r="N135" s="703">
        <f t="shared" si="50"/>
        <v>0</v>
      </c>
      <c r="O135" s="703">
        <f t="shared" si="50"/>
        <v>0</v>
      </c>
      <c r="P135" s="703">
        <f t="shared" si="50"/>
        <v>0</v>
      </c>
      <c r="Q135" s="703">
        <f t="shared" si="50"/>
        <v>0</v>
      </c>
      <c r="R135" s="703">
        <f t="shared" si="50"/>
        <v>0</v>
      </c>
      <c r="S135" s="703">
        <f t="shared" si="50"/>
        <v>0</v>
      </c>
      <c r="T135" s="703">
        <f t="shared" si="50"/>
        <v>0</v>
      </c>
      <c r="U135" s="703">
        <f t="shared" si="50"/>
        <v>0</v>
      </c>
      <c r="V135" s="703">
        <f t="shared" si="50"/>
        <v>0</v>
      </c>
      <c r="W135" s="673">
        <f t="shared" si="48"/>
        <v>60174080</v>
      </c>
      <c r="X135" s="672">
        <f t="shared" si="49"/>
        <v>60174080</v>
      </c>
    </row>
    <row r="136" spans="1:24" s="477" customFormat="1" ht="15" customHeight="1" x14ac:dyDescent="0.25">
      <c r="A136" s="707"/>
      <c r="B136" s="694" t="s">
        <v>872</v>
      </c>
      <c r="C136" s="708">
        <f>C135</f>
        <v>0</v>
      </c>
      <c r="D136" s="708">
        <f t="shared" ref="D136:V136" si="51">D135</f>
        <v>0</v>
      </c>
      <c r="E136" s="708">
        <f t="shared" si="51"/>
        <v>0</v>
      </c>
      <c r="F136" s="708">
        <f t="shared" si="51"/>
        <v>0</v>
      </c>
      <c r="G136" s="708">
        <f t="shared" si="51"/>
        <v>0</v>
      </c>
      <c r="H136" s="708">
        <f t="shared" si="51"/>
        <v>0</v>
      </c>
      <c r="I136" s="708">
        <f t="shared" si="51"/>
        <v>0</v>
      </c>
      <c r="J136" s="708">
        <f t="shared" si="51"/>
        <v>60174080</v>
      </c>
      <c r="K136" s="708">
        <f t="shared" si="51"/>
        <v>0</v>
      </c>
      <c r="L136" s="708">
        <f t="shared" si="51"/>
        <v>0</v>
      </c>
      <c r="M136" s="708">
        <f t="shared" si="51"/>
        <v>0</v>
      </c>
      <c r="N136" s="708">
        <f t="shared" si="51"/>
        <v>0</v>
      </c>
      <c r="O136" s="708">
        <f t="shared" si="51"/>
        <v>0</v>
      </c>
      <c r="P136" s="708">
        <f t="shared" si="51"/>
        <v>0</v>
      </c>
      <c r="Q136" s="708">
        <f t="shared" si="51"/>
        <v>0</v>
      </c>
      <c r="R136" s="708">
        <f t="shared" si="51"/>
        <v>0</v>
      </c>
      <c r="S136" s="708">
        <f t="shared" si="51"/>
        <v>0</v>
      </c>
      <c r="T136" s="708">
        <f t="shared" si="51"/>
        <v>0</v>
      </c>
      <c r="U136" s="708">
        <f t="shared" si="51"/>
        <v>0</v>
      </c>
      <c r="V136" s="708">
        <f t="shared" si="51"/>
        <v>0</v>
      </c>
      <c r="W136" s="673">
        <f t="shared" si="48"/>
        <v>60174080</v>
      </c>
      <c r="X136" s="672">
        <f t="shared" si="49"/>
        <v>60174080</v>
      </c>
    </row>
    <row r="137" spans="1:24" ht="15" customHeight="1" x14ac:dyDescent="0.25">
      <c r="A137" s="675"/>
      <c r="B137" s="675"/>
      <c r="C137" s="677"/>
      <c r="D137" s="677"/>
      <c r="E137" s="677"/>
      <c r="F137" s="678"/>
      <c r="G137" s="677"/>
      <c r="H137" s="677"/>
      <c r="I137" s="677"/>
      <c r="J137" s="677"/>
      <c r="K137" s="677"/>
      <c r="L137" s="677"/>
      <c r="M137" s="677"/>
      <c r="N137" s="677"/>
      <c r="O137" s="677"/>
      <c r="P137" s="677"/>
      <c r="Q137" s="677"/>
      <c r="R137" s="677"/>
      <c r="S137" s="677"/>
      <c r="T137" s="677"/>
      <c r="U137" s="677"/>
      <c r="V137" s="677"/>
      <c r="W137" s="673">
        <f t="shared" si="48"/>
        <v>0</v>
      </c>
      <c r="X137" s="672">
        <f t="shared" si="49"/>
        <v>0</v>
      </c>
    </row>
    <row r="138" spans="1:24" s="674" customFormat="1" ht="15" customHeight="1" x14ac:dyDescent="0.25">
      <c r="A138" s="670"/>
      <c r="B138" s="670" t="s">
        <v>873</v>
      </c>
      <c r="C138" s="672">
        <f>C247</f>
        <v>0</v>
      </c>
      <c r="D138" s="672">
        <f t="shared" ref="D138:V138" si="52">D247</f>
        <v>1000</v>
      </c>
      <c r="E138" s="672">
        <f t="shared" si="52"/>
        <v>5030817.9800000004</v>
      </c>
      <c r="F138" s="695">
        <f t="shared" si="52"/>
        <v>5031817.9800000004</v>
      </c>
      <c r="G138" s="672">
        <f t="shared" si="52"/>
        <v>58756435</v>
      </c>
      <c r="H138" s="672">
        <f t="shared" si="52"/>
        <v>6126632</v>
      </c>
      <c r="I138" s="672">
        <f t="shared" si="52"/>
        <v>42800757</v>
      </c>
      <c r="J138" s="672">
        <f t="shared" si="52"/>
        <v>0</v>
      </c>
      <c r="K138" s="672">
        <f t="shared" si="52"/>
        <v>3488000</v>
      </c>
      <c r="L138" s="672">
        <f t="shared" si="52"/>
        <v>0</v>
      </c>
      <c r="M138" s="672">
        <f t="shared" si="52"/>
        <v>1329630</v>
      </c>
      <c r="N138" s="672">
        <f t="shared" si="52"/>
        <v>2951000</v>
      </c>
      <c r="O138" s="672">
        <f t="shared" si="52"/>
        <v>2357110</v>
      </c>
      <c r="P138" s="672">
        <f t="shared" si="52"/>
        <v>0</v>
      </c>
      <c r="Q138" s="672">
        <f t="shared" si="52"/>
        <v>14745159</v>
      </c>
      <c r="R138" s="672">
        <f t="shared" si="52"/>
        <v>0</v>
      </c>
      <c r="S138" s="672">
        <f t="shared" si="52"/>
        <v>10550000</v>
      </c>
      <c r="T138" s="672">
        <f t="shared" si="52"/>
        <v>14887255</v>
      </c>
      <c r="U138" s="672">
        <f t="shared" si="52"/>
        <v>2658333</v>
      </c>
      <c r="V138" s="672">
        <f t="shared" si="52"/>
        <v>1728240</v>
      </c>
      <c r="W138" s="673">
        <f t="shared" si="48"/>
        <v>162378551</v>
      </c>
      <c r="X138" s="672">
        <f t="shared" si="49"/>
        <v>167410368.97999999</v>
      </c>
    </row>
    <row r="139" spans="1:24" ht="15" customHeight="1" x14ac:dyDescent="0.25">
      <c r="A139" s="700" t="s">
        <v>874</v>
      </c>
      <c r="B139" s="676" t="s">
        <v>875</v>
      </c>
      <c r="C139" s="701"/>
      <c r="D139" s="701"/>
      <c r="E139" s="701"/>
      <c r="F139" s="678">
        <f t="shared" ref="F139:F197" si="53">SUM(C139:E139)</f>
        <v>0</v>
      </c>
      <c r="G139" s="677">
        <f>'[1]Önkormányzati igazg.'!G8+66802</f>
        <v>7323385</v>
      </c>
      <c r="H139" s="677">
        <f>'[1]Önkormányzati igazg.'!H8</f>
        <v>0</v>
      </c>
      <c r="I139" s="677">
        <f>'[1]Önkormányzati igazg.'!I8</f>
        <v>0</v>
      </c>
      <c r="J139" s="677"/>
      <c r="K139" s="677">
        <f>[1]Közvilágítás!I8</f>
        <v>3488000</v>
      </c>
      <c r="L139" s="677"/>
      <c r="M139" s="677">
        <f>[1]Köztemető!F6</f>
        <v>1329630</v>
      </c>
      <c r="N139" s="677">
        <f>[1]Közutak!E9</f>
        <v>2951000</v>
      </c>
      <c r="O139" s="677">
        <f>[1]Zöldterület!F9</f>
        <v>2357110</v>
      </c>
      <c r="P139" s="677"/>
      <c r="Q139" s="677"/>
      <c r="R139" s="677"/>
      <c r="S139" s="677"/>
      <c r="T139" s="677"/>
      <c r="U139" s="677"/>
      <c r="V139" s="677"/>
      <c r="W139" s="673">
        <f t="shared" si="48"/>
        <v>17449125</v>
      </c>
      <c r="X139" s="672">
        <f t="shared" si="49"/>
        <v>17449125</v>
      </c>
    </row>
    <row r="140" spans="1:24" ht="15" customHeight="1" x14ac:dyDescent="0.25">
      <c r="A140" s="700" t="s">
        <v>876</v>
      </c>
      <c r="B140" s="676" t="s">
        <v>877</v>
      </c>
      <c r="C140" s="701"/>
      <c r="D140" s="701"/>
      <c r="E140" s="701"/>
      <c r="F140" s="678">
        <f t="shared" si="53"/>
        <v>0</v>
      </c>
      <c r="G140" s="677"/>
      <c r="H140" s="677"/>
      <c r="I140" s="677">
        <v>26278329</v>
      </c>
      <c r="J140" s="677"/>
      <c r="K140" s="677"/>
      <c r="L140" s="677"/>
      <c r="M140" s="677"/>
      <c r="N140" s="677"/>
      <c r="O140" s="677"/>
      <c r="P140" s="677"/>
      <c r="Q140" s="677"/>
      <c r="R140" s="677"/>
      <c r="S140" s="677"/>
      <c r="T140" s="677"/>
      <c r="U140" s="677"/>
      <c r="V140" s="677"/>
      <c r="W140" s="673">
        <f t="shared" si="48"/>
        <v>26278329</v>
      </c>
      <c r="X140" s="672">
        <f t="shared" si="49"/>
        <v>26278329</v>
      </c>
    </row>
    <row r="141" spans="1:24" ht="15" customHeight="1" x14ac:dyDescent="0.25">
      <c r="A141" s="700" t="s">
        <v>878</v>
      </c>
      <c r="B141" s="683" t="s">
        <v>879</v>
      </c>
      <c r="C141" s="701"/>
      <c r="D141" s="701"/>
      <c r="E141" s="701"/>
      <c r="F141" s="678">
        <f t="shared" si="53"/>
        <v>0</v>
      </c>
      <c r="G141" s="677"/>
      <c r="H141" s="677"/>
      <c r="I141" s="677">
        <v>16522428</v>
      </c>
      <c r="J141" s="677"/>
      <c r="K141" s="677"/>
      <c r="L141" s="677"/>
      <c r="M141" s="677"/>
      <c r="N141" s="677"/>
      <c r="O141" s="677"/>
      <c r="P141" s="677"/>
      <c r="Q141" s="677"/>
      <c r="R141" s="677"/>
      <c r="S141" s="677">
        <f>[1]Szociális!I8</f>
        <v>10550000</v>
      </c>
      <c r="T141" s="677"/>
      <c r="U141" s="677">
        <v>775040</v>
      </c>
      <c r="V141" s="677">
        <v>1728240</v>
      </c>
      <c r="W141" s="673">
        <f t="shared" si="48"/>
        <v>29575708</v>
      </c>
      <c r="X141" s="672">
        <f t="shared" si="49"/>
        <v>29575708</v>
      </c>
    </row>
    <row r="142" spans="1:24" ht="15" customHeight="1" x14ac:dyDescent="0.25">
      <c r="A142" s="700" t="s">
        <v>880</v>
      </c>
      <c r="B142" s="676" t="s">
        <v>881</v>
      </c>
      <c r="C142" s="701"/>
      <c r="D142" s="701"/>
      <c r="E142" s="701"/>
      <c r="F142" s="678">
        <f t="shared" si="53"/>
        <v>0</v>
      </c>
      <c r="G142" s="677"/>
      <c r="H142" s="677"/>
      <c r="I142" s="677"/>
      <c r="J142" s="677"/>
      <c r="K142" s="677"/>
      <c r="L142" s="677"/>
      <c r="M142" s="677"/>
      <c r="N142" s="677"/>
      <c r="O142" s="677"/>
      <c r="P142" s="677"/>
      <c r="Q142" s="677">
        <v>1297320</v>
      </c>
      <c r="R142" s="677"/>
      <c r="S142" s="677"/>
      <c r="T142" s="677"/>
      <c r="U142" s="677"/>
      <c r="V142" s="677"/>
      <c r="W142" s="673">
        <f t="shared" si="48"/>
        <v>1297320</v>
      </c>
      <c r="X142" s="672">
        <f t="shared" si="49"/>
        <v>1297320</v>
      </c>
    </row>
    <row r="143" spans="1:24" ht="15" customHeight="1" x14ac:dyDescent="0.25">
      <c r="A143" s="700" t="s">
        <v>882</v>
      </c>
      <c r="B143" s="676" t="s">
        <v>883</v>
      </c>
      <c r="C143" s="701"/>
      <c r="D143" s="701"/>
      <c r="E143" s="701"/>
      <c r="F143" s="678">
        <f t="shared" si="53"/>
        <v>0</v>
      </c>
      <c r="G143" s="677"/>
      <c r="H143" s="677"/>
      <c r="I143" s="677"/>
      <c r="J143" s="677"/>
      <c r="K143" s="677"/>
      <c r="L143" s="677"/>
      <c r="M143" s="677"/>
      <c r="N143" s="677"/>
      <c r="O143" s="677"/>
      <c r="P143" s="677"/>
      <c r="Q143" s="677"/>
      <c r="R143" s="677"/>
      <c r="S143" s="677"/>
      <c r="T143" s="677"/>
      <c r="U143" s="677"/>
      <c r="V143" s="677"/>
      <c r="W143" s="673">
        <f t="shared" si="48"/>
        <v>0</v>
      </c>
      <c r="X143" s="672">
        <f t="shared" si="49"/>
        <v>0</v>
      </c>
    </row>
    <row r="144" spans="1:24" ht="15" customHeight="1" x14ac:dyDescent="0.25">
      <c r="A144" s="700" t="s">
        <v>884</v>
      </c>
      <c r="B144" s="676" t="s">
        <v>885</v>
      </c>
      <c r="C144" s="701"/>
      <c r="D144" s="701"/>
      <c r="E144" s="701"/>
      <c r="F144" s="678">
        <f t="shared" si="53"/>
        <v>0</v>
      </c>
      <c r="G144" s="677"/>
      <c r="H144" s="677"/>
      <c r="I144" s="677"/>
      <c r="J144" s="677"/>
      <c r="K144" s="677"/>
      <c r="L144" s="677"/>
      <c r="M144" s="677"/>
      <c r="N144" s="677"/>
      <c r="O144" s="677"/>
      <c r="P144" s="677"/>
      <c r="Q144" s="677"/>
      <c r="R144" s="677"/>
      <c r="S144" s="677"/>
      <c r="T144" s="677"/>
      <c r="U144" s="677"/>
      <c r="V144" s="677"/>
      <c r="W144" s="673">
        <f t="shared" si="48"/>
        <v>0</v>
      </c>
      <c r="X144" s="672">
        <f t="shared" si="49"/>
        <v>0</v>
      </c>
    </row>
    <row r="145" spans="1:24" ht="15" customHeight="1" x14ac:dyDescent="0.25">
      <c r="A145" s="704"/>
      <c r="B145" s="679" t="s">
        <v>886</v>
      </c>
      <c r="C145" s="703">
        <f>SUM(C139:C144)</f>
        <v>0</v>
      </c>
      <c r="D145" s="703">
        <f t="shared" ref="D145:V145" si="54">SUM(D139:D144)</f>
        <v>0</v>
      </c>
      <c r="E145" s="703">
        <f t="shared" si="54"/>
        <v>0</v>
      </c>
      <c r="F145" s="703">
        <f t="shared" si="54"/>
        <v>0</v>
      </c>
      <c r="G145" s="703">
        <f t="shared" si="54"/>
        <v>7323385</v>
      </c>
      <c r="H145" s="703">
        <f t="shared" si="54"/>
        <v>0</v>
      </c>
      <c r="I145" s="703">
        <f t="shared" si="54"/>
        <v>42800757</v>
      </c>
      <c r="J145" s="703">
        <f t="shared" si="54"/>
        <v>0</v>
      </c>
      <c r="K145" s="703">
        <f t="shared" si="54"/>
        <v>3488000</v>
      </c>
      <c r="L145" s="703">
        <f t="shared" si="54"/>
        <v>0</v>
      </c>
      <c r="M145" s="703">
        <f t="shared" si="54"/>
        <v>1329630</v>
      </c>
      <c r="N145" s="703">
        <f t="shared" si="54"/>
        <v>2951000</v>
      </c>
      <c r="O145" s="703">
        <f t="shared" si="54"/>
        <v>2357110</v>
      </c>
      <c r="P145" s="703">
        <f t="shared" si="54"/>
        <v>0</v>
      </c>
      <c r="Q145" s="703">
        <f t="shared" si="54"/>
        <v>1297320</v>
      </c>
      <c r="R145" s="703">
        <f t="shared" si="54"/>
        <v>0</v>
      </c>
      <c r="S145" s="703">
        <f t="shared" si="54"/>
        <v>10550000</v>
      </c>
      <c r="T145" s="703">
        <f t="shared" si="54"/>
        <v>0</v>
      </c>
      <c r="U145" s="703">
        <f t="shared" si="54"/>
        <v>775040</v>
      </c>
      <c r="V145" s="703">
        <f t="shared" si="54"/>
        <v>1728240</v>
      </c>
      <c r="W145" s="673">
        <f t="shared" si="48"/>
        <v>74600482</v>
      </c>
      <c r="X145" s="672">
        <f t="shared" si="49"/>
        <v>74600482</v>
      </c>
    </row>
    <row r="146" spans="1:24" ht="15" customHeight="1" x14ac:dyDescent="0.25">
      <c r="A146" s="700" t="s">
        <v>887</v>
      </c>
      <c r="B146" s="676" t="s">
        <v>888</v>
      </c>
      <c r="C146" s="701"/>
      <c r="D146" s="701"/>
      <c r="E146" s="701"/>
      <c r="F146" s="678">
        <f t="shared" si="53"/>
        <v>0</v>
      </c>
      <c r="G146" s="677"/>
      <c r="H146" s="677"/>
      <c r="I146" s="677"/>
      <c r="J146" s="677"/>
      <c r="K146" s="677"/>
      <c r="L146" s="677"/>
      <c r="M146" s="677"/>
      <c r="N146" s="677"/>
      <c r="O146" s="677"/>
      <c r="P146" s="677"/>
      <c r="Q146" s="677"/>
      <c r="R146" s="677"/>
      <c r="S146" s="677"/>
      <c r="T146" s="677"/>
      <c r="U146" s="677"/>
      <c r="V146" s="677"/>
      <c r="W146" s="673">
        <f t="shared" si="48"/>
        <v>0</v>
      </c>
      <c r="X146" s="672">
        <f t="shared" si="49"/>
        <v>0</v>
      </c>
    </row>
    <row r="147" spans="1:24" ht="15" customHeight="1" x14ac:dyDescent="0.25">
      <c r="A147" s="700" t="s">
        <v>889</v>
      </c>
      <c r="B147" s="683" t="s">
        <v>890</v>
      </c>
      <c r="C147" s="701"/>
      <c r="D147" s="701"/>
      <c r="E147" s="701"/>
      <c r="F147" s="678">
        <f t="shared" si="53"/>
        <v>0</v>
      </c>
      <c r="G147" s="677"/>
      <c r="H147" s="677"/>
      <c r="I147" s="677"/>
      <c r="J147" s="677"/>
      <c r="K147" s="677"/>
      <c r="L147" s="677"/>
      <c r="M147" s="677"/>
      <c r="N147" s="677"/>
      <c r="O147" s="677"/>
      <c r="P147" s="677"/>
      <c r="Q147" s="677"/>
      <c r="R147" s="677"/>
      <c r="S147" s="677"/>
      <c r="T147" s="677"/>
      <c r="U147" s="677"/>
      <c r="V147" s="677"/>
      <c r="W147" s="673">
        <f t="shared" si="48"/>
        <v>0</v>
      </c>
      <c r="X147" s="672">
        <f t="shared" si="49"/>
        <v>0</v>
      </c>
    </row>
    <row r="148" spans="1:24" ht="15" customHeight="1" x14ac:dyDescent="0.25">
      <c r="A148" s="700"/>
      <c r="B148" s="692" t="s">
        <v>891</v>
      </c>
      <c r="C148" s="701">
        <f>SUM(C146:C147)</f>
        <v>0</v>
      </c>
      <c r="D148" s="701">
        <f t="shared" ref="D148:V148" si="55">SUM(D146:D147)</f>
        <v>0</v>
      </c>
      <c r="E148" s="701">
        <f t="shared" si="55"/>
        <v>0</v>
      </c>
      <c r="F148" s="703">
        <f t="shared" si="55"/>
        <v>0</v>
      </c>
      <c r="G148" s="701">
        <f t="shared" si="55"/>
        <v>0</v>
      </c>
      <c r="H148" s="701">
        <f t="shared" si="55"/>
        <v>0</v>
      </c>
      <c r="I148" s="701">
        <f t="shared" si="55"/>
        <v>0</v>
      </c>
      <c r="J148" s="701">
        <f t="shared" si="55"/>
        <v>0</v>
      </c>
      <c r="K148" s="701">
        <f t="shared" si="55"/>
        <v>0</v>
      </c>
      <c r="L148" s="701">
        <f t="shared" si="55"/>
        <v>0</v>
      </c>
      <c r="M148" s="701">
        <f t="shared" si="55"/>
        <v>0</v>
      </c>
      <c r="N148" s="701">
        <f t="shared" si="55"/>
        <v>0</v>
      </c>
      <c r="O148" s="701">
        <f t="shared" si="55"/>
        <v>0</v>
      </c>
      <c r="P148" s="701">
        <f t="shared" si="55"/>
        <v>0</v>
      </c>
      <c r="Q148" s="701">
        <f t="shared" si="55"/>
        <v>0</v>
      </c>
      <c r="R148" s="701">
        <f t="shared" si="55"/>
        <v>0</v>
      </c>
      <c r="S148" s="701">
        <f t="shared" si="55"/>
        <v>0</v>
      </c>
      <c r="T148" s="701">
        <f t="shared" si="55"/>
        <v>0</v>
      </c>
      <c r="U148" s="701">
        <f t="shared" si="55"/>
        <v>0</v>
      </c>
      <c r="V148" s="701">
        <f t="shared" si="55"/>
        <v>0</v>
      </c>
      <c r="W148" s="673">
        <f t="shared" si="48"/>
        <v>0</v>
      </c>
      <c r="X148" s="672">
        <f t="shared" si="49"/>
        <v>0</v>
      </c>
    </row>
    <row r="149" spans="1:24" ht="15" customHeight="1" x14ac:dyDescent="0.25">
      <c r="A149" s="700" t="s">
        <v>892</v>
      </c>
      <c r="B149" s="683" t="s">
        <v>893</v>
      </c>
      <c r="C149" s="701"/>
      <c r="D149" s="701"/>
      <c r="E149" s="701"/>
      <c r="F149" s="678">
        <f t="shared" si="53"/>
        <v>0</v>
      </c>
      <c r="G149" s="677"/>
      <c r="H149" s="677"/>
      <c r="I149" s="677"/>
      <c r="J149" s="677"/>
      <c r="K149" s="677"/>
      <c r="L149" s="677"/>
      <c r="M149" s="677"/>
      <c r="N149" s="677"/>
      <c r="O149" s="677"/>
      <c r="P149" s="677"/>
      <c r="Q149" s="677"/>
      <c r="R149" s="677"/>
      <c r="S149" s="677"/>
      <c r="T149" s="677"/>
      <c r="U149" s="677"/>
      <c r="V149" s="677"/>
      <c r="W149" s="673">
        <f t="shared" si="48"/>
        <v>0</v>
      </c>
      <c r="X149" s="672">
        <f t="shared" si="49"/>
        <v>0</v>
      </c>
    </row>
    <row r="150" spans="1:24" ht="15" customHeight="1" x14ac:dyDescent="0.25">
      <c r="A150" s="700"/>
      <c r="B150" s="692" t="s">
        <v>894</v>
      </c>
      <c r="C150" s="701">
        <f>C149</f>
        <v>0</v>
      </c>
      <c r="D150" s="701">
        <f t="shared" ref="D150:V150" si="56">D149</f>
        <v>0</v>
      </c>
      <c r="E150" s="701">
        <f t="shared" si="56"/>
        <v>0</v>
      </c>
      <c r="F150" s="703">
        <f t="shared" si="56"/>
        <v>0</v>
      </c>
      <c r="G150" s="701">
        <f t="shared" si="56"/>
        <v>0</v>
      </c>
      <c r="H150" s="701">
        <f t="shared" si="56"/>
        <v>0</v>
      </c>
      <c r="I150" s="701">
        <f t="shared" si="56"/>
        <v>0</v>
      </c>
      <c r="J150" s="701">
        <f t="shared" si="56"/>
        <v>0</v>
      </c>
      <c r="K150" s="701">
        <f t="shared" si="56"/>
        <v>0</v>
      </c>
      <c r="L150" s="701">
        <f t="shared" si="56"/>
        <v>0</v>
      </c>
      <c r="M150" s="701">
        <f t="shared" si="56"/>
        <v>0</v>
      </c>
      <c r="N150" s="701">
        <f t="shared" si="56"/>
        <v>0</v>
      </c>
      <c r="O150" s="701">
        <f t="shared" si="56"/>
        <v>0</v>
      </c>
      <c r="P150" s="701">
        <f t="shared" si="56"/>
        <v>0</v>
      </c>
      <c r="Q150" s="701">
        <f t="shared" si="56"/>
        <v>0</v>
      </c>
      <c r="R150" s="701">
        <f t="shared" si="56"/>
        <v>0</v>
      </c>
      <c r="S150" s="701">
        <f t="shared" si="56"/>
        <v>0</v>
      </c>
      <c r="T150" s="701">
        <f t="shared" si="56"/>
        <v>0</v>
      </c>
      <c r="U150" s="701">
        <f t="shared" si="56"/>
        <v>0</v>
      </c>
      <c r="V150" s="701">
        <f t="shared" si="56"/>
        <v>0</v>
      </c>
      <c r="W150" s="673">
        <f t="shared" si="48"/>
        <v>0</v>
      </c>
      <c r="X150" s="672">
        <f t="shared" si="49"/>
        <v>0</v>
      </c>
    </row>
    <row r="151" spans="1:24" ht="15" customHeight="1" x14ac:dyDescent="0.25">
      <c r="A151" s="700" t="s">
        <v>895</v>
      </c>
      <c r="B151" s="676" t="s">
        <v>896</v>
      </c>
      <c r="C151" s="701"/>
      <c r="D151" s="701"/>
      <c r="E151" s="701"/>
      <c r="F151" s="678">
        <f t="shared" si="53"/>
        <v>0</v>
      </c>
      <c r="G151" s="677"/>
      <c r="H151" s="677"/>
      <c r="I151" s="677"/>
      <c r="J151" s="677"/>
      <c r="K151" s="677"/>
      <c r="L151" s="677"/>
      <c r="M151" s="677"/>
      <c r="N151" s="677"/>
      <c r="O151" s="677"/>
      <c r="P151" s="677"/>
      <c r="Q151" s="677"/>
      <c r="R151" s="677"/>
      <c r="S151" s="677"/>
      <c r="T151" s="677"/>
      <c r="U151" s="677"/>
      <c r="V151" s="677"/>
      <c r="W151" s="673">
        <f t="shared" si="48"/>
        <v>0</v>
      </c>
      <c r="X151" s="672">
        <f t="shared" si="49"/>
        <v>0</v>
      </c>
    </row>
    <row r="152" spans="1:24" ht="15" customHeight="1" x14ac:dyDescent="0.25">
      <c r="A152" s="700" t="s">
        <v>897</v>
      </c>
      <c r="B152" s="676" t="s">
        <v>898</v>
      </c>
      <c r="C152" s="701"/>
      <c r="D152" s="701"/>
      <c r="E152" s="701"/>
      <c r="F152" s="678">
        <f t="shared" si="53"/>
        <v>0</v>
      </c>
      <c r="G152" s="677"/>
      <c r="H152" s="677"/>
      <c r="I152" s="677"/>
      <c r="J152" s="677"/>
      <c r="K152" s="677"/>
      <c r="L152" s="677"/>
      <c r="M152" s="677"/>
      <c r="N152" s="677"/>
      <c r="O152" s="677"/>
      <c r="P152" s="677"/>
      <c r="Q152" s="677"/>
      <c r="R152" s="677"/>
      <c r="S152" s="677"/>
      <c r="T152" s="677"/>
      <c r="U152" s="677"/>
      <c r="V152" s="677"/>
      <c r="W152" s="673">
        <f t="shared" si="48"/>
        <v>0</v>
      </c>
      <c r="X152" s="672">
        <f t="shared" si="49"/>
        <v>0</v>
      </c>
    </row>
    <row r="153" spans="1:24" ht="15" customHeight="1" x14ac:dyDescent="0.25">
      <c r="A153" s="700" t="s">
        <v>899</v>
      </c>
      <c r="B153" s="683" t="s">
        <v>900</v>
      </c>
      <c r="C153" s="701"/>
      <c r="D153" s="701"/>
      <c r="E153" s="701"/>
      <c r="F153" s="678">
        <f t="shared" si="53"/>
        <v>0</v>
      </c>
      <c r="G153" s="677"/>
      <c r="H153" s="677"/>
      <c r="I153" s="677"/>
      <c r="J153" s="677"/>
      <c r="K153" s="677"/>
      <c r="L153" s="677"/>
      <c r="M153" s="677"/>
      <c r="N153" s="677"/>
      <c r="O153" s="677"/>
      <c r="P153" s="677"/>
      <c r="Q153" s="685">
        <v>12241339</v>
      </c>
      <c r="R153" s="677"/>
      <c r="S153" s="677"/>
      <c r="T153" s="677"/>
      <c r="U153" s="677"/>
      <c r="V153" s="677"/>
      <c r="W153" s="720">
        <f t="shared" si="48"/>
        <v>12241339</v>
      </c>
      <c r="X153" s="720">
        <f t="shared" si="49"/>
        <v>12241339</v>
      </c>
    </row>
    <row r="154" spans="1:24" ht="15" customHeight="1" x14ac:dyDescent="0.25">
      <c r="A154" s="700" t="s">
        <v>901</v>
      </c>
      <c r="B154" s="690" t="s">
        <v>902</v>
      </c>
      <c r="C154" s="701"/>
      <c r="D154" s="701"/>
      <c r="E154" s="701"/>
      <c r="F154" s="678">
        <f t="shared" si="53"/>
        <v>0</v>
      </c>
      <c r="G154" s="677">
        <v>580000</v>
      </c>
      <c r="H154" s="677"/>
      <c r="I154" s="677"/>
      <c r="J154" s="677"/>
      <c r="K154" s="677"/>
      <c r="L154" s="677"/>
      <c r="M154" s="677"/>
      <c r="N154" s="677"/>
      <c r="O154" s="677"/>
      <c r="P154" s="677"/>
      <c r="Q154" s="677"/>
      <c r="R154" s="677"/>
      <c r="S154" s="677"/>
      <c r="T154" s="677"/>
      <c r="U154" s="677"/>
      <c r="V154" s="677"/>
      <c r="W154" s="673">
        <f t="shared" si="48"/>
        <v>580000</v>
      </c>
      <c r="X154" s="672">
        <f t="shared" si="49"/>
        <v>580000</v>
      </c>
    </row>
    <row r="155" spans="1:24" ht="15" customHeight="1" x14ac:dyDescent="0.25">
      <c r="A155" s="700" t="s">
        <v>903</v>
      </c>
      <c r="B155" s="676" t="s">
        <v>904</v>
      </c>
      <c r="C155" s="701"/>
      <c r="D155" s="701"/>
      <c r="E155" s="701"/>
      <c r="F155" s="678">
        <f t="shared" si="53"/>
        <v>0</v>
      </c>
      <c r="G155" s="677">
        <f>'[1]Önkormányzati igazg.'!G12</f>
        <v>0</v>
      </c>
      <c r="H155" s="677"/>
      <c r="I155" s="677"/>
      <c r="J155" s="677"/>
      <c r="K155" s="677"/>
      <c r="L155" s="677"/>
      <c r="M155" s="677"/>
      <c r="N155" s="677"/>
      <c r="O155" s="677"/>
      <c r="P155" s="677"/>
      <c r="Q155" s="677"/>
      <c r="R155" s="677"/>
      <c r="S155" s="677"/>
      <c r="T155" s="677"/>
      <c r="U155" s="677"/>
      <c r="V155" s="677"/>
      <c r="W155" s="673">
        <f t="shared" si="48"/>
        <v>0</v>
      </c>
      <c r="X155" s="672">
        <f t="shared" si="49"/>
        <v>0</v>
      </c>
    </row>
    <row r="156" spans="1:24" ht="15" customHeight="1" x14ac:dyDescent="0.25">
      <c r="A156" s="700" t="s">
        <v>905</v>
      </c>
      <c r="B156" s="676" t="s">
        <v>906</v>
      </c>
      <c r="C156" s="701"/>
      <c r="D156" s="701"/>
      <c r="E156" s="701"/>
      <c r="F156" s="678">
        <f t="shared" si="53"/>
        <v>0</v>
      </c>
      <c r="G156" s="677"/>
      <c r="H156" s="677"/>
      <c r="I156" s="677"/>
      <c r="J156" s="677"/>
      <c r="K156" s="677"/>
      <c r="L156" s="677"/>
      <c r="M156" s="677"/>
      <c r="N156" s="677"/>
      <c r="O156" s="677"/>
      <c r="P156" s="677"/>
      <c r="Q156" s="677"/>
      <c r="R156" s="677"/>
      <c r="S156" s="677"/>
      <c r="T156" s="677">
        <v>12347255</v>
      </c>
      <c r="U156" s="677"/>
      <c r="V156" s="677"/>
      <c r="W156" s="673">
        <f t="shared" si="48"/>
        <v>12347255</v>
      </c>
      <c r="X156" s="672">
        <f t="shared" si="49"/>
        <v>12347255</v>
      </c>
    </row>
    <row r="157" spans="1:24" ht="15" customHeight="1" x14ac:dyDescent="0.25">
      <c r="A157" s="700" t="s">
        <v>907</v>
      </c>
      <c r="B157" s="676" t="s">
        <v>908</v>
      </c>
      <c r="C157" s="701"/>
      <c r="D157" s="701"/>
      <c r="E157" s="701"/>
      <c r="F157" s="678">
        <f t="shared" si="53"/>
        <v>0</v>
      </c>
      <c r="G157" s="677"/>
      <c r="H157" s="677"/>
      <c r="I157" s="677"/>
      <c r="J157" s="677"/>
      <c r="K157" s="677"/>
      <c r="L157" s="677"/>
      <c r="M157" s="677"/>
      <c r="N157" s="677"/>
      <c r="O157" s="677"/>
      <c r="P157" s="677"/>
      <c r="Q157" s="677"/>
      <c r="R157" s="677"/>
      <c r="S157" s="677"/>
      <c r="T157" s="677"/>
      <c r="U157" s="677"/>
      <c r="V157" s="677"/>
      <c r="W157" s="673">
        <f t="shared" si="48"/>
        <v>0</v>
      </c>
      <c r="X157" s="672">
        <f t="shared" si="49"/>
        <v>0</v>
      </c>
    </row>
    <row r="158" spans="1:24" ht="15" customHeight="1" x14ac:dyDescent="0.25">
      <c r="A158" s="700" t="s">
        <v>909</v>
      </c>
      <c r="B158" s="676" t="s">
        <v>910</v>
      </c>
      <c r="C158" s="701"/>
      <c r="D158" s="701"/>
      <c r="E158" s="701"/>
      <c r="F158" s="678">
        <f t="shared" si="53"/>
        <v>0</v>
      </c>
      <c r="G158" s="677"/>
      <c r="H158" s="677"/>
      <c r="I158" s="677"/>
      <c r="J158" s="677"/>
      <c r="K158" s="677"/>
      <c r="L158" s="677"/>
      <c r="M158" s="677"/>
      <c r="N158" s="677"/>
      <c r="O158" s="677"/>
      <c r="P158" s="677"/>
      <c r="Q158" s="677"/>
      <c r="R158" s="677"/>
      <c r="S158" s="677"/>
      <c r="T158" s="677"/>
      <c r="U158" s="677"/>
      <c r="V158" s="677"/>
      <c r="W158" s="673">
        <f t="shared" si="48"/>
        <v>0</v>
      </c>
      <c r="X158" s="672">
        <f t="shared" si="49"/>
        <v>0</v>
      </c>
    </row>
    <row r="159" spans="1:24" ht="15" customHeight="1" x14ac:dyDescent="0.25">
      <c r="A159" s="700"/>
      <c r="B159" s="692" t="s">
        <v>911</v>
      </c>
      <c r="C159" s="701">
        <f>SUM(C151:C158)</f>
        <v>0</v>
      </c>
      <c r="D159" s="701">
        <f t="shared" ref="D159:V159" si="57">SUM(D151:D158)</f>
        <v>0</v>
      </c>
      <c r="E159" s="701">
        <f t="shared" si="57"/>
        <v>0</v>
      </c>
      <c r="F159" s="703">
        <f t="shared" si="57"/>
        <v>0</v>
      </c>
      <c r="G159" s="701">
        <f t="shared" si="57"/>
        <v>580000</v>
      </c>
      <c r="H159" s="701">
        <f t="shared" si="57"/>
        <v>0</v>
      </c>
      <c r="I159" s="701">
        <f t="shared" si="57"/>
        <v>0</v>
      </c>
      <c r="J159" s="701">
        <f t="shared" si="57"/>
        <v>0</v>
      </c>
      <c r="K159" s="701">
        <f t="shared" si="57"/>
        <v>0</v>
      </c>
      <c r="L159" s="701">
        <f t="shared" si="57"/>
        <v>0</v>
      </c>
      <c r="M159" s="701">
        <f t="shared" si="57"/>
        <v>0</v>
      </c>
      <c r="N159" s="701">
        <f t="shared" si="57"/>
        <v>0</v>
      </c>
      <c r="O159" s="701">
        <f t="shared" si="57"/>
        <v>0</v>
      </c>
      <c r="P159" s="701">
        <f t="shared" si="57"/>
        <v>0</v>
      </c>
      <c r="Q159" s="701">
        <f t="shared" si="57"/>
        <v>12241339</v>
      </c>
      <c r="R159" s="701">
        <f t="shared" si="57"/>
        <v>0</v>
      </c>
      <c r="S159" s="701">
        <f t="shared" si="57"/>
        <v>0</v>
      </c>
      <c r="T159" s="701">
        <f t="shared" si="57"/>
        <v>12347255</v>
      </c>
      <c r="U159" s="701">
        <f t="shared" si="57"/>
        <v>0</v>
      </c>
      <c r="V159" s="701">
        <f t="shared" si="57"/>
        <v>0</v>
      </c>
      <c r="W159" s="720">
        <f t="shared" si="48"/>
        <v>25168594</v>
      </c>
      <c r="X159" s="720">
        <f t="shared" si="49"/>
        <v>25168594</v>
      </c>
    </row>
    <row r="160" spans="1:24" ht="15" customHeight="1" x14ac:dyDescent="0.25">
      <c r="A160" s="704"/>
      <c r="B160" s="679" t="s">
        <v>912</v>
      </c>
      <c r="C160" s="703">
        <f>C145+C148+C150+C159</f>
        <v>0</v>
      </c>
      <c r="D160" s="703">
        <f t="shared" ref="D160:V160" si="58">D145+D148+D150+D159</f>
        <v>0</v>
      </c>
      <c r="E160" s="703">
        <f t="shared" si="58"/>
        <v>0</v>
      </c>
      <c r="F160" s="703">
        <f t="shared" si="58"/>
        <v>0</v>
      </c>
      <c r="G160" s="703">
        <f t="shared" si="58"/>
        <v>7903385</v>
      </c>
      <c r="H160" s="703">
        <f t="shared" si="58"/>
        <v>0</v>
      </c>
      <c r="I160" s="703">
        <f t="shared" si="58"/>
        <v>42800757</v>
      </c>
      <c r="J160" s="703">
        <f t="shared" si="58"/>
        <v>0</v>
      </c>
      <c r="K160" s="703">
        <f t="shared" si="58"/>
        <v>3488000</v>
      </c>
      <c r="L160" s="703">
        <f t="shared" si="58"/>
        <v>0</v>
      </c>
      <c r="M160" s="703">
        <f t="shared" si="58"/>
        <v>1329630</v>
      </c>
      <c r="N160" s="703">
        <f t="shared" si="58"/>
        <v>2951000</v>
      </c>
      <c r="O160" s="703">
        <f t="shared" si="58"/>
        <v>2357110</v>
      </c>
      <c r="P160" s="703">
        <f t="shared" si="58"/>
        <v>0</v>
      </c>
      <c r="Q160" s="703">
        <f t="shared" si="58"/>
        <v>13538659</v>
      </c>
      <c r="R160" s="703">
        <f t="shared" si="58"/>
        <v>0</v>
      </c>
      <c r="S160" s="703">
        <f t="shared" si="58"/>
        <v>10550000</v>
      </c>
      <c r="T160" s="703">
        <f t="shared" si="58"/>
        <v>12347255</v>
      </c>
      <c r="U160" s="703">
        <f t="shared" si="58"/>
        <v>775040</v>
      </c>
      <c r="V160" s="703">
        <f t="shared" si="58"/>
        <v>1728240</v>
      </c>
      <c r="W160" s="673">
        <f t="shared" si="48"/>
        <v>99769076</v>
      </c>
      <c r="X160" s="672">
        <f t="shared" si="49"/>
        <v>99769076</v>
      </c>
    </row>
    <row r="161" spans="1:24" ht="15" customHeight="1" x14ac:dyDescent="0.25">
      <c r="A161" s="700" t="s">
        <v>913</v>
      </c>
      <c r="B161" s="676" t="s">
        <v>914</v>
      </c>
      <c r="C161" s="703"/>
      <c r="D161" s="703"/>
      <c r="E161" s="703"/>
      <c r="F161" s="678">
        <f t="shared" si="53"/>
        <v>0</v>
      </c>
      <c r="G161" s="677"/>
      <c r="H161" s="677"/>
      <c r="I161" s="677"/>
      <c r="J161" s="677"/>
      <c r="K161" s="677"/>
      <c r="L161" s="677"/>
      <c r="M161" s="677"/>
      <c r="N161" s="677"/>
      <c r="O161" s="677"/>
      <c r="P161" s="677"/>
      <c r="Q161" s="677"/>
      <c r="R161" s="677"/>
      <c r="S161" s="677"/>
      <c r="T161" s="677"/>
      <c r="U161" s="677"/>
      <c r="V161" s="677"/>
      <c r="W161" s="673">
        <f t="shared" si="48"/>
        <v>0</v>
      </c>
      <c r="X161" s="672">
        <f t="shared" si="49"/>
        <v>0</v>
      </c>
    </row>
    <row r="162" spans="1:24" ht="15" customHeight="1" x14ac:dyDescent="0.25">
      <c r="A162" s="700" t="s">
        <v>915</v>
      </c>
      <c r="B162" s="676" t="s">
        <v>916</v>
      </c>
      <c r="C162" s="701"/>
      <c r="D162" s="701"/>
      <c r="E162" s="701"/>
      <c r="F162" s="678">
        <f t="shared" si="53"/>
        <v>0</v>
      </c>
      <c r="G162" s="677"/>
      <c r="H162" s="677"/>
      <c r="I162" s="677"/>
      <c r="J162" s="677"/>
      <c r="K162" s="677"/>
      <c r="L162" s="677"/>
      <c r="M162" s="677"/>
      <c r="N162" s="677"/>
      <c r="O162" s="677"/>
      <c r="P162" s="677"/>
      <c r="Q162" s="677"/>
      <c r="R162" s="677"/>
      <c r="S162" s="677"/>
      <c r="T162" s="677"/>
      <c r="U162" s="677"/>
      <c r="V162" s="677"/>
      <c r="W162" s="673">
        <f t="shared" si="48"/>
        <v>0</v>
      </c>
      <c r="X162" s="672">
        <f t="shared" si="49"/>
        <v>0</v>
      </c>
    </row>
    <row r="163" spans="1:24" ht="15" customHeight="1" x14ac:dyDescent="0.25">
      <c r="A163" s="700"/>
      <c r="B163" s="679" t="s">
        <v>917</v>
      </c>
      <c r="C163" s="701">
        <f>SUM(C161:C162)</f>
        <v>0</v>
      </c>
      <c r="D163" s="701">
        <f t="shared" ref="D163:V163" si="59">SUM(D161:D162)</f>
        <v>0</v>
      </c>
      <c r="E163" s="701">
        <f t="shared" si="59"/>
        <v>0</v>
      </c>
      <c r="F163" s="703">
        <f t="shared" si="59"/>
        <v>0</v>
      </c>
      <c r="G163" s="701">
        <f t="shared" si="59"/>
        <v>0</v>
      </c>
      <c r="H163" s="701">
        <f t="shared" si="59"/>
        <v>0</v>
      </c>
      <c r="I163" s="701">
        <f t="shared" si="59"/>
        <v>0</v>
      </c>
      <c r="J163" s="701">
        <f t="shared" si="59"/>
        <v>0</v>
      </c>
      <c r="K163" s="701">
        <f t="shared" si="59"/>
        <v>0</v>
      </c>
      <c r="L163" s="701">
        <f t="shared" si="59"/>
        <v>0</v>
      </c>
      <c r="M163" s="701">
        <f t="shared" si="59"/>
        <v>0</v>
      </c>
      <c r="N163" s="701">
        <f t="shared" si="59"/>
        <v>0</v>
      </c>
      <c r="O163" s="701">
        <f t="shared" si="59"/>
        <v>0</v>
      </c>
      <c r="P163" s="701">
        <f t="shared" si="59"/>
        <v>0</v>
      </c>
      <c r="Q163" s="701">
        <f t="shared" si="59"/>
        <v>0</v>
      </c>
      <c r="R163" s="701">
        <f t="shared" si="59"/>
        <v>0</v>
      </c>
      <c r="S163" s="701">
        <f t="shared" si="59"/>
        <v>0</v>
      </c>
      <c r="T163" s="701">
        <f t="shared" si="59"/>
        <v>0</v>
      </c>
      <c r="U163" s="701">
        <f t="shared" si="59"/>
        <v>0</v>
      </c>
      <c r="V163" s="701">
        <f t="shared" si="59"/>
        <v>0</v>
      </c>
      <c r="W163" s="673">
        <f t="shared" si="48"/>
        <v>0</v>
      </c>
      <c r="X163" s="672">
        <f t="shared" si="49"/>
        <v>0</v>
      </c>
    </row>
    <row r="164" spans="1:24" ht="15" customHeight="1" x14ac:dyDescent="0.25">
      <c r="A164" s="700" t="s">
        <v>918</v>
      </c>
      <c r="B164" s="683" t="s">
        <v>919</v>
      </c>
      <c r="C164" s="701"/>
      <c r="D164" s="701"/>
      <c r="E164" s="701"/>
      <c r="F164" s="678">
        <f t="shared" si="53"/>
        <v>0</v>
      </c>
      <c r="G164" s="677"/>
      <c r="H164" s="677"/>
      <c r="I164" s="677"/>
      <c r="J164" s="677"/>
      <c r="K164" s="677"/>
      <c r="L164" s="677"/>
      <c r="M164" s="677"/>
      <c r="N164" s="677"/>
      <c r="O164" s="677"/>
      <c r="P164" s="677"/>
      <c r="Q164" s="677"/>
      <c r="R164" s="677"/>
      <c r="S164" s="677"/>
      <c r="T164" s="677"/>
      <c r="U164" s="677"/>
      <c r="V164" s="677"/>
      <c r="W164" s="673">
        <f t="shared" si="48"/>
        <v>0</v>
      </c>
      <c r="X164" s="672">
        <f t="shared" si="49"/>
        <v>0</v>
      </c>
    </row>
    <row r="165" spans="1:24" ht="15" customHeight="1" x14ac:dyDescent="0.25">
      <c r="A165" s="700"/>
      <c r="B165" s="692" t="s">
        <v>920</v>
      </c>
      <c r="C165" s="701">
        <f>C164</f>
        <v>0</v>
      </c>
      <c r="D165" s="701">
        <f t="shared" ref="D165:V165" si="60">D164</f>
        <v>0</v>
      </c>
      <c r="E165" s="701">
        <f t="shared" si="60"/>
        <v>0</v>
      </c>
      <c r="F165" s="703">
        <f t="shared" si="60"/>
        <v>0</v>
      </c>
      <c r="G165" s="701">
        <f t="shared" si="60"/>
        <v>0</v>
      </c>
      <c r="H165" s="701">
        <f t="shared" si="60"/>
        <v>0</v>
      </c>
      <c r="I165" s="701">
        <f t="shared" si="60"/>
        <v>0</v>
      </c>
      <c r="J165" s="701">
        <f t="shared" si="60"/>
        <v>0</v>
      </c>
      <c r="K165" s="701">
        <f t="shared" si="60"/>
        <v>0</v>
      </c>
      <c r="L165" s="701">
        <f t="shared" si="60"/>
        <v>0</v>
      </c>
      <c r="M165" s="701">
        <f t="shared" si="60"/>
        <v>0</v>
      </c>
      <c r="N165" s="701">
        <f t="shared" si="60"/>
        <v>0</v>
      </c>
      <c r="O165" s="701">
        <f t="shared" si="60"/>
        <v>0</v>
      </c>
      <c r="P165" s="701">
        <f t="shared" si="60"/>
        <v>0</v>
      </c>
      <c r="Q165" s="701">
        <f t="shared" si="60"/>
        <v>0</v>
      </c>
      <c r="R165" s="701">
        <f t="shared" si="60"/>
        <v>0</v>
      </c>
      <c r="S165" s="701">
        <f t="shared" si="60"/>
        <v>0</v>
      </c>
      <c r="T165" s="701">
        <f t="shared" si="60"/>
        <v>0</v>
      </c>
      <c r="U165" s="701">
        <f t="shared" si="60"/>
        <v>0</v>
      </c>
      <c r="V165" s="701">
        <f t="shared" si="60"/>
        <v>0</v>
      </c>
      <c r="W165" s="673">
        <f t="shared" si="48"/>
        <v>0</v>
      </c>
      <c r="X165" s="672">
        <f t="shared" si="49"/>
        <v>0</v>
      </c>
    </row>
    <row r="166" spans="1:24" ht="15" customHeight="1" x14ac:dyDescent="0.25">
      <c r="A166" s="700" t="s">
        <v>921</v>
      </c>
      <c r="B166" s="683" t="s">
        <v>922</v>
      </c>
      <c r="C166" s="701"/>
      <c r="D166" s="701"/>
      <c r="E166" s="701"/>
      <c r="F166" s="678">
        <f t="shared" si="53"/>
        <v>0</v>
      </c>
      <c r="G166" s="677"/>
      <c r="H166" s="677"/>
      <c r="I166" s="677"/>
      <c r="J166" s="677"/>
      <c r="K166" s="677"/>
      <c r="L166" s="677"/>
      <c r="M166" s="677"/>
      <c r="N166" s="677"/>
      <c r="O166" s="677"/>
      <c r="P166" s="677"/>
      <c r="Q166" s="677"/>
      <c r="R166" s="677"/>
      <c r="S166" s="677"/>
      <c r="T166" s="677"/>
      <c r="U166" s="677"/>
      <c r="V166" s="677"/>
      <c r="W166" s="673">
        <f t="shared" si="48"/>
        <v>0</v>
      </c>
      <c r="X166" s="672">
        <f t="shared" si="49"/>
        <v>0</v>
      </c>
    </row>
    <row r="167" spans="1:24" ht="15" customHeight="1" x14ac:dyDescent="0.25">
      <c r="A167" s="700"/>
      <c r="B167" s="692" t="s">
        <v>923</v>
      </c>
      <c r="C167" s="701">
        <f>C166</f>
        <v>0</v>
      </c>
      <c r="D167" s="701">
        <f t="shared" ref="D167:V167" si="61">D166</f>
        <v>0</v>
      </c>
      <c r="E167" s="701">
        <f t="shared" si="61"/>
        <v>0</v>
      </c>
      <c r="F167" s="703">
        <f t="shared" si="61"/>
        <v>0</v>
      </c>
      <c r="G167" s="701">
        <f t="shared" si="61"/>
        <v>0</v>
      </c>
      <c r="H167" s="701">
        <f t="shared" si="61"/>
        <v>0</v>
      </c>
      <c r="I167" s="701">
        <f t="shared" si="61"/>
        <v>0</v>
      </c>
      <c r="J167" s="701">
        <f t="shared" si="61"/>
        <v>0</v>
      </c>
      <c r="K167" s="701">
        <f t="shared" si="61"/>
        <v>0</v>
      </c>
      <c r="L167" s="701">
        <f t="shared" si="61"/>
        <v>0</v>
      </c>
      <c r="M167" s="701">
        <f t="shared" si="61"/>
        <v>0</v>
      </c>
      <c r="N167" s="701">
        <f t="shared" si="61"/>
        <v>0</v>
      </c>
      <c r="O167" s="701">
        <f t="shared" si="61"/>
        <v>0</v>
      </c>
      <c r="P167" s="701">
        <f t="shared" si="61"/>
        <v>0</v>
      </c>
      <c r="Q167" s="701">
        <f t="shared" si="61"/>
        <v>0</v>
      </c>
      <c r="R167" s="701">
        <f t="shared" si="61"/>
        <v>0</v>
      </c>
      <c r="S167" s="701">
        <f t="shared" si="61"/>
        <v>0</v>
      </c>
      <c r="T167" s="701">
        <f t="shared" si="61"/>
        <v>0</v>
      </c>
      <c r="U167" s="701">
        <f t="shared" si="61"/>
        <v>0</v>
      </c>
      <c r="V167" s="701">
        <f t="shared" si="61"/>
        <v>0</v>
      </c>
      <c r="W167" s="673">
        <f t="shared" si="48"/>
        <v>0</v>
      </c>
      <c r="X167" s="672">
        <f t="shared" si="49"/>
        <v>0</v>
      </c>
    </row>
    <row r="168" spans="1:24" ht="15" customHeight="1" x14ac:dyDescent="0.25">
      <c r="A168" s="700" t="s">
        <v>924</v>
      </c>
      <c r="B168" s="683" t="s">
        <v>925</v>
      </c>
      <c r="C168" s="701"/>
      <c r="D168" s="701"/>
      <c r="E168" s="701"/>
      <c r="F168" s="678">
        <f t="shared" si="53"/>
        <v>0</v>
      </c>
      <c r="G168" s="677"/>
      <c r="H168" s="677"/>
      <c r="I168" s="677"/>
      <c r="J168" s="677"/>
      <c r="K168" s="677"/>
      <c r="L168" s="677"/>
      <c r="M168" s="677"/>
      <c r="N168" s="677"/>
      <c r="O168" s="677"/>
      <c r="P168" s="677"/>
      <c r="Q168" s="677"/>
      <c r="R168" s="677"/>
      <c r="S168" s="677"/>
      <c r="T168" s="677"/>
      <c r="U168" s="677"/>
      <c r="V168" s="677"/>
      <c r="W168" s="673">
        <f t="shared" si="48"/>
        <v>0</v>
      </c>
      <c r="X168" s="672">
        <f t="shared" si="49"/>
        <v>0</v>
      </c>
    </row>
    <row r="169" spans="1:24" ht="15" customHeight="1" x14ac:dyDescent="0.25">
      <c r="A169" s="700" t="s">
        <v>926</v>
      </c>
      <c r="B169" s="683" t="s">
        <v>927</v>
      </c>
      <c r="C169" s="701"/>
      <c r="D169" s="701"/>
      <c r="E169" s="701"/>
      <c r="F169" s="678">
        <f t="shared" si="53"/>
        <v>0</v>
      </c>
      <c r="G169" s="677"/>
      <c r="H169" s="677"/>
      <c r="I169" s="677"/>
      <c r="J169" s="677"/>
      <c r="K169" s="677"/>
      <c r="L169" s="677"/>
      <c r="M169" s="677"/>
      <c r="N169" s="677"/>
      <c r="O169" s="677"/>
      <c r="P169" s="677"/>
      <c r="Q169" s="677"/>
      <c r="R169" s="677"/>
      <c r="S169" s="677"/>
      <c r="T169" s="677"/>
      <c r="U169" s="677"/>
      <c r="V169" s="677"/>
      <c r="W169" s="673">
        <f t="shared" si="48"/>
        <v>0</v>
      </c>
      <c r="X169" s="672">
        <f t="shared" si="49"/>
        <v>0</v>
      </c>
    </row>
    <row r="170" spans="1:24" ht="15" customHeight="1" x14ac:dyDescent="0.25">
      <c r="A170" s="700" t="s">
        <v>928</v>
      </c>
      <c r="B170" s="683" t="s">
        <v>929</v>
      </c>
      <c r="C170" s="701"/>
      <c r="D170" s="701"/>
      <c r="E170" s="701"/>
      <c r="F170" s="678">
        <f t="shared" si="53"/>
        <v>0</v>
      </c>
      <c r="G170" s="685">
        <v>50650000</v>
      </c>
      <c r="H170" s="677"/>
      <c r="I170" s="677"/>
      <c r="J170" s="677"/>
      <c r="K170" s="677"/>
      <c r="L170" s="677"/>
      <c r="M170" s="677"/>
      <c r="N170" s="677"/>
      <c r="O170" s="677"/>
      <c r="P170" s="677"/>
      <c r="Q170" s="677"/>
      <c r="R170" s="677"/>
      <c r="S170" s="677"/>
      <c r="T170" s="677"/>
      <c r="U170" s="677"/>
      <c r="V170" s="677"/>
      <c r="W170" s="720">
        <f t="shared" si="48"/>
        <v>50650000</v>
      </c>
      <c r="X170" s="720">
        <f t="shared" si="49"/>
        <v>50650000</v>
      </c>
    </row>
    <row r="171" spans="1:24" ht="15" customHeight="1" x14ac:dyDescent="0.25">
      <c r="A171" s="700" t="s">
        <v>930</v>
      </c>
      <c r="B171" s="683" t="s">
        <v>931</v>
      </c>
      <c r="C171" s="701"/>
      <c r="D171" s="701"/>
      <c r="E171" s="701"/>
      <c r="F171" s="678">
        <f t="shared" si="53"/>
        <v>0</v>
      </c>
      <c r="G171" s="677"/>
      <c r="H171" s="677"/>
      <c r="I171" s="677"/>
      <c r="J171" s="677"/>
      <c r="K171" s="677"/>
      <c r="L171" s="677"/>
      <c r="M171" s="677"/>
      <c r="N171" s="677"/>
      <c r="O171" s="677"/>
      <c r="P171" s="677"/>
      <c r="Q171" s="677"/>
      <c r="R171" s="677"/>
      <c r="S171" s="677"/>
      <c r="T171" s="677"/>
      <c r="U171" s="677"/>
      <c r="V171" s="677"/>
      <c r="W171" s="673">
        <f t="shared" si="48"/>
        <v>0</v>
      </c>
      <c r="X171" s="672">
        <f t="shared" si="49"/>
        <v>0</v>
      </c>
    </row>
    <row r="172" spans="1:24" ht="15" customHeight="1" x14ac:dyDescent="0.25">
      <c r="A172" s="700" t="s">
        <v>932</v>
      </c>
      <c r="B172" s="683" t="s">
        <v>933</v>
      </c>
      <c r="C172" s="701"/>
      <c r="D172" s="701"/>
      <c r="E172" s="701"/>
      <c r="F172" s="678">
        <f t="shared" si="53"/>
        <v>0</v>
      </c>
      <c r="G172" s="677"/>
      <c r="H172" s="677"/>
      <c r="I172" s="677"/>
      <c r="J172" s="677"/>
      <c r="K172" s="677"/>
      <c r="L172" s="677"/>
      <c r="M172" s="677"/>
      <c r="N172" s="677"/>
      <c r="O172" s="677"/>
      <c r="P172" s="677"/>
      <c r="Q172" s="677"/>
      <c r="R172" s="677"/>
      <c r="S172" s="677"/>
      <c r="T172" s="677"/>
      <c r="U172" s="677"/>
      <c r="V172" s="677"/>
      <c r="W172" s="673">
        <f t="shared" si="48"/>
        <v>0</v>
      </c>
      <c r="X172" s="672">
        <f t="shared" si="49"/>
        <v>0</v>
      </c>
    </row>
    <row r="173" spans="1:24" ht="15" customHeight="1" x14ac:dyDescent="0.25">
      <c r="A173" s="700" t="s">
        <v>934</v>
      </c>
      <c r="B173" s="683" t="s">
        <v>935</v>
      </c>
      <c r="C173" s="701"/>
      <c r="D173" s="701"/>
      <c r="E173" s="701"/>
      <c r="F173" s="678">
        <f t="shared" si="53"/>
        <v>0</v>
      </c>
      <c r="G173" s="677"/>
      <c r="H173" s="677"/>
      <c r="I173" s="677"/>
      <c r="J173" s="677"/>
      <c r="K173" s="677"/>
      <c r="L173" s="677"/>
      <c r="M173" s="677"/>
      <c r="N173" s="677"/>
      <c r="O173" s="677"/>
      <c r="P173" s="677"/>
      <c r="Q173" s="677"/>
      <c r="R173" s="677"/>
      <c r="S173" s="677"/>
      <c r="T173" s="677"/>
      <c r="U173" s="677"/>
      <c r="V173" s="677"/>
      <c r="W173" s="673">
        <f t="shared" si="48"/>
        <v>0</v>
      </c>
      <c r="X173" s="672">
        <f t="shared" si="49"/>
        <v>0</v>
      </c>
    </row>
    <row r="174" spans="1:24" ht="15" customHeight="1" x14ac:dyDescent="0.25">
      <c r="A174" s="700" t="s">
        <v>936</v>
      </c>
      <c r="B174" s="683" t="s">
        <v>937</v>
      </c>
      <c r="C174" s="701"/>
      <c r="D174" s="701"/>
      <c r="E174" s="701"/>
      <c r="F174" s="678">
        <f t="shared" si="53"/>
        <v>0</v>
      </c>
      <c r="G174" s="677"/>
      <c r="H174" s="677"/>
      <c r="I174" s="677"/>
      <c r="J174" s="677"/>
      <c r="K174" s="677"/>
      <c r="L174" s="677"/>
      <c r="M174" s="677"/>
      <c r="N174" s="677"/>
      <c r="O174" s="677"/>
      <c r="P174" s="677"/>
      <c r="Q174" s="677"/>
      <c r="R174" s="677"/>
      <c r="S174" s="677"/>
      <c r="T174" s="677"/>
      <c r="U174" s="677"/>
      <c r="V174" s="677"/>
      <c r="W174" s="673">
        <f t="shared" si="48"/>
        <v>0</v>
      </c>
      <c r="X174" s="672">
        <f t="shared" si="49"/>
        <v>0</v>
      </c>
    </row>
    <row r="175" spans="1:24" ht="15" customHeight="1" x14ac:dyDescent="0.25">
      <c r="A175" s="700" t="s">
        <v>938</v>
      </c>
      <c r="B175" s="683" t="s">
        <v>939</v>
      </c>
      <c r="C175" s="701"/>
      <c r="D175" s="701"/>
      <c r="E175" s="701"/>
      <c r="F175" s="678">
        <f t="shared" si="53"/>
        <v>0</v>
      </c>
      <c r="G175" s="677"/>
      <c r="H175" s="677"/>
      <c r="I175" s="677"/>
      <c r="J175" s="677"/>
      <c r="K175" s="677"/>
      <c r="L175" s="677"/>
      <c r="M175" s="677"/>
      <c r="N175" s="677"/>
      <c r="O175" s="677"/>
      <c r="P175" s="677"/>
      <c r="Q175" s="677"/>
      <c r="R175" s="677"/>
      <c r="S175" s="677"/>
      <c r="T175" s="677"/>
      <c r="U175" s="677"/>
      <c r="V175" s="677"/>
      <c r="W175" s="673">
        <f t="shared" si="48"/>
        <v>0</v>
      </c>
      <c r="X175" s="672">
        <f t="shared" si="49"/>
        <v>0</v>
      </c>
    </row>
    <row r="176" spans="1:24" ht="15" customHeight="1" x14ac:dyDescent="0.25">
      <c r="A176" s="700"/>
      <c r="B176" s="692" t="s">
        <v>940</v>
      </c>
      <c r="C176" s="701">
        <f>SUM(C168:C175)</f>
        <v>0</v>
      </c>
      <c r="D176" s="701">
        <f t="shared" ref="D176:V176" si="62">SUM(D168:D175)</f>
        <v>0</v>
      </c>
      <c r="E176" s="701">
        <f t="shared" si="62"/>
        <v>0</v>
      </c>
      <c r="F176" s="703">
        <f t="shared" si="62"/>
        <v>0</v>
      </c>
      <c r="G176" s="701">
        <f t="shared" si="62"/>
        <v>50650000</v>
      </c>
      <c r="H176" s="701">
        <f t="shared" si="62"/>
        <v>0</v>
      </c>
      <c r="I176" s="701">
        <f t="shared" si="62"/>
        <v>0</v>
      </c>
      <c r="J176" s="701">
        <f t="shared" si="62"/>
        <v>0</v>
      </c>
      <c r="K176" s="701">
        <f t="shared" si="62"/>
        <v>0</v>
      </c>
      <c r="L176" s="701">
        <f t="shared" si="62"/>
        <v>0</v>
      </c>
      <c r="M176" s="701">
        <f t="shared" si="62"/>
        <v>0</v>
      </c>
      <c r="N176" s="701">
        <f t="shared" si="62"/>
        <v>0</v>
      </c>
      <c r="O176" s="701">
        <f t="shared" si="62"/>
        <v>0</v>
      </c>
      <c r="P176" s="701">
        <f t="shared" si="62"/>
        <v>0</v>
      </c>
      <c r="Q176" s="701">
        <f t="shared" si="62"/>
        <v>0</v>
      </c>
      <c r="R176" s="701">
        <f t="shared" si="62"/>
        <v>0</v>
      </c>
      <c r="S176" s="701">
        <f t="shared" si="62"/>
        <v>0</v>
      </c>
      <c r="T176" s="701">
        <f t="shared" si="62"/>
        <v>0</v>
      </c>
      <c r="U176" s="701">
        <f t="shared" si="62"/>
        <v>0</v>
      </c>
      <c r="V176" s="701">
        <f t="shared" si="62"/>
        <v>0</v>
      </c>
      <c r="W176" s="720">
        <f t="shared" si="48"/>
        <v>50650000</v>
      </c>
      <c r="X176" s="720">
        <f t="shared" si="49"/>
        <v>50650000</v>
      </c>
    </row>
    <row r="177" spans="1:24" ht="15" customHeight="1" x14ac:dyDescent="0.25">
      <c r="A177" s="704"/>
      <c r="B177" s="679" t="s">
        <v>941</v>
      </c>
      <c r="C177" s="703">
        <f>C163+C165+C167+C176</f>
        <v>0</v>
      </c>
      <c r="D177" s="703">
        <f t="shared" ref="D177:V177" si="63">D163+D165+D167+D176</f>
        <v>0</v>
      </c>
      <c r="E177" s="703">
        <f t="shared" si="63"/>
        <v>0</v>
      </c>
      <c r="F177" s="703">
        <f t="shared" si="63"/>
        <v>0</v>
      </c>
      <c r="G177" s="703">
        <f t="shared" si="63"/>
        <v>50650000</v>
      </c>
      <c r="H177" s="703">
        <f t="shared" si="63"/>
        <v>0</v>
      </c>
      <c r="I177" s="703">
        <f t="shared" si="63"/>
        <v>0</v>
      </c>
      <c r="J177" s="703">
        <f t="shared" si="63"/>
        <v>0</v>
      </c>
      <c r="K177" s="703">
        <f t="shared" si="63"/>
        <v>0</v>
      </c>
      <c r="L177" s="703">
        <f t="shared" si="63"/>
        <v>0</v>
      </c>
      <c r="M177" s="703">
        <f t="shared" si="63"/>
        <v>0</v>
      </c>
      <c r="N177" s="703">
        <f t="shared" si="63"/>
        <v>0</v>
      </c>
      <c r="O177" s="703">
        <f t="shared" si="63"/>
        <v>0</v>
      </c>
      <c r="P177" s="703">
        <f t="shared" si="63"/>
        <v>0</v>
      </c>
      <c r="Q177" s="703">
        <f t="shared" si="63"/>
        <v>0</v>
      </c>
      <c r="R177" s="703">
        <f t="shared" si="63"/>
        <v>0</v>
      </c>
      <c r="S177" s="703">
        <f t="shared" si="63"/>
        <v>0</v>
      </c>
      <c r="T177" s="703">
        <f t="shared" si="63"/>
        <v>0</v>
      </c>
      <c r="U177" s="703">
        <f t="shared" si="63"/>
        <v>0</v>
      </c>
      <c r="V177" s="703">
        <f t="shared" si="63"/>
        <v>0</v>
      </c>
      <c r="W177" s="720">
        <f t="shared" si="48"/>
        <v>50650000</v>
      </c>
      <c r="X177" s="720">
        <f t="shared" si="49"/>
        <v>50650000</v>
      </c>
    </row>
    <row r="178" spans="1:24" ht="15" customHeight="1" x14ac:dyDescent="0.25">
      <c r="A178" s="700" t="s">
        <v>942</v>
      </c>
      <c r="B178" s="683" t="s">
        <v>943</v>
      </c>
      <c r="C178" s="701"/>
      <c r="D178" s="701"/>
      <c r="E178" s="701"/>
      <c r="F178" s="678">
        <f t="shared" si="53"/>
        <v>0</v>
      </c>
      <c r="G178" s="677"/>
      <c r="H178" s="677"/>
      <c r="I178" s="677"/>
      <c r="J178" s="677"/>
      <c r="K178" s="677"/>
      <c r="L178" s="677"/>
      <c r="M178" s="677"/>
      <c r="N178" s="677"/>
      <c r="O178" s="677"/>
      <c r="P178" s="677"/>
      <c r="Q178" s="677"/>
      <c r="R178" s="677"/>
      <c r="S178" s="677"/>
      <c r="T178" s="677"/>
      <c r="U178" s="677"/>
      <c r="V178" s="677"/>
      <c r="W178" s="673">
        <f t="shared" si="48"/>
        <v>0</v>
      </c>
      <c r="X178" s="672">
        <f t="shared" si="49"/>
        <v>0</v>
      </c>
    </row>
    <row r="179" spans="1:24" ht="15" customHeight="1" x14ac:dyDescent="0.25">
      <c r="A179" s="700"/>
      <c r="B179" s="679" t="s">
        <v>944</v>
      </c>
      <c r="C179" s="701">
        <f>C178</f>
        <v>0</v>
      </c>
      <c r="D179" s="701">
        <f>D178</f>
        <v>0</v>
      </c>
      <c r="E179" s="701"/>
      <c r="F179" s="678">
        <f t="shared" si="53"/>
        <v>0</v>
      </c>
      <c r="G179" s="701">
        <f t="shared" ref="G179:T180" si="64">G178</f>
        <v>0</v>
      </c>
      <c r="H179" s="701">
        <f t="shared" si="64"/>
        <v>0</v>
      </c>
      <c r="I179" s="701"/>
      <c r="J179" s="701"/>
      <c r="K179" s="701">
        <f t="shared" si="64"/>
        <v>0</v>
      </c>
      <c r="L179" s="701"/>
      <c r="M179" s="701">
        <f t="shared" si="64"/>
        <v>0</v>
      </c>
      <c r="N179" s="701">
        <f t="shared" si="64"/>
        <v>0</v>
      </c>
      <c r="O179" s="701">
        <f t="shared" si="64"/>
        <v>0</v>
      </c>
      <c r="P179" s="701">
        <f t="shared" si="64"/>
        <v>0</v>
      </c>
      <c r="Q179" s="701">
        <f t="shared" si="64"/>
        <v>0</v>
      </c>
      <c r="R179" s="701">
        <f>R178</f>
        <v>0</v>
      </c>
      <c r="S179" s="701">
        <f>S178</f>
        <v>0</v>
      </c>
      <c r="T179" s="701">
        <f t="shared" si="64"/>
        <v>0</v>
      </c>
      <c r="U179" s="701">
        <f>U178</f>
        <v>0</v>
      </c>
      <c r="V179" s="701">
        <f>V178</f>
        <v>0</v>
      </c>
      <c r="W179" s="673">
        <f t="shared" si="48"/>
        <v>0</v>
      </c>
      <c r="X179" s="672">
        <f t="shared" si="49"/>
        <v>0</v>
      </c>
    </row>
    <row r="180" spans="1:24" ht="15" customHeight="1" x14ac:dyDescent="0.25">
      <c r="A180" s="704"/>
      <c r="B180" s="679" t="s">
        <v>945</v>
      </c>
      <c r="C180" s="703">
        <f>C179</f>
        <v>0</v>
      </c>
      <c r="D180" s="703">
        <f>D179</f>
        <v>0</v>
      </c>
      <c r="E180" s="703"/>
      <c r="F180" s="678">
        <f t="shared" si="53"/>
        <v>0</v>
      </c>
      <c r="G180" s="703">
        <f t="shared" si="64"/>
        <v>0</v>
      </c>
      <c r="H180" s="703">
        <f t="shared" si="64"/>
        <v>0</v>
      </c>
      <c r="I180" s="703"/>
      <c r="J180" s="703"/>
      <c r="K180" s="703">
        <f t="shared" si="64"/>
        <v>0</v>
      </c>
      <c r="L180" s="703"/>
      <c r="M180" s="703">
        <f t="shared" si="64"/>
        <v>0</v>
      </c>
      <c r="N180" s="703">
        <f t="shared" si="64"/>
        <v>0</v>
      </c>
      <c r="O180" s="703">
        <f t="shared" si="64"/>
        <v>0</v>
      </c>
      <c r="P180" s="703">
        <f t="shared" si="64"/>
        <v>0</v>
      </c>
      <c r="Q180" s="703">
        <f t="shared" si="64"/>
        <v>0</v>
      </c>
      <c r="R180" s="703">
        <f>R179</f>
        <v>0</v>
      </c>
      <c r="S180" s="703">
        <f>S179</f>
        <v>0</v>
      </c>
      <c r="T180" s="703">
        <f t="shared" si="64"/>
        <v>0</v>
      </c>
      <c r="U180" s="703">
        <f>U179</f>
        <v>0</v>
      </c>
      <c r="V180" s="703">
        <f>V179</f>
        <v>0</v>
      </c>
      <c r="W180" s="673">
        <f t="shared" si="48"/>
        <v>0</v>
      </c>
      <c r="X180" s="672">
        <f t="shared" si="49"/>
        <v>0</v>
      </c>
    </row>
    <row r="181" spans="1:24" ht="15" customHeight="1" x14ac:dyDescent="0.25">
      <c r="A181" s="700"/>
      <c r="B181" s="679" t="s">
        <v>946</v>
      </c>
      <c r="C181" s="701"/>
      <c r="D181" s="701"/>
      <c r="E181" s="701"/>
      <c r="F181" s="678">
        <f t="shared" si="53"/>
        <v>0</v>
      </c>
      <c r="G181" s="701"/>
      <c r="H181" s="701"/>
      <c r="I181" s="701"/>
      <c r="J181" s="701"/>
      <c r="K181" s="701"/>
      <c r="L181" s="701"/>
      <c r="M181" s="701"/>
      <c r="N181" s="701"/>
      <c r="O181" s="701"/>
      <c r="P181" s="701"/>
      <c r="Q181" s="701"/>
      <c r="R181" s="701"/>
      <c r="S181" s="701"/>
      <c r="T181" s="701"/>
      <c r="U181" s="701"/>
      <c r="V181" s="701"/>
      <c r="W181" s="673">
        <f t="shared" si="48"/>
        <v>0</v>
      </c>
      <c r="X181" s="672">
        <f t="shared" si="49"/>
        <v>0</v>
      </c>
    </row>
    <row r="182" spans="1:24" ht="15" customHeight="1" x14ac:dyDescent="0.25">
      <c r="A182" s="700"/>
      <c r="B182" s="679" t="s">
        <v>947</v>
      </c>
      <c r="C182" s="701"/>
      <c r="D182" s="701"/>
      <c r="E182" s="701"/>
      <c r="F182" s="678">
        <f t="shared" si="53"/>
        <v>0</v>
      </c>
      <c r="G182" s="701"/>
      <c r="H182" s="701"/>
      <c r="I182" s="701"/>
      <c r="J182" s="701"/>
      <c r="K182" s="701"/>
      <c r="L182" s="701"/>
      <c r="M182" s="701"/>
      <c r="N182" s="701"/>
      <c r="O182" s="701"/>
      <c r="P182" s="701"/>
      <c r="Q182" s="701"/>
      <c r="R182" s="701"/>
      <c r="S182" s="701"/>
      <c r="T182" s="701"/>
      <c r="U182" s="701"/>
      <c r="V182" s="701"/>
      <c r="W182" s="673">
        <f t="shared" si="48"/>
        <v>0</v>
      </c>
      <c r="X182" s="672">
        <f t="shared" si="49"/>
        <v>0</v>
      </c>
    </row>
    <row r="183" spans="1:24" ht="15" customHeight="1" x14ac:dyDescent="0.25">
      <c r="A183" s="700" t="s">
        <v>948</v>
      </c>
      <c r="B183" s="676" t="s">
        <v>949</v>
      </c>
      <c r="C183" s="701"/>
      <c r="D183" s="701"/>
      <c r="E183" s="701"/>
      <c r="F183" s="678">
        <f t="shared" si="53"/>
        <v>0</v>
      </c>
      <c r="G183" s="677"/>
      <c r="H183" s="677"/>
      <c r="I183" s="677"/>
      <c r="J183" s="677"/>
      <c r="K183" s="677"/>
      <c r="L183" s="677"/>
      <c r="M183" s="677"/>
      <c r="N183" s="677"/>
      <c r="O183" s="677"/>
      <c r="P183" s="677"/>
      <c r="Q183" s="677"/>
      <c r="R183" s="677"/>
      <c r="S183" s="677"/>
      <c r="T183" s="677"/>
      <c r="U183" s="677"/>
      <c r="V183" s="677"/>
      <c r="W183" s="673">
        <f t="shared" si="48"/>
        <v>0</v>
      </c>
      <c r="X183" s="672">
        <f t="shared" si="49"/>
        <v>0</v>
      </c>
    </row>
    <row r="184" spans="1:24" ht="15" customHeight="1" x14ac:dyDescent="0.25">
      <c r="A184" s="700" t="s">
        <v>950</v>
      </c>
      <c r="B184" s="676" t="s">
        <v>951</v>
      </c>
      <c r="C184" s="701"/>
      <c r="D184" s="701"/>
      <c r="E184" s="701"/>
      <c r="F184" s="678">
        <f t="shared" si="53"/>
        <v>0</v>
      </c>
      <c r="G184" s="677">
        <f>'[1]Önkormányzati igazg.'!C18</f>
        <v>0</v>
      </c>
      <c r="H184" s="677"/>
      <c r="I184" s="677"/>
      <c r="J184" s="677"/>
      <c r="K184" s="677"/>
      <c r="L184" s="677"/>
      <c r="M184" s="677"/>
      <c r="N184" s="677"/>
      <c r="O184" s="677"/>
      <c r="P184" s="677"/>
      <c r="Q184" s="677"/>
      <c r="R184" s="677"/>
      <c r="S184" s="677"/>
      <c r="T184" s="677"/>
      <c r="U184" s="677"/>
      <c r="V184" s="677"/>
      <c r="W184" s="673">
        <f t="shared" si="48"/>
        <v>0</v>
      </c>
      <c r="X184" s="672">
        <f t="shared" si="49"/>
        <v>0</v>
      </c>
    </row>
    <row r="185" spans="1:24" ht="15" customHeight="1" x14ac:dyDescent="0.25">
      <c r="A185" s="700"/>
      <c r="B185" s="679" t="s">
        <v>952</v>
      </c>
      <c r="C185" s="701">
        <f>SUM(C183:C184)</f>
        <v>0</v>
      </c>
      <c r="D185" s="701">
        <f t="shared" ref="D185:V185" si="65">SUM(D183:D184)</f>
        <v>0</v>
      </c>
      <c r="E185" s="701">
        <f t="shared" si="65"/>
        <v>0</v>
      </c>
      <c r="F185" s="703">
        <f t="shared" si="65"/>
        <v>0</v>
      </c>
      <c r="G185" s="701">
        <f t="shared" si="65"/>
        <v>0</v>
      </c>
      <c r="H185" s="701">
        <f t="shared" si="65"/>
        <v>0</v>
      </c>
      <c r="I185" s="701">
        <f t="shared" si="65"/>
        <v>0</v>
      </c>
      <c r="J185" s="701">
        <f t="shared" si="65"/>
        <v>0</v>
      </c>
      <c r="K185" s="701">
        <f t="shared" si="65"/>
        <v>0</v>
      </c>
      <c r="L185" s="701">
        <f t="shared" si="65"/>
        <v>0</v>
      </c>
      <c r="M185" s="701">
        <f t="shared" si="65"/>
        <v>0</v>
      </c>
      <c r="N185" s="701">
        <f t="shared" si="65"/>
        <v>0</v>
      </c>
      <c r="O185" s="701">
        <f t="shared" si="65"/>
        <v>0</v>
      </c>
      <c r="P185" s="701">
        <f t="shared" si="65"/>
        <v>0</v>
      </c>
      <c r="Q185" s="701">
        <f t="shared" si="65"/>
        <v>0</v>
      </c>
      <c r="R185" s="701">
        <f t="shared" si="65"/>
        <v>0</v>
      </c>
      <c r="S185" s="701">
        <f t="shared" si="65"/>
        <v>0</v>
      </c>
      <c r="T185" s="701">
        <f t="shared" si="65"/>
        <v>0</v>
      </c>
      <c r="U185" s="701">
        <f t="shared" si="65"/>
        <v>0</v>
      </c>
      <c r="V185" s="701">
        <f t="shared" si="65"/>
        <v>0</v>
      </c>
      <c r="W185" s="673">
        <f t="shared" si="48"/>
        <v>0</v>
      </c>
      <c r="X185" s="672">
        <f t="shared" si="49"/>
        <v>0</v>
      </c>
    </row>
    <row r="186" spans="1:24" ht="15" customHeight="1" x14ac:dyDescent="0.25">
      <c r="A186" s="700" t="s">
        <v>953</v>
      </c>
      <c r="B186" s="676" t="s">
        <v>954</v>
      </c>
      <c r="C186" s="701"/>
      <c r="D186" s="701"/>
      <c r="E186" s="701"/>
      <c r="F186" s="678">
        <f t="shared" si="53"/>
        <v>0</v>
      </c>
      <c r="G186" s="677"/>
      <c r="H186" s="677"/>
      <c r="I186" s="677"/>
      <c r="J186" s="677"/>
      <c r="K186" s="677"/>
      <c r="L186" s="677"/>
      <c r="M186" s="677"/>
      <c r="N186" s="677"/>
      <c r="O186" s="677"/>
      <c r="P186" s="677"/>
      <c r="Q186" s="677"/>
      <c r="R186" s="677"/>
      <c r="S186" s="677"/>
      <c r="T186" s="677"/>
      <c r="U186" s="677"/>
      <c r="V186" s="677"/>
      <c r="W186" s="673">
        <f t="shared" si="48"/>
        <v>0</v>
      </c>
      <c r="X186" s="672">
        <f t="shared" si="49"/>
        <v>0</v>
      </c>
    </row>
    <row r="187" spans="1:24" ht="15" customHeight="1" x14ac:dyDescent="0.25">
      <c r="A187" s="700" t="s">
        <v>955</v>
      </c>
      <c r="B187" s="676" t="s">
        <v>956</v>
      </c>
      <c r="C187" s="701"/>
      <c r="D187" s="701"/>
      <c r="E187" s="701"/>
      <c r="F187" s="678">
        <f t="shared" si="53"/>
        <v>0</v>
      </c>
      <c r="G187" s="677">
        <f>'[1]Önkormányzati igazg.'!C19</f>
        <v>0</v>
      </c>
      <c r="H187" s="677"/>
      <c r="I187" s="677"/>
      <c r="J187" s="677"/>
      <c r="K187" s="677"/>
      <c r="L187" s="677"/>
      <c r="M187" s="677"/>
      <c r="N187" s="677"/>
      <c r="O187" s="677"/>
      <c r="P187" s="677"/>
      <c r="Q187" s="677"/>
      <c r="R187" s="677"/>
      <c r="S187" s="677"/>
      <c r="T187" s="677"/>
      <c r="U187" s="677"/>
      <c r="V187" s="677"/>
      <c r="W187" s="673">
        <f t="shared" si="48"/>
        <v>0</v>
      </c>
      <c r="X187" s="672">
        <f t="shared" si="49"/>
        <v>0</v>
      </c>
    </row>
    <row r="188" spans="1:24" ht="15" customHeight="1" x14ac:dyDescent="0.25">
      <c r="A188" s="700" t="s">
        <v>957</v>
      </c>
      <c r="B188" s="690" t="s">
        <v>958</v>
      </c>
      <c r="C188" s="701"/>
      <c r="D188" s="701"/>
      <c r="E188" s="701"/>
      <c r="F188" s="678">
        <f t="shared" si="53"/>
        <v>0</v>
      </c>
      <c r="G188" s="677"/>
      <c r="H188" s="677"/>
      <c r="I188" s="677"/>
      <c r="J188" s="677"/>
      <c r="K188" s="677"/>
      <c r="L188" s="677"/>
      <c r="M188" s="677"/>
      <c r="N188" s="677"/>
      <c r="O188" s="677"/>
      <c r="P188" s="677"/>
      <c r="Q188" s="677"/>
      <c r="R188" s="677"/>
      <c r="S188" s="677"/>
      <c r="T188" s="677"/>
      <c r="U188" s="677"/>
      <c r="V188" s="677"/>
      <c r="W188" s="673">
        <f t="shared" si="48"/>
        <v>0</v>
      </c>
      <c r="X188" s="672">
        <f t="shared" si="49"/>
        <v>0</v>
      </c>
    </row>
    <row r="189" spans="1:24" ht="15" customHeight="1" x14ac:dyDescent="0.25">
      <c r="A189" s="700"/>
      <c r="B189" s="679" t="s">
        <v>959</v>
      </c>
      <c r="C189" s="701">
        <f>SUM(C186:C188)</f>
        <v>0</v>
      </c>
      <c r="D189" s="701">
        <f t="shared" ref="D189:V189" si="66">SUM(D186:D188)</f>
        <v>0</v>
      </c>
      <c r="E189" s="701">
        <f t="shared" si="66"/>
        <v>0</v>
      </c>
      <c r="F189" s="703">
        <f t="shared" si="66"/>
        <v>0</v>
      </c>
      <c r="G189" s="701">
        <f t="shared" si="66"/>
        <v>0</v>
      </c>
      <c r="H189" s="701">
        <f t="shared" si="66"/>
        <v>0</v>
      </c>
      <c r="I189" s="701">
        <f t="shared" si="66"/>
        <v>0</v>
      </c>
      <c r="J189" s="701">
        <f t="shared" si="66"/>
        <v>0</v>
      </c>
      <c r="K189" s="701">
        <f t="shared" si="66"/>
        <v>0</v>
      </c>
      <c r="L189" s="701">
        <f t="shared" si="66"/>
        <v>0</v>
      </c>
      <c r="M189" s="701">
        <f t="shared" si="66"/>
        <v>0</v>
      </c>
      <c r="N189" s="701">
        <f t="shared" si="66"/>
        <v>0</v>
      </c>
      <c r="O189" s="701">
        <f t="shared" si="66"/>
        <v>0</v>
      </c>
      <c r="P189" s="701">
        <f t="shared" si="66"/>
        <v>0</v>
      </c>
      <c r="Q189" s="701">
        <f t="shared" si="66"/>
        <v>0</v>
      </c>
      <c r="R189" s="701">
        <f t="shared" si="66"/>
        <v>0</v>
      </c>
      <c r="S189" s="701">
        <f t="shared" si="66"/>
        <v>0</v>
      </c>
      <c r="T189" s="701">
        <f t="shared" si="66"/>
        <v>0</v>
      </c>
      <c r="U189" s="701">
        <f t="shared" si="66"/>
        <v>0</v>
      </c>
      <c r="V189" s="701">
        <f t="shared" si="66"/>
        <v>0</v>
      </c>
      <c r="W189" s="673">
        <f t="shared" si="48"/>
        <v>0</v>
      </c>
      <c r="X189" s="672">
        <f t="shared" si="49"/>
        <v>0</v>
      </c>
    </row>
    <row r="190" spans="1:24" ht="15" customHeight="1" x14ac:dyDescent="0.25">
      <c r="A190" s="700" t="s">
        <v>960</v>
      </c>
      <c r="B190" s="676" t="s">
        <v>961</v>
      </c>
      <c r="C190" s="701"/>
      <c r="D190" s="701"/>
      <c r="E190" s="701"/>
      <c r="F190" s="678">
        <f t="shared" si="53"/>
        <v>0</v>
      </c>
      <c r="G190" s="677"/>
      <c r="H190" s="677"/>
      <c r="I190" s="677"/>
      <c r="J190" s="677"/>
      <c r="K190" s="677"/>
      <c r="L190" s="677"/>
      <c r="M190" s="677"/>
      <c r="N190" s="677"/>
      <c r="O190" s="677"/>
      <c r="P190" s="677"/>
      <c r="Q190" s="677"/>
      <c r="R190" s="677"/>
      <c r="S190" s="677"/>
      <c r="T190" s="677"/>
      <c r="U190" s="677"/>
      <c r="V190" s="677"/>
      <c r="W190" s="673">
        <f t="shared" si="48"/>
        <v>0</v>
      </c>
      <c r="X190" s="672">
        <f t="shared" si="49"/>
        <v>0</v>
      </c>
    </row>
    <row r="191" spans="1:24" ht="15" customHeight="1" x14ac:dyDescent="0.25">
      <c r="A191" s="700" t="s">
        <v>962</v>
      </c>
      <c r="B191" s="676" t="s">
        <v>963</v>
      </c>
      <c r="C191" s="701"/>
      <c r="D191" s="701"/>
      <c r="E191" s="701"/>
      <c r="F191" s="678">
        <f t="shared" si="53"/>
        <v>0</v>
      </c>
      <c r="G191" s="677">
        <f>'[1]Önkormányzati igazg.'!C20</f>
        <v>0</v>
      </c>
      <c r="H191" s="677"/>
      <c r="I191" s="677"/>
      <c r="J191" s="677"/>
      <c r="K191" s="677"/>
      <c r="L191" s="677"/>
      <c r="M191" s="677"/>
      <c r="N191" s="677"/>
      <c r="O191" s="677"/>
      <c r="P191" s="677"/>
      <c r="Q191" s="677"/>
      <c r="R191" s="677"/>
      <c r="S191" s="677"/>
      <c r="T191" s="677"/>
      <c r="U191" s="677"/>
      <c r="V191" s="677"/>
      <c r="W191" s="673">
        <f t="shared" si="48"/>
        <v>0</v>
      </c>
      <c r="X191" s="672">
        <f t="shared" si="49"/>
        <v>0</v>
      </c>
    </row>
    <row r="192" spans="1:24" ht="15" customHeight="1" x14ac:dyDescent="0.25">
      <c r="A192" s="700"/>
      <c r="B192" s="679" t="s">
        <v>964</v>
      </c>
      <c r="C192" s="701">
        <f>SUM(C190:C191)</f>
        <v>0</v>
      </c>
      <c r="D192" s="701">
        <f t="shared" ref="D192:V192" si="67">SUM(D190:D191)</f>
        <v>0</v>
      </c>
      <c r="E192" s="701">
        <f t="shared" si="67"/>
        <v>0</v>
      </c>
      <c r="F192" s="703">
        <f t="shared" si="67"/>
        <v>0</v>
      </c>
      <c r="G192" s="701">
        <f t="shared" si="67"/>
        <v>0</v>
      </c>
      <c r="H192" s="701">
        <f t="shared" si="67"/>
        <v>0</v>
      </c>
      <c r="I192" s="701">
        <f t="shared" si="67"/>
        <v>0</v>
      </c>
      <c r="J192" s="701">
        <f t="shared" si="67"/>
        <v>0</v>
      </c>
      <c r="K192" s="701">
        <f t="shared" si="67"/>
        <v>0</v>
      </c>
      <c r="L192" s="701">
        <f t="shared" si="67"/>
        <v>0</v>
      </c>
      <c r="M192" s="701">
        <f t="shared" si="67"/>
        <v>0</v>
      </c>
      <c r="N192" s="701">
        <f t="shared" si="67"/>
        <v>0</v>
      </c>
      <c r="O192" s="701">
        <f t="shared" si="67"/>
        <v>0</v>
      </c>
      <c r="P192" s="701">
        <f t="shared" si="67"/>
        <v>0</v>
      </c>
      <c r="Q192" s="701">
        <f t="shared" si="67"/>
        <v>0</v>
      </c>
      <c r="R192" s="701">
        <f t="shared" si="67"/>
        <v>0</v>
      </c>
      <c r="S192" s="701">
        <f t="shared" si="67"/>
        <v>0</v>
      </c>
      <c r="T192" s="701">
        <f t="shared" si="67"/>
        <v>0</v>
      </c>
      <c r="U192" s="701">
        <f t="shared" si="67"/>
        <v>0</v>
      </c>
      <c r="V192" s="701">
        <f t="shared" si="67"/>
        <v>0</v>
      </c>
      <c r="W192" s="673">
        <f t="shared" si="48"/>
        <v>0</v>
      </c>
      <c r="X192" s="672">
        <f t="shared" si="49"/>
        <v>0</v>
      </c>
    </row>
    <row r="193" spans="1:24" ht="15" customHeight="1" x14ac:dyDescent="0.25">
      <c r="A193" s="700"/>
      <c r="B193" s="679" t="s">
        <v>965</v>
      </c>
      <c r="C193" s="701"/>
      <c r="D193" s="701"/>
      <c r="E193" s="701"/>
      <c r="F193" s="678">
        <f t="shared" si="53"/>
        <v>0</v>
      </c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673">
        <f t="shared" si="48"/>
        <v>0</v>
      </c>
      <c r="X193" s="672">
        <f t="shared" si="49"/>
        <v>0</v>
      </c>
    </row>
    <row r="194" spans="1:24" ht="15" customHeight="1" x14ac:dyDescent="0.25">
      <c r="A194" s="704"/>
      <c r="B194" s="679" t="s">
        <v>966</v>
      </c>
      <c r="C194" s="703">
        <f>C189+C192+C193</f>
        <v>0</v>
      </c>
      <c r="D194" s="703">
        <f t="shared" ref="D194:V194" si="68">D189+D192+D193</f>
        <v>0</v>
      </c>
      <c r="E194" s="703">
        <f t="shared" si="68"/>
        <v>0</v>
      </c>
      <c r="F194" s="703">
        <f t="shared" si="68"/>
        <v>0</v>
      </c>
      <c r="G194" s="703">
        <f t="shared" si="68"/>
        <v>0</v>
      </c>
      <c r="H194" s="703">
        <f t="shared" si="68"/>
        <v>0</v>
      </c>
      <c r="I194" s="703">
        <f t="shared" si="68"/>
        <v>0</v>
      </c>
      <c r="J194" s="703">
        <f t="shared" si="68"/>
        <v>0</v>
      </c>
      <c r="K194" s="703">
        <f t="shared" si="68"/>
        <v>0</v>
      </c>
      <c r="L194" s="703">
        <f t="shared" si="68"/>
        <v>0</v>
      </c>
      <c r="M194" s="703">
        <f t="shared" si="68"/>
        <v>0</v>
      </c>
      <c r="N194" s="703">
        <f t="shared" si="68"/>
        <v>0</v>
      </c>
      <c r="O194" s="703">
        <f t="shared" si="68"/>
        <v>0</v>
      </c>
      <c r="P194" s="703">
        <f t="shared" si="68"/>
        <v>0</v>
      </c>
      <c r="Q194" s="703">
        <f t="shared" si="68"/>
        <v>0</v>
      </c>
      <c r="R194" s="703">
        <f t="shared" si="68"/>
        <v>0</v>
      </c>
      <c r="S194" s="703">
        <f t="shared" si="68"/>
        <v>0</v>
      </c>
      <c r="T194" s="703">
        <f t="shared" si="68"/>
        <v>0</v>
      </c>
      <c r="U194" s="703">
        <f t="shared" si="68"/>
        <v>0</v>
      </c>
      <c r="V194" s="703">
        <f t="shared" si="68"/>
        <v>0</v>
      </c>
      <c r="W194" s="673">
        <f t="shared" si="48"/>
        <v>0</v>
      </c>
      <c r="X194" s="672">
        <f t="shared" si="49"/>
        <v>0</v>
      </c>
    </row>
    <row r="195" spans="1:24" ht="15" customHeight="1" x14ac:dyDescent="0.25">
      <c r="A195" s="700" t="s">
        <v>967</v>
      </c>
      <c r="B195" s="676" t="s">
        <v>968</v>
      </c>
      <c r="C195" s="701"/>
      <c r="D195" s="701"/>
      <c r="E195" s="701"/>
      <c r="F195" s="678">
        <f t="shared" si="53"/>
        <v>0</v>
      </c>
      <c r="G195" s="677"/>
      <c r="H195" s="677"/>
      <c r="I195" s="677"/>
      <c r="J195" s="677"/>
      <c r="K195" s="677"/>
      <c r="L195" s="677"/>
      <c r="M195" s="677"/>
      <c r="N195" s="677"/>
      <c r="O195" s="677"/>
      <c r="P195" s="677"/>
      <c r="Q195" s="677"/>
      <c r="R195" s="677"/>
      <c r="S195" s="677"/>
      <c r="T195" s="677"/>
      <c r="U195" s="677"/>
      <c r="V195" s="677"/>
      <c r="W195" s="673">
        <f t="shared" si="48"/>
        <v>0</v>
      </c>
      <c r="X195" s="672">
        <f t="shared" si="49"/>
        <v>0</v>
      </c>
    </row>
    <row r="196" spans="1:24" ht="15" customHeight="1" x14ac:dyDescent="0.25">
      <c r="A196" s="709" t="s">
        <v>969</v>
      </c>
      <c r="B196" s="690" t="s">
        <v>970</v>
      </c>
      <c r="C196" s="701"/>
      <c r="D196" s="701"/>
      <c r="E196" s="701"/>
      <c r="F196" s="678">
        <f t="shared" si="53"/>
        <v>0</v>
      </c>
      <c r="G196" s="677">
        <v>12000</v>
      </c>
      <c r="H196" s="677"/>
      <c r="I196" s="677"/>
      <c r="J196" s="677"/>
      <c r="K196" s="677"/>
      <c r="L196" s="677"/>
      <c r="M196" s="677"/>
      <c r="N196" s="677"/>
      <c r="O196" s="677"/>
      <c r="P196" s="677"/>
      <c r="Q196" s="677"/>
      <c r="R196" s="677"/>
      <c r="S196" s="677"/>
      <c r="T196" s="677"/>
      <c r="U196" s="677"/>
      <c r="V196" s="677"/>
      <c r="W196" s="673">
        <f t="shared" si="48"/>
        <v>12000</v>
      </c>
      <c r="X196" s="672">
        <f t="shared" si="49"/>
        <v>12000</v>
      </c>
    </row>
    <row r="197" spans="1:24" ht="15" customHeight="1" x14ac:dyDescent="0.25">
      <c r="A197" s="709" t="s">
        <v>971</v>
      </c>
      <c r="B197" s="690" t="s">
        <v>972</v>
      </c>
      <c r="C197" s="701"/>
      <c r="D197" s="701"/>
      <c r="E197" s="701"/>
      <c r="F197" s="678">
        <f t="shared" si="53"/>
        <v>0</v>
      </c>
      <c r="G197" s="677">
        <v>20000</v>
      </c>
      <c r="H197" s="677"/>
      <c r="I197" s="677"/>
      <c r="J197" s="677"/>
      <c r="K197" s="677"/>
      <c r="L197" s="677"/>
      <c r="M197" s="677"/>
      <c r="N197" s="677"/>
      <c r="O197" s="677"/>
      <c r="P197" s="677"/>
      <c r="Q197" s="677"/>
      <c r="R197" s="677"/>
      <c r="S197" s="677"/>
      <c r="T197" s="677"/>
      <c r="U197" s="677"/>
      <c r="V197" s="677"/>
      <c r="W197" s="673">
        <f t="shared" si="48"/>
        <v>20000</v>
      </c>
      <c r="X197" s="672">
        <f t="shared" si="49"/>
        <v>20000</v>
      </c>
    </row>
    <row r="198" spans="1:24" ht="15" customHeight="1" x14ac:dyDescent="0.25">
      <c r="A198" s="700"/>
      <c r="B198" s="679" t="s">
        <v>973</v>
      </c>
      <c r="C198" s="701">
        <f>SUM(C195:C197)</f>
        <v>0</v>
      </c>
      <c r="D198" s="701">
        <f t="shared" ref="D198:V198" si="69">SUM(D195:D197)</f>
        <v>0</v>
      </c>
      <c r="E198" s="701">
        <f t="shared" si="69"/>
        <v>0</v>
      </c>
      <c r="F198" s="703">
        <f t="shared" si="69"/>
        <v>0</v>
      </c>
      <c r="G198" s="701">
        <f t="shared" si="69"/>
        <v>32000</v>
      </c>
      <c r="H198" s="701">
        <f t="shared" si="69"/>
        <v>0</v>
      </c>
      <c r="I198" s="701">
        <f t="shared" si="69"/>
        <v>0</v>
      </c>
      <c r="J198" s="701">
        <f t="shared" si="69"/>
        <v>0</v>
      </c>
      <c r="K198" s="701">
        <f t="shared" si="69"/>
        <v>0</v>
      </c>
      <c r="L198" s="701">
        <f t="shared" si="69"/>
        <v>0</v>
      </c>
      <c r="M198" s="701">
        <f t="shared" si="69"/>
        <v>0</v>
      </c>
      <c r="N198" s="701">
        <f t="shared" si="69"/>
        <v>0</v>
      </c>
      <c r="O198" s="701">
        <f t="shared" si="69"/>
        <v>0</v>
      </c>
      <c r="P198" s="701">
        <f t="shared" si="69"/>
        <v>0</v>
      </c>
      <c r="Q198" s="701">
        <f t="shared" si="69"/>
        <v>0</v>
      </c>
      <c r="R198" s="701">
        <f t="shared" si="69"/>
        <v>0</v>
      </c>
      <c r="S198" s="701">
        <f t="shared" si="69"/>
        <v>0</v>
      </c>
      <c r="T198" s="701">
        <f t="shared" si="69"/>
        <v>0</v>
      </c>
      <c r="U198" s="701">
        <f t="shared" si="69"/>
        <v>0</v>
      </c>
      <c r="V198" s="701">
        <f t="shared" si="69"/>
        <v>0</v>
      </c>
      <c r="W198" s="673">
        <f t="shared" ref="W198:W261" si="70">SUM(G198:V198)</f>
        <v>32000</v>
      </c>
      <c r="X198" s="672">
        <f t="shared" ref="X198:X261" si="71">W198+F198</f>
        <v>32000</v>
      </c>
    </row>
    <row r="199" spans="1:24" ht="15" customHeight="1" x14ac:dyDescent="0.25">
      <c r="A199" s="704"/>
      <c r="B199" s="679" t="s">
        <v>974</v>
      </c>
      <c r="C199" s="703">
        <f>C180+C181+C182+C185+C194+C198</f>
        <v>0</v>
      </c>
      <c r="D199" s="703">
        <f t="shared" ref="D199:V199" si="72">D180+D181+D182+D185+D194+D198</f>
        <v>0</v>
      </c>
      <c r="E199" s="703">
        <f t="shared" si="72"/>
        <v>0</v>
      </c>
      <c r="F199" s="703">
        <f t="shared" si="72"/>
        <v>0</v>
      </c>
      <c r="G199" s="703">
        <f t="shared" si="72"/>
        <v>32000</v>
      </c>
      <c r="H199" s="703">
        <f t="shared" si="72"/>
        <v>0</v>
      </c>
      <c r="I199" s="703">
        <f t="shared" si="72"/>
        <v>0</v>
      </c>
      <c r="J199" s="703">
        <f t="shared" si="72"/>
        <v>0</v>
      </c>
      <c r="K199" s="703">
        <f t="shared" si="72"/>
        <v>0</v>
      </c>
      <c r="L199" s="703">
        <f t="shared" si="72"/>
        <v>0</v>
      </c>
      <c r="M199" s="703">
        <f t="shared" si="72"/>
        <v>0</v>
      </c>
      <c r="N199" s="703">
        <f t="shared" si="72"/>
        <v>0</v>
      </c>
      <c r="O199" s="703">
        <f t="shared" si="72"/>
        <v>0</v>
      </c>
      <c r="P199" s="703">
        <f t="shared" si="72"/>
        <v>0</v>
      </c>
      <c r="Q199" s="703">
        <f t="shared" si="72"/>
        <v>0</v>
      </c>
      <c r="R199" s="703">
        <f t="shared" si="72"/>
        <v>0</v>
      </c>
      <c r="S199" s="703">
        <f t="shared" si="72"/>
        <v>0</v>
      </c>
      <c r="T199" s="703">
        <f t="shared" si="72"/>
        <v>0</v>
      </c>
      <c r="U199" s="703">
        <f t="shared" si="72"/>
        <v>0</v>
      </c>
      <c r="V199" s="703">
        <f t="shared" si="72"/>
        <v>0</v>
      </c>
      <c r="W199" s="673">
        <f t="shared" si="70"/>
        <v>32000</v>
      </c>
      <c r="X199" s="672">
        <f t="shared" si="71"/>
        <v>32000</v>
      </c>
    </row>
    <row r="200" spans="1:24" ht="15" customHeight="1" x14ac:dyDescent="0.25">
      <c r="A200" s="700" t="s">
        <v>975</v>
      </c>
      <c r="B200" s="676" t="s">
        <v>976</v>
      </c>
      <c r="C200" s="701"/>
      <c r="D200" s="701"/>
      <c r="E200" s="701"/>
      <c r="F200" s="678">
        <f t="shared" ref="F200:F263" si="73">SUM(C200:E200)</f>
        <v>0</v>
      </c>
      <c r="G200" s="677"/>
      <c r="H200" s="677"/>
      <c r="I200" s="677"/>
      <c r="J200" s="677"/>
      <c r="K200" s="677"/>
      <c r="L200" s="677"/>
      <c r="M200" s="677"/>
      <c r="N200" s="677"/>
      <c r="O200" s="677"/>
      <c r="P200" s="677"/>
      <c r="Q200" s="677"/>
      <c r="R200" s="677"/>
      <c r="S200" s="677"/>
      <c r="T200" s="685">
        <v>2000000</v>
      </c>
      <c r="U200" s="677"/>
      <c r="V200" s="677"/>
      <c r="W200" s="720">
        <f t="shared" si="70"/>
        <v>2000000</v>
      </c>
      <c r="X200" s="720">
        <f t="shared" si="71"/>
        <v>2000000</v>
      </c>
    </row>
    <row r="201" spans="1:24" ht="15" customHeight="1" x14ac:dyDescent="0.25">
      <c r="A201" s="700"/>
      <c r="B201" s="679" t="s">
        <v>976</v>
      </c>
      <c r="C201" s="701">
        <f>C200</f>
        <v>0</v>
      </c>
      <c r="D201" s="701">
        <f t="shared" ref="D201:V201" si="74">D200</f>
        <v>0</v>
      </c>
      <c r="E201" s="701">
        <f t="shared" si="74"/>
        <v>0</v>
      </c>
      <c r="F201" s="703">
        <f t="shared" si="74"/>
        <v>0</v>
      </c>
      <c r="G201" s="701">
        <f t="shared" si="74"/>
        <v>0</v>
      </c>
      <c r="H201" s="701">
        <f t="shared" si="74"/>
        <v>0</v>
      </c>
      <c r="I201" s="701">
        <f t="shared" si="74"/>
        <v>0</v>
      </c>
      <c r="J201" s="701">
        <f t="shared" si="74"/>
        <v>0</v>
      </c>
      <c r="K201" s="701">
        <f t="shared" si="74"/>
        <v>0</v>
      </c>
      <c r="L201" s="701">
        <f t="shared" si="74"/>
        <v>0</v>
      </c>
      <c r="M201" s="701">
        <f t="shared" si="74"/>
        <v>0</v>
      </c>
      <c r="N201" s="701">
        <f t="shared" si="74"/>
        <v>0</v>
      </c>
      <c r="O201" s="701">
        <f t="shared" si="74"/>
        <v>0</v>
      </c>
      <c r="P201" s="701">
        <f t="shared" si="74"/>
        <v>0</v>
      </c>
      <c r="Q201" s="701">
        <f t="shared" si="74"/>
        <v>0</v>
      </c>
      <c r="R201" s="701">
        <f t="shared" si="74"/>
        <v>0</v>
      </c>
      <c r="S201" s="701">
        <f t="shared" si="74"/>
        <v>0</v>
      </c>
      <c r="T201" s="701">
        <f t="shared" si="74"/>
        <v>2000000</v>
      </c>
      <c r="U201" s="701">
        <f t="shared" si="74"/>
        <v>0</v>
      </c>
      <c r="V201" s="701">
        <f t="shared" si="74"/>
        <v>0</v>
      </c>
      <c r="W201" s="673">
        <f t="shared" si="70"/>
        <v>2000000</v>
      </c>
      <c r="X201" s="672">
        <f t="shared" si="71"/>
        <v>2000000</v>
      </c>
    </row>
    <row r="202" spans="1:24" ht="15" customHeight="1" x14ac:dyDescent="0.25">
      <c r="A202" s="700" t="s">
        <v>977</v>
      </c>
      <c r="B202" s="676" t="s">
        <v>978</v>
      </c>
      <c r="C202" s="701"/>
      <c r="D202" s="701"/>
      <c r="E202" s="701"/>
      <c r="F202" s="678">
        <f t="shared" si="73"/>
        <v>0</v>
      </c>
      <c r="G202" s="677">
        <v>15000</v>
      </c>
      <c r="H202" s="677">
        <v>40000</v>
      </c>
      <c r="I202" s="677"/>
      <c r="J202" s="677"/>
      <c r="K202" s="677"/>
      <c r="L202" s="677"/>
      <c r="M202" s="677"/>
      <c r="N202" s="677"/>
      <c r="O202" s="677"/>
      <c r="P202" s="677"/>
      <c r="Q202" s="677">
        <v>500000</v>
      </c>
      <c r="R202" s="677"/>
      <c r="S202" s="677"/>
      <c r="T202" s="677"/>
      <c r="U202" s="677"/>
      <c r="V202" s="677"/>
      <c r="W202" s="673">
        <f t="shared" si="70"/>
        <v>555000</v>
      </c>
      <c r="X202" s="672">
        <f t="shared" si="71"/>
        <v>555000</v>
      </c>
    </row>
    <row r="203" spans="1:24" ht="15" customHeight="1" x14ac:dyDescent="0.25">
      <c r="A203" s="700"/>
      <c r="B203" s="679" t="s">
        <v>979</v>
      </c>
      <c r="C203" s="701">
        <f>SUM(C202:C202)</f>
        <v>0</v>
      </c>
      <c r="D203" s="701">
        <f t="shared" ref="D203:V203" si="75">SUM(D202:D202)</f>
        <v>0</v>
      </c>
      <c r="E203" s="701">
        <f t="shared" si="75"/>
        <v>0</v>
      </c>
      <c r="F203" s="703">
        <f t="shared" si="75"/>
        <v>0</v>
      </c>
      <c r="G203" s="701">
        <f t="shared" si="75"/>
        <v>15000</v>
      </c>
      <c r="H203" s="701">
        <f t="shared" si="75"/>
        <v>40000</v>
      </c>
      <c r="I203" s="701">
        <f t="shared" si="75"/>
        <v>0</v>
      </c>
      <c r="J203" s="701">
        <f t="shared" si="75"/>
        <v>0</v>
      </c>
      <c r="K203" s="701">
        <f t="shared" si="75"/>
        <v>0</v>
      </c>
      <c r="L203" s="701">
        <f t="shared" si="75"/>
        <v>0</v>
      </c>
      <c r="M203" s="701">
        <f t="shared" si="75"/>
        <v>0</v>
      </c>
      <c r="N203" s="701">
        <f t="shared" si="75"/>
        <v>0</v>
      </c>
      <c r="O203" s="701">
        <f t="shared" si="75"/>
        <v>0</v>
      </c>
      <c r="P203" s="701">
        <f t="shared" si="75"/>
        <v>0</v>
      </c>
      <c r="Q203" s="701">
        <f t="shared" si="75"/>
        <v>500000</v>
      </c>
      <c r="R203" s="701">
        <f t="shared" si="75"/>
        <v>0</v>
      </c>
      <c r="S203" s="701">
        <f t="shared" si="75"/>
        <v>0</v>
      </c>
      <c r="T203" s="701">
        <f t="shared" si="75"/>
        <v>0</v>
      </c>
      <c r="U203" s="701">
        <f t="shared" si="75"/>
        <v>0</v>
      </c>
      <c r="V203" s="701">
        <f t="shared" si="75"/>
        <v>0</v>
      </c>
      <c r="W203" s="673">
        <f t="shared" si="70"/>
        <v>555000</v>
      </c>
      <c r="X203" s="672">
        <f t="shared" si="71"/>
        <v>555000</v>
      </c>
    </row>
    <row r="204" spans="1:24" ht="15" customHeight="1" x14ac:dyDescent="0.25">
      <c r="A204" s="700" t="s">
        <v>980</v>
      </c>
      <c r="B204" s="676" t="s">
        <v>981</v>
      </c>
      <c r="C204" s="701"/>
      <c r="D204" s="701"/>
      <c r="E204" s="701"/>
      <c r="F204" s="678">
        <f t="shared" si="73"/>
        <v>0</v>
      </c>
      <c r="G204" s="677"/>
      <c r="H204" s="677">
        <v>900000</v>
      </c>
      <c r="I204" s="677"/>
      <c r="J204" s="677"/>
      <c r="K204" s="677"/>
      <c r="L204" s="677"/>
      <c r="M204" s="677"/>
      <c r="N204" s="677"/>
      <c r="O204" s="677"/>
      <c r="P204" s="677"/>
      <c r="Q204" s="677"/>
      <c r="R204" s="677"/>
      <c r="S204" s="677"/>
      <c r="T204" s="677"/>
      <c r="U204" s="677"/>
      <c r="V204" s="677"/>
      <c r="W204" s="673">
        <f t="shared" si="70"/>
        <v>900000</v>
      </c>
      <c r="X204" s="672">
        <f t="shared" si="71"/>
        <v>900000</v>
      </c>
    </row>
    <row r="205" spans="1:24" ht="15" customHeight="1" x14ac:dyDescent="0.25">
      <c r="A205" s="700" t="s">
        <v>982</v>
      </c>
      <c r="B205" s="676" t="s">
        <v>983</v>
      </c>
      <c r="C205" s="701"/>
      <c r="D205" s="701"/>
      <c r="E205" s="701"/>
      <c r="F205" s="678">
        <f t="shared" si="73"/>
        <v>0</v>
      </c>
      <c r="G205" s="677"/>
      <c r="H205" s="677">
        <v>480000</v>
      </c>
      <c r="I205" s="677"/>
      <c r="J205" s="677"/>
      <c r="K205" s="677"/>
      <c r="L205" s="677"/>
      <c r="M205" s="677"/>
      <c r="N205" s="677"/>
      <c r="O205" s="677"/>
      <c r="P205" s="677"/>
      <c r="Q205" s="677"/>
      <c r="R205" s="677"/>
      <c r="S205" s="677"/>
      <c r="T205" s="677"/>
      <c r="U205" s="677"/>
      <c r="V205" s="677"/>
      <c r="W205" s="673">
        <f t="shared" si="70"/>
        <v>480000</v>
      </c>
      <c r="X205" s="672">
        <f t="shared" si="71"/>
        <v>480000</v>
      </c>
    </row>
    <row r="206" spans="1:24" ht="15" customHeight="1" x14ac:dyDescent="0.25">
      <c r="A206" s="700"/>
      <c r="B206" s="679" t="s">
        <v>984</v>
      </c>
      <c r="C206" s="701">
        <f>SUM(C204:C205)</f>
        <v>0</v>
      </c>
      <c r="D206" s="701">
        <f t="shared" ref="D206:V206" si="76">SUM(D204:D205)</f>
        <v>0</v>
      </c>
      <c r="E206" s="701">
        <f t="shared" si="76"/>
        <v>0</v>
      </c>
      <c r="F206" s="703">
        <f t="shared" si="76"/>
        <v>0</v>
      </c>
      <c r="G206" s="701">
        <f t="shared" si="76"/>
        <v>0</v>
      </c>
      <c r="H206" s="701">
        <f t="shared" si="76"/>
        <v>1380000</v>
      </c>
      <c r="I206" s="701">
        <f t="shared" si="76"/>
        <v>0</v>
      </c>
      <c r="J206" s="701">
        <f t="shared" si="76"/>
        <v>0</v>
      </c>
      <c r="K206" s="701">
        <f t="shared" si="76"/>
        <v>0</v>
      </c>
      <c r="L206" s="701">
        <f t="shared" si="76"/>
        <v>0</v>
      </c>
      <c r="M206" s="701">
        <f t="shared" si="76"/>
        <v>0</v>
      </c>
      <c r="N206" s="701">
        <f t="shared" si="76"/>
        <v>0</v>
      </c>
      <c r="O206" s="701">
        <f t="shared" si="76"/>
        <v>0</v>
      </c>
      <c r="P206" s="701">
        <f t="shared" si="76"/>
        <v>0</v>
      </c>
      <c r="Q206" s="701">
        <f t="shared" si="76"/>
        <v>0</v>
      </c>
      <c r="R206" s="701">
        <f t="shared" si="76"/>
        <v>0</v>
      </c>
      <c r="S206" s="701">
        <f t="shared" si="76"/>
        <v>0</v>
      </c>
      <c r="T206" s="701">
        <f t="shared" si="76"/>
        <v>0</v>
      </c>
      <c r="U206" s="701">
        <f t="shared" si="76"/>
        <v>0</v>
      </c>
      <c r="V206" s="701">
        <f t="shared" si="76"/>
        <v>0</v>
      </c>
      <c r="W206" s="673">
        <f t="shared" si="70"/>
        <v>1380000</v>
      </c>
      <c r="X206" s="672">
        <f t="shared" si="71"/>
        <v>1380000</v>
      </c>
    </row>
    <row r="207" spans="1:24" ht="15" customHeight="1" x14ac:dyDescent="0.25">
      <c r="A207" s="700" t="s">
        <v>985</v>
      </c>
      <c r="B207" s="676" t="s">
        <v>986</v>
      </c>
      <c r="C207" s="701"/>
      <c r="D207" s="701"/>
      <c r="E207" s="701"/>
      <c r="F207" s="678">
        <f t="shared" si="73"/>
        <v>0</v>
      </c>
      <c r="G207" s="677"/>
      <c r="H207" s="677">
        <v>473952</v>
      </c>
      <c r="I207" s="677"/>
      <c r="J207" s="677"/>
      <c r="K207" s="677"/>
      <c r="L207" s="677"/>
      <c r="M207" s="677"/>
      <c r="N207" s="677"/>
      <c r="O207" s="677"/>
      <c r="P207" s="677"/>
      <c r="Q207" s="677"/>
      <c r="R207" s="677"/>
      <c r="S207" s="677"/>
      <c r="T207" s="677"/>
      <c r="U207" s="677"/>
      <c r="V207" s="677"/>
      <c r="W207" s="673">
        <f t="shared" si="70"/>
        <v>473952</v>
      </c>
      <c r="X207" s="672">
        <f t="shared" si="71"/>
        <v>473952</v>
      </c>
    </row>
    <row r="208" spans="1:24" ht="15" customHeight="1" x14ac:dyDescent="0.25">
      <c r="A208" s="700" t="s">
        <v>987</v>
      </c>
      <c r="B208" s="676" t="s">
        <v>988</v>
      </c>
      <c r="C208" s="701"/>
      <c r="D208" s="701"/>
      <c r="E208" s="701"/>
      <c r="F208" s="678">
        <f t="shared" si="73"/>
        <v>0</v>
      </c>
      <c r="G208" s="677"/>
      <c r="H208" s="677">
        <v>2554868</v>
      </c>
      <c r="I208" s="677"/>
      <c r="J208" s="677"/>
      <c r="K208" s="677"/>
      <c r="L208" s="677"/>
      <c r="M208" s="677"/>
      <c r="N208" s="677"/>
      <c r="O208" s="677"/>
      <c r="P208" s="677"/>
      <c r="Q208" s="677">
        <v>450000</v>
      </c>
      <c r="R208" s="677"/>
      <c r="S208" s="677"/>
      <c r="T208" s="677"/>
      <c r="U208" s="677"/>
      <c r="V208" s="677"/>
      <c r="W208" s="673">
        <f t="shared" si="70"/>
        <v>3004868</v>
      </c>
      <c r="X208" s="672">
        <f t="shared" si="71"/>
        <v>3004868</v>
      </c>
    </row>
    <row r="209" spans="1:24" ht="15" customHeight="1" x14ac:dyDescent="0.25">
      <c r="A209" s="700"/>
      <c r="B209" s="679" t="s">
        <v>989</v>
      </c>
      <c r="C209" s="701">
        <f>C207+C208</f>
        <v>0</v>
      </c>
      <c r="D209" s="701">
        <f t="shared" ref="D209:V209" si="77">D207+D208</f>
        <v>0</v>
      </c>
      <c r="E209" s="701">
        <f t="shared" si="77"/>
        <v>0</v>
      </c>
      <c r="F209" s="703">
        <f t="shared" si="77"/>
        <v>0</v>
      </c>
      <c r="G209" s="701">
        <f t="shared" si="77"/>
        <v>0</v>
      </c>
      <c r="H209" s="701">
        <f t="shared" si="77"/>
        <v>3028820</v>
      </c>
      <c r="I209" s="701">
        <f t="shared" si="77"/>
        <v>0</v>
      </c>
      <c r="J209" s="701">
        <f t="shared" si="77"/>
        <v>0</v>
      </c>
      <c r="K209" s="701">
        <f t="shared" si="77"/>
        <v>0</v>
      </c>
      <c r="L209" s="701">
        <f t="shared" si="77"/>
        <v>0</v>
      </c>
      <c r="M209" s="701">
        <f t="shared" si="77"/>
        <v>0</v>
      </c>
      <c r="N209" s="701">
        <f t="shared" si="77"/>
        <v>0</v>
      </c>
      <c r="O209" s="701">
        <f t="shared" si="77"/>
        <v>0</v>
      </c>
      <c r="P209" s="701">
        <f t="shared" si="77"/>
        <v>0</v>
      </c>
      <c r="Q209" s="701">
        <f t="shared" si="77"/>
        <v>450000</v>
      </c>
      <c r="R209" s="701">
        <f t="shared" si="77"/>
        <v>0</v>
      </c>
      <c r="S209" s="701">
        <f t="shared" si="77"/>
        <v>0</v>
      </c>
      <c r="T209" s="701">
        <f t="shared" si="77"/>
        <v>0</v>
      </c>
      <c r="U209" s="701">
        <f t="shared" si="77"/>
        <v>0</v>
      </c>
      <c r="V209" s="701">
        <f t="shared" si="77"/>
        <v>0</v>
      </c>
      <c r="W209" s="673">
        <f t="shared" si="70"/>
        <v>3478820</v>
      </c>
      <c r="X209" s="672">
        <f t="shared" si="71"/>
        <v>3478820</v>
      </c>
    </row>
    <row r="210" spans="1:24" ht="15" customHeight="1" x14ac:dyDescent="0.25">
      <c r="A210" s="700" t="s">
        <v>990</v>
      </c>
      <c r="B210" s="676" t="s">
        <v>991</v>
      </c>
      <c r="C210" s="701"/>
      <c r="D210" s="701"/>
      <c r="E210" s="701">
        <v>39798</v>
      </c>
      <c r="F210" s="678">
        <f t="shared" si="73"/>
        <v>39798</v>
      </c>
      <c r="G210" s="677"/>
      <c r="H210" s="677"/>
      <c r="I210" s="677"/>
      <c r="J210" s="677"/>
      <c r="K210" s="677"/>
      <c r="L210" s="677"/>
      <c r="M210" s="677"/>
      <c r="N210" s="677"/>
      <c r="O210" s="677"/>
      <c r="P210" s="677"/>
      <c r="Q210" s="677"/>
      <c r="R210" s="677"/>
      <c r="S210" s="677"/>
      <c r="T210" s="677"/>
      <c r="U210" s="677"/>
      <c r="V210" s="677"/>
      <c r="W210" s="673">
        <f t="shared" si="70"/>
        <v>0</v>
      </c>
      <c r="X210" s="672">
        <f t="shared" si="71"/>
        <v>39798</v>
      </c>
    </row>
    <row r="211" spans="1:24" ht="15" customHeight="1" x14ac:dyDescent="0.25">
      <c r="A211" s="700" t="s">
        <v>992</v>
      </c>
      <c r="B211" s="676" t="s">
        <v>993</v>
      </c>
      <c r="C211" s="701"/>
      <c r="D211" s="701"/>
      <c r="E211" s="701">
        <v>369380</v>
      </c>
      <c r="F211" s="678">
        <f t="shared" si="73"/>
        <v>369380</v>
      </c>
      <c r="G211" s="677"/>
      <c r="H211" s="677"/>
      <c r="I211" s="677"/>
      <c r="J211" s="677"/>
      <c r="K211" s="677"/>
      <c r="L211" s="677"/>
      <c r="M211" s="677"/>
      <c r="N211" s="677"/>
      <c r="O211" s="677"/>
      <c r="P211" s="677"/>
      <c r="Q211" s="677"/>
      <c r="R211" s="677"/>
      <c r="S211" s="677"/>
      <c r="T211" s="677"/>
      <c r="U211" s="677"/>
      <c r="V211" s="677"/>
      <c r="W211" s="673">
        <f t="shared" si="70"/>
        <v>0</v>
      </c>
      <c r="X211" s="672">
        <f t="shared" si="71"/>
        <v>369380</v>
      </c>
    </row>
    <row r="212" spans="1:24" ht="15" customHeight="1" x14ac:dyDescent="0.25">
      <c r="A212" s="700" t="s">
        <v>994</v>
      </c>
      <c r="B212" s="676" t="s">
        <v>640</v>
      </c>
      <c r="C212" s="701"/>
      <c r="D212" s="701"/>
      <c r="E212" s="701"/>
      <c r="F212" s="678">
        <f t="shared" si="73"/>
        <v>0</v>
      </c>
      <c r="G212" s="677"/>
      <c r="H212" s="677"/>
      <c r="I212" s="677"/>
      <c r="J212" s="677"/>
      <c r="K212" s="677"/>
      <c r="L212" s="677"/>
      <c r="M212" s="677"/>
      <c r="N212" s="677"/>
      <c r="O212" s="677"/>
      <c r="P212" s="677"/>
      <c r="Q212" s="677"/>
      <c r="R212" s="677"/>
      <c r="S212" s="677"/>
      <c r="T212" s="677"/>
      <c r="U212" s="677">
        <v>1482908</v>
      </c>
      <c r="V212" s="677"/>
      <c r="W212" s="673">
        <f t="shared" si="70"/>
        <v>1482908</v>
      </c>
      <c r="X212" s="672">
        <f t="shared" si="71"/>
        <v>1482908</v>
      </c>
    </row>
    <row r="213" spans="1:24" ht="15" customHeight="1" x14ac:dyDescent="0.25">
      <c r="A213" s="700" t="s">
        <v>995</v>
      </c>
      <c r="B213" s="676" t="s">
        <v>996</v>
      </c>
      <c r="C213" s="701"/>
      <c r="D213" s="701"/>
      <c r="E213" s="701">
        <v>3552096</v>
      </c>
      <c r="F213" s="678">
        <f t="shared" si="73"/>
        <v>3552096</v>
      </c>
      <c r="G213" s="677"/>
      <c r="H213" s="677"/>
      <c r="I213" s="677"/>
      <c r="J213" s="677"/>
      <c r="K213" s="677"/>
      <c r="L213" s="677"/>
      <c r="M213" s="677"/>
      <c r="N213" s="677"/>
      <c r="O213" s="677"/>
      <c r="P213" s="677"/>
      <c r="Q213" s="677"/>
      <c r="R213" s="677"/>
      <c r="S213" s="677"/>
      <c r="T213" s="677"/>
      <c r="U213" s="677"/>
      <c r="V213" s="677"/>
      <c r="W213" s="673">
        <f t="shared" si="70"/>
        <v>0</v>
      </c>
      <c r="X213" s="672">
        <f t="shared" si="71"/>
        <v>3552096</v>
      </c>
    </row>
    <row r="214" spans="1:24" ht="15" customHeight="1" x14ac:dyDescent="0.25">
      <c r="A214" s="700"/>
      <c r="B214" s="679" t="s">
        <v>997</v>
      </c>
      <c r="C214" s="701">
        <f>SUM(C210:C213)</f>
        <v>0</v>
      </c>
      <c r="D214" s="701">
        <f t="shared" ref="D214:V214" si="78">SUM(D210:D213)</f>
        <v>0</v>
      </c>
      <c r="E214" s="701">
        <f t="shared" si="78"/>
        <v>3961274</v>
      </c>
      <c r="F214" s="703">
        <f t="shared" si="78"/>
        <v>3961274</v>
      </c>
      <c r="G214" s="701">
        <f t="shared" si="78"/>
        <v>0</v>
      </c>
      <c r="H214" s="701">
        <f t="shared" si="78"/>
        <v>0</v>
      </c>
      <c r="I214" s="701">
        <f t="shared" si="78"/>
        <v>0</v>
      </c>
      <c r="J214" s="701">
        <f t="shared" si="78"/>
        <v>0</v>
      </c>
      <c r="K214" s="701">
        <f t="shared" si="78"/>
        <v>0</v>
      </c>
      <c r="L214" s="701">
        <f t="shared" si="78"/>
        <v>0</v>
      </c>
      <c r="M214" s="701">
        <f t="shared" si="78"/>
        <v>0</v>
      </c>
      <c r="N214" s="701">
        <f t="shared" si="78"/>
        <v>0</v>
      </c>
      <c r="O214" s="701">
        <f t="shared" si="78"/>
        <v>0</v>
      </c>
      <c r="P214" s="701">
        <f t="shared" si="78"/>
        <v>0</v>
      </c>
      <c r="Q214" s="701">
        <f t="shared" si="78"/>
        <v>0</v>
      </c>
      <c r="R214" s="701">
        <f t="shared" si="78"/>
        <v>0</v>
      </c>
      <c r="S214" s="701">
        <f t="shared" si="78"/>
        <v>0</v>
      </c>
      <c r="T214" s="701">
        <f t="shared" si="78"/>
        <v>0</v>
      </c>
      <c r="U214" s="701">
        <f t="shared" si="78"/>
        <v>1482908</v>
      </c>
      <c r="V214" s="701">
        <f t="shared" si="78"/>
        <v>0</v>
      </c>
      <c r="W214" s="673">
        <f t="shared" si="70"/>
        <v>1482908</v>
      </c>
      <c r="X214" s="672">
        <f t="shared" si="71"/>
        <v>5444182</v>
      </c>
    </row>
    <row r="215" spans="1:24" ht="15" customHeight="1" x14ac:dyDescent="0.25">
      <c r="A215" s="700" t="s">
        <v>998</v>
      </c>
      <c r="B215" s="676" t="s">
        <v>999</v>
      </c>
      <c r="C215" s="701"/>
      <c r="D215" s="701"/>
      <c r="E215" s="701">
        <f>E214*0.27</f>
        <v>1069543.98</v>
      </c>
      <c r="F215" s="678">
        <f t="shared" si="73"/>
        <v>1069543.98</v>
      </c>
      <c r="G215" s="677">
        <v>4050</v>
      </c>
      <c r="H215" s="685">
        <v>1302512</v>
      </c>
      <c r="I215" s="677"/>
      <c r="J215" s="677"/>
      <c r="K215" s="677"/>
      <c r="L215" s="677"/>
      <c r="M215" s="677"/>
      <c r="N215" s="677"/>
      <c r="O215" s="677"/>
      <c r="P215" s="677"/>
      <c r="Q215" s="677">
        <v>256500</v>
      </c>
      <c r="R215" s="677"/>
      <c r="S215" s="677"/>
      <c r="T215" s="685">
        <v>540000</v>
      </c>
      <c r="U215" s="677">
        <v>400385</v>
      </c>
      <c r="V215" s="677">
        <f>V214*0.27</f>
        <v>0</v>
      </c>
      <c r="W215" s="720">
        <f t="shared" si="70"/>
        <v>2503447</v>
      </c>
      <c r="X215" s="720">
        <f t="shared" si="71"/>
        <v>3572990.98</v>
      </c>
    </row>
    <row r="216" spans="1:24" ht="15" customHeight="1" x14ac:dyDescent="0.25">
      <c r="A216" s="700"/>
      <c r="B216" s="679" t="s">
        <v>1000</v>
      </c>
      <c r="C216" s="701">
        <f>C215</f>
        <v>0</v>
      </c>
      <c r="D216" s="701">
        <f t="shared" ref="D216:V216" si="79">D215</f>
        <v>0</v>
      </c>
      <c r="E216" s="701">
        <f t="shared" si="79"/>
        <v>1069543.98</v>
      </c>
      <c r="F216" s="703">
        <f t="shared" si="79"/>
        <v>1069543.98</v>
      </c>
      <c r="G216" s="701">
        <f t="shared" si="79"/>
        <v>4050</v>
      </c>
      <c r="H216" s="701">
        <f t="shared" si="79"/>
        <v>1302512</v>
      </c>
      <c r="I216" s="701">
        <f t="shared" si="79"/>
        <v>0</v>
      </c>
      <c r="J216" s="701">
        <f t="shared" si="79"/>
        <v>0</v>
      </c>
      <c r="K216" s="701">
        <f t="shared" si="79"/>
        <v>0</v>
      </c>
      <c r="L216" s="701">
        <f t="shared" si="79"/>
        <v>0</v>
      </c>
      <c r="M216" s="701">
        <f t="shared" si="79"/>
        <v>0</v>
      </c>
      <c r="N216" s="701">
        <f t="shared" si="79"/>
        <v>0</v>
      </c>
      <c r="O216" s="701">
        <f t="shared" si="79"/>
        <v>0</v>
      </c>
      <c r="P216" s="701">
        <f t="shared" si="79"/>
        <v>0</v>
      </c>
      <c r="Q216" s="701">
        <f t="shared" si="79"/>
        <v>256500</v>
      </c>
      <c r="R216" s="701">
        <f t="shared" si="79"/>
        <v>0</v>
      </c>
      <c r="S216" s="701">
        <f t="shared" si="79"/>
        <v>0</v>
      </c>
      <c r="T216" s="701">
        <f t="shared" si="79"/>
        <v>540000</v>
      </c>
      <c r="U216" s="701">
        <f t="shared" si="79"/>
        <v>400385</v>
      </c>
      <c r="V216" s="701">
        <f t="shared" si="79"/>
        <v>0</v>
      </c>
      <c r="W216" s="720">
        <f t="shared" si="70"/>
        <v>2503447</v>
      </c>
      <c r="X216" s="720">
        <f t="shared" si="71"/>
        <v>3572990.98</v>
      </c>
    </row>
    <row r="217" spans="1:24" ht="15" customHeight="1" x14ac:dyDescent="0.25">
      <c r="A217" s="700" t="s">
        <v>1001</v>
      </c>
      <c r="B217" s="676" t="s">
        <v>1002</v>
      </c>
      <c r="C217" s="701"/>
      <c r="D217" s="701"/>
      <c r="E217" s="701"/>
      <c r="F217" s="678">
        <f t="shared" si="73"/>
        <v>0</v>
      </c>
      <c r="G217" s="677"/>
      <c r="H217" s="677"/>
      <c r="I217" s="677"/>
      <c r="J217" s="677"/>
      <c r="K217" s="677"/>
      <c r="L217" s="677"/>
      <c r="M217" s="677"/>
      <c r="N217" s="677"/>
      <c r="O217" s="677"/>
      <c r="P217" s="677"/>
      <c r="Q217" s="677"/>
      <c r="R217" s="677"/>
      <c r="S217" s="677"/>
      <c r="T217" s="677"/>
      <c r="U217" s="677"/>
      <c r="V217" s="677"/>
      <c r="W217" s="673">
        <f t="shared" si="70"/>
        <v>0</v>
      </c>
      <c r="X217" s="672">
        <f t="shared" si="71"/>
        <v>0</v>
      </c>
    </row>
    <row r="218" spans="1:24" ht="15" customHeight="1" x14ac:dyDescent="0.25">
      <c r="A218" s="700"/>
      <c r="B218" s="679" t="s">
        <v>1003</v>
      </c>
      <c r="C218" s="701">
        <f>C217</f>
        <v>0</v>
      </c>
      <c r="D218" s="701">
        <f t="shared" ref="D218:V218" si="80">D217</f>
        <v>0</v>
      </c>
      <c r="E218" s="701">
        <f t="shared" si="80"/>
        <v>0</v>
      </c>
      <c r="F218" s="703">
        <f t="shared" si="80"/>
        <v>0</v>
      </c>
      <c r="G218" s="701">
        <f t="shared" si="80"/>
        <v>0</v>
      </c>
      <c r="H218" s="701">
        <f t="shared" si="80"/>
        <v>0</v>
      </c>
      <c r="I218" s="701">
        <f t="shared" si="80"/>
        <v>0</v>
      </c>
      <c r="J218" s="701">
        <f t="shared" si="80"/>
        <v>0</v>
      </c>
      <c r="K218" s="701">
        <f t="shared" si="80"/>
        <v>0</v>
      </c>
      <c r="L218" s="701">
        <f t="shared" si="80"/>
        <v>0</v>
      </c>
      <c r="M218" s="701">
        <f t="shared" si="80"/>
        <v>0</v>
      </c>
      <c r="N218" s="701">
        <f t="shared" si="80"/>
        <v>0</v>
      </c>
      <c r="O218" s="701">
        <f t="shared" si="80"/>
        <v>0</v>
      </c>
      <c r="P218" s="701">
        <f t="shared" si="80"/>
        <v>0</v>
      </c>
      <c r="Q218" s="701">
        <f t="shared" si="80"/>
        <v>0</v>
      </c>
      <c r="R218" s="701">
        <f t="shared" si="80"/>
        <v>0</v>
      </c>
      <c r="S218" s="701">
        <f t="shared" si="80"/>
        <v>0</v>
      </c>
      <c r="T218" s="701">
        <f t="shared" si="80"/>
        <v>0</v>
      </c>
      <c r="U218" s="701">
        <f t="shared" si="80"/>
        <v>0</v>
      </c>
      <c r="V218" s="701">
        <f t="shared" si="80"/>
        <v>0</v>
      </c>
      <c r="W218" s="673">
        <f t="shared" si="70"/>
        <v>0</v>
      </c>
      <c r="X218" s="672">
        <f t="shared" si="71"/>
        <v>0</v>
      </c>
    </row>
    <row r="219" spans="1:24" ht="15" customHeight="1" x14ac:dyDescent="0.25">
      <c r="A219" s="700" t="s">
        <v>1004</v>
      </c>
      <c r="B219" s="676" t="s">
        <v>1005</v>
      </c>
      <c r="C219" s="701"/>
      <c r="D219" s="701">
        <v>1000</v>
      </c>
      <c r="E219" s="701"/>
      <c r="F219" s="678">
        <f t="shared" si="73"/>
        <v>1000</v>
      </c>
      <c r="G219" s="677">
        <v>2000</v>
      </c>
      <c r="H219" s="677"/>
      <c r="I219" s="677"/>
      <c r="J219" s="677"/>
      <c r="K219" s="677"/>
      <c r="L219" s="677"/>
      <c r="M219" s="677"/>
      <c r="N219" s="677"/>
      <c r="O219" s="677"/>
      <c r="P219" s="677"/>
      <c r="Q219" s="677"/>
      <c r="R219" s="677"/>
      <c r="S219" s="677"/>
      <c r="T219" s="677"/>
      <c r="U219" s="677"/>
      <c r="V219" s="677"/>
      <c r="W219" s="673">
        <f t="shared" si="70"/>
        <v>2000</v>
      </c>
      <c r="X219" s="672">
        <f t="shared" si="71"/>
        <v>3000</v>
      </c>
    </row>
    <row r="220" spans="1:24" ht="15" customHeight="1" x14ac:dyDescent="0.25">
      <c r="A220" s="700"/>
      <c r="B220" s="679" t="s">
        <v>1006</v>
      </c>
      <c r="C220" s="701">
        <f>C219</f>
        <v>0</v>
      </c>
      <c r="D220" s="701">
        <f t="shared" ref="D220:V220" si="81">D219</f>
        <v>1000</v>
      </c>
      <c r="E220" s="701">
        <f t="shared" si="81"/>
        <v>0</v>
      </c>
      <c r="F220" s="703">
        <f t="shared" si="81"/>
        <v>1000</v>
      </c>
      <c r="G220" s="701">
        <f t="shared" si="81"/>
        <v>2000</v>
      </c>
      <c r="H220" s="701">
        <f t="shared" si="81"/>
        <v>0</v>
      </c>
      <c r="I220" s="701">
        <f t="shared" si="81"/>
        <v>0</v>
      </c>
      <c r="J220" s="701">
        <f t="shared" si="81"/>
        <v>0</v>
      </c>
      <c r="K220" s="701">
        <f t="shared" si="81"/>
        <v>0</v>
      </c>
      <c r="L220" s="701">
        <f t="shared" si="81"/>
        <v>0</v>
      </c>
      <c r="M220" s="701">
        <f t="shared" si="81"/>
        <v>0</v>
      </c>
      <c r="N220" s="701">
        <f t="shared" si="81"/>
        <v>0</v>
      </c>
      <c r="O220" s="701">
        <f t="shared" si="81"/>
        <v>0</v>
      </c>
      <c r="P220" s="701">
        <f t="shared" si="81"/>
        <v>0</v>
      </c>
      <c r="Q220" s="701">
        <f t="shared" si="81"/>
        <v>0</v>
      </c>
      <c r="R220" s="701">
        <f t="shared" si="81"/>
        <v>0</v>
      </c>
      <c r="S220" s="701">
        <f t="shared" si="81"/>
        <v>0</v>
      </c>
      <c r="T220" s="701">
        <f t="shared" si="81"/>
        <v>0</v>
      </c>
      <c r="U220" s="701">
        <f t="shared" si="81"/>
        <v>0</v>
      </c>
      <c r="V220" s="701">
        <f t="shared" si="81"/>
        <v>0</v>
      </c>
      <c r="W220" s="673">
        <f t="shared" si="70"/>
        <v>2000</v>
      </c>
      <c r="X220" s="672">
        <f t="shared" si="71"/>
        <v>3000</v>
      </c>
    </row>
    <row r="221" spans="1:24" ht="15" customHeight="1" x14ac:dyDescent="0.25">
      <c r="A221" s="700" t="s">
        <v>1007</v>
      </c>
      <c r="B221" s="676" t="s">
        <v>1008</v>
      </c>
      <c r="C221" s="701"/>
      <c r="D221" s="701"/>
      <c r="E221" s="701"/>
      <c r="F221" s="678">
        <f t="shared" si="73"/>
        <v>0</v>
      </c>
      <c r="G221" s="677"/>
      <c r="H221" s="677"/>
      <c r="I221" s="677"/>
      <c r="J221" s="677"/>
      <c r="K221" s="677"/>
      <c r="L221" s="677"/>
      <c r="M221" s="677"/>
      <c r="N221" s="677"/>
      <c r="O221" s="677"/>
      <c r="P221" s="677"/>
      <c r="Q221" s="677"/>
      <c r="R221" s="677"/>
      <c r="S221" s="677"/>
      <c r="T221" s="677"/>
      <c r="U221" s="677"/>
      <c r="V221" s="677"/>
      <c r="W221" s="673">
        <f t="shared" si="70"/>
        <v>0</v>
      </c>
      <c r="X221" s="672">
        <f t="shared" si="71"/>
        <v>0</v>
      </c>
    </row>
    <row r="222" spans="1:24" ht="15" customHeight="1" x14ac:dyDescent="0.25">
      <c r="A222" s="700"/>
      <c r="B222" s="679" t="s">
        <v>1009</v>
      </c>
      <c r="C222" s="701">
        <f>C221</f>
        <v>0</v>
      </c>
      <c r="D222" s="701">
        <f t="shared" ref="D222:V222" si="82">D221</f>
        <v>0</v>
      </c>
      <c r="E222" s="701">
        <f t="shared" si="82"/>
        <v>0</v>
      </c>
      <c r="F222" s="703">
        <f t="shared" si="82"/>
        <v>0</v>
      </c>
      <c r="G222" s="701">
        <f t="shared" si="82"/>
        <v>0</v>
      </c>
      <c r="H222" s="701">
        <f t="shared" si="82"/>
        <v>0</v>
      </c>
      <c r="I222" s="701">
        <f t="shared" si="82"/>
        <v>0</v>
      </c>
      <c r="J222" s="701">
        <f t="shared" si="82"/>
        <v>0</v>
      </c>
      <c r="K222" s="701">
        <f t="shared" si="82"/>
        <v>0</v>
      </c>
      <c r="L222" s="701">
        <f t="shared" si="82"/>
        <v>0</v>
      </c>
      <c r="M222" s="701">
        <f t="shared" si="82"/>
        <v>0</v>
      </c>
      <c r="N222" s="701">
        <f t="shared" si="82"/>
        <v>0</v>
      </c>
      <c r="O222" s="701">
        <f t="shared" si="82"/>
        <v>0</v>
      </c>
      <c r="P222" s="701">
        <f t="shared" si="82"/>
        <v>0</v>
      </c>
      <c r="Q222" s="701">
        <f t="shared" si="82"/>
        <v>0</v>
      </c>
      <c r="R222" s="701">
        <f t="shared" si="82"/>
        <v>0</v>
      </c>
      <c r="S222" s="701">
        <f t="shared" si="82"/>
        <v>0</v>
      </c>
      <c r="T222" s="701">
        <f t="shared" si="82"/>
        <v>0</v>
      </c>
      <c r="U222" s="701">
        <f t="shared" si="82"/>
        <v>0</v>
      </c>
      <c r="V222" s="701">
        <f t="shared" si="82"/>
        <v>0</v>
      </c>
      <c r="W222" s="673">
        <f t="shared" si="70"/>
        <v>0</v>
      </c>
      <c r="X222" s="672">
        <f t="shared" si="71"/>
        <v>0</v>
      </c>
    </row>
    <row r="223" spans="1:24" ht="15" customHeight="1" x14ac:dyDescent="0.25">
      <c r="A223" s="700" t="s">
        <v>1010</v>
      </c>
      <c r="B223" s="676" t="s">
        <v>1011</v>
      </c>
      <c r="C223" s="701"/>
      <c r="D223" s="701"/>
      <c r="E223" s="701"/>
      <c r="F223" s="678">
        <f t="shared" si="73"/>
        <v>0</v>
      </c>
      <c r="G223" s="677"/>
      <c r="H223" s="677"/>
      <c r="I223" s="677"/>
      <c r="J223" s="677"/>
      <c r="K223" s="677"/>
      <c r="L223" s="677"/>
      <c r="M223" s="677"/>
      <c r="N223" s="677"/>
      <c r="O223" s="677"/>
      <c r="P223" s="677"/>
      <c r="Q223" s="677"/>
      <c r="R223" s="677"/>
      <c r="S223" s="677"/>
      <c r="T223" s="677"/>
      <c r="U223" s="677"/>
      <c r="V223" s="677"/>
      <c r="W223" s="673">
        <f t="shared" si="70"/>
        <v>0</v>
      </c>
      <c r="X223" s="672">
        <f t="shared" si="71"/>
        <v>0</v>
      </c>
    </row>
    <row r="224" spans="1:24" ht="15" customHeight="1" x14ac:dyDescent="0.25">
      <c r="A224" s="700" t="s">
        <v>1012</v>
      </c>
      <c r="B224" s="691" t="s">
        <v>1013</v>
      </c>
      <c r="C224" s="701"/>
      <c r="D224" s="701"/>
      <c r="E224" s="701"/>
      <c r="F224" s="678">
        <f t="shared" si="73"/>
        <v>0</v>
      </c>
      <c r="G224" s="677"/>
      <c r="H224" s="677"/>
      <c r="I224" s="677"/>
      <c r="J224" s="677"/>
      <c r="K224" s="677"/>
      <c r="L224" s="677"/>
      <c r="M224" s="677"/>
      <c r="N224" s="677"/>
      <c r="O224" s="677"/>
      <c r="P224" s="677"/>
      <c r="Q224" s="677"/>
      <c r="R224" s="677"/>
      <c r="S224" s="677"/>
      <c r="T224" s="677"/>
      <c r="U224" s="677"/>
      <c r="V224" s="677"/>
      <c r="W224" s="673">
        <f t="shared" si="70"/>
        <v>0</v>
      </c>
      <c r="X224" s="672">
        <f t="shared" si="71"/>
        <v>0</v>
      </c>
    </row>
    <row r="225" spans="1:24" ht="15" customHeight="1" x14ac:dyDescent="0.25">
      <c r="A225" s="709" t="s">
        <v>1014</v>
      </c>
      <c r="B225" s="690" t="s">
        <v>1015</v>
      </c>
      <c r="C225" s="701"/>
      <c r="D225" s="701"/>
      <c r="E225" s="701"/>
      <c r="F225" s="678">
        <f t="shared" si="73"/>
        <v>0</v>
      </c>
      <c r="G225" s="677">
        <v>150000</v>
      </c>
      <c r="H225" s="677"/>
      <c r="I225" s="677"/>
      <c r="J225" s="677"/>
      <c r="K225" s="677"/>
      <c r="L225" s="677"/>
      <c r="M225" s="677"/>
      <c r="N225" s="677"/>
      <c r="O225" s="677"/>
      <c r="P225" s="677"/>
      <c r="Q225" s="677"/>
      <c r="R225" s="677"/>
      <c r="S225" s="677"/>
      <c r="T225" s="677"/>
      <c r="U225" s="677"/>
      <c r="V225" s="677"/>
      <c r="W225" s="673">
        <f t="shared" si="70"/>
        <v>150000</v>
      </c>
      <c r="X225" s="672">
        <f t="shared" si="71"/>
        <v>150000</v>
      </c>
    </row>
    <row r="226" spans="1:24" ht="15" customHeight="1" x14ac:dyDescent="0.25">
      <c r="A226" s="700"/>
      <c r="B226" s="679" t="s">
        <v>1016</v>
      </c>
      <c r="C226" s="701">
        <f>SUM(C223:C225)</f>
        <v>0</v>
      </c>
      <c r="D226" s="701">
        <f t="shared" ref="D226:V226" si="83">SUM(D223:D225)</f>
        <v>0</v>
      </c>
      <c r="E226" s="701">
        <f t="shared" si="83"/>
        <v>0</v>
      </c>
      <c r="F226" s="703">
        <f t="shared" si="83"/>
        <v>0</v>
      </c>
      <c r="G226" s="701">
        <f t="shared" si="83"/>
        <v>150000</v>
      </c>
      <c r="H226" s="701">
        <f t="shared" si="83"/>
        <v>0</v>
      </c>
      <c r="I226" s="701">
        <f t="shared" si="83"/>
        <v>0</v>
      </c>
      <c r="J226" s="701">
        <f t="shared" si="83"/>
        <v>0</v>
      </c>
      <c r="K226" s="701">
        <f t="shared" si="83"/>
        <v>0</v>
      </c>
      <c r="L226" s="701">
        <f t="shared" si="83"/>
        <v>0</v>
      </c>
      <c r="M226" s="701">
        <f t="shared" si="83"/>
        <v>0</v>
      </c>
      <c r="N226" s="701">
        <f t="shared" si="83"/>
        <v>0</v>
      </c>
      <c r="O226" s="701">
        <f t="shared" si="83"/>
        <v>0</v>
      </c>
      <c r="P226" s="701">
        <f t="shared" si="83"/>
        <v>0</v>
      </c>
      <c r="Q226" s="701">
        <f t="shared" si="83"/>
        <v>0</v>
      </c>
      <c r="R226" s="701">
        <f t="shared" si="83"/>
        <v>0</v>
      </c>
      <c r="S226" s="701">
        <f t="shared" si="83"/>
        <v>0</v>
      </c>
      <c r="T226" s="701">
        <f t="shared" si="83"/>
        <v>0</v>
      </c>
      <c r="U226" s="701">
        <f t="shared" si="83"/>
        <v>0</v>
      </c>
      <c r="V226" s="701">
        <f t="shared" si="83"/>
        <v>0</v>
      </c>
      <c r="W226" s="673">
        <f t="shared" si="70"/>
        <v>150000</v>
      </c>
      <c r="X226" s="672">
        <f t="shared" si="71"/>
        <v>150000</v>
      </c>
    </row>
    <row r="227" spans="1:24" ht="15" customHeight="1" x14ac:dyDescent="0.25">
      <c r="A227" s="704"/>
      <c r="B227" s="679" t="s">
        <v>1017</v>
      </c>
      <c r="C227" s="703">
        <f>C201+C203+C206+C209+C214+C216+C218+C220+C222+C226</f>
        <v>0</v>
      </c>
      <c r="D227" s="703">
        <f t="shared" ref="D227:V227" si="84">D201+D203+D206+D209+D214+D216+D218+D220+D222+D226</f>
        <v>1000</v>
      </c>
      <c r="E227" s="703">
        <f t="shared" si="84"/>
        <v>5030817.9800000004</v>
      </c>
      <c r="F227" s="703">
        <f t="shared" si="84"/>
        <v>5031817.9800000004</v>
      </c>
      <c r="G227" s="703">
        <f t="shared" si="84"/>
        <v>171050</v>
      </c>
      <c r="H227" s="703">
        <f t="shared" si="84"/>
        <v>5751332</v>
      </c>
      <c r="I227" s="703">
        <f t="shared" si="84"/>
        <v>0</v>
      </c>
      <c r="J227" s="703">
        <f t="shared" si="84"/>
        <v>0</v>
      </c>
      <c r="K227" s="703">
        <f t="shared" si="84"/>
        <v>0</v>
      </c>
      <c r="L227" s="703">
        <f t="shared" si="84"/>
        <v>0</v>
      </c>
      <c r="M227" s="703">
        <f t="shared" si="84"/>
        <v>0</v>
      </c>
      <c r="N227" s="703">
        <f t="shared" si="84"/>
        <v>0</v>
      </c>
      <c r="O227" s="703">
        <f t="shared" si="84"/>
        <v>0</v>
      </c>
      <c r="P227" s="703">
        <f t="shared" si="84"/>
        <v>0</v>
      </c>
      <c r="Q227" s="703">
        <f t="shared" si="84"/>
        <v>1206500</v>
      </c>
      <c r="R227" s="703">
        <f t="shared" si="84"/>
        <v>0</v>
      </c>
      <c r="S227" s="703">
        <f t="shared" si="84"/>
        <v>0</v>
      </c>
      <c r="T227" s="703">
        <f t="shared" si="84"/>
        <v>2540000</v>
      </c>
      <c r="U227" s="703">
        <f t="shared" si="84"/>
        <v>1883293</v>
      </c>
      <c r="V227" s="703">
        <f t="shared" si="84"/>
        <v>0</v>
      </c>
      <c r="W227" s="673">
        <f t="shared" si="70"/>
        <v>11552175</v>
      </c>
      <c r="X227" s="672">
        <f t="shared" si="71"/>
        <v>16583992.98</v>
      </c>
    </row>
    <row r="228" spans="1:24" ht="15" customHeight="1" x14ac:dyDescent="0.25">
      <c r="A228" s="700" t="s">
        <v>1018</v>
      </c>
      <c r="B228" s="676" t="s">
        <v>1019</v>
      </c>
      <c r="C228" s="701"/>
      <c r="D228" s="701"/>
      <c r="E228" s="701"/>
      <c r="F228" s="678">
        <f t="shared" si="73"/>
        <v>0</v>
      </c>
      <c r="G228" s="677"/>
      <c r="H228" s="677"/>
      <c r="I228" s="677"/>
      <c r="J228" s="677"/>
      <c r="K228" s="677"/>
      <c r="L228" s="677"/>
      <c r="M228" s="677"/>
      <c r="N228" s="677"/>
      <c r="O228" s="677"/>
      <c r="P228" s="677"/>
      <c r="Q228" s="677"/>
      <c r="R228" s="677"/>
      <c r="S228" s="677"/>
      <c r="T228" s="677"/>
      <c r="U228" s="677"/>
      <c r="V228" s="677"/>
      <c r="W228" s="673">
        <f t="shared" si="70"/>
        <v>0</v>
      </c>
      <c r="X228" s="672">
        <f t="shared" si="71"/>
        <v>0</v>
      </c>
    </row>
    <row r="229" spans="1:24" ht="15" customHeight="1" x14ac:dyDescent="0.25">
      <c r="A229" s="700"/>
      <c r="B229" s="679" t="s">
        <v>1020</v>
      </c>
      <c r="C229" s="701">
        <f>C228</f>
        <v>0</v>
      </c>
      <c r="D229" s="701">
        <f>D228</f>
        <v>0</v>
      </c>
      <c r="E229" s="701"/>
      <c r="F229" s="678">
        <f t="shared" si="73"/>
        <v>0</v>
      </c>
      <c r="G229" s="701">
        <f t="shared" ref="G229:T229" si="85">G228</f>
        <v>0</v>
      </c>
      <c r="H229" s="701">
        <f t="shared" si="85"/>
        <v>0</v>
      </c>
      <c r="I229" s="701"/>
      <c r="J229" s="701"/>
      <c r="K229" s="701">
        <f t="shared" si="85"/>
        <v>0</v>
      </c>
      <c r="L229" s="701"/>
      <c r="M229" s="701">
        <f t="shared" si="85"/>
        <v>0</v>
      </c>
      <c r="N229" s="701">
        <f t="shared" si="85"/>
        <v>0</v>
      </c>
      <c r="O229" s="701">
        <f t="shared" si="85"/>
        <v>0</v>
      </c>
      <c r="P229" s="701">
        <f t="shared" si="85"/>
        <v>0</v>
      </c>
      <c r="Q229" s="701">
        <f t="shared" si="85"/>
        <v>0</v>
      </c>
      <c r="R229" s="701">
        <f>R228</f>
        <v>0</v>
      </c>
      <c r="S229" s="701">
        <f>S228</f>
        <v>0</v>
      </c>
      <c r="T229" s="701">
        <f t="shared" si="85"/>
        <v>0</v>
      </c>
      <c r="U229" s="701">
        <f>U228</f>
        <v>0</v>
      </c>
      <c r="V229" s="701">
        <f>V228</f>
        <v>0</v>
      </c>
      <c r="W229" s="673">
        <f t="shared" si="70"/>
        <v>0</v>
      </c>
      <c r="X229" s="672">
        <f t="shared" si="71"/>
        <v>0</v>
      </c>
    </row>
    <row r="230" spans="1:24" ht="15" customHeight="1" x14ac:dyDescent="0.25">
      <c r="A230" s="700" t="s">
        <v>1021</v>
      </c>
      <c r="B230" s="676" t="s">
        <v>1022</v>
      </c>
      <c r="C230" s="701"/>
      <c r="D230" s="701"/>
      <c r="E230" s="701"/>
      <c r="F230" s="678">
        <f t="shared" si="73"/>
        <v>0</v>
      </c>
      <c r="G230" s="677"/>
      <c r="H230" s="677"/>
      <c r="I230" s="677"/>
      <c r="J230" s="677"/>
      <c r="K230" s="677"/>
      <c r="L230" s="677"/>
      <c r="M230" s="677"/>
      <c r="N230" s="677"/>
      <c r="O230" s="677"/>
      <c r="P230" s="677"/>
      <c r="Q230" s="677"/>
      <c r="R230" s="677"/>
      <c r="S230" s="677"/>
      <c r="T230" s="677"/>
      <c r="U230" s="677"/>
      <c r="V230" s="677"/>
      <c r="W230" s="673">
        <f t="shared" si="70"/>
        <v>0</v>
      </c>
      <c r="X230" s="672">
        <f t="shared" si="71"/>
        <v>0</v>
      </c>
    </row>
    <row r="231" spans="1:24" ht="15" customHeight="1" x14ac:dyDescent="0.25">
      <c r="A231" s="700"/>
      <c r="B231" s="679" t="s">
        <v>1023</v>
      </c>
      <c r="C231" s="701">
        <f>C230</f>
        <v>0</v>
      </c>
      <c r="D231" s="701">
        <f>D230</f>
        <v>0</v>
      </c>
      <c r="E231" s="701"/>
      <c r="F231" s="678">
        <f t="shared" si="73"/>
        <v>0</v>
      </c>
      <c r="G231" s="701">
        <f t="shared" ref="G231:T231" si="86">G230</f>
        <v>0</v>
      </c>
      <c r="H231" s="701">
        <f t="shared" si="86"/>
        <v>0</v>
      </c>
      <c r="I231" s="701"/>
      <c r="J231" s="701"/>
      <c r="K231" s="701">
        <f t="shared" si="86"/>
        <v>0</v>
      </c>
      <c r="L231" s="701"/>
      <c r="M231" s="701">
        <f t="shared" si="86"/>
        <v>0</v>
      </c>
      <c r="N231" s="701">
        <f t="shared" si="86"/>
        <v>0</v>
      </c>
      <c r="O231" s="701">
        <f t="shared" si="86"/>
        <v>0</v>
      </c>
      <c r="P231" s="701">
        <f t="shared" si="86"/>
        <v>0</v>
      </c>
      <c r="Q231" s="701">
        <f t="shared" si="86"/>
        <v>0</v>
      </c>
      <c r="R231" s="701">
        <f>R230</f>
        <v>0</v>
      </c>
      <c r="S231" s="701">
        <f>S230</f>
        <v>0</v>
      </c>
      <c r="T231" s="701">
        <f t="shared" si="86"/>
        <v>0</v>
      </c>
      <c r="U231" s="701">
        <f>U230</f>
        <v>0</v>
      </c>
      <c r="V231" s="701">
        <f>V230</f>
        <v>0</v>
      </c>
      <c r="W231" s="673">
        <f t="shared" si="70"/>
        <v>0</v>
      </c>
      <c r="X231" s="672">
        <f t="shared" si="71"/>
        <v>0</v>
      </c>
    </row>
    <row r="232" spans="1:24" ht="15" customHeight="1" x14ac:dyDescent="0.25">
      <c r="A232" s="700" t="s">
        <v>1024</v>
      </c>
      <c r="B232" s="676" t="s">
        <v>1025</v>
      </c>
      <c r="C232" s="701"/>
      <c r="D232" s="701"/>
      <c r="E232" s="701"/>
      <c r="F232" s="678">
        <f t="shared" si="73"/>
        <v>0</v>
      </c>
      <c r="G232" s="677"/>
      <c r="H232" s="685">
        <v>375300</v>
      </c>
      <c r="I232" s="677"/>
      <c r="J232" s="677"/>
      <c r="K232" s="677"/>
      <c r="L232" s="677"/>
      <c r="M232" s="677"/>
      <c r="N232" s="677"/>
      <c r="O232" s="677"/>
      <c r="P232" s="677"/>
      <c r="Q232" s="677"/>
      <c r="R232" s="677"/>
      <c r="S232" s="677"/>
      <c r="T232" s="677"/>
      <c r="U232" s="677"/>
      <c r="V232" s="677"/>
      <c r="W232" s="720">
        <f t="shared" si="70"/>
        <v>375300</v>
      </c>
      <c r="X232" s="720">
        <f t="shared" si="71"/>
        <v>375300</v>
      </c>
    </row>
    <row r="233" spans="1:24" ht="15" customHeight="1" x14ac:dyDescent="0.25">
      <c r="A233" s="700"/>
      <c r="B233" s="679" t="s">
        <v>1026</v>
      </c>
      <c r="C233" s="701">
        <f>C232</f>
        <v>0</v>
      </c>
      <c r="D233" s="701">
        <f>D232</f>
        <v>0</v>
      </c>
      <c r="E233" s="701"/>
      <c r="F233" s="678">
        <f t="shared" si="73"/>
        <v>0</v>
      </c>
      <c r="G233" s="701">
        <f t="shared" ref="G233:T233" si="87">G232</f>
        <v>0</v>
      </c>
      <c r="H233" s="701">
        <f t="shared" si="87"/>
        <v>375300</v>
      </c>
      <c r="I233" s="701"/>
      <c r="J233" s="701"/>
      <c r="K233" s="701">
        <f t="shared" si="87"/>
        <v>0</v>
      </c>
      <c r="L233" s="701"/>
      <c r="M233" s="701">
        <f t="shared" si="87"/>
        <v>0</v>
      </c>
      <c r="N233" s="701">
        <f t="shared" si="87"/>
        <v>0</v>
      </c>
      <c r="O233" s="701">
        <f t="shared" si="87"/>
        <v>0</v>
      </c>
      <c r="P233" s="701">
        <f t="shared" si="87"/>
        <v>0</v>
      </c>
      <c r="Q233" s="701">
        <f t="shared" si="87"/>
        <v>0</v>
      </c>
      <c r="R233" s="701">
        <f>R232</f>
        <v>0</v>
      </c>
      <c r="S233" s="701">
        <f>S232</f>
        <v>0</v>
      </c>
      <c r="T233" s="701">
        <f t="shared" si="87"/>
        <v>0</v>
      </c>
      <c r="U233" s="701">
        <f>U232</f>
        <v>0</v>
      </c>
      <c r="V233" s="701">
        <f>V232</f>
        <v>0</v>
      </c>
      <c r="W233" s="720">
        <f t="shared" si="70"/>
        <v>375300</v>
      </c>
      <c r="X233" s="720">
        <f t="shared" si="71"/>
        <v>375300</v>
      </c>
    </row>
    <row r="234" spans="1:24" ht="15" customHeight="1" x14ac:dyDescent="0.25">
      <c r="A234" s="700"/>
      <c r="B234" s="679" t="s">
        <v>1027</v>
      </c>
      <c r="C234" s="701"/>
      <c r="D234" s="701"/>
      <c r="E234" s="701"/>
      <c r="F234" s="678">
        <f t="shared" si="73"/>
        <v>0</v>
      </c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673">
        <f t="shared" si="70"/>
        <v>0</v>
      </c>
      <c r="X234" s="672">
        <f t="shared" si="71"/>
        <v>0</v>
      </c>
    </row>
    <row r="235" spans="1:24" ht="15" customHeight="1" x14ac:dyDescent="0.25">
      <c r="A235" s="704"/>
      <c r="B235" s="679" t="s">
        <v>1028</v>
      </c>
      <c r="C235" s="703">
        <f>C229+C231+C233+C234</f>
        <v>0</v>
      </c>
      <c r="D235" s="703">
        <f t="shared" ref="D235:V235" si="88">D229+D231+D233+D234</f>
        <v>0</v>
      </c>
      <c r="E235" s="703">
        <f t="shared" si="88"/>
        <v>0</v>
      </c>
      <c r="F235" s="703">
        <f t="shared" si="88"/>
        <v>0</v>
      </c>
      <c r="G235" s="703">
        <f t="shared" si="88"/>
        <v>0</v>
      </c>
      <c r="H235" s="703">
        <f t="shared" si="88"/>
        <v>375300</v>
      </c>
      <c r="I235" s="703">
        <f t="shared" si="88"/>
        <v>0</v>
      </c>
      <c r="J235" s="703">
        <f t="shared" si="88"/>
        <v>0</v>
      </c>
      <c r="K235" s="703">
        <f t="shared" si="88"/>
        <v>0</v>
      </c>
      <c r="L235" s="703">
        <f t="shared" si="88"/>
        <v>0</v>
      </c>
      <c r="M235" s="703">
        <f t="shared" si="88"/>
        <v>0</v>
      </c>
      <c r="N235" s="703">
        <f t="shared" si="88"/>
        <v>0</v>
      </c>
      <c r="O235" s="703">
        <f t="shared" si="88"/>
        <v>0</v>
      </c>
      <c r="P235" s="703">
        <f t="shared" si="88"/>
        <v>0</v>
      </c>
      <c r="Q235" s="703">
        <f t="shared" si="88"/>
        <v>0</v>
      </c>
      <c r="R235" s="703">
        <f t="shared" si="88"/>
        <v>0</v>
      </c>
      <c r="S235" s="703">
        <f t="shared" si="88"/>
        <v>0</v>
      </c>
      <c r="T235" s="703">
        <f t="shared" si="88"/>
        <v>0</v>
      </c>
      <c r="U235" s="703">
        <f t="shared" si="88"/>
        <v>0</v>
      </c>
      <c r="V235" s="703">
        <f t="shared" si="88"/>
        <v>0</v>
      </c>
      <c r="W235" s="673">
        <f t="shared" si="70"/>
        <v>375300</v>
      </c>
      <c r="X235" s="672">
        <f t="shared" si="71"/>
        <v>375300</v>
      </c>
    </row>
    <row r="236" spans="1:24" ht="15" customHeight="1" x14ac:dyDescent="0.25">
      <c r="A236" s="700" t="s">
        <v>1029</v>
      </c>
      <c r="B236" s="690" t="s">
        <v>1030</v>
      </c>
      <c r="C236" s="701"/>
      <c r="D236" s="701"/>
      <c r="E236" s="701"/>
      <c r="F236" s="678">
        <f t="shared" si="73"/>
        <v>0</v>
      </c>
      <c r="G236" s="677"/>
      <c r="H236" s="677"/>
      <c r="I236" s="677"/>
      <c r="J236" s="677"/>
      <c r="K236" s="677"/>
      <c r="L236" s="677"/>
      <c r="M236" s="677"/>
      <c r="N236" s="677"/>
      <c r="O236" s="677"/>
      <c r="P236" s="677"/>
      <c r="Q236" s="677"/>
      <c r="R236" s="677"/>
      <c r="S236" s="677"/>
      <c r="T236" s="677"/>
      <c r="U236" s="677"/>
      <c r="V236" s="677"/>
      <c r="W236" s="673">
        <f t="shared" si="70"/>
        <v>0</v>
      </c>
      <c r="X236" s="672">
        <f t="shared" si="71"/>
        <v>0</v>
      </c>
    </row>
    <row r="237" spans="1:24" ht="15" customHeight="1" x14ac:dyDescent="0.25">
      <c r="A237" s="700" t="s">
        <v>1031</v>
      </c>
      <c r="B237" s="676" t="s">
        <v>1032</v>
      </c>
      <c r="C237" s="701"/>
      <c r="D237" s="701"/>
      <c r="E237" s="701"/>
      <c r="F237" s="678">
        <f t="shared" si="73"/>
        <v>0</v>
      </c>
      <c r="G237" s="677"/>
      <c r="H237" s="677"/>
      <c r="I237" s="677"/>
      <c r="J237" s="677"/>
      <c r="K237" s="677"/>
      <c r="L237" s="677"/>
      <c r="M237" s="677"/>
      <c r="N237" s="677"/>
      <c r="O237" s="677"/>
      <c r="P237" s="677"/>
      <c r="Q237" s="677"/>
      <c r="R237" s="677"/>
      <c r="S237" s="677"/>
      <c r="T237" s="677"/>
      <c r="U237" s="677"/>
      <c r="V237" s="677"/>
      <c r="W237" s="673">
        <f t="shared" si="70"/>
        <v>0</v>
      </c>
      <c r="X237" s="672">
        <f t="shared" si="71"/>
        <v>0</v>
      </c>
    </row>
    <row r="238" spans="1:24" ht="15" customHeight="1" x14ac:dyDescent="0.25">
      <c r="A238" s="700" t="s">
        <v>1033</v>
      </c>
      <c r="B238" s="676" t="s">
        <v>1034</v>
      </c>
      <c r="C238" s="701"/>
      <c r="D238" s="701"/>
      <c r="E238" s="701"/>
      <c r="F238" s="678">
        <f t="shared" si="73"/>
        <v>0</v>
      </c>
      <c r="G238" s="677"/>
      <c r="H238" s="677"/>
      <c r="I238" s="677"/>
      <c r="J238" s="677"/>
      <c r="K238" s="677"/>
      <c r="L238" s="677"/>
      <c r="M238" s="677"/>
      <c r="N238" s="677"/>
      <c r="O238" s="677"/>
      <c r="P238" s="677"/>
      <c r="Q238" s="677"/>
      <c r="R238" s="677"/>
      <c r="S238" s="677"/>
      <c r="T238" s="677"/>
      <c r="U238" s="677"/>
      <c r="V238" s="677"/>
      <c r="W238" s="673">
        <f t="shared" si="70"/>
        <v>0</v>
      </c>
      <c r="X238" s="672">
        <f t="shared" si="71"/>
        <v>0</v>
      </c>
    </row>
    <row r="239" spans="1:24" ht="15" customHeight="1" x14ac:dyDescent="0.25">
      <c r="A239" s="700" t="s">
        <v>1035</v>
      </c>
      <c r="B239" s="676" t="s">
        <v>1036</v>
      </c>
      <c r="C239" s="701"/>
      <c r="D239" s="701"/>
      <c r="E239" s="701"/>
      <c r="F239" s="678">
        <f t="shared" si="73"/>
        <v>0</v>
      </c>
      <c r="G239" s="677"/>
      <c r="H239" s="677"/>
      <c r="I239" s="677"/>
      <c r="J239" s="677"/>
      <c r="K239" s="677"/>
      <c r="L239" s="677"/>
      <c r="M239" s="677"/>
      <c r="N239" s="677"/>
      <c r="O239" s="677"/>
      <c r="P239" s="677"/>
      <c r="Q239" s="677"/>
      <c r="R239" s="677"/>
      <c r="S239" s="677"/>
      <c r="T239" s="677"/>
      <c r="U239" s="677"/>
      <c r="V239" s="677"/>
      <c r="W239" s="673">
        <f t="shared" si="70"/>
        <v>0</v>
      </c>
      <c r="X239" s="672">
        <f t="shared" si="71"/>
        <v>0</v>
      </c>
    </row>
    <row r="240" spans="1:24" ht="15" customHeight="1" x14ac:dyDescent="0.25">
      <c r="A240" s="700"/>
      <c r="B240" s="679" t="s">
        <v>1037</v>
      </c>
      <c r="C240" s="701">
        <f>SUM(C236:C239)</f>
        <v>0</v>
      </c>
      <c r="D240" s="701">
        <f>SUM(D236:D239)</f>
        <v>0</v>
      </c>
      <c r="E240" s="701"/>
      <c r="F240" s="678">
        <f t="shared" si="73"/>
        <v>0</v>
      </c>
      <c r="G240" s="701">
        <f>SUM(G236:G239)</f>
        <v>0</v>
      </c>
      <c r="H240" s="701">
        <f>SUM(H236:H239)</f>
        <v>0</v>
      </c>
      <c r="I240" s="701"/>
      <c r="J240" s="701"/>
      <c r="K240" s="701">
        <f t="shared" ref="K240:V240" si="89">SUM(K236:K239)</f>
        <v>0</v>
      </c>
      <c r="L240" s="701"/>
      <c r="M240" s="701">
        <f t="shared" si="89"/>
        <v>0</v>
      </c>
      <c r="N240" s="701">
        <f t="shared" si="89"/>
        <v>0</v>
      </c>
      <c r="O240" s="701">
        <f t="shared" si="89"/>
        <v>0</v>
      </c>
      <c r="P240" s="701">
        <f t="shared" si="89"/>
        <v>0</v>
      </c>
      <c r="Q240" s="701">
        <f t="shared" si="89"/>
        <v>0</v>
      </c>
      <c r="R240" s="701">
        <f t="shared" si="89"/>
        <v>0</v>
      </c>
      <c r="S240" s="701">
        <f t="shared" si="89"/>
        <v>0</v>
      </c>
      <c r="T240" s="701">
        <f t="shared" si="89"/>
        <v>0</v>
      </c>
      <c r="U240" s="701">
        <f t="shared" si="89"/>
        <v>0</v>
      </c>
      <c r="V240" s="701">
        <f t="shared" si="89"/>
        <v>0</v>
      </c>
      <c r="W240" s="673">
        <f t="shared" si="70"/>
        <v>0</v>
      </c>
      <c r="X240" s="672">
        <f t="shared" si="71"/>
        <v>0</v>
      </c>
    </row>
    <row r="241" spans="1:24" ht="15" customHeight="1" x14ac:dyDescent="0.25">
      <c r="A241" s="704"/>
      <c r="B241" s="679" t="s">
        <v>1038</v>
      </c>
      <c r="C241" s="703">
        <f>C240</f>
        <v>0</v>
      </c>
      <c r="D241" s="703">
        <f t="shared" ref="D241:V241" si="90">D240</f>
        <v>0</v>
      </c>
      <c r="E241" s="703">
        <f t="shared" si="90"/>
        <v>0</v>
      </c>
      <c r="F241" s="703">
        <f t="shared" si="90"/>
        <v>0</v>
      </c>
      <c r="G241" s="703">
        <f t="shared" si="90"/>
        <v>0</v>
      </c>
      <c r="H241" s="703">
        <f t="shared" si="90"/>
        <v>0</v>
      </c>
      <c r="I241" s="703">
        <f t="shared" si="90"/>
        <v>0</v>
      </c>
      <c r="J241" s="703">
        <f t="shared" si="90"/>
        <v>0</v>
      </c>
      <c r="K241" s="703">
        <f t="shared" si="90"/>
        <v>0</v>
      </c>
      <c r="L241" s="703">
        <f t="shared" si="90"/>
        <v>0</v>
      </c>
      <c r="M241" s="703">
        <f t="shared" si="90"/>
        <v>0</v>
      </c>
      <c r="N241" s="703">
        <f t="shared" si="90"/>
        <v>0</v>
      </c>
      <c r="O241" s="703">
        <f t="shared" si="90"/>
        <v>0</v>
      </c>
      <c r="P241" s="703">
        <f t="shared" si="90"/>
        <v>0</v>
      </c>
      <c r="Q241" s="703">
        <f t="shared" si="90"/>
        <v>0</v>
      </c>
      <c r="R241" s="703">
        <f t="shared" si="90"/>
        <v>0</v>
      </c>
      <c r="S241" s="703">
        <f t="shared" si="90"/>
        <v>0</v>
      </c>
      <c r="T241" s="703">
        <f t="shared" si="90"/>
        <v>0</v>
      </c>
      <c r="U241" s="703">
        <f t="shared" si="90"/>
        <v>0</v>
      </c>
      <c r="V241" s="703">
        <f t="shared" si="90"/>
        <v>0</v>
      </c>
      <c r="W241" s="673">
        <f t="shared" si="70"/>
        <v>0</v>
      </c>
      <c r="X241" s="672">
        <f t="shared" si="71"/>
        <v>0</v>
      </c>
    </row>
    <row r="242" spans="1:24" ht="15" customHeight="1" x14ac:dyDescent="0.25">
      <c r="A242" s="700" t="s">
        <v>1039</v>
      </c>
      <c r="B242" s="690" t="s">
        <v>1040</v>
      </c>
      <c r="C242" s="701"/>
      <c r="D242" s="701"/>
      <c r="E242" s="701"/>
      <c r="F242" s="678">
        <f t="shared" si="73"/>
        <v>0</v>
      </c>
      <c r="G242" s="677"/>
      <c r="H242" s="677"/>
      <c r="I242" s="677"/>
      <c r="J242" s="677"/>
      <c r="K242" s="677"/>
      <c r="L242" s="677"/>
      <c r="M242" s="677"/>
      <c r="N242" s="677"/>
      <c r="O242" s="677"/>
      <c r="P242" s="677"/>
      <c r="Q242" s="677"/>
      <c r="R242" s="677"/>
      <c r="S242" s="677"/>
      <c r="T242" s="677"/>
      <c r="U242" s="677"/>
      <c r="V242" s="677"/>
      <c r="W242" s="673">
        <f t="shared" si="70"/>
        <v>0</v>
      </c>
      <c r="X242" s="672">
        <f t="shared" si="71"/>
        <v>0</v>
      </c>
    </row>
    <row r="243" spans="1:24" ht="15" customHeight="1" x14ac:dyDescent="0.25">
      <c r="A243" s="700" t="s">
        <v>1041</v>
      </c>
      <c r="B243" s="676" t="s">
        <v>1042</v>
      </c>
      <c r="C243" s="701"/>
      <c r="D243" s="701"/>
      <c r="E243" s="701"/>
      <c r="F243" s="678">
        <f t="shared" si="73"/>
        <v>0</v>
      </c>
      <c r="G243" s="677"/>
      <c r="H243" s="677"/>
      <c r="I243" s="677"/>
      <c r="J243" s="677"/>
      <c r="K243" s="677"/>
      <c r="L243" s="677"/>
      <c r="M243" s="677"/>
      <c r="N243" s="677"/>
      <c r="O243" s="677"/>
      <c r="P243" s="677"/>
      <c r="Q243" s="677"/>
      <c r="R243" s="677"/>
      <c r="S243" s="677"/>
      <c r="T243" s="677"/>
      <c r="U243" s="677"/>
      <c r="V243" s="677"/>
      <c r="W243" s="673">
        <f t="shared" si="70"/>
        <v>0</v>
      </c>
      <c r="X243" s="672">
        <f t="shared" si="71"/>
        <v>0</v>
      </c>
    </row>
    <row r="244" spans="1:24" ht="15" customHeight="1" x14ac:dyDescent="0.25">
      <c r="A244" s="700" t="s">
        <v>1043</v>
      </c>
      <c r="B244" s="676" t="s">
        <v>1044</v>
      </c>
      <c r="C244" s="701"/>
      <c r="D244" s="701"/>
      <c r="E244" s="701"/>
      <c r="F244" s="678">
        <f t="shared" si="73"/>
        <v>0</v>
      </c>
      <c r="G244" s="677"/>
      <c r="H244" s="677"/>
      <c r="I244" s="677"/>
      <c r="J244" s="677"/>
      <c r="K244" s="677"/>
      <c r="L244" s="677"/>
      <c r="M244" s="677"/>
      <c r="N244" s="677"/>
      <c r="O244" s="677"/>
      <c r="P244" s="677"/>
      <c r="Q244" s="677"/>
      <c r="R244" s="677"/>
      <c r="S244" s="677"/>
      <c r="T244" s="677"/>
      <c r="U244" s="677"/>
      <c r="V244" s="677"/>
      <c r="W244" s="673">
        <f t="shared" si="70"/>
        <v>0</v>
      </c>
      <c r="X244" s="672">
        <f t="shared" si="71"/>
        <v>0</v>
      </c>
    </row>
    <row r="245" spans="1:24" ht="15" customHeight="1" x14ac:dyDescent="0.25">
      <c r="A245" s="700"/>
      <c r="B245" s="679" t="s">
        <v>1045</v>
      </c>
      <c r="C245" s="701">
        <f>SUM(C242:C244)</f>
        <v>0</v>
      </c>
      <c r="D245" s="701">
        <f>SUM(D242:D244)</f>
        <v>0</v>
      </c>
      <c r="E245" s="701"/>
      <c r="F245" s="678">
        <f t="shared" si="73"/>
        <v>0</v>
      </c>
      <c r="G245" s="701">
        <f>SUM(G242:G244)</f>
        <v>0</v>
      </c>
      <c r="H245" s="701">
        <f>SUM(H242:H244)</f>
        <v>0</v>
      </c>
      <c r="I245" s="701"/>
      <c r="J245" s="701"/>
      <c r="K245" s="701">
        <f t="shared" ref="K245:V245" si="91">SUM(K242:K244)</f>
        <v>0</v>
      </c>
      <c r="L245" s="701">
        <f t="shared" si="91"/>
        <v>0</v>
      </c>
      <c r="M245" s="701">
        <f t="shared" si="91"/>
        <v>0</v>
      </c>
      <c r="N245" s="701">
        <f t="shared" si="91"/>
        <v>0</v>
      </c>
      <c r="O245" s="701">
        <f t="shared" si="91"/>
        <v>0</v>
      </c>
      <c r="P245" s="701">
        <f t="shared" si="91"/>
        <v>0</v>
      </c>
      <c r="Q245" s="701">
        <f t="shared" si="91"/>
        <v>0</v>
      </c>
      <c r="R245" s="701">
        <f t="shared" si="91"/>
        <v>0</v>
      </c>
      <c r="S245" s="701">
        <f t="shared" si="91"/>
        <v>0</v>
      </c>
      <c r="T245" s="701">
        <f t="shared" si="91"/>
        <v>0</v>
      </c>
      <c r="U245" s="701">
        <f t="shared" si="91"/>
        <v>0</v>
      </c>
      <c r="V245" s="701">
        <f t="shared" si="91"/>
        <v>0</v>
      </c>
      <c r="W245" s="673">
        <f t="shared" si="70"/>
        <v>0</v>
      </c>
      <c r="X245" s="672">
        <f t="shared" si="71"/>
        <v>0</v>
      </c>
    </row>
    <row r="246" spans="1:24" ht="15" customHeight="1" x14ac:dyDescent="0.25">
      <c r="A246" s="704"/>
      <c r="B246" s="679" t="s">
        <v>1046</v>
      </c>
      <c r="C246" s="703">
        <f>C245</f>
        <v>0</v>
      </c>
      <c r="D246" s="703">
        <f>D245</f>
        <v>0</v>
      </c>
      <c r="E246" s="703"/>
      <c r="F246" s="678">
        <f t="shared" si="73"/>
        <v>0</v>
      </c>
      <c r="G246" s="703">
        <f t="shared" ref="G246:T246" si="92">G245</f>
        <v>0</v>
      </c>
      <c r="H246" s="703">
        <f t="shared" si="92"/>
        <v>0</v>
      </c>
      <c r="I246" s="703"/>
      <c r="J246" s="703"/>
      <c r="K246" s="703">
        <f t="shared" si="92"/>
        <v>0</v>
      </c>
      <c r="L246" s="703"/>
      <c r="M246" s="703">
        <f t="shared" si="92"/>
        <v>0</v>
      </c>
      <c r="N246" s="703">
        <f t="shared" si="92"/>
        <v>0</v>
      </c>
      <c r="O246" s="703">
        <f t="shared" si="92"/>
        <v>0</v>
      </c>
      <c r="P246" s="703">
        <f t="shared" si="92"/>
        <v>0</v>
      </c>
      <c r="Q246" s="703">
        <f t="shared" si="92"/>
        <v>0</v>
      </c>
      <c r="R246" s="703">
        <f>R245</f>
        <v>0</v>
      </c>
      <c r="S246" s="703">
        <f>S245</f>
        <v>0</v>
      </c>
      <c r="T246" s="703">
        <f t="shared" si="92"/>
        <v>0</v>
      </c>
      <c r="U246" s="703">
        <f>U245</f>
        <v>0</v>
      </c>
      <c r="V246" s="703">
        <f>V245</f>
        <v>0</v>
      </c>
      <c r="W246" s="673">
        <f t="shared" si="70"/>
        <v>0</v>
      </c>
      <c r="X246" s="672">
        <f t="shared" si="71"/>
        <v>0</v>
      </c>
    </row>
    <row r="247" spans="1:24" s="477" customFormat="1" ht="15" customHeight="1" x14ac:dyDescent="0.25">
      <c r="A247" s="707"/>
      <c r="B247" s="694" t="s">
        <v>1047</v>
      </c>
      <c r="C247" s="708">
        <f>C160+C177+C199+C227+C235+C241+C246</f>
        <v>0</v>
      </c>
      <c r="D247" s="708">
        <f t="shared" ref="D247:V247" si="93">D160+D177+D199+D227+D235+D241+D246</f>
        <v>1000</v>
      </c>
      <c r="E247" s="708">
        <f t="shared" si="93"/>
        <v>5030817.9800000004</v>
      </c>
      <c r="F247" s="708">
        <f t="shared" si="93"/>
        <v>5031817.9800000004</v>
      </c>
      <c r="G247" s="708">
        <f t="shared" si="93"/>
        <v>58756435</v>
      </c>
      <c r="H247" s="708">
        <f t="shared" si="93"/>
        <v>6126632</v>
      </c>
      <c r="I247" s="708">
        <f t="shared" si="93"/>
        <v>42800757</v>
      </c>
      <c r="J247" s="708">
        <f t="shared" si="93"/>
        <v>0</v>
      </c>
      <c r="K247" s="708">
        <f t="shared" si="93"/>
        <v>3488000</v>
      </c>
      <c r="L247" s="708">
        <f t="shared" si="93"/>
        <v>0</v>
      </c>
      <c r="M247" s="708">
        <f t="shared" si="93"/>
        <v>1329630</v>
      </c>
      <c r="N247" s="708">
        <f t="shared" si="93"/>
        <v>2951000</v>
      </c>
      <c r="O247" s="708">
        <f t="shared" si="93"/>
        <v>2357110</v>
      </c>
      <c r="P247" s="708">
        <f t="shared" si="93"/>
        <v>0</v>
      </c>
      <c r="Q247" s="708">
        <f t="shared" si="93"/>
        <v>14745159</v>
      </c>
      <c r="R247" s="708">
        <f t="shared" si="93"/>
        <v>0</v>
      </c>
      <c r="S247" s="708">
        <f t="shared" si="93"/>
        <v>10550000</v>
      </c>
      <c r="T247" s="708">
        <f t="shared" si="93"/>
        <v>14887255</v>
      </c>
      <c r="U247" s="708">
        <f t="shared" si="93"/>
        <v>2658333</v>
      </c>
      <c r="V247" s="708">
        <f t="shared" si="93"/>
        <v>1728240</v>
      </c>
      <c r="W247" s="720">
        <f t="shared" si="70"/>
        <v>162378551</v>
      </c>
      <c r="X247" s="720">
        <f t="shared" si="71"/>
        <v>167410368.97999999</v>
      </c>
    </row>
    <row r="248" spans="1:24" ht="12" customHeight="1" x14ac:dyDescent="0.25">
      <c r="A248" s="675"/>
      <c r="B248" s="675"/>
      <c r="C248" s="677"/>
      <c r="D248" s="677"/>
      <c r="E248" s="677"/>
      <c r="F248" s="678">
        <f t="shared" si="73"/>
        <v>0</v>
      </c>
      <c r="G248" s="677"/>
      <c r="H248" s="677"/>
      <c r="I248" s="677"/>
      <c r="J248" s="677"/>
      <c r="K248" s="677"/>
      <c r="L248" s="677"/>
      <c r="M248" s="677"/>
      <c r="N248" s="677"/>
      <c r="O248" s="677"/>
      <c r="P248" s="677"/>
      <c r="Q248" s="677"/>
      <c r="R248" s="677"/>
      <c r="S248" s="677"/>
      <c r="T248" s="677"/>
      <c r="U248" s="677"/>
      <c r="V248" s="677"/>
      <c r="W248" s="673">
        <f t="shared" si="70"/>
        <v>0</v>
      </c>
      <c r="X248" s="672">
        <f t="shared" si="71"/>
        <v>0</v>
      </c>
    </row>
    <row r="249" spans="1:24" ht="15" customHeight="1" x14ac:dyDescent="0.25">
      <c r="A249" s="670"/>
      <c r="B249" s="670" t="s">
        <v>1048</v>
      </c>
      <c r="C249" s="672">
        <f>C270</f>
        <v>61939106</v>
      </c>
      <c r="D249" s="672">
        <f t="shared" ref="D249:V249" si="94">D270</f>
        <v>0</v>
      </c>
      <c r="E249" s="672">
        <f t="shared" si="94"/>
        <v>0</v>
      </c>
      <c r="F249" s="695">
        <f t="shared" si="94"/>
        <v>61939106</v>
      </c>
      <c r="G249" s="672">
        <f t="shared" si="94"/>
        <v>24206468</v>
      </c>
      <c r="H249" s="672">
        <f t="shared" si="94"/>
        <v>0</v>
      </c>
      <c r="I249" s="672">
        <f t="shared" si="94"/>
        <v>0</v>
      </c>
      <c r="J249" s="672">
        <f t="shared" si="94"/>
        <v>0</v>
      </c>
      <c r="K249" s="672">
        <f t="shared" si="94"/>
        <v>0</v>
      </c>
      <c r="L249" s="672">
        <f t="shared" si="94"/>
        <v>0</v>
      </c>
      <c r="M249" s="672">
        <f t="shared" si="94"/>
        <v>0</v>
      </c>
      <c r="N249" s="672">
        <f t="shared" si="94"/>
        <v>0</v>
      </c>
      <c r="O249" s="672">
        <f t="shared" si="94"/>
        <v>0</v>
      </c>
      <c r="P249" s="672">
        <f t="shared" si="94"/>
        <v>0</v>
      </c>
      <c r="Q249" s="672">
        <f t="shared" si="94"/>
        <v>0</v>
      </c>
      <c r="R249" s="672">
        <f t="shared" si="94"/>
        <v>0</v>
      </c>
      <c r="S249" s="672">
        <f t="shared" si="94"/>
        <v>0</v>
      </c>
      <c r="T249" s="672">
        <f t="shared" si="94"/>
        <v>0</v>
      </c>
      <c r="U249" s="672">
        <f t="shared" si="94"/>
        <v>0</v>
      </c>
      <c r="V249" s="672">
        <f t="shared" si="94"/>
        <v>0</v>
      </c>
      <c r="W249" s="673">
        <f t="shared" si="70"/>
        <v>24206468</v>
      </c>
      <c r="X249" s="672">
        <f t="shared" si="71"/>
        <v>86145574</v>
      </c>
    </row>
    <row r="250" spans="1:24" ht="12.75" customHeight="1" x14ac:dyDescent="0.25">
      <c r="A250" s="675"/>
      <c r="B250" s="675"/>
      <c r="C250" s="677"/>
      <c r="D250" s="677"/>
      <c r="E250" s="677"/>
      <c r="F250" s="678">
        <f t="shared" si="73"/>
        <v>0</v>
      </c>
      <c r="G250" s="677"/>
      <c r="H250" s="677"/>
      <c r="I250" s="677"/>
      <c r="J250" s="677"/>
      <c r="K250" s="677"/>
      <c r="L250" s="677"/>
      <c r="M250" s="677"/>
      <c r="N250" s="677"/>
      <c r="O250" s="677"/>
      <c r="P250" s="677"/>
      <c r="Q250" s="677"/>
      <c r="R250" s="677"/>
      <c r="S250" s="677"/>
      <c r="T250" s="677"/>
      <c r="U250" s="677"/>
      <c r="V250" s="677"/>
      <c r="W250" s="673">
        <f t="shared" si="70"/>
        <v>0</v>
      </c>
      <c r="X250" s="672">
        <f t="shared" si="71"/>
        <v>0</v>
      </c>
    </row>
    <row r="251" spans="1:24" ht="15" customHeight="1" x14ac:dyDescent="0.25">
      <c r="A251" s="710" t="s">
        <v>1049</v>
      </c>
      <c r="B251" s="711" t="s">
        <v>1050</v>
      </c>
      <c r="C251" s="677"/>
      <c r="D251" s="677"/>
      <c r="E251" s="677"/>
      <c r="F251" s="678">
        <f t="shared" si="73"/>
        <v>0</v>
      </c>
      <c r="G251" s="677"/>
      <c r="H251" s="677"/>
      <c r="I251" s="677"/>
      <c r="J251" s="677"/>
      <c r="K251" s="677"/>
      <c r="L251" s="677"/>
      <c r="M251" s="677"/>
      <c r="N251" s="677"/>
      <c r="O251" s="677"/>
      <c r="P251" s="677"/>
      <c r="Q251" s="677"/>
      <c r="R251" s="677"/>
      <c r="S251" s="677"/>
      <c r="T251" s="677"/>
      <c r="U251" s="677"/>
      <c r="V251" s="677"/>
      <c r="W251" s="673">
        <f t="shared" si="70"/>
        <v>0</v>
      </c>
      <c r="X251" s="672">
        <f t="shared" si="71"/>
        <v>0</v>
      </c>
    </row>
    <row r="252" spans="1:24" ht="15" customHeight="1" x14ac:dyDescent="0.25">
      <c r="A252" s="710"/>
      <c r="B252" s="712" t="s">
        <v>1051</v>
      </c>
      <c r="C252" s="677">
        <f>C251</f>
        <v>0</v>
      </c>
      <c r="D252" s="677">
        <f>D251</f>
        <v>0</v>
      </c>
      <c r="E252" s="677"/>
      <c r="F252" s="678">
        <f t="shared" si="73"/>
        <v>0</v>
      </c>
      <c r="G252" s="677">
        <f t="shared" ref="G252:T252" si="95">G251</f>
        <v>0</v>
      </c>
      <c r="H252" s="677">
        <f t="shared" si="95"/>
        <v>0</v>
      </c>
      <c r="I252" s="677"/>
      <c r="J252" s="677"/>
      <c r="K252" s="677">
        <f t="shared" si="95"/>
        <v>0</v>
      </c>
      <c r="L252" s="677"/>
      <c r="M252" s="677">
        <f t="shared" si="95"/>
        <v>0</v>
      </c>
      <c r="N252" s="677">
        <f t="shared" si="95"/>
        <v>0</v>
      </c>
      <c r="O252" s="677">
        <f t="shared" si="95"/>
        <v>0</v>
      </c>
      <c r="P252" s="677">
        <f t="shared" si="95"/>
        <v>0</v>
      </c>
      <c r="Q252" s="677">
        <f t="shared" si="95"/>
        <v>0</v>
      </c>
      <c r="R252" s="677"/>
      <c r="S252" s="677">
        <f t="shared" si="95"/>
        <v>0</v>
      </c>
      <c r="T252" s="677">
        <f t="shared" si="95"/>
        <v>0</v>
      </c>
      <c r="U252" s="677">
        <f>U251</f>
        <v>0</v>
      </c>
      <c r="V252" s="677">
        <f>V251</f>
        <v>0</v>
      </c>
      <c r="W252" s="673">
        <f t="shared" si="70"/>
        <v>0</v>
      </c>
      <c r="X252" s="672">
        <f t="shared" si="71"/>
        <v>0</v>
      </c>
    </row>
    <row r="253" spans="1:24" ht="15" customHeight="1" x14ac:dyDescent="0.25">
      <c r="A253" s="710" t="s">
        <v>1052</v>
      </c>
      <c r="B253" s="711" t="s">
        <v>1053</v>
      </c>
      <c r="C253" s="677"/>
      <c r="D253" s="677"/>
      <c r="E253" s="677"/>
      <c r="F253" s="678">
        <f t="shared" si="73"/>
        <v>0</v>
      </c>
      <c r="G253" s="677"/>
      <c r="H253" s="677"/>
      <c r="I253" s="677"/>
      <c r="J253" s="677"/>
      <c r="K253" s="677"/>
      <c r="L253" s="677"/>
      <c r="M253" s="677"/>
      <c r="N253" s="677"/>
      <c r="O253" s="677"/>
      <c r="P253" s="677"/>
      <c r="Q253" s="677"/>
      <c r="R253" s="677"/>
      <c r="S253" s="677"/>
      <c r="T253" s="677"/>
      <c r="U253" s="677"/>
      <c r="V253" s="677"/>
      <c r="W253" s="673">
        <f t="shared" si="70"/>
        <v>0</v>
      </c>
      <c r="X253" s="672">
        <f t="shared" si="71"/>
        <v>0</v>
      </c>
    </row>
    <row r="254" spans="1:24" ht="15" customHeight="1" x14ac:dyDescent="0.25">
      <c r="A254" s="710"/>
      <c r="B254" s="712" t="s">
        <v>1054</v>
      </c>
      <c r="C254" s="677">
        <f>C253</f>
        <v>0</v>
      </c>
      <c r="D254" s="677">
        <f>D253</f>
        <v>0</v>
      </c>
      <c r="E254" s="677"/>
      <c r="F254" s="678">
        <f t="shared" si="73"/>
        <v>0</v>
      </c>
      <c r="G254" s="677">
        <f t="shared" ref="G254:T254" si="96">G253</f>
        <v>0</v>
      </c>
      <c r="H254" s="677">
        <f t="shared" si="96"/>
        <v>0</v>
      </c>
      <c r="I254" s="677"/>
      <c r="J254" s="677"/>
      <c r="K254" s="677">
        <f t="shared" si="96"/>
        <v>0</v>
      </c>
      <c r="L254" s="677"/>
      <c r="M254" s="677">
        <f t="shared" si="96"/>
        <v>0</v>
      </c>
      <c r="N254" s="677">
        <f t="shared" si="96"/>
        <v>0</v>
      </c>
      <c r="O254" s="677">
        <f t="shared" si="96"/>
        <v>0</v>
      </c>
      <c r="P254" s="677">
        <f t="shared" si="96"/>
        <v>0</v>
      </c>
      <c r="Q254" s="677">
        <f t="shared" si="96"/>
        <v>0</v>
      </c>
      <c r="R254" s="677"/>
      <c r="S254" s="677">
        <f t="shared" si="96"/>
        <v>0</v>
      </c>
      <c r="T254" s="677">
        <f t="shared" si="96"/>
        <v>0</v>
      </c>
      <c r="U254" s="677">
        <f>U253</f>
        <v>0</v>
      </c>
      <c r="V254" s="677">
        <f>V253</f>
        <v>0</v>
      </c>
      <c r="W254" s="673">
        <f t="shared" si="70"/>
        <v>0</v>
      </c>
      <c r="X254" s="672">
        <f t="shared" si="71"/>
        <v>0</v>
      </c>
    </row>
    <row r="255" spans="1:24" ht="15" customHeight="1" x14ac:dyDescent="0.25">
      <c r="A255" s="710" t="s">
        <v>1055</v>
      </c>
      <c r="B255" s="711" t="s">
        <v>1056</v>
      </c>
      <c r="C255" s="677"/>
      <c r="D255" s="677"/>
      <c r="E255" s="677"/>
      <c r="F255" s="678">
        <f t="shared" si="73"/>
        <v>0</v>
      </c>
      <c r="G255" s="677"/>
      <c r="H255" s="677"/>
      <c r="I255" s="677"/>
      <c r="J255" s="677"/>
      <c r="K255" s="677"/>
      <c r="L255" s="677"/>
      <c r="M255" s="677"/>
      <c r="N255" s="677"/>
      <c r="O255" s="677"/>
      <c r="P255" s="677"/>
      <c r="Q255" s="677"/>
      <c r="R255" s="677"/>
      <c r="S255" s="677"/>
      <c r="T255" s="677"/>
      <c r="U255" s="677"/>
      <c r="V255" s="677"/>
      <c r="W255" s="673">
        <f t="shared" si="70"/>
        <v>0</v>
      </c>
      <c r="X255" s="672">
        <f t="shared" si="71"/>
        <v>0</v>
      </c>
    </row>
    <row r="256" spans="1:24" ht="15" customHeight="1" x14ac:dyDescent="0.25">
      <c r="A256" s="710"/>
      <c r="B256" s="712" t="s">
        <v>1057</v>
      </c>
      <c r="C256" s="677">
        <f>C255</f>
        <v>0</v>
      </c>
      <c r="D256" s="677">
        <f>D255</f>
        <v>0</v>
      </c>
      <c r="E256" s="677"/>
      <c r="F256" s="678">
        <f t="shared" si="73"/>
        <v>0</v>
      </c>
      <c r="G256" s="677">
        <f t="shared" ref="G256:T256" si="97">G255</f>
        <v>0</v>
      </c>
      <c r="H256" s="677">
        <f t="shared" si="97"/>
        <v>0</v>
      </c>
      <c r="I256" s="677"/>
      <c r="J256" s="677"/>
      <c r="K256" s="677">
        <f t="shared" si="97"/>
        <v>0</v>
      </c>
      <c r="L256" s="677"/>
      <c r="M256" s="677">
        <f t="shared" si="97"/>
        <v>0</v>
      </c>
      <c r="N256" s="677">
        <f t="shared" si="97"/>
        <v>0</v>
      </c>
      <c r="O256" s="677">
        <f t="shared" si="97"/>
        <v>0</v>
      </c>
      <c r="P256" s="677">
        <f t="shared" si="97"/>
        <v>0</v>
      </c>
      <c r="Q256" s="677">
        <f t="shared" si="97"/>
        <v>0</v>
      </c>
      <c r="R256" s="677"/>
      <c r="S256" s="677">
        <f t="shared" si="97"/>
        <v>0</v>
      </c>
      <c r="T256" s="677">
        <f t="shared" si="97"/>
        <v>0</v>
      </c>
      <c r="U256" s="677">
        <f>U255</f>
        <v>0</v>
      </c>
      <c r="V256" s="677">
        <f>V255</f>
        <v>0</v>
      </c>
      <c r="W256" s="673">
        <f t="shared" si="70"/>
        <v>0</v>
      </c>
      <c r="X256" s="672">
        <f t="shared" si="71"/>
        <v>0</v>
      </c>
    </row>
    <row r="257" spans="1:24" ht="15" customHeight="1" x14ac:dyDescent="0.25">
      <c r="A257" s="713"/>
      <c r="B257" s="712" t="s">
        <v>1058</v>
      </c>
      <c r="C257" s="677">
        <f>C256+C254+C252</f>
        <v>0</v>
      </c>
      <c r="D257" s="677">
        <f>D256+D254+D252</f>
        <v>0</v>
      </c>
      <c r="E257" s="677"/>
      <c r="F257" s="678">
        <f t="shared" si="73"/>
        <v>0</v>
      </c>
      <c r="G257" s="677">
        <f t="shared" ref="G257:T257" si="98">G256+G254+G252</f>
        <v>0</v>
      </c>
      <c r="H257" s="677">
        <f t="shared" si="98"/>
        <v>0</v>
      </c>
      <c r="I257" s="677"/>
      <c r="J257" s="677"/>
      <c r="K257" s="677">
        <f t="shared" si="98"/>
        <v>0</v>
      </c>
      <c r="L257" s="677"/>
      <c r="M257" s="677">
        <f t="shared" si="98"/>
        <v>0</v>
      </c>
      <c r="N257" s="677">
        <f t="shared" si="98"/>
        <v>0</v>
      </c>
      <c r="O257" s="677">
        <f t="shared" si="98"/>
        <v>0</v>
      </c>
      <c r="P257" s="677">
        <f t="shared" si="98"/>
        <v>0</v>
      </c>
      <c r="Q257" s="677">
        <f t="shared" si="98"/>
        <v>0</v>
      </c>
      <c r="R257" s="677"/>
      <c r="S257" s="677">
        <f t="shared" si="98"/>
        <v>0</v>
      </c>
      <c r="T257" s="677">
        <f t="shared" si="98"/>
        <v>0</v>
      </c>
      <c r="U257" s="677">
        <f>U256+U254+U252</f>
        <v>0</v>
      </c>
      <c r="V257" s="677">
        <f>V256+V254+V252</f>
        <v>0</v>
      </c>
      <c r="W257" s="673">
        <f t="shared" si="70"/>
        <v>0</v>
      </c>
      <c r="X257" s="672">
        <f t="shared" si="71"/>
        <v>0</v>
      </c>
    </row>
    <row r="258" spans="1:24" ht="15" customHeight="1" x14ac:dyDescent="0.25">
      <c r="A258" s="710" t="s">
        <v>1059</v>
      </c>
      <c r="B258" s="711" t="s">
        <v>1060</v>
      </c>
      <c r="C258" s="677">
        <v>1765026</v>
      </c>
      <c r="D258" s="677"/>
      <c r="E258" s="677"/>
      <c r="F258" s="678">
        <f t="shared" si="73"/>
        <v>1765026</v>
      </c>
      <c r="G258" s="677">
        <v>24206468</v>
      </c>
      <c r="H258" s="677"/>
      <c r="I258" s="677"/>
      <c r="J258" s="677"/>
      <c r="K258" s="677"/>
      <c r="L258" s="677"/>
      <c r="M258" s="677"/>
      <c r="N258" s="677"/>
      <c r="O258" s="677"/>
      <c r="P258" s="677"/>
      <c r="Q258" s="677"/>
      <c r="R258" s="677"/>
      <c r="S258" s="677"/>
      <c r="T258" s="677"/>
      <c r="U258" s="677"/>
      <c r="V258" s="677"/>
      <c r="W258" s="673">
        <f t="shared" si="70"/>
        <v>24206468</v>
      </c>
      <c r="X258" s="672">
        <f t="shared" si="71"/>
        <v>25971494</v>
      </c>
    </row>
    <row r="259" spans="1:24" ht="15" customHeight="1" x14ac:dyDescent="0.25">
      <c r="A259" s="710"/>
      <c r="B259" s="712" t="s">
        <v>1061</v>
      </c>
      <c r="C259" s="677">
        <f>C258</f>
        <v>1765026</v>
      </c>
      <c r="D259" s="677">
        <f t="shared" ref="D259:V260" si="99">D258</f>
        <v>0</v>
      </c>
      <c r="E259" s="677">
        <f t="shared" si="99"/>
        <v>0</v>
      </c>
      <c r="F259" s="678">
        <f t="shared" si="99"/>
        <v>1765026</v>
      </c>
      <c r="G259" s="677">
        <f t="shared" si="99"/>
        <v>24206468</v>
      </c>
      <c r="H259" s="677">
        <f t="shared" si="99"/>
        <v>0</v>
      </c>
      <c r="I259" s="677">
        <f t="shared" si="99"/>
        <v>0</v>
      </c>
      <c r="J259" s="677">
        <f t="shared" si="99"/>
        <v>0</v>
      </c>
      <c r="K259" s="677">
        <f t="shared" si="99"/>
        <v>0</v>
      </c>
      <c r="L259" s="677">
        <f t="shared" si="99"/>
        <v>0</v>
      </c>
      <c r="M259" s="677">
        <f t="shared" si="99"/>
        <v>0</v>
      </c>
      <c r="N259" s="677">
        <f t="shared" si="99"/>
        <v>0</v>
      </c>
      <c r="O259" s="677">
        <f t="shared" si="99"/>
        <v>0</v>
      </c>
      <c r="P259" s="677">
        <f t="shared" si="99"/>
        <v>0</v>
      </c>
      <c r="Q259" s="677">
        <f t="shared" si="99"/>
        <v>0</v>
      </c>
      <c r="R259" s="677">
        <f t="shared" si="99"/>
        <v>0</v>
      </c>
      <c r="S259" s="677">
        <f t="shared" si="99"/>
        <v>0</v>
      </c>
      <c r="T259" s="677">
        <f t="shared" si="99"/>
        <v>0</v>
      </c>
      <c r="U259" s="677">
        <f t="shared" si="99"/>
        <v>0</v>
      </c>
      <c r="V259" s="677">
        <f t="shared" si="99"/>
        <v>0</v>
      </c>
      <c r="W259" s="673">
        <f t="shared" si="70"/>
        <v>24206468</v>
      </c>
      <c r="X259" s="672">
        <f t="shared" si="71"/>
        <v>25971494</v>
      </c>
    </row>
    <row r="260" spans="1:24" ht="15" customHeight="1" x14ac:dyDescent="0.25">
      <c r="A260" s="713"/>
      <c r="B260" s="712" t="s">
        <v>1062</v>
      </c>
      <c r="C260" s="677">
        <f>C259</f>
        <v>1765026</v>
      </c>
      <c r="D260" s="677">
        <f t="shared" si="99"/>
        <v>0</v>
      </c>
      <c r="E260" s="677">
        <f t="shared" si="99"/>
        <v>0</v>
      </c>
      <c r="F260" s="678">
        <f t="shared" si="99"/>
        <v>1765026</v>
      </c>
      <c r="G260" s="677">
        <f t="shared" si="99"/>
        <v>24206468</v>
      </c>
      <c r="H260" s="677">
        <f t="shared" si="99"/>
        <v>0</v>
      </c>
      <c r="I260" s="677">
        <f t="shared" si="99"/>
        <v>0</v>
      </c>
      <c r="J260" s="677">
        <f t="shared" si="99"/>
        <v>0</v>
      </c>
      <c r="K260" s="677">
        <f t="shared" si="99"/>
        <v>0</v>
      </c>
      <c r="L260" s="677">
        <f t="shared" si="99"/>
        <v>0</v>
      </c>
      <c r="M260" s="677">
        <f t="shared" si="99"/>
        <v>0</v>
      </c>
      <c r="N260" s="677">
        <f t="shared" si="99"/>
        <v>0</v>
      </c>
      <c r="O260" s="677">
        <f t="shared" si="99"/>
        <v>0</v>
      </c>
      <c r="P260" s="677">
        <f t="shared" si="99"/>
        <v>0</v>
      </c>
      <c r="Q260" s="677">
        <f t="shared" si="99"/>
        <v>0</v>
      </c>
      <c r="R260" s="677">
        <f t="shared" si="99"/>
        <v>0</v>
      </c>
      <c r="S260" s="677">
        <f t="shared" si="99"/>
        <v>0</v>
      </c>
      <c r="T260" s="677">
        <f t="shared" si="99"/>
        <v>0</v>
      </c>
      <c r="U260" s="677">
        <f t="shared" si="99"/>
        <v>0</v>
      </c>
      <c r="V260" s="677">
        <f t="shared" si="99"/>
        <v>0</v>
      </c>
      <c r="W260" s="673">
        <f t="shared" si="70"/>
        <v>24206468</v>
      </c>
      <c r="X260" s="672">
        <f t="shared" si="71"/>
        <v>25971494</v>
      </c>
    </row>
    <row r="261" spans="1:24" ht="15" customHeight="1" x14ac:dyDescent="0.25">
      <c r="A261" s="710" t="s">
        <v>1063</v>
      </c>
      <c r="B261" s="711" t="s">
        <v>1064</v>
      </c>
      <c r="C261" s="677"/>
      <c r="D261" s="677"/>
      <c r="E261" s="677"/>
      <c r="F261" s="678">
        <f t="shared" si="73"/>
        <v>0</v>
      </c>
      <c r="G261" s="677"/>
      <c r="H261" s="677"/>
      <c r="I261" s="677"/>
      <c r="J261" s="677"/>
      <c r="K261" s="677"/>
      <c r="L261" s="677"/>
      <c r="M261" s="677"/>
      <c r="N261" s="677"/>
      <c r="O261" s="677"/>
      <c r="P261" s="677"/>
      <c r="Q261" s="677"/>
      <c r="R261" s="677"/>
      <c r="S261" s="677"/>
      <c r="T261" s="677"/>
      <c r="U261" s="677"/>
      <c r="V261" s="677"/>
      <c r="W261" s="673">
        <f t="shared" si="70"/>
        <v>0</v>
      </c>
      <c r="X261" s="672">
        <f t="shared" si="71"/>
        <v>0</v>
      </c>
    </row>
    <row r="262" spans="1:24" ht="15" customHeight="1" x14ac:dyDescent="0.25">
      <c r="A262" s="710"/>
      <c r="B262" s="712" t="s">
        <v>1064</v>
      </c>
      <c r="C262" s="677">
        <f>C261</f>
        <v>0</v>
      </c>
      <c r="D262" s="677">
        <f>D261</f>
        <v>0</v>
      </c>
      <c r="E262" s="677"/>
      <c r="F262" s="678">
        <f t="shared" si="73"/>
        <v>0</v>
      </c>
      <c r="G262" s="677">
        <f t="shared" ref="G262:T262" si="100">G261</f>
        <v>0</v>
      </c>
      <c r="H262" s="677">
        <f t="shared" si="100"/>
        <v>0</v>
      </c>
      <c r="I262" s="677"/>
      <c r="J262" s="677"/>
      <c r="K262" s="677">
        <f t="shared" si="100"/>
        <v>0</v>
      </c>
      <c r="L262" s="677"/>
      <c r="M262" s="677">
        <f t="shared" si="100"/>
        <v>0</v>
      </c>
      <c r="N262" s="677">
        <f t="shared" si="100"/>
        <v>0</v>
      </c>
      <c r="O262" s="677">
        <f t="shared" si="100"/>
        <v>0</v>
      </c>
      <c r="P262" s="677">
        <f t="shared" si="100"/>
        <v>0</v>
      </c>
      <c r="Q262" s="677">
        <f t="shared" si="100"/>
        <v>0</v>
      </c>
      <c r="R262" s="677"/>
      <c r="S262" s="677">
        <f t="shared" si="100"/>
        <v>0</v>
      </c>
      <c r="T262" s="677">
        <f t="shared" si="100"/>
        <v>0</v>
      </c>
      <c r="U262" s="677">
        <f>U261</f>
        <v>0</v>
      </c>
      <c r="V262" s="677">
        <f>V261</f>
        <v>0</v>
      </c>
      <c r="W262" s="673">
        <f t="shared" ref="W262:W275" si="101">SUM(G262:V262)</f>
        <v>0</v>
      </c>
      <c r="X262" s="672">
        <f t="shared" ref="X262:X275" si="102">W262+F262</f>
        <v>0</v>
      </c>
    </row>
    <row r="263" spans="1:24" ht="15" customHeight="1" x14ac:dyDescent="0.25">
      <c r="A263" s="710" t="s">
        <v>1065</v>
      </c>
      <c r="B263" s="711" t="s">
        <v>1066</v>
      </c>
      <c r="C263" s="677"/>
      <c r="D263" s="677"/>
      <c r="E263" s="677"/>
      <c r="F263" s="678">
        <f t="shared" si="73"/>
        <v>0</v>
      </c>
      <c r="G263" s="677"/>
      <c r="H263" s="677"/>
      <c r="I263" s="677"/>
      <c r="J263" s="677"/>
      <c r="K263" s="677"/>
      <c r="L263" s="677"/>
      <c r="M263" s="677"/>
      <c r="N263" s="677"/>
      <c r="O263" s="677"/>
      <c r="P263" s="677"/>
      <c r="Q263" s="677"/>
      <c r="R263" s="677"/>
      <c r="S263" s="677"/>
      <c r="T263" s="677"/>
      <c r="U263" s="677"/>
      <c r="V263" s="677"/>
      <c r="W263" s="673">
        <f t="shared" si="101"/>
        <v>0</v>
      </c>
      <c r="X263" s="672">
        <f t="shared" si="102"/>
        <v>0</v>
      </c>
    </row>
    <row r="264" spans="1:24" ht="15" customHeight="1" x14ac:dyDescent="0.25">
      <c r="A264" s="710"/>
      <c r="B264" s="712" t="s">
        <v>1066</v>
      </c>
      <c r="C264" s="677">
        <f>C263</f>
        <v>0</v>
      </c>
      <c r="D264" s="677">
        <f>D263</f>
        <v>0</v>
      </c>
      <c r="E264" s="677"/>
      <c r="F264" s="678">
        <f t="shared" ref="F264:F275" si="103">SUM(C264:E264)</f>
        <v>0</v>
      </c>
      <c r="G264" s="677">
        <f t="shared" ref="G264:T264" si="104">G263</f>
        <v>0</v>
      </c>
      <c r="H264" s="677">
        <f t="shared" si="104"/>
        <v>0</v>
      </c>
      <c r="I264" s="677"/>
      <c r="J264" s="677"/>
      <c r="K264" s="677">
        <f t="shared" si="104"/>
        <v>0</v>
      </c>
      <c r="L264" s="677"/>
      <c r="M264" s="677">
        <f t="shared" si="104"/>
        <v>0</v>
      </c>
      <c r="N264" s="677">
        <f t="shared" si="104"/>
        <v>0</v>
      </c>
      <c r="O264" s="677">
        <f t="shared" si="104"/>
        <v>0</v>
      </c>
      <c r="P264" s="677">
        <f t="shared" si="104"/>
        <v>0</v>
      </c>
      <c r="Q264" s="677">
        <f t="shared" si="104"/>
        <v>0</v>
      </c>
      <c r="R264" s="677"/>
      <c r="S264" s="677">
        <f t="shared" si="104"/>
        <v>0</v>
      </c>
      <c r="T264" s="677">
        <f t="shared" si="104"/>
        <v>0</v>
      </c>
      <c r="U264" s="677">
        <f>U263</f>
        <v>0</v>
      </c>
      <c r="V264" s="677">
        <f>V263</f>
        <v>0</v>
      </c>
      <c r="W264" s="673">
        <f t="shared" si="101"/>
        <v>0</v>
      </c>
      <c r="X264" s="672">
        <f t="shared" si="102"/>
        <v>0</v>
      </c>
    </row>
    <row r="265" spans="1:24" ht="15" customHeight="1" x14ac:dyDescent="0.25">
      <c r="A265" s="710" t="s">
        <v>1067</v>
      </c>
      <c r="B265" s="711" t="s">
        <v>1068</v>
      </c>
      <c r="C265" s="677">
        <v>60174080</v>
      </c>
      <c r="D265" s="677"/>
      <c r="E265" s="677"/>
      <c r="F265" s="678">
        <f t="shared" si="103"/>
        <v>60174080</v>
      </c>
      <c r="G265" s="677"/>
      <c r="H265" s="677"/>
      <c r="I265" s="677"/>
      <c r="J265" s="677"/>
      <c r="K265" s="677"/>
      <c r="L265" s="677"/>
      <c r="M265" s="677"/>
      <c r="N265" s="677"/>
      <c r="O265" s="677"/>
      <c r="P265" s="677"/>
      <c r="Q265" s="677"/>
      <c r="R265" s="677"/>
      <c r="S265" s="677"/>
      <c r="T265" s="677"/>
      <c r="U265" s="677"/>
      <c r="V265" s="677"/>
      <c r="W265" s="673">
        <f t="shared" si="101"/>
        <v>0</v>
      </c>
      <c r="X265" s="672">
        <f t="shared" si="102"/>
        <v>60174080</v>
      </c>
    </row>
    <row r="266" spans="1:24" ht="15" customHeight="1" x14ac:dyDescent="0.25">
      <c r="A266" s="710"/>
      <c r="B266" s="712" t="s">
        <v>1069</v>
      </c>
      <c r="C266" s="677">
        <f>C265</f>
        <v>60174080</v>
      </c>
      <c r="D266" s="677">
        <f t="shared" ref="D266:V266" si="105">D265</f>
        <v>0</v>
      </c>
      <c r="E266" s="677">
        <f t="shared" si="105"/>
        <v>0</v>
      </c>
      <c r="F266" s="678">
        <f t="shared" si="105"/>
        <v>60174080</v>
      </c>
      <c r="G266" s="677">
        <f t="shared" si="105"/>
        <v>0</v>
      </c>
      <c r="H266" s="677">
        <f t="shared" si="105"/>
        <v>0</v>
      </c>
      <c r="I266" s="677">
        <f t="shared" si="105"/>
        <v>0</v>
      </c>
      <c r="J266" s="677">
        <f t="shared" si="105"/>
        <v>0</v>
      </c>
      <c r="K266" s="677">
        <f t="shared" si="105"/>
        <v>0</v>
      </c>
      <c r="L266" s="677">
        <f t="shared" si="105"/>
        <v>0</v>
      </c>
      <c r="M266" s="677">
        <f t="shared" si="105"/>
        <v>0</v>
      </c>
      <c r="N266" s="677">
        <f t="shared" si="105"/>
        <v>0</v>
      </c>
      <c r="O266" s="677">
        <f t="shared" si="105"/>
        <v>0</v>
      </c>
      <c r="P266" s="677">
        <f t="shared" si="105"/>
        <v>0</v>
      </c>
      <c r="Q266" s="677">
        <f t="shared" si="105"/>
        <v>0</v>
      </c>
      <c r="R266" s="677">
        <f t="shared" si="105"/>
        <v>0</v>
      </c>
      <c r="S266" s="677">
        <f t="shared" si="105"/>
        <v>0</v>
      </c>
      <c r="T266" s="677">
        <f t="shared" si="105"/>
        <v>0</v>
      </c>
      <c r="U266" s="677">
        <f t="shared" si="105"/>
        <v>0</v>
      </c>
      <c r="V266" s="677">
        <f t="shared" si="105"/>
        <v>0</v>
      </c>
      <c r="W266" s="673">
        <f t="shared" si="101"/>
        <v>0</v>
      </c>
      <c r="X266" s="672">
        <f t="shared" si="102"/>
        <v>60174080</v>
      </c>
    </row>
    <row r="267" spans="1:24" ht="15" customHeight="1" x14ac:dyDescent="0.25">
      <c r="A267" s="710" t="s">
        <v>1070</v>
      </c>
      <c r="B267" s="711" t="s">
        <v>1071</v>
      </c>
      <c r="C267" s="677"/>
      <c r="D267" s="677"/>
      <c r="E267" s="677"/>
      <c r="F267" s="678">
        <f t="shared" si="103"/>
        <v>0</v>
      </c>
      <c r="G267" s="677"/>
      <c r="H267" s="677"/>
      <c r="I267" s="677"/>
      <c r="J267" s="677"/>
      <c r="K267" s="677"/>
      <c r="L267" s="677"/>
      <c r="M267" s="677"/>
      <c r="N267" s="677"/>
      <c r="O267" s="677"/>
      <c r="P267" s="677"/>
      <c r="Q267" s="677"/>
      <c r="R267" s="677"/>
      <c r="S267" s="677"/>
      <c r="T267" s="677"/>
      <c r="U267" s="677"/>
      <c r="V267" s="677"/>
      <c r="W267" s="673">
        <f t="shared" si="101"/>
        <v>0</v>
      </c>
      <c r="X267" s="672">
        <f t="shared" si="102"/>
        <v>0</v>
      </c>
    </row>
    <row r="268" spans="1:24" ht="15" customHeight="1" x14ac:dyDescent="0.25">
      <c r="A268" s="710"/>
      <c r="B268" s="712" t="s">
        <v>1071</v>
      </c>
      <c r="C268" s="677">
        <f>C267</f>
        <v>0</v>
      </c>
      <c r="D268" s="677">
        <f>D267</f>
        <v>0</v>
      </c>
      <c r="E268" s="677"/>
      <c r="F268" s="678">
        <f t="shared" si="103"/>
        <v>0</v>
      </c>
      <c r="G268" s="677">
        <f t="shared" ref="G268:T268" si="106">G267</f>
        <v>0</v>
      </c>
      <c r="H268" s="677">
        <f t="shared" si="106"/>
        <v>0</v>
      </c>
      <c r="I268" s="677"/>
      <c r="J268" s="677"/>
      <c r="K268" s="677">
        <f t="shared" si="106"/>
        <v>0</v>
      </c>
      <c r="L268" s="677"/>
      <c r="M268" s="677">
        <f t="shared" si="106"/>
        <v>0</v>
      </c>
      <c r="N268" s="677">
        <f t="shared" si="106"/>
        <v>0</v>
      </c>
      <c r="O268" s="677">
        <f t="shared" si="106"/>
        <v>0</v>
      </c>
      <c r="P268" s="677">
        <f t="shared" si="106"/>
        <v>0</v>
      </c>
      <c r="Q268" s="677">
        <f t="shared" si="106"/>
        <v>0</v>
      </c>
      <c r="R268" s="677"/>
      <c r="S268" s="677">
        <f t="shared" si="106"/>
        <v>0</v>
      </c>
      <c r="T268" s="677">
        <f t="shared" si="106"/>
        <v>0</v>
      </c>
      <c r="U268" s="677"/>
      <c r="V268" s="677"/>
      <c r="W268" s="673">
        <f t="shared" si="101"/>
        <v>0</v>
      </c>
      <c r="X268" s="672">
        <f t="shared" si="102"/>
        <v>0</v>
      </c>
    </row>
    <row r="269" spans="1:24" ht="17.25" customHeight="1" x14ac:dyDescent="0.25">
      <c r="A269" s="713"/>
      <c r="B269" s="712" t="s">
        <v>1072</v>
      </c>
      <c r="C269" s="677">
        <f>C268+C266+C264+C262+C260+C257</f>
        <v>61939106</v>
      </c>
      <c r="D269" s="677">
        <f>D268+D266+D264+D262+D260+D257</f>
        <v>0</v>
      </c>
      <c r="E269" s="677">
        <f>E268+E266+E264+E262+E260+E257</f>
        <v>0</v>
      </c>
      <c r="F269" s="678">
        <f t="shared" si="103"/>
        <v>61939106</v>
      </c>
      <c r="G269" s="677">
        <f t="shared" ref="G269:T269" si="107">G268+G266+G264+G262+G260+G257</f>
        <v>24206468</v>
      </c>
      <c r="H269" s="677">
        <f t="shared" si="107"/>
        <v>0</v>
      </c>
      <c r="I269" s="677"/>
      <c r="J269" s="677"/>
      <c r="K269" s="677">
        <f t="shared" si="107"/>
        <v>0</v>
      </c>
      <c r="L269" s="677"/>
      <c r="M269" s="677">
        <f t="shared" si="107"/>
        <v>0</v>
      </c>
      <c r="N269" s="677">
        <f t="shared" si="107"/>
        <v>0</v>
      </c>
      <c r="O269" s="677">
        <f t="shared" si="107"/>
        <v>0</v>
      </c>
      <c r="P269" s="677">
        <f t="shared" si="107"/>
        <v>0</v>
      </c>
      <c r="Q269" s="677">
        <f t="shared" si="107"/>
        <v>0</v>
      </c>
      <c r="R269" s="677">
        <f t="shared" si="107"/>
        <v>0</v>
      </c>
      <c r="S269" s="677">
        <f t="shared" si="107"/>
        <v>0</v>
      </c>
      <c r="T269" s="677">
        <f t="shared" si="107"/>
        <v>0</v>
      </c>
      <c r="U269" s="677">
        <f>U268+U266+U264+U262+U260+U257</f>
        <v>0</v>
      </c>
      <c r="V269" s="677">
        <f>V268+V266+V264+V262+V260+V257</f>
        <v>0</v>
      </c>
      <c r="W269" s="673">
        <f t="shared" si="101"/>
        <v>24206468</v>
      </c>
      <c r="X269" s="672">
        <f t="shared" si="102"/>
        <v>86145574</v>
      </c>
    </row>
    <row r="270" spans="1:24" s="674" customFormat="1" ht="18" customHeight="1" x14ac:dyDescent="0.25">
      <c r="A270" s="714"/>
      <c r="B270" s="715" t="s">
        <v>1073</v>
      </c>
      <c r="C270" s="672">
        <f>C269</f>
        <v>61939106</v>
      </c>
      <c r="D270" s="672">
        <f>D269</f>
        <v>0</v>
      </c>
      <c r="E270" s="672">
        <f>E269</f>
        <v>0</v>
      </c>
      <c r="F270" s="678">
        <f t="shared" si="103"/>
        <v>61939106</v>
      </c>
      <c r="G270" s="672">
        <f t="shared" ref="G270:T270" si="108">G269</f>
        <v>24206468</v>
      </c>
      <c r="H270" s="672">
        <f t="shared" si="108"/>
        <v>0</v>
      </c>
      <c r="I270" s="672">
        <f t="shared" si="108"/>
        <v>0</v>
      </c>
      <c r="J270" s="672">
        <f t="shared" si="108"/>
        <v>0</v>
      </c>
      <c r="K270" s="672">
        <f t="shared" si="108"/>
        <v>0</v>
      </c>
      <c r="L270" s="672">
        <f t="shared" si="108"/>
        <v>0</v>
      </c>
      <c r="M270" s="672">
        <f t="shared" si="108"/>
        <v>0</v>
      </c>
      <c r="N270" s="672">
        <f t="shared" si="108"/>
        <v>0</v>
      </c>
      <c r="O270" s="672">
        <f t="shared" si="108"/>
        <v>0</v>
      </c>
      <c r="P270" s="672">
        <f t="shared" si="108"/>
        <v>0</v>
      </c>
      <c r="Q270" s="672">
        <f t="shared" si="108"/>
        <v>0</v>
      </c>
      <c r="R270" s="672">
        <f t="shared" si="108"/>
        <v>0</v>
      </c>
      <c r="S270" s="672">
        <f t="shared" si="108"/>
        <v>0</v>
      </c>
      <c r="T270" s="672">
        <f t="shared" si="108"/>
        <v>0</v>
      </c>
      <c r="U270" s="672">
        <f>U269</f>
        <v>0</v>
      </c>
      <c r="V270" s="672">
        <f>V269</f>
        <v>0</v>
      </c>
      <c r="W270" s="673">
        <f t="shared" si="101"/>
        <v>24206468</v>
      </c>
      <c r="X270" s="672">
        <f t="shared" si="102"/>
        <v>86145574</v>
      </c>
    </row>
    <row r="271" spans="1:24" s="716" customFormat="1" ht="21.75" customHeight="1" x14ac:dyDescent="0.3">
      <c r="B271" s="717" t="s">
        <v>1074</v>
      </c>
      <c r="C271" s="718">
        <f>C247+C249</f>
        <v>61939106</v>
      </c>
      <c r="D271" s="718">
        <f t="shared" ref="D271:V271" si="109">D247+D249</f>
        <v>1000</v>
      </c>
      <c r="E271" s="718">
        <f t="shared" si="109"/>
        <v>5030817.9800000004</v>
      </c>
      <c r="F271" s="678">
        <f t="shared" si="103"/>
        <v>66970923.980000004</v>
      </c>
      <c r="G271" s="718">
        <f t="shared" si="109"/>
        <v>82962903</v>
      </c>
      <c r="H271" s="718">
        <f t="shared" si="109"/>
        <v>6126632</v>
      </c>
      <c r="I271" s="718">
        <f t="shared" si="109"/>
        <v>42800757</v>
      </c>
      <c r="J271" s="718">
        <f t="shared" si="109"/>
        <v>0</v>
      </c>
      <c r="K271" s="718">
        <f t="shared" si="109"/>
        <v>3488000</v>
      </c>
      <c r="L271" s="718">
        <f t="shared" si="109"/>
        <v>0</v>
      </c>
      <c r="M271" s="718">
        <f t="shared" si="109"/>
        <v>1329630</v>
      </c>
      <c r="N271" s="718">
        <f t="shared" si="109"/>
        <v>2951000</v>
      </c>
      <c r="O271" s="718">
        <f t="shared" si="109"/>
        <v>2357110</v>
      </c>
      <c r="P271" s="718">
        <f t="shared" si="109"/>
        <v>0</v>
      </c>
      <c r="Q271" s="718">
        <f t="shared" si="109"/>
        <v>14745159</v>
      </c>
      <c r="R271" s="718">
        <f t="shared" si="109"/>
        <v>0</v>
      </c>
      <c r="S271" s="718">
        <f t="shared" si="109"/>
        <v>10550000</v>
      </c>
      <c r="T271" s="718">
        <f t="shared" si="109"/>
        <v>14887255</v>
      </c>
      <c r="U271" s="718">
        <f t="shared" si="109"/>
        <v>2658333</v>
      </c>
      <c r="V271" s="718">
        <f t="shared" si="109"/>
        <v>1728240</v>
      </c>
      <c r="W271" s="720">
        <f t="shared" si="101"/>
        <v>186585019</v>
      </c>
      <c r="X271" s="720">
        <f t="shared" si="102"/>
        <v>253555942.98000002</v>
      </c>
    </row>
    <row r="272" spans="1:24" s="716" customFormat="1" ht="20.25" customHeight="1" x14ac:dyDescent="0.3">
      <c r="B272" s="717" t="s">
        <v>1075</v>
      </c>
      <c r="C272" s="718">
        <f>C136+C112</f>
        <v>0</v>
      </c>
      <c r="D272" s="718">
        <f>D136+D112</f>
        <v>26314292.140000001</v>
      </c>
      <c r="E272" s="718">
        <f>E136+E112</f>
        <v>40309594</v>
      </c>
      <c r="F272" s="678">
        <f t="shared" si="103"/>
        <v>66623886.140000001</v>
      </c>
      <c r="G272" s="718">
        <f t="shared" ref="G272:V272" si="110">G136+G112</f>
        <v>79793597</v>
      </c>
      <c r="H272" s="718">
        <f t="shared" si="110"/>
        <v>3001401</v>
      </c>
      <c r="I272" s="718">
        <f t="shared" si="110"/>
        <v>0</v>
      </c>
      <c r="J272" s="718">
        <f t="shared" si="110"/>
        <v>60174080</v>
      </c>
      <c r="K272" s="718">
        <f t="shared" si="110"/>
        <v>6692416</v>
      </c>
      <c r="L272" s="718">
        <f t="shared" si="110"/>
        <v>1560468</v>
      </c>
      <c r="M272" s="718">
        <f t="shared" si="110"/>
        <v>1474599</v>
      </c>
      <c r="N272" s="718">
        <f t="shared" si="110"/>
        <v>2950999.94</v>
      </c>
      <c r="O272" s="718">
        <f t="shared" si="110"/>
        <v>3311920.34</v>
      </c>
      <c r="P272" s="718">
        <f t="shared" si="110"/>
        <v>113400</v>
      </c>
      <c r="Q272" s="718">
        <f t="shared" si="110"/>
        <v>12987502.98</v>
      </c>
      <c r="R272" s="718">
        <f t="shared" si="110"/>
        <v>8428800</v>
      </c>
      <c r="S272" s="718">
        <f t="shared" si="110"/>
        <v>2417000</v>
      </c>
      <c r="T272" s="718">
        <f t="shared" si="110"/>
        <v>800100</v>
      </c>
      <c r="U272" s="718">
        <f t="shared" si="110"/>
        <v>1883293</v>
      </c>
      <c r="V272" s="718">
        <f t="shared" si="110"/>
        <v>1728937</v>
      </c>
      <c r="W272" s="720">
        <f t="shared" si="101"/>
        <v>187318514.25999999</v>
      </c>
      <c r="X272" s="720">
        <f t="shared" si="102"/>
        <v>253942400.39999998</v>
      </c>
    </row>
    <row r="273" spans="2:24" ht="15" customHeight="1" x14ac:dyDescent="0.25">
      <c r="B273" s="687" t="s">
        <v>1076</v>
      </c>
      <c r="C273" s="719">
        <f>C138-C5</f>
        <v>0</v>
      </c>
      <c r="D273" s="719">
        <f>D138-D5</f>
        <v>-26313292.140000001</v>
      </c>
      <c r="E273" s="719">
        <f>E138-E5</f>
        <v>-35278776.019999996</v>
      </c>
      <c r="F273" s="678">
        <f t="shared" si="103"/>
        <v>-61592068.159999996</v>
      </c>
      <c r="G273" s="719">
        <f>G138-G5</f>
        <v>-21037162</v>
      </c>
      <c r="H273" s="719">
        <f t="shared" ref="H273:V273" si="111">H138-H5</f>
        <v>3125231</v>
      </c>
      <c r="I273" s="719">
        <f t="shared" si="111"/>
        <v>42800757</v>
      </c>
      <c r="J273" s="719">
        <f t="shared" si="111"/>
        <v>0</v>
      </c>
      <c r="K273" s="719">
        <f t="shared" si="111"/>
        <v>-3204416</v>
      </c>
      <c r="L273" s="719">
        <f t="shared" si="111"/>
        <v>-1560468</v>
      </c>
      <c r="M273" s="719">
        <f t="shared" si="111"/>
        <v>-144969</v>
      </c>
      <c r="N273" s="719">
        <f t="shared" si="111"/>
        <v>6.0000000055879354E-2</v>
      </c>
      <c r="O273" s="719">
        <f t="shared" si="111"/>
        <v>-954810.33999999985</v>
      </c>
      <c r="P273" s="719">
        <f t="shared" si="111"/>
        <v>-113400</v>
      </c>
      <c r="Q273" s="719">
        <f t="shared" si="111"/>
        <v>1757656.0199999996</v>
      </c>
      <c r="R273" s="719">
        <f t="shared" si="111"/>
        <v>-8428800</v>
      </c>
      <c r="S273" s="719">
        <f t="shared" si="111"/>
        <v>8133000</v>
      </c>
      <c r="T273" s="719">
        <f t="shared" si="111"/>
        <v>14087155</v>
      </c>
      <c r="U273" s="719">
        <f t="shared" si="111"/>
        <v>775040</v>
      </c>
      <c r="V273" s="719">
        <f t="shared" si="111"/>
        <v>-697</v>
      </c>
      <c r="W273" s="673">
        <f t="shared" si="101"/>
        <v>35234116.739999995</v>
      </c>
      <c r="X273" s="672">
        <f t="shared" si="102"/>
        <v>-26357951.420000002</v>
      </c>
    </row>
    <row r="274" spans="2:24" ht="15" customHeight="1" x14ac:dyDescent="0.25">
      <c r="B274" s="687" t="s">
        <v>1077</v>
      </c>
      <c r="C274" s="719">
        <f>C249-C114</f>
        <v>61939106</v>
      </c>
      <c r="D274" s="719">
        <f>D249-D114</f>
        <v>0</v>
      </c>
      <c r="E274" s="719">
        <f>E249-E114</f>
        <v>0</v>
      </c>
      <c r="F274" s="678">
        <f t="shared" si="103"/>
        <v>61939106</v>
      </c>
      <c r="G274" s="719">
        <f>G249-G114</f>
        <v>24206468</v>
      </c>
      <c r="H274" s="719">
        <f t="shared" ref="H274:V274" si="112">H249-H114</f>
        <v>0</v>
      </c>
      <c r="I274" s="719">
        <f t="shared" si="112"/>
        <v>0</v>
      </c>
      <c r="J274" s="719">
        <f t="shared" si="112"/>
        <v>-60174080</v>
      </c>
      <c r="K274" s="719">
        <f t="shared" si="112"/>
        <v>0</v>
      </c>
      <c r="L274" s="719">
        <f t="shared" si="112"/>
        <v>0</v>
      </c>
      <c r="M274" s="719">
        <f t="shared" si="112"/>
        <v>0</v>
      </c>
      <c r="N274" s="719">
        <f t="shared" si="112"/>
        <v>0</v>
      </c>
      <c r="O274" s="719">
        <f t="shared" si="112"/>
        <v>0</v>
      </c>
      <c r="P274" s="719">
        <f t="shared" si="112"/>
        <v>0</v>
      </c>
      <c r="Q274" s="719">
        <f t="shared" si="112"/>
        <v>0</v>
      </c>
      <c r="R274" s="719">
        <f t="shared" si="112"/>
        <v>0</v>
      </c>
      <c r="S274" s="719">
        <f t="shared" si="112"/>
        <v>0</v>
      </c>
      <c r="T274" s="719">
        <f t="shared" si="112"/>
        <v>0</v>
      </c>
      <c r="U274" s="719">
        <f t="shared" si="112"/>
        <v>0</v>
      </c>
      <c r="V274" s="719">
        <f t="shared" si="112"/>
        <v>0</v>
      </c>
      <c r="W274" s="673">
        <f t="shared" si="101"/>
        <v>-35967612</v>
      </c>
      <c r="X274" s="672">
        <f t="shared" si="102"/>
        <v>25971494</v>
      </c>
    </row>
    <row r="275" spans="2:24" ht="16.5" customHeight="1" x14ac:dyDescent="0.25">
      <c r="B275" s="687" t="s">
        <v>1078</v>
      </c>
      <c r="C275" s="719">
        <f>C273+C274</f>
        <v>61939106</v>
      </c>
      <c r="D275" s="719">
        <f>D273+D274</f>
        <v>-26313292.140000001</v>
      </c>
      <c r="E275" s="719">
        <f>E273+E274</f>
        <v>-35278776.019999996</v>
      </c>
      <c r="F275" s="678">
        <f t="shared" si="103"/>
        <v>347037.84000000358</v>
      </c>
      <c r="G275" s="722">
        <f>G273+G274</f>
        <v>3169306</v>
      </c>
      <c r="H275" s="721">
        <f t="shared" ref="H275:T275" si="113">H273+H274</f>
        <v>3125231</v>
      </c>
      <c r="I275" s="719">
        <f t="shared" si="113"/>
        <v>42800757</v>
      </c>
      <c r="J275" s="719">
        <f t="shared" si="113"/>
        <v>-60174080</v>
      </c>
      <c r="K275" s="719">
        <f t="shared" si="113"/>
        <v>-3204416</v>
      </c>
      <c r="L275" s="719">
        <f t="shared" si="113"/>
        <v>-1560468</v>
      </c>
      <c r="M275" s="719">
        <f t="shared" si="113"/>
        <v>-144969</v>
      </c>
      <c r="N275" s="719">
        <f t="shared" si="113"/>
        <v>6.0000000055879354E-2</v>
      </c>
      <c r="O275" s="719">
        <f t="shared" si="113"/>
        <v>-954810.33999999985</v>
      </c>
      <c r="P275" s="719">
        <f t="shared" si="113"/>
        <v>-113400</v>
      </c>
      <c r="Q275" s="721">
        <f t="shared" si="113"/>
        <v>1757656.0199999996</v>
      </c>
      <c r="R275" s="719">
        <f t="shared" si="113"/>
        <v>-8428800</v>
      </c>
      <c r="S275" s="719">
        <f t="shared" si="113"/>
        <v>8133000</v>
      </c>
      <c r="T275" s="721">
        <f t="shared" si="113"/>
        <v>14087155</v>
      </c>
      <c r="U275" s="719">
        <f>U273+U274</f>
        <v>775040</v>
      </c>
      <c r="V275" s="719">
        <f>V273+V274</f>
        <v>-697</v>
      </c>
      <c r="W275" s="673">
        <f t="shared" si="101"/>
        <v>-733495.26000000164</v>
      </c>
      <c r="X275" s="672">
        <f t="shared" si="102"/>
        <v>-386457.41999999806</v>
      </c>
    </row>
    <row r="276" spans="2:24" ht="24.9" customHeight="1" x14ac:dyDescent="0.25">
      <c r="I276" s="460"/>
      <c r="T276" s="460" t="s">
        <v>1079</v>
      </c>
    </row>
    <row r="277" spans="2:24" ht="19.5" customHeight="1" x14ac:dyDescent="0.25">
      <c r="T277" s="460"/>
    </row>
  </sheetData>
  <phoneticPr fontId="30" type="noConversion"/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1:I160"/>
  <sheetViews>
    <sheetView zoomScale="130" zoomScaleNormal="130" zoomScaleSheetLayoutView="100" workbookViewId="0">
      <selection activeCell="H29" sqref="H29"/>
    </sheetView>
  </sheetViews>
  <sheetFormatPr defaultColWidth="9.33203125" defaultRowHeight="15.6" x14ac:dyDescent="0.3"/>
  <cols>
    <col min="1" max="1" width="9.44140625" style="38" customWidth="1"/>
    <col min="2" max="2" width="91.6640625" style="38" customWidth="1"/>
    <col min="3" max="3" width="21.6640625" style="353" customWidth="1"/>
    <col min="4" max="4" width="9" style="38" customWidth="1"/>
    <col min="5" max="16384" width="9.33203125" style="38"/>
  </cols>
  <sheetData>
    <row r="1" spans="1:3" ht="15.9" customHeight="1" x14ac:dyDescent="0.3">
      <c r="A1" s="871" t="s">
        <v>14</v>
      </c>
      <c r="B1" s="871"/>
      <c r="C1" s="871"/>
    </row>
    <row r="2" spans="1:3" ht="15.9" customHeight="1" thickBot="1" x14ac:dyDescent="0.35">
      <c r="A2" s="867" t="s">
        <v>152</v>
      </c>
      <c r="B2" s="867"/>
      <c r="C2" s="285" t="s">
        <v>226</v>
      </c>
    </row>
    <row r="3" spans="1:3" ht="38.1" customHeight="1" thickBot="1" x14ac:dyDescent="0.35">
      <c r="A3" s="23" t="s">
        <v>69</v>
      </c>
      <c r="B3" s="24" t="s">
        <v>16</v>
      </c>
      <c r="C3" s="39" t="str">
        <f>+CONCATENATE(LEFT(ÖSSZEFÜGGÉSEK!A5,4),". évi előirányzat")</f>
        <v>2019. évi előirányzat</v>
      </c>
    </row>
    <row r="4" spans="1:3" s="377" customFormat="1" ht="12" customHeight="1" thickBot="1" x14ac:dyDescent="0.25">
      <c r="A4" s="372" t="s">
        <v>502</v>
      </c>
      <c r="B4" s="373" t="s">
        <v>503</v>
      </c>
      <c r="C4" s="374" t="s">
        <v>504</v>
      </c>
    </row>
    <row r="5" spans="1:3" s="1" customFormat="1" ht="12" customHeight="1" thickBot="1" x14ac:dyDescent="0.3">
      <c r="A5" s="20" t="s">
        <v>17</v>
      </c>
      <c r="B5" s="21" t="s">
        <v>251</v>
      </c>
      <c r="C5" s="275">
        <f>+C6+C7+C8+C9+C10+C11</f>
        <v>0</v>
      </c>
    </row>
    <row r="6" spans="1:3" s="1" customFormat="1" ht="12" customHeight="1" x14ac:dyDescent="0.25">
      <c r="A6" s="15" t="s">
        <v>98</v>
      </c>
      <c r="B6" s="378" t="s">
        <v>252</v>
      </c>
      <c r="C6" s="278"/>
    </row>
    <row r="7" spans="1:3" s="1" customFormat="1" ht="12" customHeight="1" x14ac:dyDescent="0.25">
      <c r="A7" s="14" t="s">
        <v>99</v>
      </c>
      <c r="B7" s="379" t="s">
        <v>253</v>
      </c>
      <c r="C7" s="277"/>
    </row>
    <row r="8" spans="1:3" s="1" customFormat="1" ht="12" customHeight="1" x14ac:dyDescent="0.25">
      <c r="A8" s="14" t="s">
        <v>100</v>
      </c>
      <c r="B8" s="379" t="s">
        <v>254</v>
      </c>
      <c r="C8" s="277"/>
    </row>
    <row r="9" spans="1:3" s="1" customFormat="1" ht="12" customHeight="1" x14ac:dyDescent="0.25">
      <c r="A9" s="14" t="s">
        <v>101</v>
      </c>
      <c r="B9" s="379" t="s">
        <v>255</v>
      </c>
      <c r="C9" s="277"/>
    </row>
    <row r="10" spans="1:3" s="1" customFormat="1" ht="12" customHeight="1" x14ac:dyDescent="0.25">
      <c r="A10" s="14" t="s">
        <v>148</v>
      </c>
      <c r="B10" s="271" t="s">
        <v>439</v>
      </c>
      <c r="C10" s="277"/>
    </row>
    <row r="11" spans="1:3" s="1" customFormat="1" ht="12" customHeight="1" thickBot="1" x14ac:dyDescent="0.3">
      <c r="A11" s="16" t="s">
        <v>102</v>
      </c>
      <c r="B11" s="272" t="s">
        <v>440</v>
      </c>
      <c r="C11" s="277"/>
    </row>
    <row r="12" spans="1:3" s="1" customFormat="1" ht="12" customHeight="1" thickBot="1" x14ac:dyDescent="0.3">
      <c r="A12" s="20" t="s">
        <v>18</v>
      </c>
      <c r="B12" s="270" t="s">
        <v>256</v>
      </c>
      <c r="C12" s="275">
        <f>+C13+C14+C15+C16+C17</f>
        <v>0</v>
      </c>
    </row>
    <row r="13" spans="1:3" s="1" customFormat="1" ht="12" customHeight="1" x14ac:dyDescent="0.25">
      <c r="A13" s="15" t="s">
        <v>104</v>
      </c>
      <c r="B13" s="378" t="s">
        <v>257</v>
      </c>
      <c r="C13" s="278"/>
    </row>
    <row r="14" spans="1:3" s="1" customFormat="1" ht="12" customHeight="1" x14ac:dyDescent="0.25">
      <c r="A14" s="14" t="s">
        <v>105</v>
      </c>
      <c r="B14" s="379" t="s">
        <v>258</v>
      </c>
      <c r="C14" s="277"/>
    </row>
    <row r="15" spans="1:3" s="1" customFormat="1" ht="12" customHeight="1" x14ac:dyDescent="0.25">
      <c r="A15" s="14" t="s">
        <v>106</v>
      </c>
      <c r="B15" s="379" t="s">
        <v>430</v>
      </c>
      <c r="C15" s="277"/>
    </row>
    <row r="16" spans="1:3" s="1" customFormat="1" ht="12" customHeight="1" x14ac:dyDescent="0.25">
      <c r="A16" s="14" t="s">
        <v>107</v>
      </c>
      <c r="B16" s="379" t="s">
        <v>431</v>
      </c>
      <c r="C16" s="277"/>
    </row>
    <row r="17" spans="1:3" s="1" customFormat="1" ht="12" customHeight="1" x14ac:dyDescent="0.25">
      <c r="A17" s="14" t="s">
        <v>108</v>
      </c>
      <c r="B17" s="379" t="s">
        <v>259</v>
      </c>
      <c r="C17" s="277"/>
    </row>
    <row r="18" spans="1:3" s="1" customFormat="1" ht="12" customHeight="1" thickBot="1" x14ac:dyDescent="0.3">
      <c r="A18" s="16" t="s">
        <v>117</v>
      </c>
      <c r="B18" s="272" t="s">
        <v>260</v>
      </c>
      <c r="C18" s="279"/>
    </row>
    <row r="19" spans="1:3" s="1" customFormat="1" ht="12" customHeight="1" thickBot="1" x14ac:dyDescent="0.3">
      <c r="A19" s="20" t="s">
        <v>19</v>
      </c>
      <c r="B19" s="21" t="s">
        <v>261</v>
      </c>
      <c r="C19" s="275">
        <f>+C20+C21+C22+C23+C24</f>
        <v>0</v>
      </c>
    </row>
    <row r="20" spans="1:3" s="1" customFormat="1" ht="12" customHeight="1" x14ac:dyDescent="0.25">
      <c r="A20" s="15" t="s">
        <v>87</v>
      </c>
      <c r="B20" s="378" t="s">
        <v>262</v>
      </c>
      <c r="C20" s="278"/>
    </row>
    <row r="21" spans="1:3" s="1" customFormat="1" ht="12" customHeight="1" x14ac:dyDescent="0.25">
      <c r="A21" s="14" t="s">
        <v>88</v>
      </c>
      <c r="B21" s="379" t="s">
        <v>263</v>
      </c>
      <c r="C21" s="277"/>
    </row>
    <row r="22" spans="1:3" s="1" customFormat="1" ht="12" customHeight="1" x14ac:dyDescent="0.25">
      <c r="A22" s="14" t="s">
        <v>89</v>
      </c>
      <c r="B22" s="379" t="s">
        <v>432</v>
      </c>
      <c r="C22" s="277"/>
    </row>
    <row r="23" spans="1:3" s="1" customFormat="1" ht="12" customHeight="1" x14ac:dyDescent="0.25">
      <c r="A23" s="14" t="s">
        <v>90</v>
      </c>
      <c r="B23" s="379" t="s">
        <v>433</v>
      </c>
      <c r="C23" s="277"/>
    </row>
    <row r="24" spans="1:3" s="1" customFormat="1" ht="12" customHeight="1" x14ac:dyDescent="0.25">
      <c r="A24" s="14" t="s">
        <v>171</v>
      </c>
      <c r="B24" s="379" t="s">
        <v>264</v>
      </c>
      <c r="C24" s="277"/>
    </row>
    <row r="25" spans="1:3" s="1" customFormat="1" ht="12" customHeight="1" thickBot="1" x14ac:dyDescent="0.3">
      <c r="A25" s="16" t="s">
        <v>172</v>
      </c>
      <c r="B25" s="380" t="s">
        <v>265</v>
      </c>
      <c r="C25" s="279"/>
    </row>
    <row r="26" spans="1:3" s="1" customFormat="1" ht="12" customHeight="1" thickBot="1" x14ac:dyDescent="0.3">
      <c r="A26" s="20" t="s">
        <v>173</v>
      </c>
      <c r="B26" s="21" t="s">
        <v>266</v>
      </c>
      <c r="C26" s="281">
        <f>+C27+C31+C32+C33</f>
        <v>0</v>
      </c>
    </row>
    <row r="27" spans="1:3" s="1" customFormat="1" ht="12" customHeight="1" x14ac:dyDescent="0.25">
      <c r="A27" s="15" t="s">
        <v>267</v>
      </c>
      <c r="B27" s="378" t="s">
        <v>446</v>
      </c>
      <c r="C27" s="375">
        <f>+C28+C29+C30</f>
        <v>0</v>
      </c>
    </row>
    <row r="28" spans="1:3" s="1" customFormat="1" ht="12" customHeight="1" x14ac:dyDescent="0.25">
      <c r="A28" s="14" t="s">
        <v>268</v>
      </c>
      <c r="B28" s="379" t="s">
        <v>273</v>
      </c>
      <c r="C28" s="277"/>
    </row>
    <row r="29" spans="1:3" s="1" customFormat="1" ht="12" customHeight="1" x14ac:dyDescent="0.25">
      <c r="A29" s="14" t="s">
        <v>269</v>
      </c>
      <c r="B29" s="379" t="s">
        <v>274</v>
      </c>
      <c r="C29" s="277"/>
    </row>
    <row r="30" spans="1:3" s="1" customFormat="1" ht="12" customHeight="1" x14ac:dyDescent="0.25">
      <c r="A30" s="14" t="s">
        <v>444</v>
      </c>
      <c r="B30" s="441" t="s">
        <v>445</v>
      </c>
      <c r="C30" s="277"/>
    </row>
    <row r="31" spans="1:3" s="1" customFormat="1" ht="12" customHeight="1" x14ac:dyDescent="0.25">
      <c r="A31" s="14" t="s">
        <v>270</v>
      </c>
      <c r="B31" s="379" t="s">
        <v>275</v>
      </c>
      <c r="C31" s="277"/>
    </row>
    <row r="32" spans="1:3" s="1" customFormat="1" ht="12" customHeight="1" x14ac:dyDescent="0.25">
      <c r="A32" s="14" t="s">
        <v>271</v>
      </c>
      <c r="B32" s="379" t="s">
        <v>276</v>
      </c>
      <c r="C32" s="277"/>
    </row>
    <row r="33" spans="1:3" s="1" customFormat="1" ht="12" customHeight="1" thickBot="1" x14ac:dyDescent="0.3">
      <c r="A33" s="16" t="s">
        <v>272</v>
      </c>
      <c r="B33" s="380" t="s">
        <v>277</v>
      </c>
      <c r="C33" s="279"/>
    </row>
    <row r="34" spans="1:3" s="1" customFormat="1" ht="12" customHeight="1" thickBot="1" x14ac:dyDescent="0.3">
      <c r="A34" s="20" t="s">
        <v>21</v>
      </c>
      <c r="B34" s="21" t="s">
        <v>441</v>
      </c>
      <c r="C34" s="275">
        <f>SUM(C35:C45)</f>
        <v>0</v>
      </c>
    </row>
    <row r="35" spans="1:3" s="1" customFormat="1" ht="12" customHeight="1" x14ac:dyDescent="0.25">
      <c r="A35" s="15" t="s">
        <v>91</v>
      </c>
      <c r="B35" s="378" t="s">
        <v>280</v>
      </c>
      <c r="C35" s="278"/>
    </row>
    <row r="36" spans="1:3" s="1" customFormat="1" ht="12" customHeight="1" x14ac:dyDescent="0.25">
      <c r="A36" s="14" t="s">
        <v>92</v>
      </c>
      <c r="B36" s="379" t="s">
        <v>281</v>
      </c>
      <c r="C36" s="277"/>
    </row>
    <row r="37" spans="1:3" s="1" customFormat="1" ht="12" customHeight="1" x14ac:dyDescent="0.25">
      <c r="A37" s="14" t="s">
        <v>93</v>
      </c>
      <c r="B37" s="379" t="s">
        <v>282</v>
      </c>
      <c r="C37" s="277"/>
    </row>
    <row r="38" spans="1:3" s="1" customFormat="1" ht="12" customHeight="1" x14ac:dyDescent="0.25">
      <c r="A38" s="14" t="s">
        <v>175</v>
      </c>
      <c r="B38" s="379" t="s">
        <v>283</v>
      </c>
      <c r="C38" s="277"/>
    </row>
    <row r="39" spans="1:3" s="1" customFormat="1" ht="12" customHeight="1" x14ac:dyDescent="0.25">
      <c r="A39" s="14" t="s">
        <v>176</v>
      </c>
      <c r="B39" s="379" t="s">
        <v>284</v>
      </c>
      <c r="C39" s="277"/>
    </row>
    <row r="40" spans="1:3" s="1" customFormat="1" ht="12" customHeight="1" x14ac:dyDescent="0.25">
      <c r="A40" s="14" t="s">
        <v>177</v>
      </c>
      <c r="B40" s="379" t="s">
        <v>285</v>
      </c>
      <c r="C40" s="277"/>
    </row>
    <row r="41" spans="1:3" s="1" customFormat="1" ht="12" customHeight="1" x14ac:dyDescent="0.25">
      <c r="A41" s="14" t="s">
        <v>178</v>
      </c>
      <c r="B41" s="379" t="s">
        <v>286</v>
      </c>
      <c r="C41" s="277"/>
    </row>
    <row r="42" spans="1:3" s="1" customFormat="1" ht="12" customHeight="1" x14ac:dyDescent="0.25">
      <c r="A42" s="14" t="s">
        <v>179</v>
      </c>
      <c r="B42" s="379" t="s">
        <v>287</v>
      </c>
      <c r="C42" s="277"/>
    </row>
    <row r="43" spans="1:3" s="1" customFormat="1" ht="12" customHeight="1" x14ac:dyDescent="0.25">
      <c r="A43" s="14" t="s">
        <v>278</v>
      </c>
      <c r="B43" s="379" t="s">
        <v>288</v>
      </c>
      <c r="C43" s="280"/>
    </row>
    <row r="44" spans="1:3" s="1" customFormat="1" ht="12" customHeight="1" x14ac:dyDescent="0.25">
      <c r="A44" s="16" t="s">
        <v>279</v>
      </c>
      <c r="B44" s="380" t="s">
        <v>443</v>
      </c>
      <c r="C44" s="367"/>
    </row>
    <row r="45" spans="1:3" s="1" customFormat="1" ht="12" customHeight="1" thickBot="1" x14ac:dyDescent="0.3">
      <c r="A45" s="16" t="s">
        <v>442</v>
      </c>
      <c r="B45" s="272" t="s">
        <v>289</v>
      </c>
      <c r="C45" s="367"/>
    </row>
    <row r="46" spans="1:3" s="1" customFormat="1" ht="12" customHeight="1" thickBot="1" x14ac:dyDescent="0.3">
      <c r="A46" s="20" t="s">
        <v>22</v>
      </c>
      <c r="B46" s="21" t="s">
        <v>290</v>
      </c>
      <c r="C46" s="275">
        <f>SUM(C47:C51)</f>
        <v>0</v>
      </c>
    </row>
    <row r="47" spans="1:3" s="1" customFormat="1" ht="12" customHeight="1" x14ac:dyDescent="0.25">
      <c r="A47" s="15" t="s">
        <v>94</v>
      </c>
      <c r="B47" s="378" t="s">
        <v>294</v>
      </c>
      <c r="C47" s="415"/>
    </row>
    <row r="48" spans="1:3" s="1" customFormat="1" ht="12" customHeight="1" x14ac:dyDescent="0.25">
      <c r="A48" s="14" t="s">
        <v>95</v>
      </c>
      <c r="B48" s="379" t="s">
        <v>295</v>
      </c>
      <c r="C48" s="280"/>
    </row>
    <row r="49" spans="1:3" s="1" customFormat="1" ht="12" customHeight="1" x14ac:dyDescent="0.25">
      <c r="A49" s="14" t="s">
        <v>291</v>
      </c>
      <c r="B49" s="379" t="s">
        <v>296</v>
      </c>
      <c r="C49" s="280"/>
    </row>
    <row r="50" spans="1:3" s="1" customFormat="1" ht="12" customHeight="1" x14ac:dyDescent="0.25">
      <c r="A50" s="14" t="s">
        <v>292</v>
      </c>
      <c r="B50" s="379" t="s">
        <v>297</v>
      </c>
      <c r="C50" s="280"/>
    </row>
    <row r="51" spans="1:3" s="1" customFormat="1" ht="12" customHeight="1" thickBot="1" x14ac:dyDescent="0.3">
      <c r="A51" s="16" t="s">
        <v>293</v>
      </c>
      <c r="B51" s="272" t="s">
        <v>298</v>
      </c>
      <c r="C51" s="367"/>
    </row>
    <row r="52" spans="1:3" s="1" customFormat="1" ht="12" customHeight="1" thickBot="1" x14ac:dyDescent="0.3">
      <c r="A52" s="20" t="s">
        <v>180</v>
      </c>
      <c r="B52" s="21" t="s">
        <v>299</v>
      </c>
      <c r="C52" s="275">
        <f>SUM(C53:C55)</f>
        <v>0</v>
      </c>
    </row>
    <row r="53" spans="1:3" s="1" customFormat="1" ht="12" customHeight="1" x14ac:dyDescent="0.25">
      <c r="A53" s="15" t="s">
        <v>96</v>
      </c>
      <c r="B53" s="378" t="s">
        <v>300</v>
      </c>
      <c r="C53" s="278"/>
    </row>
    <row r="54" spans="1:3" s="1" customFormat="1" ht="12" customHeight="1" x14ac:dyDescent="0.25">
      <c r="A54" s="14" t="s">
        <v>97</v>
      </c>
      <c r="B54" s="379" t="s">
        <v>434</v>
      </c>
      <c r="C54" s="277"/>
    </row>
    <row r="55" spans="1:3" s="1" customFormat="1" ht="12" customHeight="1" x14ac:dyDescent="0.25">
      <c r="A55" s="14" t="s">
        <v>303</v>
      </c>
      <c r="B55" s="379" t="s">
        <v>301</v>
      </c>
      <c r="C55" s="277"/>
    </row>
    <row r="56" spans="1:3" s="1" customFormat="1" ht="12" customHeight="1" thickBot="1" x14ac:dyDescent="0.3">
      <c r="A56" s="16" t="s">
        <v>304</v>
      </c>
      <c r="B56" s="272" t="s">
        <v>302</v>
      </c>
      <c r="C56" s="279"/>
    </row>
    <row r="57" spans="1:3" s="1" customFormat="1" ht="12" customHeight="1" thickBot="1" x14ac:dyDescent="0.3">
      <c r="A57" s="20" t="s">
        <v>24</v>
      </c>
      <c r="B57" s="270" t="s">
        <v>305</v>
      </c>
      <c r="C57" s="275">
        <f>SUM(C58:C60)</f>
        <v>0</v>
      </c>
    </row>
    <row r="58" spans="1:3" s="1" customFormat="1" ht="12" customHeight="1" x14ac:dyDescent="0.25">
      <c r="A58" s="15" t="s">
        <v>181</v>
      </c>
      <c r="B58" s="378" t="s">
        <v>307</v>
      </c>
      <c r="C58" s="280"/>
    </row>
    <row r="59" spans="1:3" s="1" customFormat="1" ht="12" customHeight="1" x14ac:dyDescent="0.25">
      <c r="A59" s="14" t="s">
        <v>182</v>
      </c>
      <c r="B59" s="379" t="s">
        <v>435</v>
      </c>
      <c r="C59" s="280"/>
    </row>
    <row r="60" spans="1:3" s="1" customFormat="1" ht="12" customHeight="1" x14ac:dyDescent="0.25">
      <c r="A60" s="14" t="s">
        <v>227</v>
      </c>
      <c r="B60" s="379" t="s">
        <v>308</v>
      </c>
      <c r="C60" s="280"/>
    </row>
    <row r="61" spans="1:3" s="1" customFormat="1" ht="12" customHeight="1" thickBot="1" x14ac:dyDescent="0.3">
      <c r="A61" s="16" t="s">
        <v>306</v>
      </c>
      <c r="B61" s="272" t="s">
        <v>309</v>
      </c>
      <c r="C61" s="280"/>
    </row>
    <row r="62" spans="1:3" s="1" customFormat="1" ht="12" customHeight="1" thickBot="1" x14ac:dyDescent="0.3">
      <c r="A62" s="448" t="s">
        <v>486</v>
      </c>
      <c r="B62" s="21" t="s">
        <v>310</v>
      </c>
      <c r="C62" s="281">
        <f>+C5+C12+C19+C26+C34+C46+C52+C57</f>
        <v>0</v>
      </c>
    </row>
    <row r="63" spans="1:3" s="1" customFormat="1" ht="12" customHeight="1" thickBot="1" x14ac:dyDescent="0.3">
      <c r="A63" s="417" t="s">
        <v>311</v>
      </c>
      <c r="B63" s="270" t="s">
        <v>312</v>
      </c>
      <c r="C63" s="275">
        <f>SUM(C64:C66)</f>
        <v>0</v>
      </c>
    </row>
    <row r="64" spans="1:3" s="1" customFormat="1" ht="12" customHeight="1" x14ac:dyDescent="0.25">
      <c r="A64" s="15" t="s">
        <v>343</v>
      </c>
      <c r="B64" s="378" t="s">
        <v>313</v>
      </c>
      <c r="C64" s="280"/>
    </row>
    <row r="65" spans="1:3" s="1" customFormat="1" ht="12" customHeight="1" x14ac:dyDescent="0.25">
      <c r="A65" s="14" t="s">
        <v>352</v>
      </c>
      <c r="B65" s="379" t="s">
        <v>314</v>
      </c>
      <c r="C65" s="280"/>
    </row>
    <row r="66" spans="1:3" s="1" customFormat="1" ht="12" customHeight="1" thickBot="1" x14ac:dyDescent="0.3">
      <c r="A66" s="16" t="s">
        <v>353</v>
      </c>
      <c r="B66" s="442" t="s">
        <v>471</v>
      </c>
      <c r="C66" s="280"/>
    </row>
    <row r="67" spans="1:3" s="1" customFormat="1" ht="12" customHeight="1" thickBot="1" x14ac:dyDescent="0.3">
      <c r="A67" s="417" t="s">
        <v>316</v>
      </c>
      <c r="B67" s="270" t="s">
        <v>317</v>
      </c>
      <c r="C67" s="275">
        <f>SUM(C68:C71)</f>
        <v>0</v>
      </c>
    </row>
    <row r="68" spans="1:3" s="1" customFormat="1" ht="12" customHeight="1" x14ac:dyDescent="0.25">
      <c r="A68" s="15" t="s">
        <v>149</v>
      </c>
      <c r="B68" s="378" t="s">
        <v>318</v>
      </c>
      <c r="C68" s="280"/>
    </row>
    <row r="69" spans="1:3" s="1" customFormat="1" ht="12" customHeight="1" x14ac:dyDescent="0.25">
      <c r="A69" s="14" t="s">
        <v>150</v>
      </c>
      <c r="B69" s="379" t="s">
        <v>319</v>
      </c>
      <c r="C69" s="280"/>
    </row>
    <row r="70" spans="1:3" s="1" customFormat="1" ht="12" customHeight="1" x14ac:dyDescent="0.25">
      <c r="A70" s="14" t="s">
        <v>344</v>
      </c>
      <c r="B70" s="379" t="s">
        <v>320</v>
      </c>
      <c r="C70" s="280"/>
    </row>
    <row r="71" spans="1:3" s="1" customFormat="1" ht="12" customHeight="1" thickBot="1" x14ac:dyDescent="0.3">
      <c r="A71" s="16" t="s">
        <v>345</v>
      </c>
      <c r="B71" s="272" t="s">
        <v>321</v>
      </c>
      <c r="C71" s="280"/>
    </row>
    <row r="72" spans="1:3" s="1" customFormat="1" ht="12" customHeight="1" thickBot="1" x14ac:dyDescent="0.3">
      <c r="A72" s="417" t="s">
        <v>322</v>
      </c>
      <c r="B72" s="270" t="s">
        <v>323</v>
      </c>
      <c r="C72" s="275">
        <f>SUM(C73:C74)</f>
        <v>0</v>
      </c>
    </row>
    <row r="73" spans="1:3" s="1" customFormat="1" ht="12" customHeight="1" x14ac:dyDescent="0.25">
      <c r="A73" s="15" t="s">
        <v>346</v>
      </c>
      <c r="B73" s="378" t="s">
        <v>324</v>
      </c>
      <c r="C73" s="280"/>
    </row>
    <row r="74" spans="1:3" s="1" customFormat="1" ht="12" customHeight="1" thickBot="1" x14ac:dyDescent="0.3">
      <c r="A74" s="16" t="s">
        <v>347</v>
      </c>
      <c r="B74" s="272" t="s">
        <v>325</v>
      </c>
      <c r="C74" s="280"/>
    </row>
    <row r="75" spans="1:3" s="1" customFormat="1" ht="12" customHeight="1" thickBot="1" x14ac:dyDescent="0.3">
      <c r="A75" s="417" t="s">
        <v>326</v>
      </c>
      <c r="B75" s="270" t="s">
        <v>327</v>
      </c>
      <c r="C75" s="275">
        <f>SUM(C76:C79)</f>
        <v>0</v>
      </c>
    </row>
    <row r="76" spans="1:3" s="1" customFormat="1" ht="12" customHeight="1" x14ac:dyDescent="0.25">
      <c r="A76" s="15" t="s">
        <v>348</v>
      </c>
      <c r="B76" s="378" t="s">
        <v>328</v>
      </c>
      <c r="C76" s="280"/>
    </row>
    <row r="77" spans="1:3" s="1" customFormat="1" ht="12" customHeight="1" x14ac:dyDescent="0.25">
      <c r="A77" s="14" t="s">
        <v>349</v>
      </c>
      <c r="B77" s="379" t="s">
        <v>329</v>
      </c>
      <c r="C77" s="280"/>
    </row>
    <row r="78" spans="1:3" s="1" customFormat="1" ht="12" customHeight="1" x14ac:dyDescent="0.25">
      <c r="A78" s="16" t="s">
        <v>350</v>
      </c>
      <c r="B78" s="380" t="s">
        <v>564</v>
      </c>
      <c r="C78" s="280">
        <v>0</v>
      </c>
    </row>
    <row r="79" spans="1:3" s="1" customFormat="1" ht="12" customHeight="1" thickBot="1" x14ac:dyDescent="0.3">
      <c r="A79" s="16" t="s">
        <v>563</v>
      </c>
      <c r="B79" s="272" t="s">
        <v>330</v>
      </c>
      <c r="C79" s="280"/>
    </row>
    <row r="80" spans="1:3" s="1" customFormat="1" ht="12" customHeight="1" thickBot="1" x14ac:dyDescent="0.3">
      <c r="A80" s="417" t="s">
        <v>331</v>
      </c>
      <c r="B80" s="270" t="s">
        <v>351</v>
      </c>
      <c r="C80" s="275">
        <f>SUM(C81:C84)</f>
        <v>0</v>
      </c>
    </row>
    <row r="81" spans="1:3" s="1" customFormat="1" ht="12" customHeight="1" x14ac:dyDescent="0.25">
      <c r="A81" s="382" t="s">
        <v>332</v>
      </c>
      <c r="B81" s="378" t="s">
        <v>333</v>
      </c>
      <c r="C81" s="280"/>
    </row>
    <row r="82" spans="1:3" s="1" customFormat="1" ht="12" customHeight="1" x14ac:dyDescent="0.25">
      <c r="A82" s="383" t="s">
        <v>334</v>
      </c>
      <c r="B82" s="379" t="s">
        <v>335</v>
      </c>
      <c r="C82" s="280"/>
    </row>
    <row r="83" spans="1:3" s="1" customFormat="1" ht="12" customHeight="1" x14ac:dyDescent="0.25">
      <c r="A83" s="383" t="s">
        <v>336</v>
      </c>
      <c r="B83" s="379" t="s">
        <v>337</v>
      </c>
      <c r="C83" s="280"/>
    </row>
    <row r="84" spans="1:3" s="1" customFormat="1" ht="12" customHeight="1" thickBot="1" x14ac:dyDescent="0.3">
      <c r="A84" s="384" t="s">
        <v>338</v>
      </c>
      <c r="B84" s="272" t="s">
        <v>339</v>
      </c>
      <c r="C84" s="280"/>
    </row>
    <row r="85" spans="1:3" s="1" customFormat="1" ht="12" customHeight="1" thickBot="1" x14ac:dyDescent="0.3">
      <c r="A85" s="417" t="s">
        <v>340</v>
      </c>
      <c r="B85" s="270" t="s">
        <v>485</v>
      </c>
      <c r="C85" s="416"/>
    </row>
    <row r="86" spans="1:3" s="1" customFormat="1" ht="13.5" customHeight="1" thickBot="1" x14ac:dyDescent="0.3">
      <c r="A86" s="417" t="s">
        <v>342</v>
      </c>
      <c r="B86" s="270" t="s">
        <v>341</v>
      </c>
      <c r="C86" s="416"/>
    </row>
    <row r="87" spans="1:3" s="1" customFormat="1" ht="15.75" customHeight="1" thickBot="1" x14ac:dyDescent="0.3">
      <c r="A87" s="417" t="s">
        <v>354</v>
      </c>
      <c r="B87" s="385" t="s">
        <v>488</v>
      </c>
      <c r="C87" s="281">
        <f>+C63+C67+C72+C75+C80+C86+C85</f>
        <v>0</v>
      </c>
    </row>
    <row r="88" spans="1:3" s="1" customFormat="1" ht="16.5" customHeight="1" thickBot="1" x14ac:dyDescent="0.3">
      <c r="A88" s="418" t="s">
        <v>487</v>
      </c>
      <c r="B88" s="386" t="s">
        <v>489</v>
      </c>
      <c r="C88" s="281">
        <f>+C62+C87</f>
        <v>0</v>
      </c>
    </row>
    <row r="89" spans="1:3" s="1" customFormat="1" ht="83.25" customHeight="1" x14ac:dyDescent="0.25">
      <c r="A89" s="5"/>
      <c r="B89" s="6"/>
      <c r="C89" s="282"/>
    </row>
    <row r="90" spans="1:3" ht="16.5" customHeight="1" x14ac:dyDescent="0.3">
      <c r="A90" s="871" t="s">
        <v>46</v>
      </c>
      <c r="B90" s="871"/>
      <c r="C90" s="871"/>
    </row>
    <row r="91" spans="1:3" ht="16.5" customHeight="1" thickBot="1" x14ac:dyDescent="0.35">
      <c r="A91" s="872" t="s">
        <v>153</v>
      </c>
      <c r="B91" s="872"/>
      <c r="C91" s="135" t="s">
        <v>226</v>
      </c>
    </row>
    <row r="92" spans="1:3" ht="38.1" customHeight="1" thickBot="1" x14ac:dyDescent="0.35">
      <c r="A92" s="23" t="s">
        <v>69</v>
      </c>
      <c r="B92" s="24" t="s">
        <v>47</v>
      </c>
      <c r="C92" s="39" t="str">
        <f>+C3</f>
        <v>2019. évi előirányzat</v>
      </c>
    </row>
    <row r="93" spans="1:3" s="377" customFormat="1" ht="12" customHeight="1" thickBot="1" x14ac:dyDescent="0.25">
      <c r="A93" s="32" t="s">
        <v>502</v>
      </c>
      <c r="B93" s="33" t="s">
        <v>503</v>
      </c>
      <c r="C93" s="34" t="s">
        <v>504</v>
      </c>
    </row>
    <row r="94" spans="1:3" ht="12" customHeight="1" thickBot="1" x14ac:dyDescent="0.35">
      <c r="A94" s="22" t="s">
        <v>17</v>
      </c>
      <c r="B94" s="29" t="s">
        <v>447</v>
      </c>
      <c r="C94" s="274">
        <f>C95+C96+C97+C98+C99+C112</f>
        <v>0</v>
      </c>
    </row>
    <row r="95" spans="1:3" ht="12" customHeight="1" x14ac:dyDescent="0.3">
      <c r="A95" s="17" t="s">
        <v>98</v>
      </c>
      <c r="B95" s="10" t="s">
        <v>48</v>
      </c>
      <c r="C95" s="276"/>
    </row>
    <row r="96" spans="1:3" ht="12" customHeight="1" x14ac:dyDescent="0.3">
      <c r="A96" s="14" t="s">
        <v>99</v>
      </c>
      <c r="B96" s="8" t="s">
        <v>183</v>
      </c>
      <c r="C96" s="277"/>
    </row>
    <row r="97" spans="1:3" ht="12" customHeight="1" x14ac:dyDescent="0.3">
      <c r="A97" s="14" t="s">
        <v>100</v>
      </c>
      <c r="B97" s="8" t="s">
        <v>139</v>
      </c>
      <c r="C97" s="279"/>
    </row>
    <row r="98" spans="1:3" ht="12" customHeight="1" x14ac:dyDescent="0.3">
      <c r="A98" s="14" t="s">
        <v>101</v>
      </c>
      <c r="B98" s="11" t="s">
        <v>184</v>
      </c>
      <c r="C98" s="279"/>
    </row>
    <row r="99" spans="1:3" ht="12" customHeight="1" x14ac:dyDescent="0.3">
      <c r="A99" s="14" t="s">
        <v>112</v>
      </c>
      <c r="B99" s="19" t="s">
        <v>185</v>
      </c>
      <c r="C99" s="279"/>
    </row>
    <row r="100" spans="1:3" ht="12" customHeight="1" x14ac:dyDescent="0.3">
      <c r="A100" s="14" t="s">
        <v>102</v>
      </c>
      <c r="B100" s="8" t="s">
        <v>452</v>
      </c>
      <c r="C100" s="279"/>
    </row>
    <row r="101" spans="1:3" ht="12" customHeight="1" x14ac:dyDescent="0.3">
      <c r="A101" s="14" t="s">
        <v>103</v>
      </c>
      <c r="B101" s="140" t="s">
        <v>451</v>
      </c>
      <c r="C101" s="279"/>
    </row>
    <row r="102" spans="1:3" ht="12" customHeight="1" x14ac:dyDescent="0.3">
      <c r="A102" s="14" t="s">
        <v>113</v>
      </c>
      <c r="B102" s="140" t="s">
        <v>450</v>
      </c>
      <c r="C102" s="279"/>
    </row>
    <row r="103" spans="1:3" ht="12" customHeight="1" x14ac:dyDescent="0.3">
      <c r="A103" s="14" t="s">
        <v>114</v>
      </c>
      <c r="B103" s="138" t="s">
        <v>357</v>
      </c>
      <c r="C103" s="279"/>
    </row>
    <row r="104" spans="1:3" ht="12" customHeight="1" x14ac:dyDescent="0.3">
      <c r="A104" s="14" t="s">
        <v>115</v>
      </c>
      <c r="B104" s="139" t="s">
        <v>358</v>
      </c>
      <c r="C104" s="279"/>
    </row>
    <row r="105" spans="1:3" ht="12" customHeight="1" x14ac:dyDescent="0.3">
      <c r="A105" s="14" t="s">
        <v>116</v>
      </c>
      <c r="B105" s="139" t="s">
        <v>359</v>
      </c>
      <c r="C105" s="279"/>
    </row>
    <row r="106" spans="1:3" ht="12" customHeight="1" x14ac:dyDescent="0.3">
      <c r="A106" s="14" t="s">
        <v>118</v>
      </c>
      <c r="B106" s="138" t="s">
        <v>360</v>
      </c>
      <c r="C106" s="279"/>
    </row>
    <row r="107" spans="1:3" ht="12" customHeight="1" x14ac:dyDescent="0.3">
      <c r="A107" s="14" t="s">
        <v>186</v>
      </c>
      <c r="B107" s="138" t="s">
        <v>361</v>
      </c>
      <c r="C107" s="279"/>
    </row>
    <row r="108" spans="1:3" ht="12" customHeight="1" x14ac:dyDescent="0.3">
      <c r="A108" s="14" t="s">
        <v>355</v>
      </c>
      <c r="B108" s="139" t="s">
        <v>362</v>
      </c>
      <c r="C108" s="279"/>
    </row>
    <row r="109" spans="1:3" ht="12" customHeight="1" x14ac:dyDescent="0.3">
      <c r="A109" s="13" t="s">
        <v>356</v>
      </c>
      <c r="B109" s="140" t="s">
        <v>363</v>
      </c>
      <c r="C109" s="279"/>
    </row>
    <row r="110" spans="1:3" ht="12" customHeight="1" x14ac:dyDescent="0.3">
      <c r="A110" s="14" t="s">
        <v>448</v>
      </c>
      <c r="B110" s="140" t="s">
        <v>364</v>
      </c>
      <c r="C110" s="279"/>
    </row>
    <row r="111" spans="1:3" ht="12" customHeight="1" x14ac:dyDescent="0.3">
      <c r="A111" s="16" t="s">
        <v>449</v>
      </c>
      <c r="B111" s="140" t="s">
        <v>365</v>
      </c>
      <c r="C111" s="279"/>
    </row>
    <row r="112" spans="1:3" ht="12" customHeight="1" x14ac:dyDescent="0.3">
      <c r="A112" s="14" t="s">
        <v>453</v>
      </c>
      <c r="B112" s="11" t="s">
        <v>49</v>
      </c>
      <c r="C112" s="277"/>
    </row>
    <row r="113" spans="1:3" ht="12" customHeight="1" x14ac:dyDescent="0.3">
      <c r="A113" s="14" t="s">
        <v>454</v>
      </c>
      <c r="B113" s="8" t="s">
        <v>456</v>
      </c>
      <c r="C113" s="277"/>
    </row>
    <row r="114" spans="1:3" ht="12" customHeight="1" thickBot="1" x14ac:dyDescent="0.35">
      <c r="A114" s="18" t="s">
        <v>455</v>
      </c>
      <c r="B114" s="446" t="s">
        <v>457</v>
      </c>
      <c r="C114" s="283"/>
    </row>
    <row r="115" spans="1:3" ht="12" customHeight="1" thickBot="1" x14ac:dyDescent="0.35">
      <c r="A115" s="443" t="s">
        <v>18</v>
      </c>
      <c r="B115" s="444" t="s">
        <v>366</v>
      </c>
      <c r="C115" s="445">
        <f>+C116+C118+C120</f>
        <v>0</v>
      </c>
    </row>
    <row r="116" spans="1:3" ht="12" customHeight="1" x14ac:dyDescent="0.3">
      <c r="A116" s="15" t="s">
        <v>104</v>
      </c>
      <c r="B116" s="8" t="s">
        <v>225</v>
      </c>
      <c r="C116" s="278"/>
    </row>
    <row r="117" spans="1:3" ht="12" customHeight="1" x14ac:dyDescent="0.3">
      <c r="A117" s="15" t="s">
        <v>105</v>
      </c>
      <c r="B117" s="12" t="s">
        <v>370</v>
      </c>
      <c r="C117" s="278"/>
    </row>
    <row r="118" spans="1:3" ht="12" customHeight="1" x14ac:dyDescent="0.3">
      <c r="A118" s="15" t="s">
        <v>106</v>
      </c>
      <c r="B118" s="12" t="s">
        <v>187</v>
      </c>
      <c r="C118" s="277"/>
    </row>
    <row r="119" spans="1:3" ht="12" customHeight="1" x14ac:dyDescent="0.3">
      <c r="A119" s="15" t="s">
        <v>107</v>
      </c>
      <c r="B119" s="12" t="s">
        <v>371</v>
      </c>
      <c r="C119" s="252"/>
    </row>
    <row r="120" spans="1:3" ht="12" customHeight="1" x14ac:dyDescent="0.3">
      <c r="A120" s="15" t="s">
        <v>108</v>
      </c>
      <c r="B120" s="272" t="s">
        <v>228</v>
      </c>
      <c r="C120" s="252"/>
    </row>
    <row r="121" spans="1:3" ht="12" customHeight="1" x14ac:dyDescent="0.3">
      <c r="A121" s="15" t="s">
        <v>117</v>
      </c>
      <c r="B121" s="271" t="s">
        <v>436</v>
      </c>
      <c r="C121" s="252"/>
    </row>
    <row r="122" spans="1:3" ht="12" customHeight="1" x14ac:dyDescent="0.3">
      <c r="A122" s="15" t="s">
        <v>119</v>
      </c>
      <c r="B122" s="376" t="s">
        <v>376</v>
      </c>
      <c r="C122" s="252"/>
    </row>
    <row r="123" spans="1:3" x14ac:dyDescent="0.3">
      <c r="A123" s="15" t="s">
        <v>188</v>
      </c>
      <c r="B123" s="139" t="s">
        <v>359</v>
      </c>
      <c r="C123" s="252"/>
    </row>
    <row r="124" spans="1:3" ht="12" customHeight="1" x14ac:dyDescent="0.3">
      <c r="A124" s="15" t="s">
        <v>189</v>
      </c>
      <c r="B124" s="139" t="s">
        <v>375</v>
      </c>
      <c r="C124" s="252"/>
    </row>
    <row r="125" spans="1:3" ht="12" customHeight="1" x14ac:dyDescent="0.3">
      <c r="A125" s="15" t="s">
        <v>190</v>
      </c>
      <c r="B125" s="139" t="s">
        <v>374</v>
      </c>
      <c r="C125" s="252"/>
    </row>
    <row r="126" spans="1:3" ht="12" customHeight="1" x14ac:dyDescent="0.3">
      <c r="A126" s="15" t="s">
        <v>367</v>
      </c>
      <c r="B126" s="139" t="s">
        <v>362</v>
      </c>
      <c r="C126" s="252"/>
    </row>
    <row r="127" spans="1:3" ht="12" customHeight="1" x14ac:dyDescent="0.3">
      <c r="A127" s="15" t="s">
        <v>368</v>
      </c>
      <c r="B127" s="139" t="s">
        <v>373</v>
      </c>
      <c r="C127" s="252"/>
    </row>
    <row r="128" spans="1:3" ht="16.2" thickBot="1" x14ac:dyDescent="0.35">
      <c r="A128" s="13" t="s">
        <v>369</v>
      </c>
      <c r="B128" s="139" t="s">
        <v>372</v>
      </c>
      <c r="C128" s="253"/>
    </row>
    <row r="129" spans="1:3" ht="12" customHeight="1" thickBot="1" x14ac:dyDescent="0.35">
      <c r="A129" s="20" t="s">
        <v>19</v>
      </c>
      <c r="B129" s="123" t="s">
        <v>458</v>
      </c>
      <c r="C129" s="275">
        <f>+C94+C115</f>
        <v>0</v>
      </c>
    </row>
    <row r="130" spans="1:3" ht="12" customHeight="1" thickBot="1" x14ac:dyDescent="0.35">
      <c r="A130" s="20" t="s">
        <v>20</v>
      </c>
      <c r="B130" s="123" t="s">
        <v>459</v>
      </c>
      <c r="C130" s="275">
        <f>+C131+C132+C133</f>
        <v>0</v>
      </c>
    </row>
    <row r="131" spans="1:3" ht="12" customHeight="1" x14ac:dyDescent="0.3">
      <c r="A131" s="15" t="s">
        <v>267</v>
      </c>
      <c r="B131" s="12" t="s">
        <v>466</v>
      </c>
      <c r="C131" s="252"/>
    </row>
    <row r="132" spans="1:3" ht="12" customHeight="1" x14ac:dyDescent="0.3">
      <c r="A132" s="15" t="s">
        <v>270</v>
      </c>
      <c r="B132" s="12" t="s">
        <v>467</v>
      </c>
      <c r="C132" s="252"/>
    </row>
    <row r="133" spans="1:3" ht="12" customHeight="1" thickBot="1" x14ac:dyDescent="0.35">
      <c r="A133" s="13" t="s">
        <v>271</v>
      </c>
      <c r="B133" s="12" t="s">
        <v>468</v>
      </c>
      <c r="C133" s="252"/>
    </row>
    <row r="134" spans="1:3" ht="12" customHeight="1" thickBot="1" x14ac:dyDescent="0.35">
      <c r="A134" s="20" t="s">
        <v>21</v>
      </c>
      <c r="B134" s="123" t="s">
        <v>460</v>
      </c>
      <c r="C134" s="275">
        <f>SUM(C135:C140)</f>
        <v>0</v>
      </c>
    </row>
    <row r="135" spans="1:3" ht="12" customHeight="1" x14ac:dyDescent="0.3">
      <c r="A135" s="15" t="s">
        <v>91</v>
      </c>
      <c r="B135" s="9" t="s">
        <v>469</v>
      </c>
      <c r="C135" s="252"/>
    </row>
    <row r="136" spans="1:3" ht="12" customHeight="1" x14ac:dyDescent="0.3">
      <c r="A136" s="15" t="s">
        <v>92</v>
      </c>
      <c r="B136" s="9" t="s">
        <v>461</v>
      </c>
      <c r="C136" s="252"/>
    </row>
    <row r="137" spans="1:3" ht="12" customHeight="1" x14ac:dyDescent="0.3">
      <c r="A137" s="15" t="s">
        <v>93</v>
      </c>
      <c r="B137" s="9" t="s">
        <v>462</v>
      </c>
      <c r="C137" s="252"/>
    </row>
    <row r="138" spans="1:3" ht="12" customHeight="1" x14ac:dyDescent="0.3">
      <c r="A138" s="15" t="s">
        <v>175</v>
      </c>
      <c r="B138" s="9" t="s">
        <v>463</v>
      </c>
      <c r="C138" s="252"/>
    </row>
    <row r="139" spans="1:3" ht="12" customHeight="1" x14ac:dyDescent="0.3">
      <c r="A139" s="15" t="s">
        <v>176</v>
      </c>
      <c r="B139" s="9" t="s">
        <v>464</v>
      </c>
      <c r="C139" s="252"/>
    </row>
    <row r="140" spans="1:3" ht="12" customHeight="1" thickBot="1" x14ac:dyDescent="0.35">
      <c r="A140" s="13" t="s">
        <v>177</v>
      </c>
      <c r="B140" s="9" t="s">
        <v>465</v>
      </c>
      <c r="C140" s="252"/>
    </row>
    <row r="141" spans="1:3" ht="12" customHeight="1" thickBot="1" x14ac:dyDescent="0.35">
      <c r="A141" s="20" t="s">
        <v>22</v>
      </c>
      <c r="B141" s="123" t="s">
        <v>473</v>
      </c>
      <c r="C141" s="281">
        <f>+C142+C143+C144+C145</f>
        <v>0</v>
      </c>
    </row>
    <row r="142" spans="1:3" ht="12" customHeight="1" x14ac:dyDescent="0.3">
      <c r="A142" s="15" t="s">
        <v>94</v>
      </c>
      <c r="B142" s="9" t="s">
        <v>377</v>
      </c>
      <c r="C142" s="252"/>
    </row>
    <row r="143" spans="1:3" ht="12" customHeight="1" x14ac:dyDescent="0.3">
      <c r="A143" s="15" t="s">
        <v>95</v>
      </c>
      <c r="B143" s="9" t="s">
        <v>378</v>
      </c>
      <c r="C143" s="252"/>
    </row>
    <row r="144" spans="1:3" ht="12" customHeight="1" x14ac:dyDescent="0.3">
      <c r="A144" s="15" t="s">
        <v>291</v>
      </c>
      <c r="B144" s="9" t="s">
        <v>474</v>
      </c>
      <c r="C144" s="252"/>
    </row>
    <row r="145" spans="1:9" ht="12" customHeight="1" thickBot="1" x14ac:dyDescent="0.35">
      <c r="A145" s="13" t="s">
        <v>292</v>
      </c>
      <c r="B145" s="7" t="s">
        <v>397</v>
      </c>
      <c r="C145" s="252"/>
    </row>
    <row r="146" spans="1:9" ht="12" customHeight="1" thickBot="1" x14ac:dyDescent="0.35">
      <c r="A146" s="20" t="s">
        <v>23</v>
      </c>
      <c r="B146" s="123" t="s">
        <v>475</v>
      </c>
      <c r="C146" s="284">
        <f>SUM(C147:C151)</f>
        <v>0</v>
      </c>
    </row>
    <row r="147" spans="1:9" ht="12" customHeight="1" x14ac:dyDescent="0.3">
      <c r="A147" s="15" t="s">
        <v>96</v>
      </c>
      <c r="B147" s="9" t="s">
        <v>470</v>
      </c>
      <c r="C147" s="252"/>
    </row>
    <row r="148" spans="1:9" ht="12" customHeight="1" x14ac:dyDescent="0.3">
      <c r="A148" s="15" t="s">
        <v>97</v>
      </c>
      <c r="B148" s="9" t="s">
        <v>477</v>
      </c>
      <c r="C148" s="252"/>
    </row>
    <row r="149" spans="1:9" ht="12" customHeight="1" x14ac:dyDescent="0.3">
      <c r="A149" s="15" t="s">
        <v>303</v>
      </c>
      <c r="B149" s="9" t="s">
        <v>472</v>
      </c>
      <c r="C149" s="252"/>
    </row>
    <row r="150" spans="1:9" ht="12" customHeight="1" x14ac:dyDescent="0.3">
      <c r="A150" s="15" t="s">
        <v>304</v>
      </c>
      <c r="B150" s="9" t="s">
        <v>478</v>
      </c>
      <c r="C150" s="252"/>
    </row>
    <row r="151" spans="1:9" ht="12" customHeight="1" thickBot="1" x14ac:dyDescent="0.35">
      <c r="A151" s="15" t="s">
        <v>476</v>
      </c>
      <c r="B151" s="9" t="s">
        <v>479</v>
      </c>
      <c r="C151" s="252"/>
    </row>
    <row r="152" spans="1:9" ht="12" customHeight="1" thickBot="1" x14ac:dyDescent="0.35">
      <c r="A152" s="20" t="s">
        <v>24</v>
      </c>
      <c r="B152" s="123" t="s">
        <v>480</v>
      </c>
      <c r="C152" s="447"/>
    </row>
    <row r="153" spans="1:9" ht="12" customHeight="1" thickBot="1" x14ac:dyDescent="0.35">
      <c r="A153" s="20" t="s">
        <v>25</v>
      </c>
      <c r="B153" s="123" t="s">
        <v>481</v>
      </c>
      <c r="C153" s="447"/>
    </row>
    <row r="154" spans="1:9" ht="15" customHeight="1" thickBot="1" x14ac:dyDescent="0.35">
      <c r="A154" s="20" t="s">
        <v>26</v>
      </c>
      <c r="B154" s="123" t="s">
        <v>483</v>
      </c>
      <c r="C154" s="387">
        <f>+C130+C134+C141+C146+C152+C153</f>
        <v>0</v>
      </c>
      <c r="F154" s="388"/>
      <c r="G154" s="389"/>
      <c r="H154" s="389"/>
      <c r="I154" s="389"/>
    </row>
    <row r="155" spans="1:9" s="1" customFormat="1" ht="12.9" customHeight="1" thickBot="1" x14ac:dyDescent="0.3">
      <c r="A155" s="273" t="s">
        <v>27</v>
      </c>
      <c r="B155" s="352" t="s">
        <v>482</v>
      </c>
      <c r="C155" s="387">
        <f>+C129+C154</f>
        <v>0</v>
      </c>
    </row>
    <row r="156" spans="1:9" ht="7.5" customHeight="1" x14ac:dyDescent="0.3"/>
    <row r="157" spans="1:9" x14ac:dyDescent="0.3">
      <c r="A157" s="870" t="s">
        <v>379</v>
      </c>
      <c r="B157" s="870"/>
      <c r="C157" s="870"/>
    </row>
    <row r="158" spans="1:9" ht="15" customHeight="1" thickBot="1" x14ac:dyDescent="0.35">
      <c r="A158" s="867" t="s">
        <v>154</v>
      </c>
      <c r="B158" s="867"/>
      <c r="C158" s="285" t="s">
        <v>226</v>
      </c>
    </row>
    <row r="159" spans="1:9" ht="13.5" customHeight="1" thickBot="1" x14ac:dyDescent="0.35">
      <c r="A159" s="20">
        <v>1</v>
      </c>
      <c r="B159" s="28" t="s">
        <v>484</v>
      </c>
      <c r="C159" s="275">
        <f>+C62-C129</f>
        <v>0</v>
      </c>
    </row>
    <row r="160" spans="1:9" ht="27.75" customHeight="1" thickBot="1" x14ac:dyDescent="0.35">
      <c r="A160" s="20" t="s">
        <v>18</v>
      </c>
      <c r="B160" s="28" t="s">
        <v>490</v>
      </c>
      <c r="C160" s="275">
        <f>+C87-C154</f>
        <v>0</v>
      </c>
    </row>
  </sheetData>
  <mergeCells count="6">
    <mergeCell ref="A157:C157"/>
    <mergeCell ref="A158:B158"/>
    <mergeCell ref="A1:C1"/>
    <mergeCell ref="A2:B2"/>
    <mergeCell ref="A90:C90"/>
    <mergeCell ref="A91:B91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9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159"/>
  <sheetViews>
    <sheetView zoomScale="130" zoomScaleNormal="130" zoomScaleSheetLayoutView="100" workbookViewId="0">
      <selection activeCell="H29" sqref="H29"/>
    </sheetView>
  </sheetViews>
  <sheetFormatPr defaultColWidth="9.33203125" defaultRowHeight="15.6" x14ac:dyDescent="0.3"/>
  <cols>
    <col min="1" max="1" width="9.44140625" style="38" customWidth="1"/>
    <col min="2" max="2" width="91.6640625" style="38" customWidth="1"/>
    <col min="3" max="3" width="21.6640625" style="353" customWidth="1"/>
    <col min="4" max="4" width="9" style="38" customWidth="1"/>
    <col min="5" max="16384" width="9.33203125" style="38"/>
  </cols>
  <sheetData>
    <row r="1" spans="1:3" ht="15.9" customHeight="1" x14ac:dyDescent="0.3">
      <c r="A1" s="871" t="s">
        <v>14</v>
      </c>
      <c r="B1" s="871"/>
      <c r="C1" s="871"/>
    </row>
    <row r="2" spans="1:3" ht="15.9" customHeight="1" thickBot="1" x14ac:dyDescent="0.35">
      <c r="A2" s="867" t="s">
        <v>152</v>
      </c>
      <c r="B2" s="867"/>
      <c r="C2" s="285" t="s">
        <v>226</v>
      </c>
    </row>
    <row r="3" spans="1:3" ht="38.1" customHeight="1" thickBot="1" x14ac:dyDescent="0.35">
      <c r="A3" s="23" t="s">
        <v>69</v>
      </c>
      <c r="B3" s="24" t="s">
        <v>16</v>
      </c>
      <c r="C3" s="39" t="str">
        <f>+CONCATENATE(LEFT(ÖSSZEFÜGGÉSEK!A5,4),". évi előirányzat")</f>
        <v>2019. évi előirányzat</v>
      </c>
    </row>
    <row r="4" spans="1:3" s="377" customFormat="1" ht="12" customHeight="1" thickBot="1" x14ac:dyDescent="0.25">
      <c r="A4" s="372" t="s">
        <v>502</v>
      </c>
      <c r="B4" s="373" t="s">
        <v>503</v>
      </c>
      <c r="C4" s="374" t="s">
        <v>504</v>
      </c>
    </row>
    <row r="5" spans="1:3" s="1" customFormat="1" ht="12" customHeight="1" thickBot="1" x14ac:dyDescent="0.3">
      <c r="A5" s="20" t="s">
        <v>17</v>
      </c>
      <c r="B5" s="21" t="s">
        <v>251</v>
      </c>
      <c r="C5" s="275">
        <f>+C6+C7+C8+C9+C10+C11</f>
        <v>0</v>
      </c>
    </row>
    <row r="6" spans="1:3" s="1" customFormat="1" ht="12" customHeight="1" x14ac:dyDescent="0.25">
      <c r="A6" s="15" t="s">
        <v>98</v>
      </c>
      <c r="B6" s="378" t="s">
        <v>252</v>
      </c>
      <c r="C6" s="278"/>
    </row>
    <row r="7" spans="1:3" s="1" customFormat="1" ht="12" customHeight="1" x14ac:dyDescent="0.25">
      <c r="A7" s="14" t="s">
        <v>99</v>
      </c>
      <c r="B7" s="379" t="s">
        <v>253</v>
      </c>
      <c r="C7" s="277"/>
    </row>
    <row r="8" spans="1:3" s="1" customFormat="1" ht="12" customHeight="1" x14ac:dyDescent="0.25">
      <c r="A8" s="14" t="s">
        <v>100</v>
      </c>
      <c r="B8" s="379" t="s">
        <v>254</v>
      </c>
      <c r="C8" s="277"/>
    </row>
    <row r="9" spans="1:3" s="1" customFormat="1" ht="12" customHeight="1" x14ac:dyDescent="0.25">
      <c r="A9" s="14" t="s">
        <v>101</v>
      </c>
      <c r="B9" s="379" t="s">
        <v>255</v>
      </c>
      <c r="C9" s="277"/>
    </row>
    <row r="10" spans="1:3" s="1" customFormat="1" ht="12" customHeight="1" x14ac:dyDescent="0.25">
      <c r="A10" s="14" t="s">
        <v>148</v>
      </c>
      <c r="B10" s="271" t="s">
        <v>439</v>
      </c>
      <c r="C10" s="277"/>
    </row>
    <row r="11" spans="1:3" s="1" customFormat="1" ht="12" customHeight="1" thickBot="1" x14ac:dyDescent="0.3">
      <c r="A11" s="16" t="s">
        <v>102</v>
      </c>
      <c r="B11" s="272" t="s">
        <v>440</v>
      </c>
      <c r="C11" s="277"/>
    </row>
    <row r="12" spans="1:3" s="1" customFormat="1" ht="12" customHeight="1" thickBot="1" x14ac:dyDescent="0.3">
      <c r="A12" s="20" t="s">
        <v>18</v>
      </c>
      <c r="B12" s="270" t="s">
        <v>256</v>
      </c>
      <c r="C12" s="275">
        <f>+C13+C14+C15+C16+C17</f>
        <v>0</v>
      </c>
    </row>
    <row r="13" spans="1:3" s="1" customFormat="1" ht="12" customHeight="1" x14ac:dyDescent="0.25">
      <c r="A13" s="15" t="s">
        <v>104</v>
      </c>
      <c r="B13" s="378" t="s">
        <v>257</v>
      </c>
      <c r="C13" s="278"/>
    </row>
    <row r="14" spans="1:3" s="1" customFormat="1" ht="12" customHeight="1" x14ac:dyDescent="0.25">
      <c r="A14" s="14" t="s">
        <v>105</v>
      </c>
      <c r="B14" s="379" t="s">
        <v>258</v>
      </c>
      <c r="C14" s="277"/>
    </row>
    <row r="15" spans="1:3" s="1" customFormat="1" ht="12" customHeight="1" x14ac:dyDescent="0.25">
      <c r="A15" s="14" t="s">
        <v>106</v>
      </c>
      <c r="B15" s="379" t="s">
        <v>430</v>
      </c>
      <c r="C15" s="277"/>
    </row>
    <row r="16" spans="1:3" s="1" customFormat="1" ht="12" customHeight="1" x14ac:dyDescent="0.25">
      <c r="A16" s="14" t="s">
        <v>107</v>
      </c>
      <c r="B16" s="379" t="s">
        <v>431</v>
      </c>
      <c r="C16" s="277"/>
    </row>
    <row r="17" spans="1:3" s="1" customFormat="1" ht="12" customHeight="1" x14ac:dyDescent="0.25">
      <c r="A17" s="14" t="s">
        <v>108</v>
      </c>
      <c r="B17" s="379" t="s">
        <v>259</v>
      </c>
      <c r="C17" s="277"/>
    </row>
    <row r="18" spans="1:3" s="1" customFormat="1" ht="12" customHeight="1" thickBot="1" x14ac:dyDescent="0.3">
      <c r="A18" s="16" t="s">
        <v>117</v>
      </c>
      <c r="B18" s="272" t="s">
        <v>260</v>
      </c>
      <c r="C18" s="279"/>
    </row>
    <row r="19" spans="1:3" s="1" customFormat="1" ht="12" customHeight="1" thickBot="1" x14ac:dyDescent="0.3">
      <c r="A19" s="20" t="s">
        <v>19</v>
      </c>
      <c r="B19" s="21" t="s">
        <v>261</v>
      </c>
      <c r="C19" s="275">
        <f>+C20+C21+C22+C23+C24</f>
        <v>0</v>
      </c>
    </row>
    <row r="20" spans="1:3" s="1" customFormat="1" ht="12" customHeight="1" x14ac:dyDescent="0.25">
      <c r="A20" s="15" t="s">
        <v>87</v>
      </c>
      <c r="B20" s="378" t="s">
        <v>262</v>
      </c>
      <c r="C20" s="278"/>
    </row>
    <row r="21" spans="1:3" s="1" customFormat="1" ht="12" customHeight="1" x14ac:dyDescent="0.25">
      <c r="A21" s="14" t="s">
        <v>88</v>
      </c>
      <c r="B21" s="379" t="s">
        <v>263</v>
      </c>
      <c r="C21" s="277"/>
    </row>
    <row r="22" spans="1:3" s="1" customFormat="1" ht="12" customHeight="1" x14ac:dyDescent="0.25">
      <c r="A22" s="14" t="s">
        <v>89</v>
      </c>
      <c r="B22" s="379" t="s">
        <v>432</v>
      </c>
      <c r="C22" s="277"/>
    </row>
    <row r="23" spans="1:3" s="1" customFormat="1" ht="12" customHeight="1" x14ac:dyDescent="0.25">
      <c r="A23" s="14" t="s">
        <v>90</v>
      </c>
      <c r="B23" s="379" t="s">
        <v>433</v>
      </c>
      <c r="C23" s="277"/>
    </row>
    <row r="24" spans="1:3" s="1" customFormat="1" ht="12" customHeight="1" x14ac:dyDescent="0.25">
      <c r="A24" s="14" t="s">
        <v>171</v>
      </c>
      <c r="B24" s="379" t="s">
        <v>264</v>
      </c>
      <c r="C24" s="277"/>
    </row>
    <row r="25" spans="1:3" s="1" customFormat="1" ht="12" customHeight="1" thickBot="1" x14ac:dyDescent="0.3">
      <c r="A25" s="16" t="s">
        <v>172</v>
      </c>
      <c r="B25" s="380" t="s">
        <v>265</v>
      </c>
      <c r="C25" s="279"/>
    </row>
    <row r="26" spans="1:3" s="1" customFormat="1" ht="12" customHeight="1" thickBot="1" x14ac:dyDescent="0.3">
      <c r="A26" s="20" t="s">
        <v>173</v>
      </c>
      <c r="B26" s="21" t="s">
        <v>266</v>
      </c>
      <c r="C26" s="281">
        <f>+C27+C31+C32+C33</f>
        <v>0</v>
      </c>
    </row>
    <row r="27" spans="1:3" s="1" customFormat="1" ht="12" customHeight="1" x14ac:dyDescent="0.25">
      <c r="A27" s="15" t="s">
        <v>267</v>
      </c>
      <c r="B27" s="378" t="s">
        <v>446</v>
      </c>
      <c r="C27" s="375">
        <f>+C28+C29+C30</f>
        <v>0</v>
      </c>
    </row>
    <row r="28" spans="1:3" s="1" customFormat="1" ht="12" customHeight="1" x14ac:dyDescent="0.25">
      <c r="A28" s="14" t="s">
        <v>268</v>
      </c>
      <c r="B28" s="379" t="s">
        <v>273</v>
      </c>
      <c r="C28" s="277"/>
    </row>
    <row r="29" spans="1:3" s="1" customFormat="1" ht="12" customHeight="1" x14ac:dyDescent="0.25">
      <c r="A29" s="14" t="s">
        <v>269</v>
      </c>
      <c r="B29" s="379" t="s">
        <v>274</v>
      </c>
      <c r="C29" s="277"/>
    </row>
    <row r="30" spans="1:3" s="1" customFormat="1" ht="12" customHeight="1" x14ac:dyDescent="0.25">
      <c r="A30" s="14" t="s">
        <v>444</v>
      </c>
      <c r="B30" s="441" t="s">
        <v>445</v>
      </c>
      <c r="C30" s="277"/>
    </row>
    <row r="31" spans="1:3" s="1" customFormat="1" ht="12" customHeight="1" x14ac:dyDescent="0.25">
      <c r="A31" s="14" t="s">
        <v>270</v>
      </c>
      <c r="B31" s="379" t="s">
        <v>275</v>
      </c>
      <c r="C31" s="277"/>
    </row>
    <row r="32" spans="1:3" s="1" customFormat="1" ht="12" customHeight="1" x14ac:dyDescent="0.25">
      <c r="A32" s="14" t="s">
        <v>271</v>
      </c>
      <c r="B32" s="379" t="s">
        <v>276</v>
      </c>
      <c r="C32" s="277"/>
    </row>
    <row r="33" spans="1:3" s="1" customFormat="1" ht="12" customHeight="1" thickBot="1" x14ac:dyDescent="0.3">
      <c r="A33" s="16" t="s">
        <v>272</v>
      </c>
      <c r="B33" s="380" t="s">
        <v>277</v>
      </c>
      <c r="C33" s="279"/>
    </row>
    <row r="34" spans="1:3" s="1" customFormat="1" ht="12" customHeight="1" thickBot="1" x14ac:dyDescent="0.3">
      <c r="A34" s="20" t="s">
        <v>21</v>
      </c>
      <c r="B34" s="21" t="s">
        <v>441</v>
      </c>
      <c r="C34" s="275">
        <f>SUM(C35:C45)</f>
        <v>0</v>
      </c>
    </row>
    <row r="35" spans="1:3" s="1" customFormat="1" ht="12" customHeight="1" x14ac:dyDescent="0.25">
      <c r="A35" s="15" t="s">
        <v>91</v>
      </c>
      <c r="B35" s="378" t="s">
        <v>280</v>
      </c>
      <c r="C35" s="278"/>
    </row>
    <row r="36" spans="1:3" s="1" customFormat="1" ht="12" customHeight="1" x14ac:dyDescent="0.25">
      <c r="A36" s="14" t="s">
        <v>92</v>
      </c>
      <c r="B36" s="379" t="s">
        <v>281</v>
      </c>
      <c r="C36" s="277"/>
    </row>
    <row r="37" spans="1:3" s="1" customFormat="1" ht="12" customHeight="1" x14ac:dyDescent="0.25">
      <c r="A37" s="14" t="s">
        <v>93</v>
      </c>
      <c r="B37" s="379" t="s">
        <v>282</v>
      </c>
      <c r="C37" s="277"/>
    </row>
    <row r="38" spans="1:3" s="1" customFormat="1" ht="12" customHeight="1" x14ac:dyDescent="0.25">
      <c r="A38" s="14" t="s">
        <v>175</v>
      </c>
      <c r="B38" s="379" t="s">
        <v>283</v>
      </c>
      <c r="C38" s="277"/>
    </row>
    <row r="39" spans="1:3" s="1" customFormat="1" ht="12" customHeight="1" x14ac:dyDescent="0.25">
      <c r="A39" s="14" t="s">
        <v>176</v>
      </c>
      <c r="B39" s="379" t="s">
        <v>284</v>
      </c>
      <c r="C39" s="277"/>
    </row>
    <row r="40" spans="1:3" s="1" customFormat="1" ht="12" customHeight="1" x14ac:dyDescent="0.25">
      <c r="A40" s="14" t="s">
        <v>177</v>
      </c>
      <c r="B40" s="379" t="s">
        <v>285</v>
      </c>
      <c r="C40" s="277"/>
    </row>
    <row r="41" spans="1:3" s="1" customFormat="1" ht="12" customHeight="1" x14ac:dyDescent="0.25">
      <c r="A41" s="14" t="s">
        <v>178</v>
      </c>
      <c r="B41" s="379" t="s">
        <v>286</v>
      </c>
      <c r="C41" s="277"/>
    </row>
    <row r="42" spans="1:3" s="1" customFormat="1" ht="12" customHeight="1" x14ac:dyDescent="0.25">
      <c r="A42" s="14" t="s">
        <v>179</v>
      </c>
      <c r="B42" s="379" t="s">
        <v>287</v>
      </c>
      <c r="C42" s="277"/>
    </row>
    <row r="43" spans="1:3" s="1" customFormat="1" ht="12" customHeight="1" x14ac:dyDescent="0.25">
      <c r="A43" s="14" t="s">
        <v>278</v>
      </c>
      <c r="B43" s="379" t="s">
        <v>288</v>
      </c>
      <c r="C43" s="280"/>
    </row>
    <row r="44" spans="1:3" s="1" customFormat="1" ht="12" customHeight="1" x14ac:dyDescent="0.25">
      <c r="A44" s="16" t="s">
        <v>279</v>
      </c>
      <c r="B44" s="380" t="s">
        <v>443</v>
      </c>
      <c r="C44" s="367"/>
    </row>
    <row r="45" spans="1:3" s="1" customFormat="1" ht="12" customHeight="1" thickBot="1" x14ac:dyDescent="0.3">
      <c r="A45" s="16" t="s">
        <v>442</v>
      </c>
      <c r="B45" s="272" t="s">
        <v>289</v>
      </c>
      <c r="C45" s="367"/>
    </row>
    <row r="46" spans="1:3" s="1" customFormat="1" ht="12" customHeight="1" thickBot="1" x14ac:dyDescent="0.3">
      <c r="A46" s="20" t="s">
        <v>22</v>
      </c>
      <c r="B46" s="21" t="s">
        <v>290</v>
      </c>
      <c r="C46" s="275">
        <f>SUM(C47:C51)</f>
        <v>0</v>
      </c>
    </row>
    <row r="47" spans="1:3" s="1" customFormat="1" ht="12" customHeight="1" x14ac:dyDescent="0.25">
      <c r="A47" s="15" t="s">
        <v>94</v>
      </c>
      <c r="B47" s="378" t="s">
        <v>294</v>
      </c>
      <c r="C47" s="415"/>
    </row>
    <row r="48" spans="1:3" s="1" customFormat="1" ht="12" customHeight="1" x14ac:dyDescent="0.25">
      <c r="A48" s="14" t="s">
        <v>95</v>
      </c>
      <c r="B48" s="379" t="s">
        <v>295</v>
      </c>
      <c r="C48" s="280"/>
    </row>
    <row r="49" spans="1:3" s="1" customFormat="1" ht="12" customHeight="1" x14ac:dyDescent="0.25">
      <c r="A49" s="14" t="s">
        <v>291</v>
      </c>
      <c r="B49" s="379" t="s">
        <v>296</v>
      </c>
      <c r="C49" s="280"/>
    </row>
    <row r="50" spans="1:3" s="1" customFormat="1" ht="12" customHeight="1" x14ac:dyDescent="0.25">
      <c r="A50" s="14" t="s">
        <v>292</v>
      </c>
      <c r="B50" s="379" t="s">
        <v>297</v>
      </c>
      <c r="C50" s="280"/>
    </row>
    <row r="51" spans="1:3" s="1" customFormat="1" ht="12" customHeight="1" thickBot="1" x14ac:dyDescent="0.3">
      <c r="A51" s="16" t="s">
        <v>293</v>
      </c>
      <c r="B51" s="272" t="s">
        <v>298</v>
      </c>
      <c r="C51" s="367"/>
    </row>
    <row r="52" spans="1:3" s="1" customFormat="1" ht="12" customHeight="1" thickBot="1" x14ac:dyDescent="0.3">
      <c r="A52" s="20" t="s">
        <v>180</v>
      </c>
      <c r="B52" s="21" t="s">
        <v>299</v>
      </c>
      <c r="C52" s="275">
        <f>SUM(C53:C55)</f>
        <v>0</v>
      </c>
    </row>
    <row r="53" spans="1:3" s="1" customFormat="1" ht="12" customHeight="1" x14ac:dyDescent="0.25">
      <c r="A53" s="15" t="s">
        <v>96</v>
      </c>
      <c r="B53" s="378" t="s">
        <v>300</v>
      </c>
      <c r="C53" s="278"/>
    </row>
    <row r="54" spans="1:3" s="1" customFormat="1" ht="12" customHeight="1" x14ac:dyDescent="0.25">
      <c r="A54" s="14" t="s">
        <v>97</v>
      </c>
      <c r="B54" s="379" t="s">
        <v>434</v>
      </c>
      <c r="C54" s="277"/>
    </row>
    <row r="55" spans="1:3" s="1" customFormat="1" ht="12" customHeight="1" x14ac:dyDescent="0.25">
      <c r="A55" s="14" t="s">
        <v>303</v>
      </c>
      <c r="B55" s="379" t="s">
        <v>301</v>
      </c>
      <c r="C55" s="277"/>
    </row>
    <row r="56" spans="1:3" s="1" customFormat="1" ht="12" customHeight="1" thickBot="1" x14ac:dyDescent="0.3">
      <c r="A56" s="16" t="s">
        <v>304</v>
      </c>
      <c r="B56" s="272" t="s">
        <v>302</v>
      </c>
      <c r="C56" s="279"/>
    </row>
    <row r="57" spans="1:3" s="1" customFormat="1" ht="12" customHeight="1" thickBot="1" x14ac:dyDescent="0.3">
      <c r="A57" s="20" t="s">
        <v>24</v>
      </c>
      <c r="B57" s="270" t="s">
        <v>305</v>
      </c>
      <c r="C57" s="275">
        <f>SUM(C58:C60)</f>
        <v>0</v>
      </c>
    </row>
    <row r="58" spans="1:3" s="1" customFormat="1" ht="12" customHeight="1" x14ac:dyDescent="0.25">
      <c r="A58" s="15" t="s">
        <v>181</v>
      </c>
      <c r="B58" s="378" t="s">
        <v>307</v>
      </c>
      <c r="C58" s="280"/>
    </row>
    <row r="59" spans="1:3" s="1" customFormat="1" ht="12" customHeight="1" x14ac:dyDescent="0.25">
      <c r="A59" s="14" t="s">
        <v>182</v>
      </c>
      <c r="B59" s="379" t="s">
        <v>435</v>
      </c>
      <c r="C59" s="280"/>
    </row>
    <row r="60" spans="1:3" s="1" customFormat="1" ht="12" customHeight="1" x14ac:dyDescent="0.25">
      <c r="A60" s="14" t="s">
        <v>227</v>
      </c>
      <c r="B60" s="379" t="s">
        <v>308</v>
      </c>
      <c r="C60" s="280"/>
    </row>
    <row r="61" spans="1:3" s="1" customFormat="1" ht="12" customHeight="1" thickBot="1" x14ac:dyDescent="0.3">
      <c r="A61" s="16" t="s">
        <v>306</v>
      </c>
      <c r="B61" s="272" t="s">
        <v>309</v>
      </c>
      <c r="C61" s="280"/>
    </row>
    <row r="62" spans="1:3" s="1" customFormat="1" ht="12" customHeight="1" thickBot="1" x14ac:dyDescent="0.3">
      <c r="A62" s="448" t="s">
        <v>486</v>
      </c>
      <c r="B62" s="21" t="s">
        <v>310</v>
      </c>
      <c r="C62" s="281">
        <f>+C5+C12+C19+C26+C34+C46+C52+C57</f>
        <v>0</v>
      </c>
    </row>
    <row r="63" spans="1:3" s="1" customFormat="1" ht="12" customHeight="1" thickBot="1" x14ac:dyDescent="0.3">
      <c r="A63" s="417" t="s">
        <v>311</v>
      </c>
      <c r="B63" s="270" t="s">
        <v>312</v>
      </c>
      <c r="C63" s="275">
        <f>SUM(C64:C66)</f>
        <v>0</v>
      </c>
    </row>
    <row r="64" spans="1:3" s="1" customFormat="1" ht="12" customHeight="1" x14ac:dyDescent="0.25">
      <c r="A64" s="15" t="s">
        <v>343</v>
      </c>
      <c r="B64" s="378" t="s">
        <v>313</v>
      </c>
      <c r="C64" s="280"/>
    </row>
    <row r="65" spans="1:3" s="1" customFormat="1" ht="12" customHeight="1" x14ac:dyDescent="0.25">
      <c r="A65" s="14" t="s">
        <v>352</v>
      </c>
      <c r="B65" s="379" t="s">
        <v>314</v>
      </c>
      <c r="C65" s="280"/>
    </row>
    <row r="66" spans="1:3" s="1" customFormat="1" ht="12" customHeight="1" thickBot="1" x14ac:dyDescent="0.3">
      <c r="A66" s="16" t="s">
        <v>353</v>
      </c>
      <c r="B66" s="442" t="s">
        <v>471</v>
      </c>
      <c r="C66" s="280"/>
    </row>
    <row r="67" spans="1:3" s="1" customFormat="1" ht="12" customHeight="1" thickBot="1" x14ac:dyDescent="0.3">
      <c r="A67" s="417" t="s">
        <v>316</v>
      </c>
      <c r="B67" s="270" t="s">
        <v>317</v>
      </c>
      <c r="C67" s="275">
        <f>SUM(C68:C71)</f>
        <v>0</v>
      </c>
    </row>
    <row r="68" spans="1:3" s="1" customFormat="1" ht="12" customHeight="1" x14ac:dyDescent="0.25">
      <c r="A68" s="15" t="s">
        <v>149</v>
      </c>
      <c r="B68" s="378" t="s">
        <v>318</v>
      </c>
      <c r="C68" s="280"/>
    </row>
    <row r="69" spans="1:3" s="1" customFormat="1" ht="12" customHeight="1" x14ac:dyDescent="0.25">
      <c r="A69" s="14" t="s">
        <v>150</v>
      </c>
      <c r="B69" s="379" t="s">
        <v>319</v>
      </c>
      <c r="C69" s="280"/>
    </row>
    <row r="70" spans="1:3" s="1" customFormat="1" ht="12" customHeight="1" x14ac:dyDescent="0.25">
      <c r="A70" s="14" t="s">
        <v>344</v>
      </c>
      <c r="B70" s="379" t="s">
        <v>320</v>
      </c>
      <c r="C70" s="280"/>
    </row>
    <row r="71" spans="1:3" s="1" customFormat="1" ht="12" customHeight="1" thickBot="1" x14ac:dyDescent="0.3">
      <c r="A71" s="16" t="s">
        <v>345</v>
      </c>
      <c r="B71" s="272" t="s">
        <v>321</v>
      </c>
      <c r="C71" s="280"/>
    </row>
    <row r="72" spans="1:3" s="1" customFormat="1" ht="12" customHeight="1" thickBot="1" x14ac:dyDescent="0.3">
      <c r="A72" s="417" t="s">
        <v>322</v>
      </c>
      <c r="B72" s="270" t="s">
        <v>323</v>
      </c>
      <c r="C72" s="275">
        <f>SUM(C73:C74)</f>
        <v>0</v>
      </c>
    </row>
    <row r="73" spans="1:3" s="1" customFormat="1" ht="12" customHeight="1" x14ac:dyDescent="0.25">
      <c r="A73" s="15" t="s">
        <v>346</v>
      </c>
      <c r="B73" s="378" t="s">
        <v>324</v>
      </c>
      <c r="C73" s="280"/>
    </row>
    <row r="74" spans="1:3" s="1" customFormat="1" ht="12" customHeight="1" thickBot="1" x14ac:dyDescent="0.3">
      <c r="A74" s="16" t="s">
        <v>347</v>
      </c>
      <c r="B74" s="272" t="s">
        <v>325</v>
      </c>
      <c r="C74" s="280"/>
    </row>
    <row r="75" spans="1:3" s="1" customFormat="1" ht="12" customHeight="1" thickBot="1" x14ac:dyDescent="0.3">
      <c r="A75" s="417" t="s">
        <v>326</v>
      </c>
      <c r="B75" s="270" t="s">
        <v>327</v>
      </c>
      <c r="C75" s="275">
        <f>SUM(C76:C78)</f>
        <v>0</v>
      </c>
    </row>
    <row r="76" spans="1:3" s="1" customFormat="1" ht="12" customHeight="1" x14ac:dyDescent="0.25">
      <c r="A76" s="15" t="s">
        <v>348</v>
      </c>
      <c r="B76" s="378" t="s">
        <v>328</v>
      </c>
      <c r="C76" s="280"/>
    </row>
    <row r="77" spans="1:3" s="1" customFormat="1" ht="12" customHeight="1" x14ac:dyDescent="0.25">
      <c r="A77" s="14" t="s">
        <v>349</v>
      </c>
      <c r="B77" s="379" t="s">
        <v>329</v>
      </c>
      <c r="C77" s="280"/>
    </row>
    <row r="78" spans="1:3" s="1" customFormat="1" ht="12" customHeight="1" thickBot="1" x14ac:dyDescent="0.3">
      <c r="A78" s="16" t="s">
        <v>350</v>
      </c>
      <c r="B78" s="272" t="s">
        <v>330</v>
      </c>
      <c r="C78" s="280"/>
    </row>
    <row r="79" spans="1:3" s="1" customFormat="1" ht="12" customHeight="1" thickBot="1" x14ac:dyDescent="0.3">
      <c r="A79" s="417" t="s">
        <v>331</v>
      </c>
      <c r="B79" s="270" t="s">
        <v>351</v>
      </c>
      <c r="C79" s="275">
        <f>SUM(C80:C83)</f>
        <v>0</v>
      </c>
    </row>
    <row r="80" spans="1:3" s="1" customFormat="1" ht="12" customHeight="1" x14ac:dyDescent="0.25">
      <c r="A80" s="382" t="s">
        <v>332</v>
      </c>
      <c r="B80" s="378" t="s">
        <v>333</v>
      </c>
      <c r="C80" s="280"/>
    </row>
    <row r="81" spans="1:3" s="1" customFormat="1" ht="12" customHeight="1" x14ac:dyDescent="0.25">
      <c r="A81" s="383" t="s">
        <v>334</v>
      </c>
      <c r="B81" s="379" t="s">
        <v>335</v>
      </c>
      <c r="C81" s="280"/>
    </row>
    <row r="82" spans="1:3" s="1" customFormat="1" ht="12" customHeight="1" x14ac:dyDescent="0.25">
      <c r="A82" s="383" t="s">
        <v>336</v>
      </c>
      <c r="B82" s="379" t="s">
        <v>337</v>
      </c>
      <c r="C82" s="280"/>
    </row>
    <row r="83" spans="1:3" s="1" customFormat="1" ht="12" customHeight="1" thickBot="1" x14ac:dyDescent="0.3">
      <c r="A83" s="384" t="s">
        <v>338</v>
      </c>
      <c r="B83" s="272" t="s">
        <v>339</v>
      </c>
      <c r="C83" s="280"/>
    </row>
    <row r="84" spans="1:3" s="1" customFormat="1" ht="12" customHeight="1" thickBot="1" x14ac:dyDescent="0.3">
      <c r="A84" s="417" t="s">
        <v>340</v>
      </c>
      <c r="B84" s="270" t="s">
        <v>485</v>
      </c>
      <c r="C84" s="416"/>
    </row>
    <row r="85" spans="1:3" s="1" customFormat="1" ht="13.5" customHeight="1" thickBot="1" x14ac:dyDescent="0.3">
      <c r="A85" s="417" t="s">
        <v>342</v>
      </c>
      <c r="B85" s="270" t="s">
        <v>341</v>
      </c>
      <c r="C85" s="416"/>
    </row>
    <row r="86" spans="1:3" s="1" customFormat="1" ht="15.75" customHeight="1" thickBot="1" x14ac:dyDescent="0.3">
      <c r="A86" s="417" t="s">
        <v>354</v>
      </c>
      <c r="B86" s="385" t="s">
        <v>488</v>
      </c>
      <c r="C86" s="281">
        <f>+C63+C67+C72+C75+C79+C85+C84</f>
        <v>0</v>
      </c>
    </row>
    <row r="87" spans="1:3" s="1" customFormat="1" ht="16.5" customHeight="1" thickBot="1" x14ac:dyDescent="0.3">
      <c r="A87" s="418" t="s">
        <v>487</v>
      </c>
      <c r="B87" s="386" t="s">
        <v>489</v>
      </c>
      <c r="C87" s="281">
        <f>+C62+C86</f>
        <v>0</v>
      </c>
    </row>
    <row r="88" spans="1:3" s="1" customFormat="1" ht="83.25" customHeight="1" x14ac:dyDescent="0.25">
      <c r="A88" s="5"/>
      <c r="B88" s="6"/>
      <c r="C88" s="282"/>
    </row>
    <row r="89" spans="1:3" ht="16.5" customHeight="1" x14ac:dyDescent="0.3">
      <c r="A89" s="871" t="s">
        <v>46</v>
      </c>
      <c r="B89" s="871"/>
      <c r="C89" s="871"/>
    </row>
    <row r="90" spans="1:3" ht="16.5" customHeight="1" thickBot="1" x14ac:dyDescent="0.35">
      <c r="A90" s="872" t="s">
        <v>153</v>
      </c>
      <c r="B90" s="872"/>
      <c r="C90" s="135" t="s">
        <v>226</v>
      </c>
    </row>
    <row r="91" spans="1:3" ht="38.1" customHeight="1" thickBot="1" x14ac:dyDescent="0.35">
      <c r="A91" s="23" t="s">
        <v>69</v>
      </c>
      <c r="B91" s="24" t="s">
        <v>47</v>
      </c>
      <c r="C91" s="39" t="str">
        <f>+C3</f>
        <v>2019. évi előirányzat</v>
      </c>
    </row>
    <row r="92" spans="1:3" s="377" customFormat="1" ht="12" customHeight="1" thickBot="1" x14ac:dyDescent="0.25">
      <c r="A92" s="32" t="s">
        <v>502</v>
      </c>
      <c r="B92" s="33" t="s">
        <v>503</v>
      </c>
      <c r="C92" s="34" t="s">
        <v>504</v>
      </c>
    </row>
    <row r="93" spans="1:3" ht="12" customHeight="1" thickBot="1" x14ac:dyDescent="0.35">
      <c r="A93" s="22" t="s">
        <v>17</v>
      </c>
      <c r="B93" s="29" t="s">
        <v>447</v>
      </c>
      <c r="C93" s="274">
        <f>C94+C95+C96+C97+C98+C111</f>
        <v>0</v>
      </c>
    </row>
    <row r="94" spans="1:3" ht="12" customHeight="1" x14ac:dyDescent="0.3">
      <c r="A94" s="17" t="s">
        <v>98</v>
      </c>
      <c r="B94" s="10" t="s">
        <v>48</v>
      </c>
      <c r="C94" s="276"/>
    </row>
    <row r="95" spans="1:3" ht="12" customHeight="1" x14ac:dyDescent="0.3">
      <c r="A95" s="14" t="s">
        <v>99</v>
      </c>
      <c r="B95" s="8" t="s">
        <v>183</v>
      </c>
      <c r="C95" s="277"/>
    </row>
    <row r="96" spans="1:3" ht="12" customHeight="1" x14ac:dyDescent="0.3">
      <c r="A96" s="14" t="s">
        <v>100</v>
      </c>
      <c r="B96" s="8" t="s">
        <v>139</v>
      </c>
      <c r="C96" s="279"/>
    </row>
    <row r="97" spans="1:3" ht="12" customHeight="1" x14ac:dyDescent="0.3">
      <c r="A97" s="14" t="s">
        <v>101</v>
      </c>
      <c r="B97" s="11" t="s">
        <v>184</v>
      </c>
      <c r="C97" s="279"/>
    </row>
    <row r="98" spans="1:3" ht="12" customHeight="1" x14ac:dyDescent="0.3">
      <c r="A98" s="14" t="s">
        <v>112</v>
      </c>
      <c r="B98" s="19" t="s">
        <v>185</v>
      </c>
      <c r="C98" s="279"/>
    </row>
    <row r="99" spans="1:3" ht="12" customHeight="1" x14ac:dyDescent="0.3">
      <c r="A99" s="14" t="s">
        <v>102</v>
      </c>
      <c r="B99" s="8" t="s">
        <v>452</v>
      </c>
      <c r="C99" s="279"/>
    </row>
    <row r="100" spans="1:3" ht="12" customHeight="1" x14ac:dyDescent="0.3">
      <c r="A100" s="14" t="s">
        <v>103</v>
      </c>
      <c r="B100" s="140" t="s">
        <v>451</v>
      </c>
      <c r="C100" s="279"/>
    </row>
    <row r="101" spans="1:3" ht="12" customHeight="1" x14ac:dyDescent="0.3">
      <c r="A101" s="14" t="s">
        <v>113</v>
      </c>
      <c r="B101" s="140" t="s">
        <v>450</v>
      </c>
      <c r="C101" s="279"/>
    </row>
    <row r="102" spans="1:3" ht="12" customHeight="1" x14ac:dyDescent="0.3">
      <c r="A102" s="14" t="s">
        <v>114</v>
      </c>
      <c r="B102" s="138" t="s">
        <v>357</v>
      </c>
      <c r="C102" s="279"/>
    </row>
    <row r="103" spans="1:3" ht="12" customHeight="1" x14ac:dyDescent="0.3">
      <c r="A103" s="14" t="s">
        <v>115</v>
      </c>
      <c r="B103" s="139" t="s">
        <v>358</v>
      </c>
      <c r="C103" s="279"/>
    </row>
    <row r="104" spans="1:3" ht="12" customHeight="1" x14ac:dyDescent="0.3">
      <c r="A104" s="14" t="s">
        <v>116</v>
      </c>
      <c r="B104" s="139" t="s">
        <v>359</v>
      </c>
      <c r="C104" s="279"/>
    </row>
    <row r="105" spans="1:3" ht="12" customHeight="1" x14ac:dyDescent="0.3">
      <c r="A105" s="14" t="s">
        <v>118</v>
      </c>
      <c r="B105" s="138" t="s">
        <v>360</v>
      </c>
      <c r="C105" s="279"/>
    </row>
    <row r="106" spans="1:3" ht="12" customHeight="1" x14ac:dyDescent="0.3">
      <c r="A106" s="14" t="s">
        <v>186</v>
      </c>
      <c r="B106" s="138" t="s">
        <v>361</v>
      </c>
      <c r="C106" s="279"/>
    </row>
    <row r="107" spans="1:3" ht="12" customHeight="1" x14ac:dyDescent="0.3">
      <c r="A107" s="14" t="s">
        <v>355</v>
      </c>
      <c r="B107" s="139" t="s">
        <v>362</v>
      </c>
      <c r="C107" s="279"/>
    </row>
    <row r="108" spans="1:3" ht="12" customHeight="1" x14ac:dyDescent="0.3">
      <c r="A108" s="13" t="s">
        <v>356</v>
      </c>
      <c r="B108" s="140" t="s">
        <v>363</v>
      </c>
      <c r="C108" s="279"/>
    </row>
    <row r="109" spans="1:3" ht="12" customHeight="1" x14ac:dyDescent="0.3">
      <c r="A109" s="14" t="s">
        <v>448</v>
      </c>
      <c r="B109" s="140" t="s">
        <v>364</v>
      </c>
      <c r="C109" s="279"/>
    </row>
    <row r="110" spans="1:3" ht="12" customHeight="1" x14ac:dyDescent="0.3">
      <c r="A110" s="16" t="s">
        <v>449</v>
      </c>
      <c r="B110" s="140" t="s">
        <v>365</v>
      </c>
      <c r="C110" s="279"/>
    </row>
    <row r="111" spans="1:3" ht="12" customHeight="1" x14ac:dyDescent="0.3">
      <c r="A111" s="14" t="s">
        <v>453</v>
      </c>
      <c r="B111" s="11" t="s">
        <v>49</v>
      </c>
      <c r="C111" s="277"/>
    </row>
    <row r="112" spans="1:3" ht="12" customHeight="1" x14ac:dyDescent="0.3">
      <c r="A112" s="14" t="s">
        <v>454</v>
      </c>
      <c r="B112" s="8" t="s">
        <v>456</v>
      </c>
      <c r="C112" s="277"/>
    </row>
    <row r="113" spans="1:3" ht="12" customHeight="1" thickBot="1" x14ac:dyDescent="0.35">
      <c r="A113" s="18" t="s">
        <v>455</v>
      </c>
      <c r="B113" s="446" t="s">
        <v>457</v>
      </c>
      <c r="C113" s="283"/>
    </row>
    <row r="114" spans="1:3" ht="12" customHeight="1" thickBot="1" x14ac:dyDescent="0.35">
      <c r="A114" s="443" t="s">
        <v>18</v>
      </c>
      <c r="B114" s="444" t="s">
        <v>366</v>
      </c>
      <c r="C114" s="445">
        <f>+C115+C117+C119</f>
        <v>0</v>
      </c>
    </row>
    <row r="115" spans="1:3" ht="12" customHeight="1" x14ac:dyDescent="0.3">
      <c r="A115" s="15" t="s">
        <v>104</v>
      </c>
      <c r="B115" s="8" t="s">
        <v>225</v>
      </c>
      <c r="C115" s="278"/>
    </row>
    <row r="116" spans="1:3" ht="12" customHeight="1" x14ac:dyDescent="0.3">
      <c r="A116" s="15" t="s">
        <v>105</v>
      </c>
      <c r="B116" s="12" t="s">
        <v>370</v>
      </c>
      <c r="C116" s="278"/>
    </row>
    <row r="117" spans="1:3" ht="12" customHeight="1" x14ac:dyDescent="0.3">
      <c r="A117" s="15" t="s">
        <v>106</v>
      </c>
      <c r="B117" s="12" t="s">
        <v>187</v>
      </c>
      <c r="C117" s="277"/>
    </row>
    <row r="118" spans="1:3" ht="12" customHeight="1" x14ac:dyDescent="0.3">
      <c r="A118" s="15" t="s">
        <v>107</v>
      </c>
      <c r="B118" s="12" t="s">
        <v>371</v>
      </c>
      <c r="C118" s="252"/>
    </row>
    <row r="119" spans="1:3" ht="12" customHeight="1" x14ac:dyDescent="0.3">
      <c r="A119" s="15" t="s">
        <v>108</v>
      </c>
      <c r="B119" s="272" t="s">
        <v>228</v>
      </c>
      <c r="C119" s="252"/>
    </row>
    <row r="120" spans="1:3" ht="12" customHeight="1" x14ac:dyDescent="0.3">
      <c r="A120" s="15" t="s">
        <v>117</v>
      </c>
      <c r="B120" s="271" t="s">
        <v>436</v>
      </c>
      <c r="C120" s="252"/>
    </row>
    <row r="121" spans="1:3" ht="12" customHeight="1" x14ac:dyDescent="0.3">
      <c r="A121" s="15" t="s">
        <v>119</v>
      </c>
      <c r="B121" s="376" t="s">
        <v>376</v>
      </c>
      <c r="C121" s="252"/>
    </row>
    <row r="122" spans="1:3" x14ac:dyDescent="0.3">
      <c r="A122" s="15" t="s">
        <v>188</v>
      </c>
      <c r="B122" s="139" t="s">
        <v>359</v>
      </c>
      <c r="C122" s="252"/>
    </row>
    <row r="123" spans="1:3" ht="12" customHeight="1" x14ac:dyDescent="0.3">
      <c r="A123" s="15" t="s">
        <v>189</v>
      </c>
      <c r="B123" s="139" t="s">
        <v>375</v>
      </c>
      <c r="C123" s="252"/>
    </row>
    <row r="124" spans="1:3" ht="12" customHeight="1" x14ac:dyDescent="0.3">
      <c r="A124" s="15" t="s">
        <v>190</v>
      </c>
      <c r="B124" s="139" t="s">
        <v>374</v>
      </c>
      <c r="C124" s="252"/>
    </row>
    <row r="125" spans="1:3" ht="12" customHeight="1" x14ac:dyDescent="0.3">
      <c r="A125" s="15" t="s">
        <v>367</v>
      </c>
      <c r="B125" s="139" t="s">
        <v>362</v>
      </c>
      <c r="C125" s="252"/>
    </row>
    <row r="126" spans="1:3" ht="12" customHeight="1" x14ac:dyDescent="0.3">
      <c r="A126" s="15" t="s">
        <v>368</v>
      </c>
      <c r="B126" s="139" t="s">
        <v>373</v>
      </c>
      <c r="C126" s="252"/>
    </row>
    <row r="127" spans="1:3" ht="16.2" thickBot="1" x14ac:dyDescent="0.35">
      <c r="A127" s="13" t="s">
        <v>369</v>
      </c>
      <c r="B127" s="139" t="s">
        <v>372</v>
      </c>
      <c r="C127" s="253"/>
    </row>
    <row r="128" spans="1:3" ht="12" customHeight="1" thickBot="1" x14ac:dyDescent="0.35">
      <c r="A128" s="20" t="s">
        <v>19</v>
      </c>
      <c r="B128" s="123" t="s">
        <v>458</v>
      </c>
      <c r="C128" s="275">
        <f>+C93+C114</f>
        <v>0</v>
      </c>
    </row>
    <row r="129" spans="1:3" ht="12" customHeight="1" thickBot="1" x14ac:dyDescent="0.35">
      <c r="A129" s="20" t="s">
        <v>20</v>
      </c>
      <c r="B129" s="123" t="s">
        <v>459</v>
      </c>
      <c r="C129" s="275">
        <f>+C130+C131+C132</f>
        <v>0</v>
      </c>
    </row>
    <row r="130" spans="1:3" ht="12" customHeight="1" x14ac:dyDescent="0.3">
      <c r="A130" s="15" t="s">
        <v>267</v>
      </c>
      <c r="B130" s="12" t="s">
        <v>466</v>
      </c>
      <c r="C130" s="252"/>
    </row>
    <row r="131" spans="1:3" ht="12" customHeight="1" x14ac:dyDescent="0.3">
      <c r="A131" s="15" t="s">
        <v>270</v>
      </c>
      <c r="B131" s="12" t="s">
        <v>467</v>
      </c>
      <c r="C131" s="252"/>
    </row>
    <row r="132" spans="1:3" ht="12" customHeight="1" thickBot="1" x14ac:dyDescent="0.35">
      <c r="A132" s="13" t="s">
        <v>271</v>
      </c>
      <c r="B132" s="12" t="s">
        <v>468</v>
      </c>
      <c r="C132" s="252"/>
    </row>
    <row r="133" spans="1:3" ht="12" customHeight="1" thickBot="1" x14ac:dyDescent="0.35">
      <c r="A133" s="20" t="s">
        <v>21</v>
      </c>
      <c r="B133" s="123" t="s">
        <v>460</v>
      </c>
      <c r="C133" s="275">
        <f>SUM(C134:C139)</f>
        <v>0</v>
      </c>
    </row>
    <row r="134" spans="1:3" ht="12" customHeight="1" x14ac:dyDescent="0.3">
      <c r="A134" s="15" t="s">
        <v>91</v>
      </c>
      <c r="B134" s="9" t="s">
        <v>469</v>
      </c>
      <c r="C134" s="252"/>
    </row>
    <row r="135" spans="1:3" ht="12" customHeight="1" x14ac:dyDescent="0.3">
      <c r="A135" s="15" t="s">
        <v>92</v>
      </c>
      <c r="B135" s="9" t="s">
        <v>461</v>
      </c>
      <c r="C135" s="252"/>
    </row>
    <row r="136" spans="1:3" ht="12" customHeight="1" x14ac:dyDescent="0.3">
      <c r="A136" s="15" t="s">
        <v>93</v>
      </c>
      <c r="B136" s="9" t="s">
        <v>462</v>
      </c>
      <c r="C136" s="252"/>
    </row>
    <row r="137" spans="1:3" ht="12" customHeight="1" x14ac:dyDescent="0.3">
      <c r="A137" s="15" t="s">
        <v>175</v>
      </c>
      <c r="B137" s="9" t="s">
        <v>463</v>
      </c>
      <c r="C137" s="252"/>
    </row>
    <row r="138" spans="1:3" ht="12" customHeight="1" x14ac:dyDescent="0.3">
      <c r="A138" s="15" t="s">
        <v>176</v>
      </c>
      <c r="B138" s="9" t="s">
        <v>464</v>
      </c>
      <c r="C138" s="252"/>
    </row>
    <row r="139" spans="1:3" ht="12" customHeight="1" thickBot="1" x14ac:dyDescent="0.35">
      <c r="A139" s="13" t="s">
        <v>177</v>
      </c>
      <c r="B139" s="9" t="s">
        <v>465</v>
      </c>
      <c r="C139" s="252"/>
    </row>
    <row r="140" spans="1:3" ht="12" customHeight="1" thickBot="1" x14ac:dyDescent="0.35">
      <c r="A140" s="20" t="s">
        <v>22</v>
      </c>
      <c r="B140" s="123" t="s">
        <v>473</v>
      </c>
      <c r="C140" s="281">
        <f>+C141+C142+C143+C144</f>
        <v>0</v>
      </c>
    </row>
    <row r="141" spans="1:3" ht="12" customHeight="1" x14ac:dyDescent="0.3">
      <c r="A141" s="15" t="s">
        <v>94</v>
      </c>
      <c r="B141" s="9" t="s">
        <v>377</v>
      </c>
      <c r="C141" s="252"/>
    </row>
    <row r="142" spans="1:3" ht="12" customHeight="1" x14ac:dyDescent="0.3">
      <c r="A142" s="15" t="s">
        <v>95</v>
      </c>
      <c r="B142" s="9" t="s">
        <v>378</v>
      </c>
      <c r="C142" s="252"/>
    </row>
    <row r="143" spans="1:3" ht="12" customHeight="1" x14ac:dyDescent="0.3">
      <c r="A143" s="15" t="s">
        <v>291</v>
      </c>
      <c r="B143" s="9" t="s">
        <v>474</v>
      </c>
      <c r="C143" s="252"/>
    </row>
    <row r="144" spans="1:3" ht="12" customHeight="1" thickBot="1" x14ac:dyDescent="0.35">
      <c r="A144" s="13" t="s">
        <v>292</v>
      </c>
      <c r="B144" s="7" t="s">
        <v>397</v>
      </c>
      <c r="C144" s="252"/>
    </row>
    <row r="145" spans="1:9" ht="12" customHeight="1" thickBot="1" x14ac:dyDescent="0.35">
      <c r="A145" s="20" t="s">
        <v>23</v>
      </c>
      <c r="B145" s="123" t="s">
        <v>475</v>
      </c>
      <c r="C145" s="284">
        <f>SUM(C146:C150)</f>
        <v>0</v>
      </c>
    </row>
    <row r="146" spans="1:9" ht="12" customHeight="1" x14ac:dyDescent="0.3">
      <c r="A146" s="15" t="s">
        <v>96</v>
      </c>
      <c r="B146" s="9" t="s">
        <v>470</v>
      </c>
      <c r="C146" s="252"/>
    </row>
    <row r="147" spans="1:9" ht="12" customHeight="1" x14ac:dyDescent="0.3">
      <c r="A147" s="15" t="s">
        <v>97</v>
      </c>
      <c r="B147" s="9" t="s">
        <v>477</v>
      </c>
      <c r="C147" s="252"/>
    </row>
    <row r="148" spans="1:9" ht="12" customHeight="1" x14ac:dyDescent="0.3">
      <c r="A148" s="15" t="s">
        <v>303</v>
      </c>
      <c r="B148" s="9" t="s">
        <v>472</v>
      </c>
      <c r="C148" s="252"/>
    </row>
    <row r="149" spans="1:9" ht="12" customHeight="1" x14ac:dyDescent="0.3">
      <c r="A149" s="15" t="s">
        <v>304</v>
      </c>
      <c r="B149" s="9" t="s">
        <v>478</v>
      </c>
      <c r="C149" s="252"/>
    </row>
    <row r="150" spans="1:9" ht="12" customHeight="1" thickBot="1" x14ac:dyDescent="0.35">
      <c r="A150" s="15" t="s">
        <v>476</v>
      </c>
      <c r="B150" s="9" t="s">
        <v>479</v>
      </c>
      <c r="C150" s="252"/>
    </row>
    <row r="151" spans="1:9" ht="12" customHeight="1" thickBot="1" x14ac:dyDescent="0.35">
      <c r="A151" s="20" t="s">
        <v>24</v>
      </c>
      <c r="B151" s="123" t="s">
        <v>480</v>
      </c>
      <c r="C151" s="447"/>
    </row>
    <row r="152" spans="1:9" ht="12" customHeight="1" thickBot="1" x14ac:dyDescent="0.35">
      <c r="A152" s="20" t="s">
        <v>25</v>
      </c>
      <c r="B152" s="123" t="s">
        <v>481</v>
      </c>
      <c r="C152" s="447"/>
    </row>
    <row r="153" spans="1:9" ht="15" customHeight="1" thickBot="1" x14ac:dyDescent="0.35">
      <c r="A153" s="20" t="s">
        <v>26</v>
      </c>
      <c r="B153" s="123" t="s">
        <v>483</v>
      </c>
      <c r="C153" s="387">
        <f>+C129+C133+C140+C145+C151+C152</f>
        <v>0</v>
      </c>
      <c r="F153" s="388"/>
      <c r="G153" s="389"/>
      <c r="H153" s="389"/>
      <c r="I153" s="389"/>
    </row>
    <row r="154" spans="1:9" s="1" customFormat="1" ht="12.9" customHeight="1" thickBot="1" x14ac:dyDescent="0.3">
      <c r="A154" s="273" t="s">
        <v>27</v>
      </c>
      <c r="B154" s="352" t="s">
        <v>482</v>
      </c>
      <c r="C154" s="387">
        <f>+C128+C153</f>
        <v>0</v>
      </c>
    </row>
    <row r="155" spans="1:9" ht="7.5" customHeight="1" x14ac:dyDescent="0.3"/>
    <row r="156" spans="1:9" x14ac:dyDescent="0.3">
      <c r="A156" s="870" t="s">
        <v>379</v>
      </c>
      <c r="B156" s="870"/>
      <c r="C156" s="870"/>
    </row>
    <row r="157" spans="1:9" ht="15" customHeight="1" thickBot="1" x14ac:dyDescent="0.35">
      <c r="A157" s="867" t="s">
        <v>154</v>
      </c>
      <c r="B157" s="867"/>
      <c r="C157" s="285" t="s">
        <v>226</v>
      </c>
    </row>
    <row r="158" spans="1:9" ht="13.5" customHeight="1" thickBot="1" x14ac:dyDescent="0.35">
      <c r="A158" s="20">
        <v>1</v>
      </c>
      <c r="B158" s="28" t="s">
        <v>484</v>
      </c>
      <c r="C158" s="275">
        <f>+C62-C128</f>
        <v>0</v>
      </c>
    </row>
    <row r="159" spans="1:9" ht="27.75" customHeight="1" thickBot="1" x14ac:dyDescent="0.35">
      <c r="A159" s="20" t="s">
        <v>18</v>
      </c>
      <c r="B159" s="28" t="s">
        <v>490</v>
      </c>
      <c r="C159" s="275">
        <f>+C86-C153</f>
        <v>0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3"/>
  <sheetViews>
    <sheetView topLeftCell="A6" zoomScale="115" zoomScaleNormal="115" zoomScaleSheetLayoutView="100" workbookViewId="0">
      <selection activeCell="F33" sqref="F33"/>
    </sheetView>
  </sheetViews>
  <sheetFormatPr defaultColWidth="9.33203125" defaultRowHeight="13.2" x14ac:dyDescent="0.25"/>
  <cols>
    <col min="1" max="1" width="6.77734375" style="40" customWidth="1"/>
    <col min="2" max="2" width="55.109375" style="41" customWidth="1"/>
    <col min="3" max="3" width="16.33203125" style="40" customWidth="1"/>
    <col min="4" max="4" width="55.109375" style="40" customWidth="1"/>
    <col min="5" max="5" width="16.33203125" style="40" customWidth="1"/>
    <col min="6" max="6" width="3.33203125" style="40" customWidth="1"/>
    <col min="7" max="16384" width="9.33203125" style="40"/>
  </cols>
  <sheetData>
    <row r="1" spans="1:6" ht="39.75" customHeight="1" x14ac:dyDescent="0.25">
      <c r="B1" s="295" t="s">
        <v>158</v>
      </c>
      <c r="C1" s="296"/>
      <c r="D1" s="296"/>
      <c r="E1" s="296"/>
      <c r="F1" s="875" t="str">
        <f>+CONCATENATE("2.1. melléklet a 3/",LEFT(ÖSSZEFÜGGÉSEK!A5,4),". (III.14.) önkormányzati rendelethez")</f>
        <v>2.1. melléklet a 3/2019. (III.14.) önkormányzati rendelethez</v>
      </c>
    </row>
    <row r="2" spans="1:6" ht="14.4" thickBot="1" x14ac:dyDescent="0.3">
      <c r="E2" s="42" t="s">
        <v>1088</v>
      </c>
      <c r="F2" s="875"/>
    </row>
    <row r="3" spans="1:6" ht="18" customHeight="1" thickBot="1" x14ac:dyDescent="0.3">
      <c r="A3" s="873" t="s">
        <v>69</v>
      </c>
      <c r="B3" s="297" t="s">
        <v>56</v>
      </c>
      <c r="C3" s="298"/>
      <c r="D3" s="297" t="s">
        <v>57</v>
      </c>
      <c r="E3" s="299"/>
      <c r="F3" s="875"/>
    </row>
    <row r="4" spans="1:6" s="43" customFormat="1" ht="35.25" customHeight="1" thickBot="1" x14ac:dyDescent="0.3">
      <c r="A4" s="874"/>
      <c r="B4" s="189" t="s">
        <v>61</v>
      </c>
      <c r="C4" s="190" t="str">
        <f>+'1.1.sz.mell.'!C3</f>
        <v>2019. évi eredeti előirányzat</v>
      </c>
      <c r="D4" s="189" t="s">
        <v>61</v>
      </c>
      <c r="E4" s="47" t="str">
        <f>+C4</f>
        <v>2019. évi eredeti előirányzat</v>
      </c>
      <c r="F4" s="875"/>
    </row>
    <row r="5" spans="1:6" s="304" customFormat="1" ht="12" customHeight="1" thickBot="1" x14ac:dyDescent="0.3">
      <c r="A5" s="300" t="s">
        <v>502</v>
      </c>
      <c r="B5" s="301" t="s">
        <v>503</v>
      </c>
      <c r="C5" s="302" t="s">
        <v>504</v>
      </c>
      <c r="D5" s="301" t="s">
        <v>506</v>
      </c>
      <c r="E5" s="303" t="s">
        <v>505</v>
      </c>
      <c r="F5" s="875"/>
    </row>
    <row r="6" spans="1:6" ht="12.9" customHeight="1" thickBot="1" x14ac:dyDescent="0.3">
      <c r="A6" s="305" t="s">
        <v>17</v>
      </c>
      <c r="B6" s="306" t="s">
        <v>380</v>
      </c>
      <c r="C6" s="278">
        <f>'1.1.sz.mell.'!C5</f>
        <v>89315873</v>
      </c>
      <c r="D6" s="306" t="s">
        <v>62</v>
      </c>
      <c r="E6" s="276">
        <f>'1.1.sz.mell.'!C95</f>
        <v>61455658</v>
      </c>
      <c r="F6" s="875"/>
    </row>
    <row r="7" spans="1:6" ht="12.9" customHeight="1" thickBot="1" x14ac:dyDescent="0.3">
      <c r="A7" s="307" t="s">
        <v>18</v>
      </c>
      <c r="B7" s="308" t="s">
        <v>381</v>
      </c>
      <c r="C7" s="278">
        <f>'1.1.sz.mell.'!C12</f>
        <v>17876185</v>
      </c>
      <c r="D7" s="308" t="s">
        <v>183</v>
      </c>
      <c r="E7" s="276">
        <f>'1.1.sz.mell.'!C96</f>
        <v>11309201</v>
      </c>
      <c r="F7" s="875"/>
    </row>
    <row r="8" spans="1:6" ht="12.9" customHeight="1" thickBot="1" x14ac:dyDescent="0.3">
      <c r="A8" s="307" t="s">
        <v>19</v>
      </c>
      <c r="B8" s="308" t="s">
        <v>402</v>
      </c>
      <c r="C8" s="278"/>
      <c r="D8" s="308" t="s">
        <v>231</v>
      </c>
      <c r="E8" s="276">
        <f>'1.1.sz.mell.'!C97</f>
        <v>66536782</v>
      </c>
      <c r="F8" s="875"/>
    </row>
    <row r="9" spans="1:6" ht="12.9" customHeight="1" thickBot="1" x14ac:dyDescent="0.3">
      <c r="A9" s="307" t="s">
        <v>20</v>
      </c>
      <c r="B9" s="308" t="s">
        <v>174</v>
      </c>
      <c r="C9" s="278">
        <f>'1.1.sz.mell.'!C26</f>
        <v>7563386</v>
      </c>
      <c r="D9" s="308" t="s">
        <v>184</v>
      </c>
      <c r="E9" s="276">
        <f>'1.1.sz.mell.'!C98</f>
        <v>6817500</v>
      </c>
      <c r="F9" s="875"/>
    </row>
    <row r="10" spans="1:6" ht="12.9" customHeight="1" x14ac:dyDescent="0.25">
      <c r="A10" s="307" t="s">
        <v>21</v>
      </c>
      <c r="B10" s="309" t="s">
        <v>429</v>
      </c>
      <c r="C10" s="278">
        <f>'1.1.sz.mell.'!C34</f>
        <v>22699502</v>
      </c>
      <c r="D10" s="308" t="s">
        <v>185</v>
      </c>
      <c r="E10" s="276">
        <f>'1.1.sz.mell.'!C99</f>
        <v>4361970</v>
      </c>
      <c r="F10" s="875"/>
    </row>
    <row r="11" spans="1:6" ht="12.9" customHeight="1" x14ac:dyDescent="0.25">
      <c r="A11" s="307" t="s">
        <v>22</v>
      </c>
      <c r="B11" s="308" t="s">
        <v>382</v>
      </c>
      <c r="C11" s="278"/>
      <c r="D11" s="308" t="s">
        <v>49</v>
      </c>
      <c r="E11" s="291"/>
      <c r="F11" s="875"/>
    </row>
    <row r="12" spans="1:6" ht="12.9" customHeight="1" x14ac:dyDescent="0.25">
      <c r="A12" s="307" t="s">
        <v>23</v>
      </c>
      <c r="B12" s="308" t="s">
        <v>1091</v>
      </c>
      <c r="C12" s="286"/>
      <c r="D12" s="44"/>
      <c r="E12" s="291"/>
      <c r="F12" s="875"/>
    </row>
    <row r="13" spans="1:6" ht="12.9" customHeight="1" x14ac:dyDescent="0.25">
      <c r="A13" s="307" t="s">
        <v>24</v>
      </c>
      <c r="B13" s="44"/>
      <c r="C13" s="286"/>
      <c r="D13" s="44"/>
      <c r="E13" s="291"/>
      <c r="F13" s="875"/>
    </row>
    <row r="14" spans="1:6" ht="12.9" customHeight="1" x14ac:dyDescent="0.25">
      <c r="A14" s="307" t="s">
        <v>25</v>
      </c>
      <c r="B14" s="390"/>
      <c r="C14" s="287"/>
      <c r="D14" s="44"/>
      <c r="E14" s="291"/>
      <c r="F14" s="875"/>
    </row>
    <row r="15" spans="1:6" ht="12.9" customHeight="1" x14ac:dyDescent="0.25">
      <c r="A15" s="307" t="s">
        <v>26</v>
      </c>
      <c r="B15" s="44"/>
      <c r="C15" s="286"/>
      <c r="D15" s="44"/>
      <c r="E15" s="291"/>
      <c r="F15" s="875"/>
    </row>
    <row r="16" spans="1:6" ht="12.9" customHeight="1" x14ac:dyDescent="0.25">
      <c r="A16" s="307" t="s">
        <v>27</v>
      </c>
      <c r="B16" s="44"/>
      <c r="C16" s="286"/>
      <c r="D16" s="44"/>
      <c r="E16" s="291"/>
      <c r="F16" s="875"/>
    </row>
    <row r="17" spans="1:6" ht="12.9" customHeight="1" thickBot="1" x14ac:dyDescent="0.3">
      <c r="A17" s="307" t="s">
        <v>28</v>
      </c>
      <c r="B17" s="51"/>
      <c r="C17" s="288"/>
      <c r="D17" s="44"/>
      <c r="E17" s="292"/>
      <c r="F17" s="875"/>
    </row>
    <row r="18" spans="1:6" ht="15.9" customHeight="1" thickBot="1" x14ac:dyDescent="0.3">
      <c r="A18" s="310" t="s">
        <v>29</v>
      </c>
      <c r="B18" s="124" t="s">
        <v>491</v>
      </c>
      <c r="C18" s="289">
        <f>SUM(C6:C11)-C8</f>
        <v>137454946</v>
      </c>
      <c r="D18" s="124" t="s">
        <v>388</v>
      </c>
      <c r="E18" s="293">
        <f>SUM(E6:E17)</f>
        <v>150481111</v>
      </c>
      <c r="F18" s="875"/>
    </row>
    <row r="19" spans="1:6" ht="12.9" customHeight="1" x14ac:dyDescent="0.25">
      <c r="A19" s="311" t="s">
        <v>30</v>
      </c>
      <c r="B19" s="312" t="s">
        <v>385</v>
      </c>
      <c r="C19" s="782">
        <f>+C20+C21+C22+C23</f>
        <v>16222187</v>
      </c>
      <c r="D19" s="313" t="s">
        <v>191</v>
      </c>
      <c r="E19" s="294"/>
      <c r="F19" s="875"/>
    </row>
    <row r="20" spans="1:6" ht="12.9" customHeight="1" x14ac:dyDescent="0.25">
      <c r="A20" s="314" t="s">
        <v>31</v>
      </c>
      <c r="B20" s="313" t="s">
        <v>223</v>
      </c>
      <c r="C20" s="76">
        <v>16222187</v>
      </c>
      <c r="D20" s="313" t="s">
        <v>387</v>
      </c>
      <c r="E20" s="77"/>
      <c r="F20" s="875"/>
    </row>
    <row r="21" spans="1:6" ht="12.9" customHeight="1" x14ac:dyDescent="0.25">
      <c r="A21" s="314" t="s">
        <v>32</v>
      </c>
      <c r="B21" s="313" t="s">
        <v>224</v>
      </c>
      <c r="C21" s="76"/>
      <c r="D21" s="313" t="s">
        <v>156</v>
      </c>
      <c r="E21" s="77"/>
      <c r="F21" s="875"/>
    </row>
    <row r="22" spans="1:6" ht="12.9" customHeight="1" x14ac:dyDescent="0.25">
      <c r="A22" s="314" t="s">
        <v>33</v>
      </c>
      <c r="B22" s="313" t="s">
        <v>229</v>
      </c>
      <c r="C22" s="76"/>
      <c r="D22" s="313" t="s">
        <v>157</v>
      </c>
      <c r="E22" s="77"/>
      <c r="F22" s="875"/>
    </row>
    <row r="23" spans="1:6" ht="12.9" customHeight="1" x14ac:dyDescent="0.25">
      <c r="A23" s="314" t="s">
        <v>34</v>
      </c>
      <c r="B23" s="313" t="s">
        <v>230</v>
      </c>
      <c r="C23" s="76"/>
      <c r="D23" s="312" t="s">
        <v>232</v>
      </c>
      <c r="E23" s="77"/>
      <c r="F23" s="875"/>
    </row>
    <row r="24" spans="1:6" ht="12.9" customHeight="1" x14ac:dyDescent="0.25">
      <c r="A24" s="314" t="s">
        <v>35</v>
      </c>
      <c r="B24" s="313" t="s">
        <v>386</v>
      </c>
      <c r="C24" s="315">
        <f>+C25+C26</f>
        <v>0</v>
      </c>
      <c r="D24" s="313" t="s">
        <v>192</v>
      </c>
      <c r="E24" s="77"/>
      <c r="F24" s="875"/>
    </row>
    <row r="25" spans="1:6" ht="12.9" customHeight="1" x14ac:dyDescent="0.25">
      <c r="A25" s="311" t="s">
        <v>36</v>
      </c>
      <c r="B25" s="312" t="s">
        <v>383</v>
      </c>
      <c r="C25" s="290"/>
      <c r="D25" s="306" t="s">
        <v>474</v>
      </c>
      <c r="E25" s="294"/>
      <c r="F25" s="875"/>
    </row>
    <row r="26" spans="1:6" ht="12.9" customHeight="1" x14ac:dyDescent="0.25">
      <c r="A26" s="314" t="s">
        <v>37</v>
      </c>
      <c r="B26" s="313" t="s">
        <v>384</v>
      </c>
      <c r="C26" s="76"/>
      <c r="D26" s="308" t="s">
        <v>480</v>
      </c>
      <c r="E26" s="77"/>
      <c r="F26" s="875"/>
    </row>
    <row r="27" spans="1:6" ht="12.9" customHeight="1" x14ac:dyDescent="0.25">
      <c r="A27" s="307" t="s">
        <v>38</v>
      </c>
      <c r="B27" s="313" t="s">
        <v>485</v>
      </c>
      <c r="C27" s="76"/>
      <c r="D27" s="308" t="s">
        <v>1102</v>
      </c>
      <c r="E27" s="77">
        <v>3196022</v>
      </c>
      <c r="F27" s="875"/>
    </row>
    <row r="28" spans="1:6" ht="12.9" customHeight="1" thickBot="1" x14ac:dyDescent="0.3">
      <c r="A28" s="363" t="s">
        <v>39</v>
      </c>
      <c r="B28" s="312" t="s">
        <v>341</v>
      </c>
      <c r="C28" s="290"/>
      <c r="D28" s="392" t="s">
        <v>564</v>
      </c>
      <c r="E28" s="294"/>
      <c r="F28" s="875"/>
    </row>
    <row r="29" spans="1:6" ht="15.9" customHeight="1" thickBot="1" x14ac:dyDescent="0.3">
      <c r="A29" s="310" t="s">
        <v>40</v>
      </c>
      <c r="B29" s="124" t="s">
        <v>492</v>
      </c>
      <c r="C29" s="289">
        <f>+C19+C24+C27+C28</f>
        <v>16222187</v>
      </c>
      <c r="D29" s="124" t="s">
        <v>494</v>
      </c>
      <c r="E29" s="293">
        <f>SUM(E19:E28)</f>
        <v>3196022</v>
      </c>
      <c r="F29" s="875"/>
    </row>
    <row r="30" spans="1:6" ht="13.8" thickBot="1" x14ac:dyDescent="0.3">
      <c r="A30" s="310" t="s">
        <v>41</v>
      </c>
      <c r="B30" s="316" t="s">
        <v>493</v>
      </c>
      <c r="C30" s="317">
        <f>+C18+C29</f>
        <v>153677133</v>
      </c>
      <c r="D30" s="316" t="s">
        <v>495</v>
      </c>
      <c r="E30" s="317">
        <f>+E18+E29</f>
        <v>153677133</v>
      </c>
      <c r="F30" s="875"/>
    </row>
    <row r="31" spans="1:6" ht="13.8" thickBot="1" x14ac:dyDescent="0.3">
      <c r="A31" s="310" t="s">
        <v>42</v>
      </c>
      <c r="B31" s="316" t="s">
        <v>169</v>
      </c>
      <c r="C31" s="317">
        <f>IF(C18-E18&lt;0,E18-C18,"-")</f>
        <v>13026165</v>
      </c>
      <c r="D31" s="316" t="s">
        <v>170</v>
      </c>
      <c r="E31" s="317" t="str">
        <f>IF(C18-E18&gt;0,C18-E18,"-")</f>
        <v>-</v>
      </c>
      <c r="F31" s="875"/>
    </row>
    <row r="32" spans="1:6" ht="13.8" thickBot="1" x14ac:dyDescent="0.3">
      <c r="A32" s="310" t="s">
        <v>43</v>
      </c>
      <c r="B32" s="316" t="s">
        <v>233</v>
      </c>
      <c r="C32" s="317" t="str">
        <f>IF(C18+C29-E30&lt;0,E30-(C18+C29),"-")</f>
        <v>-</v>
      </c>
      <c r="D32" s="316" t="s">
        <v>234</v>
      </c>
      <c r="E32" s="317" t="str">
        <f>IF(C18+C29-E30&gt;0,C18+C29-E30,"-")</f>
        <v>-</v>
      </c>
      <c r="F32" s="875"/>
    </row>
    <row r="33" spans="2:4" ht="17.399999999999999" x14ac:dyDescent="0.25">
      <c r="B33" s="876"/>
      <c r="C33" s="876"/>
      <c r="D33" s="876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33"/>
  <sheetViews>
    <sheetView topLeftCell="A4" zoomScaleNormal="100" zoomScaleSheetLayoutView="115" workbookViewId="0">
      <selection activeCell="F34" sqref="F34"/>
    </sheetView>
  </sheetViews>
  <sheetFormatPr defaultColWidth="9.33203125" defaultRowHeight="13.2" x14ac:dyDescent="0.25"/>
  <cols>
    <col min="1" max="1" width="6.77734375" style="40" customWidth="1"/>
    <col min="2" max="2" width="55.109375" style="41" customWidth="1"/>
    <col min="3" max="3" width="16.33203125" style="40" customWidth="1"/>
    <col min="4" max="4" width="55.109375" style="40" customWidth="1"/>
    <col min="5" max="5" width="16.33203125" style="40" customWidth="1"/>
    <col min="6" max="6" width="3.5546875" style="40" customWidth="1"/>
    <col min="7" max="16384" width="9.33203125" style="40"/>
  </cols>
  <sheetData>
    <row r="1" spans="1:6" ht="31.2" x14ac:dyDescent="0.25">
      <c r="B1" s="295" t="s">
        <v>159</v>
      </c>
      <c r="C1" s="296"/>
      <c r="D1" s="296"/>
      <c r="E1" s="296"/>
      <c r="F1" s="875" t="str">
        <f>+CONCATENATE("2.2. melléklet a 3/",LEFT(ÖSSZEFÜGGÉSEK!A5,4),". (III.14.) önkormányzati rendelethez")</f>
        <v>2.2. melléklet a 3/2019. (III.14.) önkormányzati rendelethez</v>
      </c>
    </row>
    <row r="2" spans="1:6" ht="14.4" thickBot="1" x14ac:dyDescent="0.3">
      <c r="E2" s="42" t="s">
        <v>1088</v>
      </c>
      <c r="F2" s="875"/>
    </row>
    <row r="3" spans="1:6" ht="13.8" thickBot="1" x14ac:dyDescent="0.3">
      <c r="A3" s="877" t="s">
        <v>69</v>
      </c>
      <c r="B3" s="297" t="s">
        <v>56</v>
      </c>
      <c r="C3" s="298"/>
      <c r="D3" s="297" t="s">
        <v>57</v>
      </c>
      <c r="E3" s="299"/>
      <c r="F3" s="875"/>
    </row>
    <row r="4" spans="1:6" s="43" customFormat="1" ht="23.4" thickBot="1" x14ac:dyDescent="0.3">
      <c r="A4" s="878"/>
      <c r="B4" s="189" t="s">
        <v>61</v>
      </c>
      <c r="C4" s="190" t="str">
        <f>+'2.1.sz.mell  '!C4</f>
        <v>2019. évi eredeti előirányzat</v>
      </c>
      <c r="D4" s="189" t="s">
        <v>61</v>
      </c>
      <c r="E4" s="190" t="str">
        <f>+'2.1.sz.mell  '!C4</f>
        <v>2019. évi eredeti előirányzat</v>
      </c>
      <c r="F4" s="875"/>
    </row>
    <row r="5" spans="1:6" s="43" customFormat="1" ht="13.8" thickBot="1" x14ac:dyDescent="0.3">
      <c r="A5" s="300" t="s">
        <v>502</v>
      </c>
      <c r="B5" s="301" t="s">
        <v>503</v>
      </c>
      <c r="C5" s="302" t="s">
        <v>504</v>
      </c>
      <c r="D5" s="301" t="s">
        <v>506</v>
      </c>
      <c r="E5" s="303" t="s">
        <v>505</v>
      </c>
      <c r="F5" s="875"/>
    </row>
    <row r="6" spans="1:6" ht="12.9" customHeight="1" x14ac:dyDescent="0.25">
      <c r="A6" s="305" t="s">
        <v>17</v>
      </c>
      <c r="B6" s="306" t="s">
        <v>389</v>
      </c>
      <c r="C6" s="631"/>
      <c r="D6" s="306" t="s">
        <v>225</v>
      </c>
      <c r="E6" s="727">
        <f>'1.1.sz.mell.'!C116</f>
        <v>8315165</v>
      </c>
      <c r="F6" s="875"/>
    </row>
    <row r="7" spans="1:6" x14ac:dyDescent="0.25">
      <c r="A7" s="307" t="s">
        <v>18</v>
      </c>
      <c r="B7" s="308" t="s">
        <v>390</v>
      </c>
      <c r="C7" s="632"/>
      <c r="D7" s="308" t="s">
        <v>395</v>
      </c>
      <c r="E7" s="727">
        <f>'1.1.sz.mell.'!C117</f>
        <v>8261815</v>
      </c>
      <c r="F7" s="875"/>
    </row>
    <row r="8" spans="1:6" ht="12.9" customHeight="1" x14ac:dyDescent="0.25">
      <c r="A8" s="307" t="s">
        <v>19</v>
      </c>
      <c r="B8" s="308" t="s">
        <v>10</v>
      </c>
      <c r="C8" s="286"/>
      <c r="D8" s="308" t="s">
        <v>187</v>
      </c>
      <c r="E8" s="727">
        <f>'1.1.sz.mell.'!C118</f>
        <v>0</v>
      </c>
      <c r="F8" s="875"/>
    </row>
    <row r="9" spans="1:6" ht="12.9" customHeight="1" x14ac:dyDescent="0.25">
      <c r="A9" s="307" t="s">
        <v>20</v>
      </c>
      <c r="B9" s="308" t="s">
        <v>391</v>
      </c>
      <c r="C9" s="286">
        <v>7045851</v>
      </c>
      <c r="D9" s="308" t="s">
        <v>396</v>
      </c>
      <c r="E9" s="727">
        <f>'1.1.sz.mell.'!C119</f>
        <v>0</v>
      </c>
      <c r="F9" s="875"/>
    </row>
    <row r="10" spans="1:6" ht="12.75" customHeight="1" x14ac:dyDescent="0.25">
      <c r="A10" s="307" t="s">
        <v>21</v>
      </c>
      <c r="B10" s="308" t="s">
        <v>392</v>
      </c>
      <c r="C10" s="286">
        <v>7045851</v>
      </c>
      <c r="D10" s="308" t="s">
        <v>228</v>
      </c>
      <c r="E10" s="291"/>
      <c r="F10" s="875"/>
    </row>
    <row r="11" spans="1:6" ht="12.9" customHeight="1" x14ac:dyDescent="0.25">
      <c r="A11" s="307" t="s">
        <v>22</v>
      </c>
      <c r="B11" s="308" t="s">
        <v>393</v>
      </c>
      <c r="C11" s="633"/>
      <c r="D11" s="393"/>
      <c r="E11" s="291"/>
      <c r="F11" s="875"/>
    </row>
    <row r="12" spans="1:6" ht="12.9" customHeight="1" x14ac:dyDescent="0.25">
      <c r="A12" s="307" t="s">
        <v>23</v>
      </c>
      <c r="B12" s="44"/>
      <c r="C12" s="286"/>
      <c r="D12" s="393"/>
      <c r="E12" s="291"/>
      <c r="F12" s="875"/>
    </row>
    <row r="13" spans="1:6" ht="12.9" customHeight="1" x14ac:dyDescent="0.25">
      <c r="A13" s="307" t="s">
        <v>24</v>
      </c>
      <c r="B13" s="44"/>
      <c r="C13" s="286"/>
      <c r="D13" s="394"/>
      <c r="E13" s="291"/>
      <c r="F13" s="875"/>
    </row>
    <row r="14" spans="1:6" ht="12.9" customHeight="1" x14ac:dyDescent="0.25">
      <c r="A14" s="307" t="s">
        <v>25</v>
      </c>
      <c r="B14" s="391"/>
      <c r="C14" s="287"/>
      <c r="D14" s="393"/>
      <c r="E14" s="291"/>
      <c r="F14" s="875"/>
    </row>
    <row r="15" spans="1:6" x14ac:dyDescent="0.25">
      <c r="A15" s="307" t="s">
        <v>26</v>
      </c>
      <c r="B15" s="44"/>
      <c r="C15" s="287"/>
      <c r="D15" s="393"/>
      <c r="E15" s="291"/>
      <c r="F15" s="875"/>
    </row>
    <row r="16" spans="1:6" ht="12.9" customHeight="1" thickBot="1" x14ac:dyDescent="0.3">
      <c r="A16" s="363" t="s">
        <v>27</v>
      </c>
      <c r="B16" s="392"/>
      <c r="C16" s="365"/>
      <c r="D16" s="364" t="s">
        <v>49</v>
      </c>
      <c r="E16" s="337"/>
      <c r="F16" s="875"/>
    </row>
    <row r="17" spans="1:6" ht="15.9" customHeight="1" thickBot="1" x14ac:dyDescent="0.3">
      <c r="A17" s="310" t="s">
        <v>28</v>
      </c>
      <c r="B17" s="124" t="s">
        <v>403</v>
      </c>
      <c r="C17" s="289">
        <f>+C6+C8+C9+C11+C12+C13+C14+C15+C16</f>
        <v>7045851</v>
      </c>
      <c r="D17" s="124" t="s">
        <v>404</v>
      </c>
      <c r="E17" s="293">
        <f>+E6+E8+E10+E11+E12+E13+E14+E15+E16</f>
        <v>8315165</v>
      </c>
      <c r="F17" s="875"/>
    </row>
    <row r="18" spans="1:6" ht="12.9" customHeight="1" x14ac:dyDescent="0.25">
      <c r="A18" s="305" t="s">
        <v>29</v>
      </c>
      <c r="B18" s="320" t="s">
        <v>246</v>
      </c>
      <c r="C18" s="728">
        <f>+C19+C20+C21+C22+C23</f>
        <v>1269314</v>
      </c>
      <c r="D18" s="313" t="s">
        <v>191</v>
      </c>
      <c r="E18" s="74"/>
      <c r="F18" s="875"/>
    </row>
    <row r="19" spans="1:6" ht="12.9" customHeight="1" x14ac:dyDescent="0.25">
      <c r="A19" s="307" t="s">
        <v>30</v>
      </c>
      <c r="B19" s="321" t="s">
        <v>235</v>
      </c>
      <c r="C19" s="76">
        <f>'1.1.sz.mell.'!C73-16222187</f>
        <v>1269314</v>
      </c>
      <c r="D19" s="313" t="s">
        <v>194</v>
      </c>
      <c r="E19" s="77"/>
      <c r="F19" s="875"/>
    </row>
    <row r="20" spans="1:6" ht="12.9" customHeight="1" x14ac:dyDescent="0.25">
      <c r="A20" s="305" t="s">
        <v>31</v>
      </c>
      <c r="B20" s="321" t="s">
        <v>236</v>
      </c>
      <c r="C20" s="76"/>
      <c r="D20" s="313" t="s">
        <v>156</v>
      </c>
      <c r="E20" s="77"/>
      <c r="F20" s="875"/>
    </row>
    <row r="21" spans="1:6" ht="12.9" customHeight="1" x14ac:dyDescent="0.25">
      <c r="A21" s="307" t="s">
        <v>32</v>
      </c>
      <c r="B21" s="321" t="s">
        <v>237</v>
      </c>
      <c r="C21" s="76"/>
      <c r="D21" s="313" t="s">
        <v>157</v>
      </c>
      <c r="E21" s="77"/>
      <c r="F21" s="875"/>
    </row>
    <row r="22" spans="1:6" ht="12.9" customHeight="1" x14ac:dyDescent="0.25">
      <c r="A22" s="305" t="s">
        <v>33</v>
      </c>
      <c r="B22" s="321" t="s">
        <v>238</v>
      </c>
      <c r="C22" s="76"/>
      <c r="D22" s="312" t="s">
        <v>232</v>
      </c>
      <c r="E22" s="77"/>
      <c r="F22" s="875"/>
    </row>
    <row r="23" spans="1:6" ht="12.9" customHeight="1" x14ac:dyDescent="0.25">
      <c r="A23" s="307" t="s">
        <v>34</v>
      </c>
      <c r="B23" s="322" t="s">
        <v>239</v>
      </c>
      <c r="C23" s="76"/>
      <c r="D23" s="313" t="s">
        <v>195</v>
      </c>
      <c r="E23" s="77"/>
      <c r="F23" s="875"/>
    </row>
    <row r="24" spans="1:6" ht="12.9" customHeight="1" x14ac:dyDescent="0.25">
      <c r="A24" s="305" t="s">
        <v>35</v>
      </c>
      <c r="B24" s="323" t="s">
        <v>240</v>
      </c>
      <c r="C24" s="315">
        <f>+C25+C26+C27+C28+C29</f>
        <v>0</v>
      </c>
      <c r="D24" s="324" t="s">
        <v>193</v>
      </c>
      <c r="E24" s="77"/>
      <c r="F24" s="875"/>
    </row>
    <row r="25" spans="1:6" ht="12.9" customHeight="1" x14ac:dyDescent="0.25">
      <c r="A25" s="307" t="s">
        <v>36</v>
      </c>
      <c r="B25" s="322" t="s">
        <v>241</v>
      </c>
      <c r="C25" s="76"/>
      <c r="D25" s="324" t="s">
        <v>397</v>
      </c>
      <c r="E25" s="77"/>
      <c r="F25" s="875"/>
    </row>
    <row r="26" spans="1:6" ht="12.9" customHeight="1" x14ac:dyDescent="0.25">
      <c r="A26" s="305" t="s">
        <v>37</v>
      </c>
      <c r="B26" s="322" t="s">
        <v>242</v>
      </c>
      <c r="C26" s="76"/>
      <c r="D26" s="319"/>
      <c r="E26" s="77"/>
      <c r="F26" s="875"/>
    </row>
    <row r="27" spans="1:6" ht="12.9" customHeight="1" x14ac:dyDescent="0.25">
      <c r="A27" s="307" t="s">
        <v>38</v>
      </c>
      <c r="B27" s="321" t="s">
        <v>243</v>
      </c>
      <c r="C27" s="76"/>
      <c r="D27" s="121"/>
      <c r="E27" s="77"/>
      <c r="F27" s="875"/>
    </row>
    <row r="28" spans="1:6" ht="12.9" customHeight="1" x14ac:dyDescent="0.25">
      <c r="A28" s="305" t="s">
        <v>39</v>
      </c>
      <c r="B28" s="325" t="s">
        <v>244</v>
      </c>
      <c r="C28" s="76"/>
      <c r="D28" s="44"/>
      <c r="E28" s="77"/>
      <c r="F28" s="875"/>
    </row>
    <row r="29" spans="1:6" ht="12.9" customHeight="1" thickBot="1" x14ac:dyDescent="0.3">
      <c r="A29" s="307" t="s">
        <v>40</v>
      </c>
      <c r="B29" s="326" t="s">
        <v>245</v>
      </c>
      <c r="C29" s="76"/>
      <c r="D29" s="121"/>
      <c r="E29" s="77"/>
      <c r="F29" s="875"/>
    </row>
    <row r="30" spans="1:6" ht="21.75" customHeight="1" thickBot="1" x14ac:dyDescent="0.3">
      <c r="A30" s="310" t="s">
        <v>41</v>
      </c>
      <c r="B30" s="124" t="s">
        <v>394</v>
      </c>
      <c r="C30" s="289">
        <f>+C18+C24</f>
        <v>1269314</v>
      </c>
      <c r="D30" s="124" t="s">
        <v>398</v>
      </c>
      <c r="E30" s="293">
        <f>SUM(E18:E29)</f>
        <v>0</v>
      </c>
      <c r="F30" s="875"/>
    </row>
    <row r="31" spans="1:6" ht="13.8" thickBot="1" x14ac:dyDescent="0.3">
      <c r="A31" s="310" t="s">
        <v>42</v>
      </c>
      <c r="B31" s="316" t="s">
        <v>399</v>
      </c>
      <c r="C31" s="317">
        <f>+C17+C30</f>
        <v>8315165</v>
      </c>
      <c r="D31" s="316" t="s">
        <v>400</v>
      </c>
      <c r="E31" s="317">
        <f>+E17+E30</f>
        <v>8315165</v>
      </c>
      <c r="F31" s="875"/>
    </row>
    <row r="32" spans="1:6" ht="13.8" thickBot="1" x14ac:dyDescent="0.3">
      <c r="A32" s="310" t="s">
        <v>43</v>
      </c>
      <c r="B32" s="316" t="s">
        <v>169</v>
      </c>
      <c r="C32" s="317">
        <f>IF(C17-E17&lt;0,E17-C17,"-")</f>
        <v>1269314</v>
      </c>
      <c r="D32" s="316" t="s">
        <v>170</v>
      </c>
      <c r="E32" s="317" t="str">
        <f>IF(C17-E17&gt;0,C17-E17,"-")</f>
        <v>-</v>
      </c>
      <c r="F32" s="875"/>
    </row>
    <row r="33" spans="1:6" ht="13.8" thickBot="1" x14ac:dyDescent="0.3">
      <c r="A33" s="310" t="s">
        <v>44</v>
      </c>
      <c r="B33" s="316" t="s">
        <v>233</v>
      </c>
      <c r="C33" s="317" t="str">
        <f>IF(C17+C30-E26&lt;0,E26-(C17+C30),"-")</f>
        <v>-</v>
      </c>
      <c r="D33" s="316" t="s">
        <v>234</v>
      </c>
      <c r="E33" s="317">
        <v>0</v>
      </c>
      <c r="F33" s="875"/>
    </row>
  </sheetData>
  <mergeCells count="2">
    <mergeCell ref="A3:A4"/>
    <mergeCell ref="F1:F33"/>
  </mergeCells>
  <phoneticPr fontId="0" type="noConversion"/>
  <printOptions horizontalCentered="1"/>
  <pageMargins left="0.6692913385826772" right="0.6692913385826772" top="0.78740157480314965" bottom="0.78740157480314965" header="0.47244094488188981" footer="0.78740157480314965"/>
  <pageSetup paperSize="9" scale="9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125" t="s">
        <v>151</v>
      </c>
      <c r="E1" s="128" t="s">
        <v>155</v>
      </c>
    </row>
    <row r="3" spans="1:5" x14ac:dyDescent="0.25">
      <c r="A3" s="126"/>
      <c r="B3" s="133"/>
      <c r="C3" s="126"/>
      <c r="D3" s="127"/>
      <c r="E3" s="133"/>
    </row>
    <row r="4" spans="1:5" ht="15.6" x14ac:dyDescent="0.3">
      <c r="A4" s="84" t="str">
        <f>+ÖSSZEFÜGGÉSEK!A5</f>
        <v>2019. évi előirányzat BEVÉTELEK</v>
      </c>
      <c r="B4" s="134"/>
      <c r="C4" s="142"/>
      <c r="D4" s="127"/>
      <c r="E4" s="133"/>
    </row>
    <row r="5" spans="1:5" x14ac:dyDescent="0.25">
      <c r="A5" s="126"/>
      <c r="B5" s="133"/>
      <c r="C5" s="126"/>
      <c r="D5" s="127"/>
      <c r="E5" s="133"/>
    </row>
    <row r="6" spans="1:5" x14ac:dyDescent="0.25">
      <c r="A6" s="126" t="s">
        <v>555</v>
      </c>
      <c r="B6" s="133">
        <f>+'1.1.sz.mell.'!C62</f>
        <v>144500797</v>
      </c>
      <c r="C6" s="126" t="s">
        <v>496</v>
      </c>
      <c r="D6" s="127">
        <f>+'2.1.sz.mell  '!C18+'2.2.sz.mell  '!C17</f>
        <v>144500797</v>
      </c>
      <c r="E6" s="133">
        <f t="shared" ref="E6:E15" si="0">+B6-D6</f>
        <v>0</v>
      </c>
    </row>
    <row r="7" spans="1:5" x14ac:dyDescent="0.25">
      <c r="A7" s="126" t="s">
        <v>556</v>
      </c>
      <c r="B7" s="133">
        <f>+'1.1.sz.mell.'!C87</f>
        <v>17491501</v>
      </c>
      <c r="C7" s="126" t="s">
        <v>497</v>
      </c>
      <c r="D7" s="127">
        <f>+'2.1.sz.mell  '!C29+'2.2.sz.mell  '!C30</f>
        <v>17491501</v>
      </c>
      <c r="E7" s="133">
        <f t="shared" si="0"/>
        <v>0</v>
      </c>
    </row>
    <row r="8" spans="1:5" x14ac:dyDescent="0.25">
      <c r="A8" s="126" t="s">
        <v>557</v>
      </c>
      <c r="B8" s="133">
        <f>+'1.1.sz.mell.'!C88</f>
        <v>161992298</v>
      </c>
      <c r="C8" s="126" t="s">
        <v>498</v>
      </c>
      <c r="D8" s="127">
        <f>+'2.1.sz.mell  '!C30+'2.2.sz.mell  '!C31</f>
        <v>161992298</v>
      </c>
      <c r="E8" s="133">
        <f t="shared" si="0"/>
        <v>0</v>
      </c>
    </row>
    <row r="9" spans="1:5" x14ac:dyDescent="0.25">
      <c r="A9" s="126"/>
      <c r="B9" s="133"/>
      <c r="C9" s="126"/>
      <c r="D9" s="127"/>
      <c r="E9" s="133"/>
    </row>
    <row r="10" spans="1:5" x14ac:dyDescent="0.25">
      <c r="A10" s="126"/>
      <c r="B10" s="133"/>
      <c r="C10" s="126"/>
      <c r="D10" s="127"/>
      <c r="E10" s="133"/>
    </row>
    <row r="11" spans="1:5" ht="15.6" x14ac:dyDescent="0.3">
      <c r="A11" s="84" t="str">
        <f>+ÖSSZEFÜGGÉSEK!A12</f>
        <v>2019. évi előirányzat KIADÁSOK</v>
      </c>
      <c r="B11" s="134"/>
      <c r="C11" s="142"/>
      <c r="D11" s="127"/>
      <c r="E11" s="133"/>
    </row>
    <row r="12" spans="1:5" x14ac:dyDescent="0.25">
      <c r="A12" s="126"/>
      <c r="B12" s="133"/>
      <c r="C12" s="126"/>
      <c r="D12" s="127"/>
      <c r="E12" s="133"/>
    </row>
    <row r="13" spans="1:5" x14ac:dyDescent="0.25">
      <c r="A13" s="126" t="s">
        <v>558</v>
      </c>
      <c r="B13" s="133">
        <f>+'1.1.sz.mell.'!C129</f>
        <v>158796276</v>
      </c>
      <c r="C13" s="126" t="s">
        <v>499</v>
      </c>
      <c r="D13" s="127">
        <f>+'2.1.sz.mell  '!E18+'2.2.sz.mell  '!E17</f>
        <v>158796276</v>
      </c>
      <c r="E13" s="133">
        <f t="shared" si="0"/>
        <v>0</v>
      </c>
    </row>
    <row r="14" spans="1:5" x14ac:dyDescent="0.25">
      <c r="A14" s="126" t="s">
        <v>559</v>
      </c>
      <c r="B14" s="133">
        <f>+'1.1.sz.mell.'!C155</f>
        <v>3196022</v>
      </c>
      <c r="C14" s="126" t="s">
        <v>500</v>
      </c>
      <c r="D14" s="127">
        <f>+'2.1.sz.mell  '!E29+'2.2.sz.mell  '!E30</f>
        <v>3196022</v>
      </c>
      <c r="E14" s="133">
        <f t="shared" si="0"/>
        <v>0</v>
      </c>
    </row>
    <row r="15" spans="1:5" x14ac:dyDescent="0.25">
      <c r="A15" s="126" t="s">
        <v>560</v>
      </c>
      <c r="B15" s="133">
        <f>+'1.1.sz.mell.'!C156</f>
        <v>161992298</v>
      </c>
      <c r="C15" s="126" t="s">
        <v>501</v>
      </c>
      <c r="D15" s="127">
        <f>+'2.1.sz.mell  '!E30+'2.2.sz.mell  '!E31</f>
        <v>161992298</v>
      </c>
      <c r="E15" s="133">
        <f t="shared" si="0"/>
        <v>0</v>
      </c>
    </row>
    <row r="16" spans="1:5" x14ac:dyDescent="0.25">
      <c r="A16" s="126"/>
      <c r="B16" s="126"/>
      <c r="C16" s="126"/>
      <c r="D16" s="127"/>
      <c r="E16" s="127"/>
    </row>
    <row r="17" spans="1:5" x14ac:dyDescent="0.25">
      <c r="A17" s="126"/>
      <c r="B17" s="126"/>
      <c r="C17" s="126"/>
      <c r="D17" s="126"/>
      <c r="E17" s="126"/>
    </row>
    <row r="18" spans="1:5" x14ac:dyDescent="0.25">
      <c r="A18" s="126"/>
      <c r="B18" s="126"/>
      <c r="C18" s="126"/>
      <c r="D18" s="126"/>
      <c r="E18" s="126"/>
    </row>
    <row r="19" spans="1:5" x14ac:dyDescent="0.25">
      <c r="A19" s="126"/>
      <c r="B19" s="126"/>
      <c r="C19" s="126"/>
      <c r="D19" s="126"/>
      <c r="E19" s="126"/>
    </row>
  </sheetData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11"/>
  <sheetViews>
    <sheetView zoomScale="120" zoomScaleNormal="120" workbookViewId="0">
      <selection activeCell="C3" sqref="C3:E3"/>
    </sheetView>
  </sheetViews>
  <sheetFormatPr defaultColWidth="9.33203125" defaultRowHeight="13.8" x14ac:dyDescent="0.25"/>
  <cols>
    <col min="1" max="1" width="5.6640625" style="144" customWidth="1"/>
    <col min="2" max="2" width="35.6640625" style="144" customWidth="1"/>
    <col min="3" max="6" width="14" style="144" customWidth="1"/>
    <col min="7" max="16384" width="9.33203125" style="144"/>
  </cols>
  <sheetData>
    <row r="1" spans="1:7" ht="33" customHeight="1" x14ac:dyDescent="0.25">
      <c r="A1" s="881" t="s">
        <v>566</v>
      </c>
      <c r="B1" s="881"/>
      <c r="C1" s="881"/>
      <c r="D1" s="881"/>
      <c r="E1" s="881"/>
      <c r="F1" s="881"/>
    </row>
    <row r="2" spans="1:7" ht="15.9" customHeight="1" thickBot="1" x14ac:dyDescent="0.35">
      <c r="A2" s="145"/>
      <c r="B2" s="145"/>
      <c r="C2" s="882"/>
      <c r="D2" s="882"/>
      <c r="E2" s="889" t="s">
        <v>1088</v>
      </c>
      <c r="F2" s="889"/>
      <c r="G2" s="151"/>
    </row>
    <row r="3" spans="1:7" ht="63" customHeight="1" x14ac:dyDescent="0.25">
      <c r="A3" s="885" t="s">
        <v>15</v>
      </c>
      <c r="B3" s="887" t="s">
        <v>197</v>
      </c>
      <c r="C3" s="887" t="s">
        <v>250</v>
      </c>
      <c r="D3" s="887"/>
      <c r="E3" s="887"/>
      <c r="F3" s="883" t="s">
        <v>512</v>
      </c>
    </row>
    <row r="4" spans="1:7" ht="14.4" thickBot="1" x14ac:dyDescent="0.3">
      <c r="A4" s="886"/>
      <c r="B4" s="888"/>
      <c r="C4" s="440">
        <f>+LEFT(ÖSSZEFÜGGÉSEK!A5,4)+1</f>
        <v>2020</v>
      </c>
      <c r="D4" s="440">
        <f>+C4+1</f>
        <v>2021</v>
      </c>
      <c r="E4" s="440">
        <f>+D4+1</f>
        <v>2022</v>
      </c>
      <c r="F4" s="884"/>
    </row>
    <row r="5" spans="1:7" ht="14.4" thickBot="1" x14ac:dyDescent="0.3">
      <c r="A5" s="148" t="s">
        <v>502</v>
      </c>
      <c r="B5" s="149" t="s">
        <v>503</v>
      </c>
      <c r="C5" s="149" t="s">
        <v>504</v>
      </c>
      <c r="D5" s="149" t="s">
        <v>506</v>
      </c>
      <c r="E5" s="149" t="s">
        <v>505</v>
      </c>
      <c r="F5" s="150" t="s">
        <v>507</v>
      </c>
    </row>
    <row r="6" spans="1:7" x14ac:dyDescent="0.25">
      <c r="A6" s="147" t="s">
        <v>17</v>
      </c>
      <c r="B6" s="168"/>
      <c r="C6" s="169"/>
      <c r="D6" s="169"/>
      <c r="E6" s="169"/>
      <c r="F6" s="154">
        <f>SUM(C6:E6)</f>
        <v>0</v>
      </c>
    </row>
    <row r="7" spans="1:7" x14ac:dyDescent="0.25">
      <c r="A7" s="146" t="s">
        <v>18</v>
      </c>
      <c r="B7" s="170"/>
      <c r="C7" s="171"/>
      <c r="D7" s="171"/>
      <c r="E7" s="171"/>
      <c r="F7" s="155">
        <f>SUM(C7:E7)</f>
        <v>0</v>
      </c>
    </row>
    <row r="8" spans="1:7" x14ac:dyDescent="0.25">
      <c r="A8" s="146" t="s">
        <v>19</v>
      </c>
      <c r="B8" s="170"/>
      <c r="C8" s="879" t="s">
        <v>600</v>
      </c>
      <c r="D8" s="880"/>
      <c r="E8" s="171"/>
      <c r="F8" s="155">
        <f>SUM(C8:E8)</f>
        <v>0</v>
      </c>
    </row>
    <row r="9" spans="1:7" x14ac:dyDescent="0.25">
      <c r="A9" s="146" t="s">
        <v>20</v>
      </c>
      <c r="B9" s="170"/>
      <c r="C9" s="171"/>
      <c r="D9" s="171"/>
      <c r="E9" s="171"/>
      <c r="F9" s="155">
        <f>SUM(C9:E9)</f>
        <v>0</v>
      </c>
    </row>
    <row r="10" spans="1:7" ht="14.4" thickBot="1" x14ac:dyDescent="0.3">
      <c r="A10" s="152" t="s">
        <v>21</v>
      </c>
      <c r="B10" s="172"/>
      <c r="C10" s="173"/>
      <c r="D10" s="173"/>
      <c r="E10" s="173"/>
      <c r="F10" s="155">
        <f>SUM(C10:E10)</f>
        <v>0</v>
      </c>
    </row>
    <row r="11" spans="1:7" s="423" customFormat="1" ht="14.4" thickBot="1" x14ac:dyDescent="0.3">
      <c r="A11" s="420" t="s">
        <v>22</v>
      </c>
      <c r="B11" s="153" t="s">
        <v>198</v>
      </c>
      <c r="C11" s="421">
        <f>SUM(C6:C10)</f>
        <v>0</v>
      </c>
      <c r="D11" s="421">
        <f>SUM(D6:D10)</f>
        <v>0</v>
      </c>
      <c r="E11" s="421">
        <f>SUM(E6:E10)</f>
        <v>0</v>
      </c>
      <c r="F11" s="422">
        <f>SUM(F6:F10)</f>
        <v>0</v>
      </c>
    </row>
  </sheetData>
  <mergeCells count="8">
    <mergeCell ref="C8:D8"/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
3/2019. (III.14.)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14</vt:i4>
      </vt:variant>
    </vt:vector>
  </HeadingPairs>
  <TitlesOfParts>
    <vt:vector size="49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A3-as tájékoztató</vt:lpstr>
      <vt:lpstr>'9.1.2. sz. mell '!Nyomtatási_cím</vt:lpstr>
      <vt:lpstr>'9.1.3. sz. mell'!Nyomtatási_cím</vt:lpstr>
      <vt:lpstr>'9.1.sz.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'9.3.2. sz. mell'!Nyomtatási_cím</vt:lpstr>
      <vt:lpstr>'9.3.3. sz. mell'!Nyomtatási_cím</vt:lpstr>
      <vt:lpstr>'1.1.sz.mell.'!Nyomtatási_terület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Jegyző</cp:lastModifiedBy>
  <cp:lastPrinted>2019-03-19T09:08:13Z</cp:lastPrinted>
  <dcterms:created xsi:type="dcterms:W3CDTF">1999-10-30T10:30:45Z</dcterms:created>
  <dcterms:modified xsi:type="dcterms:W3CDTF">2019-03-19T09:59:41Z</dcterms:modified>
</cp:coreProperties>
</file>