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10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 mell. beruházások" sheetId="7" r:id="rId7"/>
    <sheet name="7. mell. felújítások" sheetId="8" r:id="rId8"/>
    <sheet name="8.mell. -tartalék" sheetId="9" r:id="rId9"/>
    <sheet name="9.mell. - közgazd.mérleg" sheetId="10" r:id="rId10"/>
    <sheet name="10.mell. -ei.felh.ütemt." sheetId="11" r:id="rId11"/>
  </sheets>
  <definedNames/>
  <calcPr fullCalcOnLoad="1"/>
</workbook>
</file>

<file path=xl/sharedStrings.xml><?xml version="1.0" encoding="utf-8"?>
<sst xmlns="http://schemas.openxmlformats.org/spreadsheetml/2006/main" count="574" uniqueCount="352">
  <si>
    <t>Megnevezés</t>
  </si>
  <si>
    <t>Összesen:</t>
  </si>
  <si>
    <t>létszám</t>
  </si>
  <si>
    <t>( e Ft-ban)</t>
  </si>
  <si>
    <t>e Ft</t>
  </si>
  <si>
    <t>(e Ft-ban)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</si>
  <si>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</si>
  <si>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</si>
  <si>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</si>
  <si>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</si>
  <si>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</si>
  <si>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</si>
  <si>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</si>
  <si>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</si>
  <si>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</si>
  <si>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</si>
  <si>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</si>
  <si>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</si>
  <si>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Civil szervezetek működési támogatása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</si>
  <si>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</si>
  <si>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</si>
  <si>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</si>
  <si>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</si>
  <si>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</si>
  <si>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</si>
  <si>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</si>
  <si>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</si>
  <si>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</si>
  <si>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</si>
  <si>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</si>
  <si>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</si>
  <si>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</si>
  <si>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</si>
  <si>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</si>
  <si>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</si>
  <si>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</si>
  <si>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</si>
  <si>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</si>
  <si>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2014. év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</si>
  <si>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</si>
  <si>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</si>
  <si>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</si>
  <si>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</si>
  <si>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</si>
  <si>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</si>
  <si>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</si>
  <si>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</si>
  <si>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</si>
  <si>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</si>
  <si>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</si>
  <si>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</si>
  <si>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</si>
  <si>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</si>
  <si>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</si>
  <si>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</si>
  <si>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</si>
  <si>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</si>
  <si>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</si>
  <si>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</si>
  <si>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</si>
  <si>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</si>
  <si>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</si>
  <si>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</si>
  <si>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</si>
  <si>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</si>
  <si>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</si>
  <si>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</si>
  <si>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</si>
  <si>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</si>
  <si>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</si>
  <si>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</si>
  <si>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</si>
  <si>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</si>
  <si>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</si>
  <si>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</si>
  <si>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</si>
  <si>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</si>
  <si>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</si>
  <si>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</si>
  <si>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</si>
  <si>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</si>
  <si>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</si>
  <si>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</si>
  <si>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</si>
  <si>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</si>
  <si>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</si>
  <si>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</si>
  <si>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</si>
  <si>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</si>
  <si>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</si>
  <si>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</si>
  <si>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</si>
  <si>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</si>
  <si>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</si>
  <si>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</si>
  <si>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</si>
  <si>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</si>
  <si>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</si>
  <si>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</si>
  <si>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</si>
  <si>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</si>
  <si>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</si>
  <si>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</si>
  <si>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</si>
  <si>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</si>
  <si>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</si>
  <si>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</si>
  <si>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</si>
  <si>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</si>
  <si>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</si>
  <si>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</si>
  <si>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</si>
  <si>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</si>
  <si>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</si>
  <si>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</si>
  <si>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</si>
  <si>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</si>
  <si>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</si>
  <si>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</si>
  <si>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</si>
  <si>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</si>
  <si>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</si>
  <si>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</si>
  <si>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</si>
  <si>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</si>
  <si>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</si>
  <si>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</si>
  <si>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</si>
  <si>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</si>
  <si>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</si>
  <si>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</si>
  <si>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</si>
  <si>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</si>
  <si>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irányító szervi támogatás folyósítása</t>
  </si>
  <si>
    <t>hitel- törlesztés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</si>
  <si>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</si>
  <si>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</si>
  <si>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</si>
  <si>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</si>
  <si>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</si>
  <si>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</si>
  <si>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</si>
  <si>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</si>
  <si>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</si>
  <si>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</si>
  <si>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</si>
  <si>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</si>
  <si>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</si>
  <si>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</si>
  <si>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</si>
  <si>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</si>
  <si>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084031</t>
  </si>
  <si>
    <t>094260</t>
  </si>
  <si>
    <t>Hallgatói és oktatói ösztöndíjak, egyéb juttatások</t>
  </si>
  <si>
    <t>Betegséggel kapcsolatos pénzbeni ellátások, támogatások</t>
  </si>
  <si>
    <t>Munkanélküli aktív korúak ellátásai</t>
  </si>
  <si>
    <t>Lakásfenntartással, lakhatással összefüggő ellátások</t>
  </si>
  <si>
    <t>107051</t>
  </si>
  <si>
    <t>Egyéb szociális természetbeni és pénzbeni ellátások</t>
  </si>
  <si>
    <t>2015. évre</t>
  </si>
  <si>
    <t>Sor-</t>
  </si>
  <si>
    <t>Feladat</t>
  </si>
  <si>
    <t>(a Ft-ban)</t>
  </si>
  <si>
    <t>Mindösszesen:</t>
  </si>
  <si>
    <t>ELŐZŐ ÉVEKI KÖLTSÉGVETÉSI MARADVÁNY IGÉNYBEVÉTELE 2014. ÉVRŐL ÁTHÚZÓDÓ FELADATOKRA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</si>
  <si>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</si>
  <si>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</si>
  <si>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</si>
  <si>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</si>
  <si>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</si>
  <si>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</si>
  <si>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</si>
  <si>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</si>
  <si>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</si>
  <si>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</si>
  <si>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</si>
  <si>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</si>
  <si>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</si>
  <si>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</si>
  <si>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</si>
  <si>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</si>
  <si>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</si>
  <si>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</si>
  <si>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</si>
  <si>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</si>
  <si>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</si>
  <si>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</si>
  <si>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</si>
  <si>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</si>
  <si>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</si>
  <si>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</si>
  <si>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</si>
  <si>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</si>
  <si>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</si>
  <si>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</si>
  <si>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</si>
  <si>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</si>
  <si>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</si>
  <si>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</si>
  <si>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</si>
  <si>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</si>
  <si>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</si>
  <si>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</si>
  <si>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</si>
  <si>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</si>
  <si>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</si>
  <si>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</si>
  <si>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</si>
  <si>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</si>
  <si>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</si>
  <si>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</si>
  <si>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</si>
  <si>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</si>
  <si>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</si>
  <si>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</si>
  <si>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</si>
  <si>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</si>
  <si>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</si>
  <si>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</si>
  <si>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</si>
  <si>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</si>
  <si>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Általános tartalék</t>
  </si>
  <si>
    <t>Általános tartalék összesen:</t>
  </si>
  <si>
    <t>Felhalmozási célú céltartalék 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</si>
  <si>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</si>
  <si>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</si>
  <si>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</si>
  <si>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</si>
  <si>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</si>
  <si>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</si>
  <si>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</si>
  <si>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</si>
  <si>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</si>
  <si>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</si>
  <si>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</si>
  <si>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</si>
  <si>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</si>
  <si>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</si>
  <si>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</si>
  <si>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</si>
  <si>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</si>
  <si>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</si>
  <si>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</si>
  <si>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</si>
  <si>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</si>
  <si>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</si>
  <si>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</si>
  <si>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</si>
  <si>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</si>
  <si>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</si>
  <si>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</si>
  <si>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</si>
  <si>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</si>
  <si>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</si>
  <si>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</si>
  <si>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</si>
  <si>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</si>
  <si>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</si>
  <si>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</si>
  <si>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</si>
  <si>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</si>
  <si>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</si>
  <si>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</si>
  <si>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</si>
  <si>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</si>
  <si>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</si>
  <si>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</si>
  <si>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</si>
  <si>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</si>
  <si>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</si>
  <si>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</si>
  <si>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</si>
  <si>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</si>
  <si>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</si>
  <si>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</si>
  <si>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</si>
  <si>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</si>
  <si>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</si>
  <si>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</si>
  <si>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</si>
  <si>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</si>
  <si>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Gyermekvédelmi pénzbeni és természetbeni ellátások</t>
  </si>
  <si>
    <t>Fejezeti és általános tartalékok elszámolása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</si>
  <si>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</si>
  <si>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</si>
  <si>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</si>
  <si>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</si>
  <si>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</si>
  <si>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</si>
  <si>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</si>
  <si>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</si>
  <si>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</si>
  <si>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</si>
  <si>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</si>
  <si>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</si>
  <si>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</si>
  <si>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</si>
  <si>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</si>
  <si>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Az adósságkonszolidációban nem érintett önkormányzatok támogatásának 2015. évre áthúzódó maradványa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</si>
  <si>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</si>
  <si>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</si>
  <si>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</si>
  <si>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>Bögöt község Önkormányzata</t>
  </si>
  <si>
    <t xml:space="preserve">2015. évi </t>
  </si>
  <si>
    <t>10. melléklet a 2/2015. (II. 19.) önkormányzati rendelethez</t>
  </si>
  <si>
    <t>1. számú módosítása</t>
  </si>
  <si>
    <t>V.</t>
  </si>
  <si>
    <t>Működési célú költségvetési és kiegészítő támogatások</t>
  </si>
  <si>
    <t xml:space="preserve">1. </t>
  </si>
  <si>
    <t>2015. évi bérkompenzáció támogatása</t>
  </si>
  <si>
    <t>Egyéb működési célú központi támogatás</t>
  </si>
  <si>
    <t>Rendkívüli önkormányzati támogatás</t>
  </si>
  <si>
    <t>egyéb tárgyi eszközök értékesítése</t>
  </si>
  <si>
    <t>BERUHÁZÁSI KIADÁSOK</t>
  </si>
  <si>
    <t>tervezett  előirányzat   ( e Ft)</t>
  </si>
  <si>
    <t>011130 Önkormányzatok és önkormányzati hivatalok jogalkotó és általános igazgatási tevékenysége</t>
  </si>
  <si>
    <t xml:space="preserve">Új mikrobusz beszerzése </t>
  </si>
  <si>
    <t>pályázati forráshoz szükséges általános forgalmi adó összege:</t>
  </si>
  <si>
    <t>BERUHÁZÁSOK ÖSSZESEN:</t>
  </si>
  <si>
    <t>Megelőlegezett állami támogatás visszafizetése</t>
  </si>
  <si>
    <t xml:space="preserve"> - megelőlegezett állami támogatás visszafizetése</t>
  </si>
  <si>
    <t>Közfoglalkoztatottak támogatása</t>
  </si>
  <si>
    <t>041233</t>
  </si>
  <si>
    <t>Hosszabb időtartamú közfoglalkoztatás</t>
  </si>
  <si>
    <t xml:space="preserve">           megelőlegezett állami támogatás visszafizetése</t>
  </si>
  <si>
    <t>"3. melléklet  a  2/2015. (II. 19.) önkormányzati rendelethez</t>
  </si>
  <si>
    <t>"4. melléklet  a  2/2015. (II. 19.) önkormányzati rendelethez</t>
  </si>
  <si>
    <t>"1. melléklet  a  2/2015. (II. 19.) önkormányzati rendelethez</t>
  </si>
  <si>
    <t>e Ft"</t>
  </si>
  <si>
    <t>"2. melléklet  a  2/2015. (II. 19.) önkormányzati rendelethez</t>
  </si>
  <si>
    <t>"</t>
  </si>
  <si>
    <t>"5. melléklet  a  2/2015. (II. 19.) önkormányzati rendelethez</t>
  </si>
  <si>
    <t>"8. melléklet a 2/2015. (II. 19.) önkormányzati rendelethez</t>
  </si>
  <si>
    <t>"9. melléklet a 2/2015. (II. 19.) önkormányzati rendelethez</t>
  </si>
  <si>
    <t>megelőleg. Állami tám. Visszafiz.</t>
  </si>
  <si>
    <t>FELÚJÍTÁSI KIADÁSAI</t>
  </si>
  <si>
    <t>költségvetési rendeletének</t>
  </si>
  <si>
    <t>Művelődési ház fűtés átalakításával kapcsolatos kiadás</t>
  </si>
  <si>
    <t>082091 Közművelődés - közösségi és társadalmi részvétel fejlesztése</t>
  </si>
  <si>
    <t>FELÚJÍTÁSOK ÖSSZESEN:</t>
  </si>
  <si>
    <t>"14. melléklet  a  2/2015. (II. 19.) önkormányzati rendelethez</t>
  </si>
  <si>
    <t>"15. melléklet  a  2/2015. (II. 19.) önkormányzati rendelethez</t>
  </si>
  <si>
    <t>1. melléklet  a  8/2015. (V.28.) önkormányzati rendelethez</t>
  </si>
  <si>
    <t>2. melléklet  a  8/2015. (V.28.) önkormányzati rendelethez</t>
  </si>
  <si>
    <t>3. melléklet  a 8/2015. (V.28.) önkormányzati rendelethez</t>
  </si>
  <si>
    <t>4. melléklet  a 8/2015. (V.28.) önkormányzati rendelethez</t>
  </si>
  <si>
    <t>5. melléklet  a  8/2015. (V.28.) önkormányzati rendelethez</t>
  </si>
  <si>
    <t>6. melléklet  a  8/2015. (V.28.) önkormányzati rendelethez</t>
  </si>
  <si>
    <t>7. melléklet  a  8/2015. (V.28.) önkormányzati rendelethez</t>
  </si>
  <si>
    <t>8. melléklet a 8/2015. (V.28.) önkormányzati rendelethez</t>
  </si>
  <si>
    <t>9. melléklet a 8/2015. (V.28.) önkormányzati rendelethez</t>
  </si>
  <si>
    <t>10. melléklet a 8/2015. (V.28.)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</si>
</sst>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4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8" applyFont="1">
      <alignment/>
      <protection/>
    </xf>
    <xf numFmtId="0" fontId="6" fillId="0" borderId="0" xfId="58" applyFont="1">
      <alignment/>
      <protection/>
    </xf>
    <xf numFmtId="164" fontId="6" fillId="0" borderId="0" xfId="58" applyNumberFormat="1" applyFont="1">
      <alignment/>
      <protection/>
    </xf>
    <xf numFmtId="164" fontId="10" fillId="0" borderId="0" xfId="58" applyNumberFormat="1" applyFont="1">
      <alignment/>
      <protection/>
    </xf>
    <xf numFmtId="0" fontId="4" fillId="0" borderId="0" xfId="62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8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0" fillId="0" borderId="12" xfId="58" applyFont="1" applyBorder="1">
      <alignment/>
      <protection/>
    </xf>
    <xf numFmtId="0" fontId="10" fillId="0" borderId="13" xfId="58" applyFont="1" applyBorder="1" applyAlignment="1">
      <alignment horizontal="center"/>
      <protection/>
    </xf>
    <xf numFmtId="0" fontId="8" fillId="0" borderId="0" xfId="58" applyFont="1" applyAlignment="1">
      <alignment/>
      <protection/>
    </xf>
    <xf numFmtId="0" fontId="4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8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8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58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58" applyFont="1">
      <alignment/>
      <protection/>
    </xf>
    <xf numFmtId="0" fontId="9" fillId="0" borderId="14" xfId="60" applyFont="1" applyBorder="1" applyAlignment="1" quotePrefix="1">
      <alignment horizontal="center" vertical="center" wrapText="1"/>
      <protection/>
    </xf>
    <xf numFmtId="0" fontId="9" fillId="0" borderId="15" xfId="60" applyFont="1" applyBorder="1" applyAlignment="1">
      <alignment horizontal="left" wrapText="1"/>
      <protection/>
    </xf>
    <xf numFmtId="0" fontId="9" fillId="0" borderId="16" xfId="62" applyFont="1" applyBorder="1">
      <alignment/>
      <protection/>
    </xf>
    <xf numFmtId="0" fontId="9" fillId="0" borderId="17" xfId="60" applyFont="1" applyBorder="1" applyAlignment="1" quotePrefix="1">
      <alignment horizontal="center" vertical="center" wrapText="1"/>
      <protection/>
    </xf>
    <xf numFmtId="0" fontId="9" fillId="0" borderId="18" xfId="62" applyFont="1" applyBorder="1">
      <alignment/>
      <protection/>
    </xf>
    <xf numFmtId="0" fontId="9" fillId="0" borderId="19" xfId="62" applyFont="1" applyBorder="1">
      <alignment/>
      <protection/>
    </xf>
    <xf numFmtId="0" fontId="9" fillId="0" borderId="20" xfId="62" applyFont="1" applyBorder="1">
      <alignment/>
      <protection/>
    </xf>
    <xf numFmtId="0" fontId="9" fillId="0" borderId="15" xfId="62" applyFont="1" applyBorder="1">
      <alignment/>
      <protection/>
    </xf>
    <xf numFmtId="0" fontId="9" fillId="0" borderId="20" xfId="60" applyFont="1" applyBorder="1" applyAlignment="1">
      <alignment horizontal="right"/>
      <protection/>
    </xf>
    <xf numFmtId="0" fontId="9" fillId="0" borderId="21" xfId="60" applyFont="1" applyBorder="1" applyAlignment="1">
      <alignment horizontal="right"/>
      <protection/>
    </xf>
    <xf numFmtId="0" fontId="9" fillId="0" borderId="21" xfId="60" applyFont="1" applyBorder="1">
      <alignment/>
      <protection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2" fillId="0" borderId="0" xfId="0" applyFont="1" applyAlignment="1">
      <alignment/>
    </xf>
    <xf numFmtId="0" fontId="6" fillId="0" borderId="11" xfId="58" applyFont="1" applyBorder="1">
      <alignment/>
      <protection/>
    </xf>
    <xf numFmtId="0" fontId="6" fillId="0" borderId="22" xfId="58" applyFont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6" fillId="0" borderId="12" xfId="58" applyFont="1" applyBorder="1">
      <alignment/>
      <protection/>
    </xf>
    <xf numFmtId="0" fontId="6" fillId="0" borderId="23" xfId="58" applyFont="1" applyBorder="1" applyAlignment="1">
      <alignment horizontal="center"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4" fillId="0" borderId="13" xfId="58" applyFont="1" applyBorder="1" applyAlignment="1">
      <alignment horizontal="center"/>
      <protection/>
    </xf>
    <xf numFmtId="168" fontId="6" fillId="0" borderId="24" xfId="40" applyNumberFormat="1" applyFont="1" applyBorder="1" applyAlignment="1">
      <alignment/>
    </xf>
    <xf numFmtId="0" fontId="10" fillId="0" borderId="24" xfId="58" applyFont="1" applyBorder="1">
      <alignment/>
      <protection/>
    </xf>
    <xf numFmtId="0" fontId="6" fillId="0" borderId="25" xfId="58" applyFont="1" applyBorder="1">
      <alignment/>
      <protection/>
    </xf>
    <xf numFmtId="0" fontId="6" fillId="0" borderId="10" xfId="58" applyFont="1" applyBorder="1">
      <alignment/>
      <protection/>
    </xf>
    <xf numFmtId="168" fontId="6" fillId="0" borderId="13" xfId="40" applyNumberFormat="1" applyFont="1" applyBorder="1" applyAlignment="1">
      <alignment/>
    </xf>
    <xf numFmtId="0" fontId="6" fillId="0" borderId="0" xfId="58" applyFont="1">
      <alignment/>
      <protection/>
    </xf>
    <xf numFmtId="0" fontId="10" fillId="0" borderId="24" xfId="58" applyFont="1" applyBorder="1" applyAlignment="1">
      <alignment horizontal="right"/>
      <protection/>
    </xf>
    <xf numFmtId="0" fontId="10" fillId="0" borderId="25" xfId="58" applyFont="1" applyBorder="1" applyAlignment="1">
      <alignment wrapText="1"/>
      <protection/>
    </xf>
    <xf numFmtId="168" fontId="10" fillId="0" borderId="24" xfId="40" applyNumberFormat="1" applyFont="1" applyBorder="1" applyAlignment="1">
      <alignment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8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8" applyFont="1" applyBorder="1" applyAlignment="1">
      <alignment wrapText="1"/>
      <protection/>
    </xf>
    <xf numFmtId="0" fontId="10" fillId="0" borderId="21" xfId="58" applyFont="1" applyBorder="1" applyAlignment="1">
      <alignment horizontal="right"/>
      <protection/>
    </xf>
    <xf numFmtId="0" fontId="10" fillId="0" borderId="21" xfId="58" applyFont="1" applyBorder="1" applyAlignment="1">
      <alignment/>
      <protection/>
    </xf>
    <xf numFmtId="168" fontId="10" fillId="0" borderId="21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24" xfId="58" applyFont="1" applyBorder="1" applyAlignment="1">
      <alignment horizontal="right"/>
      <protection/>
    </xf>
    <xf numFmtId="0" fontId="6" fillId="0" borderId="24" xfId="58" applyFont="1" applyBorder="1">
      <alignment/>
      <protection/>
    </xf>
    <xf numFmtId="168" fontId="6" fillId="0" borderId="24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18" fillId="0" borderId="21" xfId="0" applyFont="1" applyBorder="1" applyAlignment="1">
      <alignment/>
    </xf>
    <xf numFmtId="168" fontId="6" fillId="0" borderId="21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24" xfId="59" applyFont="1" applyBorder="1" applyAlignment="1">
      <alignment horizontal="right"/>
      <protection/>
    </xf>
    <xf numFmtId="0" fontId="6" fillId="0" borderId="24" xfId="59" applyFont="1" applyBorder="1">
      <alignment/>
      <protection/>
    </xf>
    <xf numFmtId="168" fontId="6" fillId="0" borderId="24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0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6" fillId="0" borderId="26" xfId="58" applyFont="1" applyBorder="1" applyAlignment="1">
      <alignment horizontal="center"/>
      <protection/>
    </xf>
    <xf numFmtId="0" fontId="16" fillId="0" borderId="24" xfId="58" applyFont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164" fontId="9" fillId="0" borderId="19" xfId="62" applyNumberFormat="1" applyFont="1" applyBorder="1">
      <alignment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16" fillId="0" borderId="0" xfId="58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0" xfId="40" applyNumberFormat="1" applyFont="1" applyAlignment="1">
      <alignment/>
    </xf>
    <xf numFmtId="168" fontId="16" fillId="0" borderId="27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8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8" fillId="0" borderId="31" xfId="62" applyFont="1" applyBorder="1">
      <alignment/>
      <protection/>
    </xf>
    <xf numFmtId="0" fontId="8" fillId="0" borderId="24" xfId="62" applyFont="1" applyBorder="1">
      <alignment/>
      <protection/>
    </xf>
    <xf numFmtId="168" fontId="4" fillId="0" borderId="24" xfId="40" applyNumberFormat="1" applyFont="1" applyBorder="1" applyAlignment="1">
      <alignment/>
    </xf>
    <xf numFmtId="0" fontId="9" fillId="0" borderId="32" xfId="60" applyFont="1" applyBorder="1" applyAlignment="1" quotePrefix="1">
      <alignment horizontal="center" vertical="center" wrapText="1"/>
      <protection/>
    </xf>
    <xf numFmtId="0" fontId="4" fillId="0" borderId="24" xfId="0" applyFont="1" applyBorder="1" applyAlignment="1">
      <alignment/>
    </xf>
    <xf numFmtId="0" fontId="14" fillId="0" borderId="0" xfId="0" applyFont="1" applyAlignment="1">
      <alignment/>
    </xf>
    <xf numFmtId="0" fontId="9" fillId="0" borderId="16" xfId="60" applyFont="1" applyBorder="1" applyAlignment="1">
      <alignment horizontal="right"/>
      <protection/>
    </xf>
    <xf numFmtId="0" fontId="14" fillId="0" borderId="21" xfId="60" applyFont="1" applyBorder="1">
      <alignment/>
      <protection/>
    </xf>
    <xf numFmtId="0" fontId="14" fillId="0" borderId="19" xfId="60" applyFont="1" applyBorder="1">
      <alignment/>
      <protection/>
    </xf>
    <xf numFmtId="0" fontId="9" fillId="0" borderId="19" xfId="60" applyFont="1" applyBorder="1">
      <alignment/>
      <protection/>
    </xf>
    <xf numFmtId="0" fontId="9" fillId="0" borderId="30" xfId="60" applyFont="1" applyBorder="1">
      <alignment/>
      <protection/>
    </xf>
    <xf numFmtId="0" fontId="8" fillId="0" borderId="31" xfId="60" applyFont="1" applyBorder="1">
      <alignment/>
      <protection/>
    </xf>
    <xf numFmtId="0" fontId="8" fillId="0" borderId="24" xfId="60" applyFont="1" applyBorder="1">
      <alignment/>
      <protection/>
    </xf>
    <xf numFmtId="0" fontId="8" fillId="0" borderId="31" xfId="60" applyFont="1" applyBorder="1" applyAlignment="1">
      <alignment horizontal="right"/>
      <protection/>
    </xf>
    <xf numFmtId="0" fontId="8" fillId="0" borderId="24" xfId="60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4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 horizontal="center"/>
    </xf>
    <xf numFmtId="168" fontId="10" fillId="0" borderId="36" xfId="40" applyNumberFormat="1" applyFont="1" applyBorder="1" applyAlignment="1">
      <alignment horizontal="center"/>
    </xf>
    <xf numFmtId="168" fontId="10" fillId="0" borderId="37" xfId="40" applyNumberFormat="1" applyFont="1" applyBorder="1" applyAlignment="1">
      <alignment horizontal="center"/>
    </xf>
    <xf numFmtId="168" fontId="10" fillId="0" borderId="38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6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9" xfId="40" applyNumberFormat="1" applyFont="1" applyBorder="1" applyAlignment="1">
      <alignment/>
    </xf>
    <xf numFmtId="168" fontId="10" fillId="0" borderId="40" xfId="40" applyNumberFormat="1" applyFont="1" applyBorder="1" applyAlignment="1">
      <alignment/>
    </xf>
    <xf numFmtId="168" fontId="10" fillId="0" borderId="41" xfId="4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168" fontId="10" fillId="0" borderId="21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0" fontId="10" fillId="0" borderId="21" xfId="0" applyFont="1" applyBorder="1" applyAlignment="1">
      <alignment/>
    </xf>
    <xf numFmtId="168" fontId="10" fillId="0" borderId="21" xfId="40" applyNumberFormat="1" applyFont="1" applyBorder="1" applyAlignment="1">
      <alignment/>
    </xf>
    <xf numFmtId="168" fontId="21" fillId="0" borderId="21" xfId="40" applyNumberFormat="1" applyFont="1" applyFill="1" applyBorder="1" applyAlignment="1">
      <alignment/>
    </xf>
    <xf numFmtId="168" fontId="21" fillId="0" borderId="19" xfId="40" applyNumberFormat="1" applyFont="1" applyFill="1" applyBorder="1" applyAlignment="1">
      <alignment/>
    </xf>
    <xf numFmtId="168" fontId="10" fillId="0" borderId="21" xfId="40" applyNumberFormat="1" applyFont="1" applyFill="1" applyBorder="1" applyAlignment="1">
      <alignment/>
    </xf>
    <xf numFmtId="168" fontId="10" fillId="0" borderId="19" xfId="40" applyNumberFormat="1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6" fillId="0" borderId="24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6" fillId="0" borderId="28" xfId="0" applyFont="1" applyBorder="1" applyAlignment="1">
      <alignment/>
    </xf>
    <xf numFmtId="168" fontId="10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4" xfId="0" applyFont="1" applyBorder="1" applyAlignment="1">
      <alignment/>
    </xf>
    <xf numFmtId="0" fontId="6" fillId="0" borderId="31" xfId="0" applyFont="1" applyBorder="1" applyAlignment="1">
      <alignment/>
    </xf>
    <xf numFmtId="168" fontId="10" fillId="0" borderId="47" xfId="40" applyNumberFormat="1" applyFont="1" applyBorder="1" applyAlignment="1">
      <alignment/>
    </xf>
    <xf numFmtId="168" fontId="10" fillId="0" borderId="48" xfId="40" applyNumberFormat="1" applyFont="1" applyBorder="1" applyAlignment="1">
      <alignment/>
    </xf>
    <xf numFmtId="0" fontId="10" fillId="0" borderId="21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0" applyFont="1" applyBorder="1" applyAlignment="1">
      <alignment horizontal="left" wrapText="1"/>
      <protection/>
    </xf>
    <xf numFmtId="0" fontId="9" fillId="0" borderId="49" xfId="60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 vertical="justify"/>
    </xf>
    <xf numFmtId="0" fontId="15" fillId="0" borderId="0" xfId="0" applyFont="1" applyAlignment="1">
      <alignment horizontal="left" wrapText="1"/>
    </xf>
    <xf numFmtId="41" fontId="10" fillId="0" borderId="0" xfId="40" applyNumberFormat="1" applyFont="1" applyAlignment="1">
      <alignment wrapText="1"/>
    </xf>
    <xf numFmtId="41" fontId="10" fillId="0" borderId="0" xfId="58" applyNumberFormat="1" applyFont="1">
      <alignment/>
      <protection/>
    </xf>
    <xf numFmtId="41" fontId="10" fillId="0" borderId="0" xfId="40" applyNumberFormat="1" applyFont="1" applyAlignment="1">
      <alignment/>
    </xf>
    <xf numFmtId="41" fontId="12" fillId="0" borderId="0" xfId="58" applyNumberFormat="1" applyFont="1">
      <alignment/>
      <protection/>
    </xf>
    <xf numFmtId="41" fontId="12" fillId="0" borderId="0" xfId="40" applyNumberFormat="1" applyFont="1" applyAlignment="1">
      <alignment wrapText="1"/>
    </xf>
    <xf numFmtId="41" fontId="6" fillId="0" borderId="0" xfId="40" applyNumberFormat="1" applyFont="1" applyAlignment="1">
      <alignment wrapText="1"/>
    </xf>
    <xf numFmtId="41" fontId="12" fillId="0" borderId="0" xfId="40" applyNumberFormat="1" applyFont="1" applyAlignment="1">
      <alignment/>
    </xf>
    <xf numFmtId="41" fontId="10" fillId="0" borderId="11" xfId="58" applyNumberFormat="1" applyFont="1" applyBorder="1" applyAlignment="1">
      <alignment horizontal="center"/>
      <protection/>
    </xf>
    <xf numFmtId="41" fontId="10" fillId="0" borderId="12" xfId="58" applyNumberFormat="1" applyFont="1" applyBorder="1" applyAlignment="1">
      <alignment horizontal="center"/>
      <protection/>
    </xf>
    <xf numFmtId="41" fontId="10" fillId="0" borderId="12" xfId="58" applyNumberFormat="1" applyFont="1" applyBorder="1">
      <alignment/>
      <protection/>
    </xf>
    <xf numFmtId="41" fontId="10" fillId="0" borderId="13" xfId="58" applyNumberFormat="1" applyFont="1" applyBorder="1" applyAlignment="1">
      <alignment horizontal="center"/>
      <protection/>
    </xf>
    <xf numFmtId="41" fontId="14" fillId="0" borderId="0" xfId="40" applyNumberFormat="1" applyFont="1" applyAlignment="1">
      <alignment/>
    </xf>
    <xf numFmtId="41" fontId="6" fillId="0" borderId="0" xfId="40" applyNumberFormat="1" applyFont="1" applyBorder="1" applyAlignment="1">
      <alignment horizontal="center"/>
    </xf>
    <xf numFmtId="41" fontId="6" fillId="0" borderId="0" xfId="0" applyNumberFormat="1" applyFont="1" applyAlignment="1">
      <alignment wrapText="1"/>
    </xf>
    <xf numFmtId="41" fontId="6" fillId="0" borderId="0" xfId="0" applyNumberFormat="1" applyFont="1" applyAlignment="1">
      <alignment/>
    </xf>
    <xf numFmtId="41" fontId="6" fillId="0" borderId="0" xfId="40" applyNumberFormat="1" applyFont="1" applyAlignment="1">
      <alignment/>
    </xf>
    <xf numFmtId="41" fontId="10" fillId="0" borderId="0" xfId="40" applyNumberFormat="1" applyFont="1" applyBorder="1" applyAlignment="1">
      <alignment horizontal="center"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6" applyNumberFormat="1" applyFont="1">
      <alignment/>
      <protection/>
    </xf>
    <xf numFmtId="0" fontId="41" fillId="0" borderId="0" xfId="58" applyFont="1">
      <alignment/>
      <protection/>
    </xf>
    <xf numFmtId="0" fontId="41" fillId="0" borderId="0" xfId="58" applyFont="1" applyBorder="1" applyAlignment="1">
      <alignment horizontal="left" vertical="center"/>
      <protection/>
    </xf>
    <xf numFmtId="0" fontId="41" fillId="0" borderId="0" xfId="58" applyFont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0" borderId="0" xfId="58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3" fillId="0" borderId="0" xfId="57" applyFont="1" applyAlignment="1">
      <alignment horizontal="right"/>
      <protection/>
    </xf>
    <xf numFmtId="0" fontId="41" fillId="0" borderId="0" xfId="61" applyFont="1" applyAlignment="1">
      <alignment horizontal="center"/>
      <protection/>
    </xf>
    <xf numFmtId="0" fontId="45" fillId="0" borderId="0" xfId="60" applyFont="1" applyBorder="1" applyAlignment="1">
      <alignment horizontal="left" wrapText="1"/>
      <protection/>
    </xf>
    <xf numFmtId="0" fontId="45" fillId="0" borderId="0" xfId="61" applyFont="1">
      <alignment/>
      <protection/>
    </xf>
    <xf numFmtId="0" fontId="42" fillId="0" borderId="0" xfId="61" applyFont="1">
      <alignment/>
      <protection/>
    </xf>
    <xf numFmtId="41" fontId="42" fillId="0" borderId="0" xfId="61" applyNumberFormat="1" applyFont="1">
      <alignment/>
      <protection/>
    </xf>
    <xf numFmtId="0" fontId="41" fillId="0" borderId="0" xfId="61" applyFont="1">
      <alignment/>
      <protection/>
    </xf>
    <xf numFmtId="0" fontId="42" fillId="0" borderId="0" xfId="0" applyFont="1" applyAlignment="1">
      <alignment/>
    </xf>
    <xf numFmtId="0" fontId="46" fillId="0" borderId="0" xfId="60" applyFont="1">
      <alignment/>
      <protection/>
    </xf>
    <xf numFmtId="41" fontId="41" fillId="0" borderId="0" xfId="61" applyNumberFormat="1" applyFont="1">
      <alignment/>
      <protection/>
    </xf>
    <xf numFmtId="0" fontId="6" fillId="0" borderId="21" xfId="58" applyFont="1" applyBorder="1" applyAlignment="1">
      <alignment horizontal="right"/>
      <protection/>
    </xf>
    <xf numFmtId="0" fontId="6" fillId="0" borderId="21" xfId="58" applyFont="1" applyBorder="1" applyAlignment="1">
      <alignment/>
      <protection/>
    </xf>
    <xf numFmtId="0" fontId="10" fillId="0" borderId="50" xfId="58" applyFont="1" applyBorder="1" applyAlignment="1">
      <alignment horizontal="right"/>
      <protection/>
    </xf>
    <xf numFmtId="0" fontId="18" fillId="0" borderId="51" xfId="0" applyFont="1" applyBorder="1" applyAlignment="1">
      <alignment/>
    </xf>
    <xf numFmtId="168" fontId="10" fillId="0" borderId="52" xfId="40" applyNumberFormat="1" applyFont="1" applyBorder="1" applyAlignment="1">
      <alignment/>
    </xf>
    <xf numFmtId="0" fontId="10" fillId="0" borderId="20" xfId="58" applyFont="1" applyBorder="1" applyAlignment="1">
      <alignment horizontal="right"/>
      <protection/>
    </xf>
    <xf numFmtId="168" fontId="6" fillId="0" borderId="30" xfId="40" applyNumberFormat="1" applyFont="1" applyBorder="1" applyAlignment="1">
      <alignment/>
    </xf>
    <xf numFmtId="0" fontId="10" fillId="0" borderId="23" xfId="58" applyFont="1" applyBorder="1" applyAlignment="1">
      <alignment horizontal="right"/>
      <protection/>
    </xf>
    <xf numFmtId="168" fontId="10" fillId="0" borderId="30" xfId="40" applyNumberFormat="1" applyFont="1" applyBorder="1" applyAlignment="1">
      <alignment/>
    </xf>
    <xf numFmtId="0" fontId="10" fillId="0" borderId="53" xfId="58" applyFont="1" applyBorder="1" applyAlignment="1">
      <alignment horizontal="right"/>
      <protection/>
    </xf>
    <xf numFmtId="0" fontId="10" fillId="0" borderId="54" xfId="58" applyFont="1" applyBorder="1" applyAlignment="1">
      <alignment/>
      <protection/>
    </xf>
    <xf numFmtId="168" fontId="10" fillId="0" borderId="55" xfId="40" applyNumberFormat="1" applyFont="1" applyBorder="1" applyAlignment="1">
      <alignment/>
    </xf>
    <xf numFmtId="0" fontId="18" fillId="0" borderId="43" xfId="0" applyFont="1" applyBorder="1" applyAlignment="1">
      <alignment/>
    </xf>
    <xf numFmtId="168" fontId="10" fillId="0" borderId="56" xfId="40" applyNumberFormat="1" applyFont="1" applyBorder="1" applyAlignment="1">
      <alignment/>
    </xf>
    <xf numFmtId="0" fontId="43" fillId="0" borderId="57" xfId="60" applyFont="1" applyBorder="1" applyAlignment="1" quotePrefix="1">
      <alignment horizontal="center" vertical="center" wrapText="1"/>
      <protection/>
    </xf>
    <xf numFmtId="0" fontId="43" fillId="0" borderId="57" xfId="60" applyFont="1" applyBorder="1" applyAlignment="1">
      <alignment horizontal="left" wrapText="1"/>
      <protection/>
    </xf>
    <xf numFmtId="0" fontId="4" fillId="0" borderId="0" xfId="62" applyFont="1" applyAlignment="1">
      <alignment horizontal="right"/>
      <protection/>
    </xf>
    <xf numFmtId="0" fontId="4" fillId="0" borderId="0" xfId="0" applyFont="1" applyAlignment="1">
      <alignment horizontal="right"/>
    </xf>
    <xf numFmtId="0" fontId="9" fillId="0" borderId="22" xfId="60" applyFont="1" applyBorder="1" applyAlignment="1">
      <alignment horizontal="left" wrapText="1"/>
      <protection/>
    </xf>
    <xf numFmtId="0" fontId="9" fillId="0" borderId="58" xfId="60" applyFont="1" applyBorder="1" applyAlignment="1">
      <alignment horizontal="right"/>
      <protection/>
    </xf>
    <xf numFmtId="0" fontId="9" fillId="0" borderId="50" xfId="60" applyFont="1" applyBorder="1" applyAlignment="1">
      <alignment horizontal="right"/>
      <protection/>
    </xf>
    <xf numFmtId="0" fontId="9" fillId="0" borderId="51" xfId="60" applyFont="1" applyBorder="1" applyAlignment="1">
      <alignment horizontal="right"/>
      <protection/>
    </xf>
    <xf numFmtId="0" fontId="14" fillId="0" borderId="51" xfId="60" applyFont="1" applyBorder="1">
      <alignment/>
      <protection/>
    </xf>
    <xf numFmtId="0" fontId="9" fillId="0" borderId="51" xfId="60" applyFont="1" applyBorder="1">
      <alignment/>
      <protection/>
    </xf>
    <xf numFmtId="0" fontId="14" fillId="0" borderId="58" xfId="60" applyFont="1" applyBorder="1">
      <alignment/>
      <protection/>
    </xf>
    <xf numFmtId="0" fontId="9" fillId="0" borderId="58" xfId="60" applyFont="1" applyBorder="1">
      <alignment/>
      <protection/>
    </xf>
    <xf numFmtId="0" fontId="9" fillId="0" borderId="52" xfId="60" applyFont="1" applyBorder="1">
      <alignment/>
      <protection/>
    </xf>
    <xf numFmtId="0" fontId="9" fillId="0" borderId="58" xfId="62" applyFont="1" applyBorder="1">
      <alignment/>
      <protection/>
    </xf>
    <xf numFmtId="0" fontId="9" fillId="0" borderId="52" xfId="62" applyFont="1" applyBorder="1">
      <alignment/>
      <protection/>
    </xf>
    <xf numFmtId="0" fontId="9" fillId="0" borderId="59" xfId="60" applyFont="1" applyBorder="1" applyAlignment="1">
      <alignment horizontal="left" wrapText="1"/>
      <protection/>
    </xf>
    <xf numFmtId="0" fontId="9" fillId="0" borderId="30" xfId="62" applyFont="1" applyBorder="1">
      <alignment/>
      <protection/>
    </xf>
    <xf numFmtId="0" fontId="9" fillId="0" borderId="59" xfId="62" applyFont="1" applyBorder="1">
      <alignment/>
      <protection/>
    </xf>
    <xf numFmtId="164" fontId="9" fillId="0" borderId="30" xfId="62" applyNumberFormat="1" applyFont="1" applyBorder="1">
      <alignment/>
      <protection/>
    </xf>
    <xf numFmtId="0" fontId="45" fillId="0" borderId="0" xfId="60" applyFont="1" applyBorder="1" applyAlignment="1" quotePrefix="1">
      <alignment horizontal="left" wrapText="1"/>
      <protection/>
    </xf>
    <xf numFmtId="0" fontId="41" fillId="0" borderId="0" xfId="0" applyFont="1" applyAlignment="1">
      <alignment horizontal="right"/>
    </xf>
    <xf numFmtId="0" fontId="9" fillId="0" borderId="13" xfId="60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right"/>
    </xf>
    <xf numFmtId="0" fontId="6" fillId="0" borderId="0" xfId="58" applyFont="1" applyAlignment="1">
      <alignment horizontal="center"/>
      <protection/>
    </xf>
    <xf numFmtId="0" fontId="10" fillId="0" borderId="0" xfId="58" applyFont="1" applyBorder="1" applyAlignment="1">
      <alignment horizontal="left" vertical="center" wrapText="1"/>
      <protection/>
    </xf>
    <xf numFmtId="0" fontId="42" fillId="0" borderId="0" xfId="58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60" applyFont="1" applyBorder="1" applyAlignment="1">
      <alignment horizontal="left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/>
      <protection/>
    </xf>
    <xf numFmtId="0" fontId="10" fillId="0" borderId="60" xfId="58" applyFont="1" applyBorder="1" applyAlignment="1">
      <alignment horizontal="center"/>
      <protection/>
    </xf>
    <xf numFmtId="0" fontId="10" fillId="0" borderId="26" xfId="58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22" xfId="58" applyFont="1" applyBorder="1" applyAlignment="1">
      <alignment horizontal="center" vertical="center"/>
      <protection/>
    </xf>
    <xf numFmtId="0" fontId="10" fillId="0" borderId="61" xfId="58" applyFont="1" applyBorder="1" applyAlignment="1">
      <alignment horizontal="center" vertical="center"/>
      <protection/>
    </xf>
    <xf numFmtId="0" fontId="10" fillId="0" borderId="27" xfId="58" applyFont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62" xfId="58" applyFont="1" applyBorder="1" applyAlignment="1">
      <alignment horizontal="center" vertical="center"/>
      <protection/>
    </xf>
    <xf numFmtId="0" fontId="10" fillId="0" borderId="26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60" xfId="58" applyFont="1" applyBorder="1" applyAlignment="1">
      <alignment horizontal="center" vertical="center"/>
      <protection/>
    </xf>
    <xf numFmtId="0" fontId="10" fillId="0" borderId="22" xfId="58" applyFont="1" applyBorder="1" applyAlignment="1">
      <alignment horizontal="center"/>
      <protection/>
    </xf>
    <xf numFmtId="0" fontId="10" fillId="0" borderId="61" xfId="58" applyFont="1" applyBorder="1" applyAlignment="1">
      <alignment horizontal="center"/>
      <protection/>
    </xf>
    <xf numFmtId="0" fontId="10" fillId="0" borderId="27" xfId="58" applyFont="1" applyBorder="1" applyAlignment="1">
      <alignment horizontal="center"/>
      <protection/>
    </xf>
    <xf numFmtId="0" fontId="10" fillId="0" borderId="23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13" xfId="58" applyFont="1" applyBorder="1" applyAlignment="1">
      <alignment horizontal="center" vertical="center" wrapText="1"/>
      <protection/>
    </xf>
    <xf numFmtId="168" fontId="16" fillId="0" borderId="25" xfId="40" applyNumberFormat="1" applyFont="1" applyBorder="1" applyAlignment="1">
      <alignment horizontal="center"/>
    </xf>
    <xf numFmtId="168" fontId="16" fillId="0" borderId="63" xfId="40" applyNumberFormat="1" applyFont="1" applyBorder="1" applyAlignment="1">
      <alignment horizontal="center"/>
    </xf>
    <xf numFmtId="168" fontId="16" fillId="0" borderId="22" xfId="40" applyNumberFormat="1" applyFont="1" applyBorder="1" applyAlignment="1">
      <alignment horizontal="center"/>
    </xf>
    <xf numFmtId="168" fontId="16" fillId="0" borderId="61" xfId="40" applyNumberFormat="1" applyFont="1" applyBorder="1" applyAlignment="1">
      <alignment horizontal="center"/>
    </xf>
    <xf numFmtId="168" fontId="16" fillId="0" borderId="27" xfId="40" applyNumberFormat="1" applyFont="1" applyBorder="1" applyAlignment="1">
      <alignment horizontal="center"/>
    </xf>
    <xf numFmtId="168" fontId="16" fillId="0" borderId="23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62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60" xfId="40" applyNumberFormat="1" applyFont="1" applyBorder="1" applyAlignment="1">
      <alignment horizontal="center"/>
    </xf>
    <xf numFmtId="0" fontId="7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 wrapText="1"/>
      <protection/>
    </xf>
    <xf numFmtId="0" fontId="7" fillId="0" borderId="0" xfId="62" applyFont="1" applyAlignment="1">
      <alignment horizont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/>
      <protection/>
    </xf>
    <xf numFmtId="0" fontId="12" fillId="0" borderId="0" xfId="0" applyFont="1" applyAlignment="1">
      <alignment horizontal="right"/>
    </xf>
    <xf numFmtId="0" fontId="7" fillId="0" borderId="23" xfId="58" applyFont="1" applyBorder="1" applyAlignment="1">
      <alignment horizontal="center"/>
      <protection/>
    </xf>
    <xf numFmtId="0" fontId="7" fillId="0" borderId="62" xfId="58" applyFont="1" applyBorder="1" applyAlignment="1">
      <alignment horizontal="center"/>
      <protection/>
    </xf>
    <xf numFmtId="0" fontId="7" fillId="0" borderId="26" xfId="58" applyFont="1" applyBorder="1" applyAlignment="1">
      <alignment horizontal="center"/>
      <protection/>
    </xf>
    <xf numFmtId="0" fontId="7" fillId="0" borderId="60" xfId="58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10" xfId="62" applyFont="1" applyBorder="1" applyAlignment="1">
      <alignment horizontal="right"/>
      <protection/>
    </xf>
    <xf numFmtId="0" fontId="8" fillId="0" borderId="0" xfId="62" applyFont="1" applyAlignment="1">
      <alignment horizontal="center"/>
      <protection/>
    </xf>
    <xf numFmtId="0" fontId="9" fillId="0" borderId="31" xfId="58" applyFont="1" applyBorder="1" applyAlignment="1">
      <alignment horizontal="center" wrapText="1"/>
      <protection/>
    </xf>
    <xf numFmtId="0" fontId="9" fillId="0" borderId="25" xfId="58" applyFont="1" applyBorder="1" applyAlignment="1">
      <alignment horizontal="center" wrapText="1"/>
      <protection/>
    </xf>
    <xf numFmtId="0" fontId="9" fillId="0" borderId="63" xfId="58" applyFont="1" applyBorder="1" applyAlignment="1">
      <alignment horizont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9" fillId="0" borderId="31" xfId="58" applyFont="1" applyBorder="1" applyAlignment="1">
      <alignment horizontal="center"/>
      <protection/>
    </xf>
    <xf numFmtId="0" fontId="9" fillId="0" borderId="25" xfId="58" applyFont="1" applyBorder="1" applyAlignment="1">
      <alignment horizontal="center"/>
      <protection/>
    </xf>
    <xf numFmtId="0" fontId="9" fillId="0" borderId="63" xfId="58" applyFont="1" applyBorder="1" applyAlignment="1">
      <alignment horizontal="center"/>
      <protection/>
    </xf>
    <xf numFmtId="0" fontId="7" fillId="0" borderId="31" xfId="58" applyFont="1" applyBorder="1" applyAlignment="1">
      <alignment horizontal="center"/>
      <protection/>
    </xf>
    <xf numFmtId="0" fontId="7" fillId="0" borderId="63" xfId="58" applyFont="1" applyBorder="1" applyAlignment="1">
      <alignment horizontal="center"/>
      <protection/>
    </xf>
    <xf numFmtId="44" fontId="9" fillId="0" borderId="31" xfId="64" applyFont="1" applyBorder="1" applyAlignment="1">
      <alignment horizontal="center"/>
    </xf>
    <xf numFmtId="44" fontId="9" fillId="0" borderId="25" xfId="64" applyFont="1" applyBorder="1" applyAlignment="1">
      <alignment horizontal="center"/>
    </xf>
    <xf numFmtId="44" fontId="9" fillId="0" borderId="63" xfId="64" applyFont="1" applyBorder="1" applyAlignment="1">
      <alignment horizontal="center"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4" fillId="0" borderId="11" xfId="61" applyFont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4" fillId="0" borderId="11" xfId="61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5" fillId="0" borderId="0" xfId="60" applyFont="1" applyBorder="1" applyAlignment="1">
      <alignment horizontal="left" wrapText="1"/>
      <protection/>
    </xf>
    <xf numFmtId="0" fontId="44" fillId="0" borderId="0" xfId="61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6" fillId="0" borderId="0" xfId="58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0" xfId="59" applyFont="1" applyBorder="1" applyAlignment="1">
      <alignment horizontal="center"/>
      <protection/>
    </xf>
    <xf numFmtId="0" fontId="5" fillId="0" borderId="61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.99" xfId="56"/>
    <cellStyle name="Normál_bevétel" xfId="57"/>
    <cellStyle name="Normál_KTGV99" xfId="58"/>
    <cellStyle name="Normál_mérleg" xfId="59"/>
    <cellStyle name="Normál_PHKV99" xfId="60"/>
    <cellStyle name="Normál_PHKV99_2014. évi költségvetés- mellékletek-1" xfId="61"/>
    <cellStyle name="Normál_SIKONC99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workbookViewId="0" topLeftCell="A34">
      <selection activeCell="N46" sqref="N46"/>
    </sheetView>
  </sheetViews>
  <sheetFormatPr defaultColWidth="9.00390625" defaultRowHeight="12.75"/>
  <sheetData>
    <row r="42" spans="14:22" ht="22.5">
      <c r="N42" s="324" t="s">
        <v>302</v>
      </c>
      <c r="O42" s="324"/>
      <c r="P42" s="324"/>
      <c r="Q42" s="324"/>
      <c r="R42" s="324"/>
      <c r="S42" s="324"/>
      <c r="T42" s="324"/>
      <c r="U42" s="324"/>
      <c r="V42" s="324"/>
    </row>
    <row r="43" spans="14:21" ht="22.5">
      <c r="N43" s="324"/>
      <c r="O43" s="324"/>
      <c r="P43" s="324"/>
      <c r="Q43" s="324"/>
      <c r="R43" s="324"/>
      <c r="S43" s="324"/>
      <c r="T43" s="324"/>
      <c r="U43" s="324"/>
    </row>
    <row r="44" spans="14:22" ht="22.5">
      <c r="N44" s="324" t="s">
        <v>303</v>
      </c>
      <c r="O44" s="324"/>
      <c r="P44" s="324"/>
      <c r="Q44" s="324"/>
      <c r="R44" s="324"/>
      <c r="S44" s="324"/>
      <c r="T44" s="324"/>
      <c r="U44" s="324"/>
      <c r="V44" s="324"/>
    </row>
    <row r="45" spans="14:22" ht="22.5">
      <c r="N45" s="324" t="s">
        <v>336</v>
      </c>
      <c r="O45" s="324"/>
      <c r="P45" s="324"/>
      <c r="Q45" s="324"/>
      <c r="R45" s="324"/>
      <c r="S45" s="324"/>
      <c r="T45" s="324"/>
      <c r="U45" s="324"/>
      <c r="V45" s="324"/>
    </row>
    <row r="47" spans="14:22" ht="22.5">
      <c r="N47" s="324" t="s">
        <v>305</v>
      </c>
      <c r="O47" s="324"/>
      <c r="P47" s="324"/>
      <c r="Q47" s="324"/>
      <c r="R47" s="324"/>
      <c r="S47" s="324"/>
      <c r="T47" s="324"/>
      <c r="U47" s="324"/>
      <c r="V47" s="324"/>
    </row>
    <row r="53" spans="14:16" s="159" customFormat="1" ht="15.75">
      <c r="N53" s="233"/>
      <c r="O53" s="11"/>
      <c r="P53" s="13"/>
    </row>
  </sheetData>
  <mergeCells count="5">
    <mergeCell ref="N47:V47"/>
    <mergeCell ref="N45:V45"/>
    <mergeCell ref="N43:U43"/>
    <mergeCell ref="N42:V42"/>
    <mergeCell ref="N44:V44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5.75390625" style="6" customWidth="1"/>
    <col min="2" max="2" width="74.00390625" style="6" customWidth="1"/>
    <col min="3" max="3" width="21.00390625" style="108" customWidth="1"/>
    <col min="4" max="4" width="9.125" style="6" customWidth="1"/>
    <col min="5" max="5" width="12.625" style="6" bestFit="1" customWidth="1"/>
    <col min="6" max="6" width="14.25390625" style="6" bestFit="1" customWidth="1"/>
    <col min="7" max="16384" width="9.125" style="6" customWidth="1"/>
  </cols>
  <sheetData>
    <row r="1" spans="2:3" ht="15.75">
      <c r="B1" s="325" t="s">
        <v>350</v>
      </c>
      <c r="C1" s="325"/>
    </row>
    <row r="2" spans="1:3" ht="15.75">
      <c r="A2" s="169" t="s">
        <v>333</v>
      </c>
      <c r="B2" s="169"/>
      <c r="C2" s="43"/>
    </row>
    <row r="3" spans="1:3" ht="15.75">
      <c r="A3" s="169"/>
      <c r="B3" s="169"/>
      <c r="C3" s="43"/>
    </row>
    <row r="4" spans="1:3" ht="15.75">
      <c r="A4" s="417"/>
      <c r="B4" s="417"/>
      <c r="C4" s="417"/>
    </row>
    <row r="5" s="87" customFormat="1" ht="15.75">
      <c r="C5" s="107"/>
    </row>
    <row r="6" spans="1:3" s="74" customFormat="1" ht="15.75">
      <c r="A6" s="89"/>
      <c r="B6" s="36"/>
      <c r="C6" s="36"/>
    </row>
    <row r="7" spans="1:3" ht="15.75">
      <c r="A7" s="416" t="s">
        <v>291</v>
      </c>
      <c r="B7" s="416"/>
      <c r="C7" s="416"/>
    </row>
    <row r="8" spans="1:3" ht="15.75">
      <c r="A8" s="313" t="s">
        <v>301</v>
      </c>
      <c r="B8" s="313"/>
      <c r="C8" s="313"/>
    </row>
    <row r="9" spans="1:3" ht="15.75">
      <c r="A9" s="313" t="s">
        <v>165</v>
      </c>
      <c r="B9" s="313"/>
      <c r="C9" s="313"/>
    </row>
    <row r="10" spans="1:3" ht="15.75">
      <c r="A10" s="313" t="s">
        <v>93</v>
      </c>
      <c r="B10" s="313"/>
      <c r="C10" s="313"/>
    </row>
    <row r="11" ht="16.5" thickBot="1"/>
    <row r="12" spans="1:3" ht="15.75">
      <c r="A12" s="110" t="s">
        <v>21</v>
      </c>
      <c r="B12" s="92"/>
      <c r="C12" s="111" t="s">
        <v>11</v>
      </c>
    </row>
    <row r="13" spans="1:3" ht="15.75">
      <c r="A13" s="93"/>
      <c r="B13" s="95" t="s">
        <v>0</v>
      </c>
      <c r="C13" s="112"/>
    </row>
    <row r="14" spans="1:3" ht="34.5" customHeight="1" thickBot="1">
      <c r="A14" s="96" t="s">
        <v>22</v>
      </c>
      <c r="B14" s="113"/>
      <c r="C14" s="114" t="s">
        <v>7</v>
      </c>
    </row>
    <row r="15" spans="1:3" ht="20.25" customHeight="1">
      <c r="A15" s="419" t="s">
        <v>166</v>
      </c>
      <c r="B15" s="419"/>
      <c r="C15" s="419"/>
    </row>
    <row r="16" spans="1:3" ht="20.25" customHeight="1">
      <c r="A16" s="115" t="s">
        <v>23</v>
      </c>
      <c r="B16" s="116" t="s">
        <v>167</v>
      </c>
      <c r="C16" s="117"/>
    </row>
    <row r="17" spans="1:3" ht="20.25" customHeight="1">
      <c r="A17" s="115"/>
      <c r="B17" s="13" t="s">
        <v>168</v>
      </c>
      <c r="C17" s="117">
        <f>14058+18+9+1160+430</f>
        <v>15675</v>
      </c>
    </row>
    <row r="18" spans="1:5" ht="20.25" customHeight="1">
      <c r="A18" s="115"/>
      <c r="B18" s="49" t="s">
        <v>169</v>
      </c>
      <c r="C18" s="117">
        <f>272+316</f>
        <v>588</v>
      </c>
      <c r="D18" s="46"/>
      <c r="E18" s="46"/>
    </row>
    <row r="19" spans="1:3" ht="20.25" customHeight="1">
      <c r="A19" s="115" t="s">
        <v>16</v>
      </c>
      <c r="B19" s="116" t="s">
        <v>170</v>
      </c>
      <c r="C19" s="117">
        <v>1495</v>
      </c>
    </row>
    <row r="20" spans="1:3" ht="20.25" customHeight="1">
      <c r="A20" s="115" t="s">
        <v>24</v>
      </c>
      <c r="B20" s="116" t="s">
        <v>171</v>
      </c>
      <c r="C20" s="117">
        <v>750</v>
      </c>
    </row>
    <row r="21" spans="1:3" ht="20.25" customHeight="1">
      <c r="A21" s="115" t="s">
        <v>65</v>
      </c>
      <c r="B21" s="118" t="s">
        <v>172</v>
      </c>
      <c r="C21" s="117"/>
    </row>
    <row r="22" spans="1:5" ht="36" customHeight="1">
      <c r="A22" s="115"/>
      <c r="B22" s="49" t="s">
        <v>173</v>
      </c>
      <c r="C22" s="117"/>
      <c r="D22" s="49"/>
      <c r="E22" s="49"/>
    </row>
    <row r="23" spans="1:3" ht="20.25" customHeight="1">
      <c r="A23" s="115"/>
      <c r="B23" s="13" t="s">
        <v>174</v>
      </c>
      <c r="C23" s="117"/>
    </row>
    <row r="24" spans="1:3" ht="36" customHeight="1">
      <c r="A24" s="119"/>
      <c r="B24" s="120" t="s">
        <v>175</v>
      </c>
      <c r="C24" s="121">
        <f>SUM(C17:C23)</f>
        <v>18508</v>
      </c>
    </row>
    <row r="25" spans="1:3" ht="21" customHeight="1">
      <c r="A25" s="109" t="s">
        <v>67</v>
      </c>
      <c r="B25" s="116" t="s">
        <v>176</v>
      </c>
      <c r="C25" s="14">
        <f>5870-15+14+7+279+6</f>
        <v>6161</v>
      </c>
    </row>
    <row r="26" spans="1:3" ht="21" customHeight="1">
      <c r="A26" s="109" t="s">
        <v>72</v>
      </c>
      <c r="B26" s="116" t="s">
        <v>177</v>
      </c>
      <c r="C26" s="14">
        <f>1599+4+2+37+3</f>
        <v>1645</v>
      </c>
    </row>
    <row r="27" spans="1:3" ht="21" customHeight="1">
      <c r="A27" s="109" t="s">
        <v>178</v>
      </c>
      <c r="B27" s="122" t="s">
        <v>179</v>
      </c>
      <c r="C27" s="14">
        <f>7397+430-9</f>
        <v>7818</v>
      </c>
    </row>
    <row r="28" spans="1:3" ht="21" customHeight="1">
      <c r="A28" s="109" t="s">
        <v>180</v>
      </c>
      <c r="B28" s="122" t="s">
        <v>181</v>
      </c>
      <c r="C28" s="14">
        <v>1011</v>
      </c>
    </row>
    <row r="29" spans="1:3" ht="21" customHeight="1">
      <c r="A29" s="109" t="s">
        <v>182</v>
      </c>
      <c r="B29" s="122" t="s">
        <v>183</v>
      </c>
      <c r="C29" s="14"/>
    </row>
    <row r="30" spans="1:3" ht="15.75">
      <c r="A30" s="109"/>
      <c r="B30" s="123" t="s">
        <v>184</v>
      </c>
      <c r="C30" s="14">
        <v>208</v>
      </c>
    </row>
    <row r="31" spans="1:3" ht="32.25" customHeight="1">
      <c r="A31" s="109"/>
      <c r="B31" s="49" t="s">
        <v>185</v>
      </c>
      <c r="C31" s="124"/>
    </row>
    <row r="32" spans="1:3" ht="15.75">
      <c r="A32" s="109"/>
      <c r="B32" s="123" t="s">
        <v>186</v>
      </c>
      <c r="C32" s="124">
        <v>41</v>
      </c>
    </row>
    <row r="33" spans="1:5" ht="21.75" customHeight="1">
      <c r="A33" s="109"/>
      <c r="B33" s="123" t="s">
        <v>187</v>
      </c>
      <c r="C33" s="108">
        <f>464-409-55</f>
        <v>0</v>
      </c>
      <c r="E33" s="50"/>
    </row>
    <row r="34" spans="1:6" ht="33.75" customHeight="1">
      <c r="A34" s="119"/>
      <c r="B34" s="120" t="s">
        <v>188</v>
      </c>
      <c r="C34" s="121">
        <f>SUM(C25:C33)</f>
        <v>16884</v>
      </c>
      <c r="E34" s="50"/>
      <c r="F34" s="50"/>
    </row>
    <row r="35" spans="1:3" ht="98.25" customHeight="1" thickBot="1">
      <c r="A35" s="346"/>
      <c r="B35" s="346"/>
      <c r="C35" s="346"/>
    </row>
    <row r="36" spans="1:3" ht="15.75">
      <c r="A36" s="110" t="s">
        <v>21</v>
      </c>
      <c r="B36" s="92"/>
      <c r="C36" s="111" t="s">
        <v>11</v>
      </c>
    </row>
    <row r="37" spans="1:3" ht="15.75">
      <c r="A37" s="93"/>
      <c r="B37" s="95" t="s">
        <v>0</v>
      </c>
      <c r="C37" s="112"/>
    </row>
    <row r="38" spans="1:3" ht="31.5" customHeight="1" thickBot="1">
      <c r="A38" s="96" t="s">
        <v>22</v>
      </c>
      <c r="B38" s="113"/>
      <c r="C38" s="114" t="s">
        <v>7</v>
      </c>
    </row>
    <row r="39" spans="1:3" ht="21" customHeight="1">
      <c r="A39" s="420" t="s">
        <v>189</v>
      </c>
      <c r="B39" s="420"/>
      <c r="C39" s="420"/>
    </row>
    <row r="40" spans="1:2" ht="21" customHeight="1">
      <c r="A40" s="109" t="s">
        <v>190</v>
      </c>
      <c r="B40" s="28" t="s">
        <v>191</v>
      </c>
    </row>
    <row r="41" spans="1:3" ht="21" customHeight="1">
      <c r="A41" s="109" t="s">
        <v>192</v>
      </c>
      <c r="B41" s="28" t="s">
        <v>193</v>
      </c>
      <c r="C41" s="108">
        <v>591</v>
      </c>
    </row>
    <row r="42" spans="1:2" ht="21" customHeight="1">
      <c r="A42" s="109" t="s">
        <v>194</v>
      </c>
      <c r="B42" s="118" t="s">
        <v>195</v>
      </c>
    </row>
    <row r="43" spans="1:2" ht="31.5" customHeight="1">
      <c r="A43" s="109"/>
      <c r="B43" s="66" t="s">
        <v>196</v>
      </c>
    </row>
    <row r="44" spans="1:2" ht="21" customHeight="1">
      <c r="A44" s="109"/>
      <c r="B44" s="19" t="s">
        <v>197</v>
      </c>
    </row>
    <row r="45" spans="1:5" ht="30.75" customHeight="1">
      <c r="A45" s="276"/>
      <c r="B45" s="277" t="s">
        <v>198</v>
      </c>
      <c r="C45" s="135">
        <f>SUM(C40:C44)</f>
        <v>591</v>
      </c>
      <c r="E45" s="50"/>
    </row>
    <row r="46" spans="1:3" ht="21" customHeight="1">
      <c r="A46" s="109" t="s">
        <v>199</v>
      </c>
      <c r="B46" s="28" t="s">
        <v>200</v>
      </c>
      <c r="C46" s="108">
        <v>2160</v>
      </c>
    </row>
    <row r="47" spans="1:3" ht="21" customHeight="1">
      <c r="A47" s="109" t="s">
        <v>201</v>
      </c>
      <c r="B47" s="28" t="s">
        <v>202</v>
      </c>
      <c r="C47" s="108">
        <v>55</v>
      </c>
    </row>
    <row r="48" spans="1:2" ht="21" customHeight="1">
      <c r="A48" s="109" t="s">
        <v>203</v>
      </c>
      <c r="B48" s="118" t="s">
        <v>204</v>
      </c>
    </row>
    <row r="49" spans="1:2" ht="33" customHeight="1">
      <c r="A49" s="109"/>
      <c r="B49" s="66" t="s">
        <v>205</v>
      </c>
    </row>
    <row r="50" spans="1:2" ht="21" customHeight="1">
      <c r="A50" s="109"/>
      <c r="B50" s="123" t="s">
        <v>206</v>
      </c>
    </row>
    <row r="51" spans="1:3" ht="21" customHeight="1">
      <c r="A51" s="109"/>
      <c r="B51" s="123" t="s">
        <v>187</v>
      </c>
      <c r="C51" s="108">
        <f>1163-55</f>
        <v>1108</v>
      </c>
    </row>
    <row r="52" spans="1:6" s="7" customFormat="1" ht="42" customHeight="1" thickBot="1">
      <c r="A52" s="276"/>
      <c r="B52" s="277" t="s">
        <v>207</v>
      </c>
      <c r="C52" s="135">
        <f>SUM(C46:C51)</f>
        <v>3323</v>
      </c>
      <c r="F52" s="125"/>
    </row>
    <row r="53" spans="1:3" s="7" customFormat="1" ht="35.25" customHeight="1" thickBot="1">
      <c r="A53" s="126"/>
      <c r="B53" s="127" t="s">
        <v>208</v>
      </c>
      <c r="C53" s="128">
        <f>C24+C45</f>
        <v>19099</v>
      </c>
    </row>
    <row r="54" spans="1:6" s="7" customFormat="1" ht="35.25" customHeight="1" thickBot="1">
      <c r="A54" s="126"/>
      <c r="B54" s="127" t="s">
        <v>209</v>
      </c>
      <c r="C54" s="128">
        <f>C34+C52</f>
        <v>20207</v>
      </c>
      <c r="F54" s="125"/>
    </row>
    <row r="55" spans="1:3" s="7" customFormat="1" ht="15.75">
      <c r="A55" s="129"/>
      <c r="B55" s="130"/>
      <c r="C55" s="131"/>
    </row>
    <row r="56" spans="1:3" s="132" customFormat="1" ht="15.75">
      <c r="A56" s="130"/>
      <c r="B56" s="141"/>
      <c r="C56" s="142"/>
    </row>
    <row r="57" spans="1:3" s="132" customFormat="1" ht="15.75">
      <c r="A57" s="130"/>
      <c r="B57" s="141"/>
      <c r="C57" s="142"/>
    </row>
    <row r="58" spans="1:3" ht="20.25" customHeight="1">
      <c r="A58" s="418" t="s">
        <v>210</v>
      </c>
      <c r="B58" s="418"/>
      <c r="C58" s="418"/>
    </row>
    <row r="59" spans="1:3" ht="20.25" customHeight="1" thickBot="1">
      <c r="A59" s="133"/>
      <c r="B59" s="133"/>
      <c r="C59" s="133"/>
    </row>
    <row r="60" spans="1:3" ht="20.25" customHeight="1">
      <c r="A60" s="278" t="s">
        <v>211</v>
      </c>
      <c r="B60" s="279" t="s">
        <v>212</v>
      </c>
      <c r="C60" s="280">
        <f>1163+495</f>
        <v>1658</v>
      </c>
    </row>
    <row r="61" spans="1:3" ht="21" customHeight="1">
      <c r="A61" s="281"/>
      <c r="B61" s="120" t="s">
        <v>213</v>
      </c>
      <c r="C61" s="282">
        <f>SUM(C60:C60)</f>
        <v>1658</v>
      </c>
    </row>
    <row r="62" spans="1:3" ht="15.75">
      <c r="A62" s="283" t="s">
        <v>214</v>
      </c>
      <c r="B62" s="134" t="s">
        <v>215</v>
      </c>
      <c r="C62" s="284"/>
    </row>
    <row r="63" spans="1:3" ht="15.75">
      <c r="A63" s="283" t="s">
        <v>216</v>
      </c>
      <c r="B63" s="134" t="s">
        <v>217</v>
      </c>
      <c r="C63" s="284"/>
    </row>
    <row r="64" spans="1:3" ht="15.75">
      <c r="A64" s="283" t="s">
        <v>275</v>
      </c>
      <c r="B64" s="288" t="s">
        <v>319</v>
      </c>
      <c r="C64" s="289">
        <v>550</v>
      </c>
    </row>
    <row r="65" spans="1:3" s="136" customFormat="1" ht="30" customHeight="1" thickBot="1">
      <c r="A65" s="285"/>
      <c r="B65" s="286" t="s">
        <v>218</v>
      </c>
      <c r="C65" s="287">
        <f>C64</f>
        <v>550</v>
      </c>
    </row>
    <row r="66" spans="1:5" s="136" customFormat="1" ht="30" customHeight="1" thickBot="1">
      <c r="A66" s="137"/>
      <c r="B66" s="138" t="s">
        <v>219</v>
      </c>
      <c r="C66" s="139">
        <f>C53+C61</f>
        <v>20757</v>
      </c>
      <c r="E66" s="140"/>
    </row>
    <row r="67" spans="1:5" ht="35.25" customHeight="1" thickBot="1">
      <c r="A67" s="137"/>
      <c r="B67" s="138" t="s">
        <v>220</v>
      </c>
      <c r="C67" s="139">
        <f>C54+C65</f>
        <v>20757</v>
      </c>
      <c r="E67" s="140"/>
    </row>
    <row r="68" ht="15.75">
      <c r="C68" s="124" t="s">
        <v>330</v>
      </c>
    </row>
  </sheetData>
  <sheetProtection/>
  <mergeCells count="10">
    <mergeCell ref="A7:C7"/>
    <mergeCell ref="A4:C4"/>
    <mergeCell ref="B1:C1"/>
    <mergeCell ref="A58:C58"/>
    <mergeCell ref="A8:C8"/>
    <mergeCell ref="A9:C9"/>
    <mergeCell ref="A10:C10"/>
    <mergeCell ref="A15:C15"/>
    <mergeCell ref="A35:C35"/>
    <mergeCell ref="A39:C39"/>
  </mergeCells>
  <printOptions horizontalCentered="1"/>
  <pageMargins left="0" right="0" top="0.62" bottom="0.69" header="0.09" footer="0.3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75" zoomScaleNormal="75" zoomScalePageLayoutView="0" workbookViewId="0" topLeftCell="A1">
      <selection activeCell="B5" sqref="B5:O5"/>
    </sheetView>
  </sheetViews>
  <sheetFormatPr defaultColWidth="9.00390625" defaultRowHeight="12.75"/>
  <cols>
    <col min="1" max="1" width="5.125" style="19" customWidth="1"/>
    <col min="2" max="2" width="43.625" style="19" customWidth="1"/>
    <col min="3" max="15" width="15.375" style="14" customWidth="1"/>
    <col min="16" max="16" width="12.625" style="19" bestFit="1" customWidth="1"/>
    <col min="17" max="16384" width="9.125" style="19" customWidth="1"/>
  </cols>
  <sheetData>
    <row r="1" spans="3:15" s="231" customFormat="1" ht="15.75">
      <c r="C1" s="232"/>
      <c r="D1" s="232"/>
      <c r="E1" s="232"/>
      <c r="F1" s="232"/>
      <c r="G1" s="232"/>
      <c r="H1" s="232"/>
      <c r="I1" s="232"/>
      <c r="J1" s="232"/>
      <c r="K1" s="232"/>
      <c r="L1" s="51" t="s">
        <v>351</v>
      </c>
      <c r="M1" s="51"/>
      <c r="N1" s="53"/>
      <c r="O1" s="232"/>
    </row>
    <row r="2" spans="1:15" s="51" customFormat="1" ht="15.75">
      <c r="A2" s="51" t="s">
        <v>304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32"/>
    </row>
    <row r="3" ht="15.75">
      <c r="O3" s="232"/>
    </row>
    <row r="4" spans="2:15" ht="15.75"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2:15" ht="15.75"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2:15" ht="15.75">
      <c r="B6" s="328" t="s">
        <v>291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</row>
    <row r="7" spans="2:15" ht="15.75">
      <c r="B7" s="328" t="s">
        <v>240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2:15" ht="15.75">
      <c r="B8" s="328" t="s">
        <v>93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3:15" ht="16.5" thickBot="1">
      <c r="C9" s="15"/>
      <c r="D9" s="15"/>
      <c r="E9" s="15"/>
      <c r="F9" s="179"/>
      <c r="G9" s="15"/>
      <c r="H9" s="15"/>
      <c r="I9" s="15"/>
      <c r="J9" s="15"/>
      <c r="O9" s="180" t="s">
        <v>5</v>
      </c>
    </row>
    <row r="10" spans="1:15" ht="15.75">
      <c r="A10" s="181" t="s">
        <v>21</v>
      </c>
      <c r="B10" s="182"/>
      <c r="C10" s="183"/>
      <c r="D10" s="184"/>
      <c r="E10" s="185"/>
      <c r="F10" s="186"/>
      <c r="G10" s="186"/>
      <c r="H10" s="186"/>
      <c r="I10" s="186"/>
      <c r="J10" s="186"/>
      <c r="K10" s="187"/>
      <c r="L10" s="187"/>
      <c r="M10" s="187"/>
      <c r="N10" s="188"/>
      <c r="O10" s="189"/>
    </row>
    <row r="11" spans="1:15" ht="15.75">
      <c r="A11" s="190"/>
      <c r="B11" s="191" t="s">
        <v>0</v>
      </c>
      <c r="C11" s="55" t="s">
        <v>241</v>
      </c>
      <c r="D11" s="192" t="s">
        <v>242</v>
      </c>
      <c r="E11" s="193" t="s">
        <v>243</v>
      </c>
      <c r="F11" s="194" t="s">
        <v>244</v>
      </c>
      <c r="G11" s="194" t="s">
        <v>245</v>
      </c>
      <c r="H11" s="194" t="s">
        <v>246</v>
      </c>
      <c r="I11" s="194" t="s">
        <v>247</v>
      </c>
      <c r="J11" s="194" t="s">
        <v>248</v>
      </c>
      <c r="K11" s="194" t="s">
        <v>249</v>
      </c>
      <c r="L11" s="194" t="s">
        <v>250</v>
      </c>
      <c r="M11" s="194" t="s">
        <v>251</v>
      </c>
      <c r="N11" s="193" t="s">
        <v>252</v>
      </c>
      <c r="O11" s="112" t="s">
        <v>237</v>
      </c>
    </row>
    <row r="12" spans="1:15" ht="16.5" thickBot="1">
      <c r="A12" s="195" t="s">
        <v>22</v>
      </c>
      <c r="B12" s="196"/>
      <c r="C12" s="197"/>
      <c r="D12" s="198"/>
      <c r="E12" s="199"/>
      <c r="F12" s="200"/>
      <c r="G12" s="200"/>
      <c r="H12" s="200"/>
      <c r="I12" s="200"/>
      <c r="J12" s="200"/>
      <c r="K12" s="200"/>
      <c r="L12" s="200"/>
      <c r="M12" s="200"/>
      <c r="N12" s="199"/>
      <c r="O12" s="197"/>
    </row>
    <row r="13" spans="1:15" ht="28.5" customHeight="1">
      <c r="A13" s="201"/>
      <c r="B13" s="202" t="s">
        <v>253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</row>
    <row r="14" spans="1:15" ht="28.5" customHeight="1">
      <c r="A14" s="201" t="s">
        <v>23</v>
      </c>
      <c r="B14" s="202" t="s">
        <v>254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4"/>
    </row>
    <row r="15" spans="1:15" ht="28.5" customHeight="1">
      <c r="A15" s="201"/>
      <c r="B15" s="202" t="s">
        <v>255</v>
      </c>
      <c r="C15" s="203">
        <f>1651+75</f>
        <v>1726</v>
      </c>
      <c r="D15" s="203">
        <f>1101+75</f>
        <v>1176</v>
      </c>
      <c r="E15" s="203">
        <f>1101+75</f>
        <v>1176</v>
      </c>
      <c r="F15" s="203">
        <f>1101+75</f>
        <v>1176</v>
      </c>
      <c r="G15" s="203">
        <f>1100+18+9+1160+430</f>
        <v>2717</v>
      </c>
      <c r="H15" s="203">
        <f>1101</f>
        <v>1101</v>
      </c>
      <c r="I15" s="203">
        <f>1100</f>
        <v>1100</v>
      </c>
      <c r="J15" s="203">
        <f>1101</f>
        <v>1101</v>
      </c>
      <c r="K15" s="203">
        <f>1101</f>
        <v>1101</v>
      </c>
      <c r="L15" s="203">
        <f>1100</f>
        <v>1100</v>
      </c>
      <c r="M15" s="203">
        <f>1101</f>
        <v>1101</v>
      </c>
      <c r="N15" s="203">
        <f>1100</f>
        <v>1100</v>
      </c>
      <c r="O15" s="204">
        <f>SUM(C15:N15)</f>
        <v>15675</v>
      </c>
    </row>
    <row r="16" spans="1:15" ht="28.5" customHeight="1">
      <c r="A16" s="201"/>
      <c r="B16" s="202" t="s">
        <v>256</v>
      </c>
      <c r="C16" s="203">
        <f>2+39</f>
        <v>41</v>
      </c>
      <c r="D16" s="203"/>
      <c r="E16" s="203"/>
      <c r="F16" s="203">
        <v>38</v>
      </c>
      <c r="G16" s="203">
        <v>316</v>
      </c>
      <c r="H16" s="203"/>
      <c r="I16" s="203">
        <v>39</v>
      </c>
      <c r="J16" s="203">
        <f>116/2</f>
        <v>58</v>
      </c>
      <c r="K16" s="203"/>
      <c r="L16" s="203">
        <v>38</v>
      </c>
      <c r="M16" s="203">
        <v>58</v>
      </c>
      <c r="N16" s="203"/>
      <c r="O16" s="204">
        <f>SUM(C16:N16)</f>
        <v>588</v>
      </c>
    </row>
    <row r="17" spans="1:15" ht="28.5" customHeight="1">
      <c r="A17" s="201" t="s">
        <v>16</v>
      </c>
      <c r="B17" s="202" t="s">
        <v>257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4">
        <f aca="true" t="shared" si="0" ref="O17:O27">SUM(C17:N17)</f>
        <v>0</v>
      </c>
    </row>
    <row r="18" spans="1:15" ht="15.75">
      <c r="A18" s="201" t="s">
        <v>24</v>
      </c>
      <c r="B18" s="202" t="s">
        <v>258</v>
      </c>
      <c r="C18" s="203">
        <v>23</v>
      </c>
      <c r="D18" s="203">
        <v>83</v>
      </c>
      <c r="E18" s="203">
        <v>415</v>
      </c>
      <c r="F18" s="203">
        <v>69</v>
      </c>
      <c r="G18" s="203">
        <v>64</v>
      </c>
      <c r="H18" s="203">
        <v>24</v>
      </c>
      <c r="I18" s="203">
        <v>9</v>
      </c>
      <c r="J18" s="203">
        <v>120</v>
      </c>
      <c r="K18" s="203">
        <v>414</v>
      </c>
      <c r="L18" s="203">
        <v>22</v>
      </c>
      <c r="M18" s="203">
        <v>188</v>
      </c>
      <c r="N18" s="203">
        <v>64</v>
      </c>
      <c r="O18" s="204">
        <f t="shared" si="0"/>
        <v>1495</v>
      </c>
    </row>
    <row r="19" spans="1:17" ht="15.75">
      <c r="A19" s="201" t="s">
        <v>65</v>
      </c>
      <c r="B19" s="202" t="s">
        <v>259</v>
      </c>
      <c r="C19" s="203">
        <f>63</f>
        <v>63</v>
      </c>
      <c r="D19" s="203">
        <v>62</v>
      </c>
      <c r="E19" s="203">
        <f>63</f>
        <v>63</v>
      </c>
      <c r="F19" s="203">
        <v>62</v>
      </c>
      <c r="G19" s="203">
        <f>63</f>
        <v>63</v>
      </c>
      <c r="H19" s="203">
        <v>62</v>
      </c>
      <c r="I19" s="203">
        <v>62</v>
      </c>
      <c r="J19" s="203">
        <f>63</f>
        <v>63</v>
      </c>
      <c r="K19" s="203">
        <v>62</v>
      </c>
      <c r="L19" s="203">
        <v>62</v>
      </c>
      <c r="M19" s="203">
        <f>63</f>
        <v>63</v>
      </c>
      <c r="N19" s="203">
        <f>63</f>
        <v>63</v>
      </c>
      <c r="O19" s="204">
        <f t="shared" si="0"/>
        <v>750</v>
      </c>
      <c r="Q19" s="226"/>
    </row>
    <row r="20" spans="1:15" ht="15.75">
      <c r="A20" s="201" t="s">
        <v>67</v>
      </c>
      <c r="B20" s="205" t="s">
        <v>260</v>
      </c>
      <c r="C20" s="206"/>
      <c r="D20" s="206"/>
      <c r="E20" s="206"/>
      <c r="F20" s="206"/>
      <c r="G20" s="206"/>
      <c r="H20" s="206"/>
      <c r="I20" s="206"/>
      <c r="J20" s="206">
        <v>591</v>
      </c>
      <c r="K20" s="206"/>
      <c r="L20" s="206"/>
      <c r="M20" s="206"/>
      <c r="N20" s="206"/>
      <c r="O20" s="204">
        <f t="shared" si="0"/>
        <v>591</v>
      </c>
    </row>
    <row r="21" spans="1:15" ht="15.75">
      <c r="A21" s="201" t="s">
        <v>72</v>
      </c>
      <c r="B21" s="205" t="s">
        <v>172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  <c r="O21" s="204">
        <f t="shared" si="0"/>
        <v>0</v>
      </c>
    </row>
    <row r="22" spans="1:15" ht="31.5">
      <c r="A22" s="201"/>
      <c r="B22" s="202" t="s">
        <v>261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4">
        <f t="shared" si="0"/>
        <v>0</v>
      </c>
    </row>
    <row r="23" spans="1:15" ht="17.25" customHeight="1">
      <c r="A23" s="201"/>
      <c r="B23" s="202" t="s">
        <v>262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0"/>
      <c r="O23" s="204">
        <f t="shared" si="0"/>
        <v>0</v>
      </c>
    </row>
    <row r="24" spans="1:15" ht="15.75">
      <c r="A24" s="201" t="s">
        <v>178</v>
      </c>
      <c r="B24" s="205" t="s">
        <v>263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  <c r="O24" s="204">
        <f t="shared" si="0"/>
        <v>0</v>
      </c>
    </row>
    <row r="25" spans="1:15" ht="47.25">
      <c r="A25" s="201"/>
      <c r="B25" s="224" t="s">
        <v>264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0"/>
      <c r="O25" s="204">
        <f t="shared" si="0"/>
        <v>0</v>
      </c>
    </row>
    <row r="26" spans="1:15" ht="15.75">
      <c r="A26" s="201"/>
      <c r="B26" s="202" t="s">
        <v>265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10"/>
      <c r="O26" s="204">
        <f t="shared" si="0"/>
        <v>0</v>
      </c>
    </row>
    <row r="27" spans="1:15" ht="15.75">
      <c r="A27" s="201" t="s">
        <v>180</v>
      </c>
      <c r="B27" s="205" t="s">
        <v>266</v>
      </c>
      <c r="C27" s="209">
        <v>1163</v>
      </c>
      <c r="D27" s="209"/>
      <c r="E27" s="209"/>
      <c r="F27" s="209"/>
      <c r="G27" s="209">
        <v>495</v>
      </c>
      <c r="H27" s="209"/>
      <c r="I27" s="209"/>
      <c r="J27" s="209"/>
      <c r="K27" s="209"/>
      <c r="L27" s="209"/>
      <c r="M27" s="209"/>
      <c r="N27" s="210"/>
      <c r="O27" s="204">
        <f t="shared" si="0"/>
        <v>1658</v>
      </c>
    </row>
    <row r="28" spans="1:15" ht="16.5" thickBot="1">
      <c r="A28" s="211" t="s">
        <v>182</v>
      </c>
      <c r="B28" s="212" t="s">
        <v>267</v>
      </c>
      <c r="C28" s="209"/>
      <c r="D28" s="209">
        <f>C49</f>
        <v>1664</v>
      </c>
      <c r="E28" s="209">
        <f aca="true" t="shared" si="1" ref="E28:N28">D49</f>
        <v>1636</v>
      </c>
      <c r="F28" s="209">
        <f t="shared" si="1"/>
        <v>1890</v>
      </c>
      <c r="G28" s="209">
        <f t="shared" si="1"/>
        <v>1889</v>
      </c>
      <c r="H28" s="209">
        <f t="shared" si="1"/>
        <v>730</v>
      </c>
      <c r="I28" s="209">
        <f t="shared" si="1"/>
        <v>613</v>
      </c>
      <c r="J28" s="209">
        <f t="shared" si="1"/>
        <v>515</v>
      </c>
      <c r="K28" s="209">
        <f t="shared" si="1"/>
        <v>1084</v>
      </c>
      <c r="L28" s="209">
        <f t="shared" si="1"/>
        <v>1320</v>
      </c>
      <c r="M28" s="209">
        <f t="shared" si="1"/>
        <v>1141</v>
      </c>
      <c r="N28" s="209">
        <f t="shared" si="1"/>
        <v>1186</v>
      </c>
      <c r="O28" s="204"/>
    </row>
    <row r="29" spans="1:16" s="11" customFormat="1" ht="27.75" customHeight="1" thickBot="1">
      <c r="A29" s="213"/>
      <c r="B29" s="213" t="s">
        <v>268</v>
      </c>
      <c r="C29" s="214">
        <f aca="true" t="shared" si="2" ref="C29:N29">SUM(C15:C28)</f>
        <v>3016</v>
      </c>
      <c r="D29" s="214">
        <f t="shared" si="2"/>
        <v>2985</v>
      </c>
      <c r="E29" s="214">
        <f t="shared" si="2"/>
        <v>3290</v>
      </c>
      <c r="F29" s="214">
        <f t="shared" si="2"/>
        <v>3235</v>
      </c>
      <c r="G29" s="214">
        <f t="shared" si="2"/>
        <v>5544</v>
      </c>
      <c r="H29" s="214">
        <f t="shared" si="2"/>
        <v>1917</v>
      </c>
      <c r="I29" s="214">
        <f t="shared" si="2"/>
        <v>1823</v>
      </c>
      <c r="J29" s="214">
        <f t="shared" si="2"/>
        <v>2448</v>
      </c>
      <c r="K29" s="214">
        <f t="shared" si="2"/>
        <v>2661</v>
      </c>
      <c r="L29" s="214">
        <f t="shared" si="2"/>
        <v>2542</v>
      </c>
      <c r="M29" s="214">
        <f t="shared" si="2"/>
        <v>2551</v>
      </c>
      <c r="N29" s="214">
        <f t="shared" si="2"/>
        <v>2413</v>
      </c>
      <c r="O29" s="215">
        <f>SUM(O14:O28)</f>
        <v>20757</v>
      </c>
      <c r="P29" s="59"/>
    </row>
    <row r="30" spans="1:15" ht="15.75">
      <c r="A30" s="216"/>
      <c r="B30" s="217" t="s">
        <v>269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18"/>
    </row>
    <row r="31" spans="1:16" ht="15.75">
      <c r="A31" s="201" t="s">
        <v>190</v>
      </c>
      <c r="B31" s="205" t="s">
        <v>126</v>
      </c>
      <c r="C31" s="203">
        <f>488</f>
        <v>488</v>
      </c>
      <c r="D31" s="203">
        <f>488</f>
        <v>488</v>
      </c>
      <c r="E31" s="203">
        <f>488</f>
        <v>488</v>
      </c>
      <c r="F31" s="203">
        <f>488</f>
        <v>488</v>
      </c>
      <c r="G31" s="203">
        <f>488+14+7+279+6</f>
        <v>794</v>
      </c>
      <c r="H31" s="203">
        <f>487</f>
        <v>487</v>
      </c>
      <c r="I31" s="203">
        <f>488</f>
        <v>488</v>
      </c>
      <c r="J31" s="203">
        <f>488</f>
        <v>488</v>
      </c>
      <c r="K31" s="203">
        <f>488</f>
        <v>488</v>
      </c>
      <c r="L31" s="203">
        <f>488</f>
        <v>488</v>
      </c>
      <c r="M31" s="203">
        <f>488</f>
        <v>488</v>
      </c>
      <c r="N31" s="203">
        <f>488</f>
        <v>488</v>
      </c>
      <c r="O31" s="204">
        <f aca="true" t="shared" si="3" ref="O31:O47">SUM(C31:N31)</f>
        <v>6161</v>
      </c>
      <c r="P31" s="226"/>
    </row>
    <row r="32" spans="1:15" ht="31.5">
      <c r="A32" s="201" t="s">
        <v>192</v>
      </c>
      <c r="B32" s="224" t="s">
        <v>270</v>
      </c>
      <c r="C32" s="203">
        <f>133</f>
        <v>133</v>
      </c>
      <c r="D32" s="203">
        <f>133</f>
        <v>133</v>
      </c>
      <c r="E32" s="203">
        <f>133</f>
        <v>133</v>
      </c>
      <c r="F32" s="203">
        <f>134</f>
        <v>134</v>
      </c>
      <c r="G32" s="203">
        <f>133+4+2+37+3</f>
        <v>179</v>
      </c>
      <c r="H32" s="203">
        <f>133</f>
        <v>133</v>
      </c>
      <c r="I32" s="203">
        <f>133</f>
        <v>133</v>
      </c>
      <c r="J32" s="203">
        <f>133</f>
        <v>133</v>
      </c>
      <c r="K32" s="203">
        <f>133</f>
        <v>133</v>
      </c>
      <c r="L32" s="203">
        <f>133</f>
        <v>133</v>
      </c>
      <c r="M32" s="203">
        <v>134</v>
      </c>
      <c r="N32" s="203">
        <f>134</f>
        <v>134</v>
      </c>
      <c r="O32" s="204">
        <f t="shared" si="3"/>
        <v>1645</v>
      </c>
    </row>
    <row r="33" spans="1:15" ht="15.75">
      <c r="A33" s="201" t="s">
        <v>194</v>
      </c>
      <c r="B33" s="205" t="s">
        <v>128</v>
      </c>
      <c r="C33" s="203">
        <v>616</v>
      </c>
      <c r="D33" s="203">
        <v>603</v>
      </c>
      <c r="E33" s="203">
        <f>622</f>
        <v>622</v>
      </c>
      <c r="F33" s="203">
        <v>616</v>
      </c>
      <c r="G33" s="203">
        <f>593+430-9</f>
        <v>1014</v>
      </c>
      <c r="H33" s="203">
        <f>622</f>
        <v>622</v>
      </c>
      <c r="I33" s="203">
        <v>617</v>
      </c>
      <c r="J33" s="203">
        <f>623</f>
        <v>623</v>
      </c>
      <c r="K33" s="203">
        <v>616</v>
      </c>
      <c r="L33" s="203">
        <f>623</f>
        <v>623</v>
      </c>
      <c r="M33" s="203">
        <f>623</f>
        <v>623</v>
      </c>
      <c r="N33" s="203">
        <f>623</f>
        <v>623</v>
      </c>
      <c r="O33" s="204">
        <f t="shared" si="3"/>
        <v>7818</v>
      </c>
    </row>
    <row r="34" spans="1:15" ht="15.75">
      <c r="A34" s="201" t="s">
        <v>199</v>
      </c>
      <c r="B34" s="205" t="s">
        <v>129</v>
      </c>
      <c r="C34" s="203">
        <v>115</v>
      </c>
      <c r="D34" s="203">
        <v>115</v>
      </c>
      <c r="E34" s="203">
        <v>110</v>
      </c>
      <c r="F34" s="203">
        <v>62</v>
      </c>
      <c r="G34" s="203">
        <v>62</v>
      </c>
      <c r="H34" s="203">
        <v>62</v>
      </c>
      <c r="I34" s="203">
        <v>62</v>
      </c>
      <c r="J34" s="203">
        <v>120</v>
      </c>
      <c r="K34" s="203">
        <v>61</v>
      </c>
      <c r="L34" s="203">
        <v>62</v>
      </c>
      <c r="M34" s="203">
        <v>120</v>
      </c>
      <c r="N34" s="203">
        <v>60</v>
      </c>
      <c r="O34" s="204">
        <f t="shared" si="3"/>
        <v>1011</v>
      </c>
    </row>
    <row r="35" spans="1:15" ht="15.75">
      <c r="A35" s="201" t="s">
        <v>201</v>
      </c>
      <c r="B35" s="205" t="s">
        <v>271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</row>
    <row r="36" spans="1:15" ht="15.75">
      <c r="A36" s="201"/>
      <c r="B36" s="205" t="s">
        <v>272</v>
      </c>
      <c r="C36" s="203"/>
      <c r="D36" s="203"/>
      <c r="E36" s="203">
        <f>4</f>
        <v>4</v>
      </c>
      <c r="F36" s="203">
        <f>25</f>
        <v>25</v>
      </c>
      <c r="G36" s="203"/>
      <c r="H36" s="203"/>
      <c r="I36" s="203">
        <f>8</f>
        <v>8</v>
      </c>
      <c r="J36" s="203"/>
      <c r="K36" s="203"/>
      <c r="L36" s="203">
        <v>75</v>
      </c>
      <c r="M36" s="203"/>
      <c r="N36" s="203"/>
      <c r="O36" s="204">
        <f t="shared" si="3"/>
        <v>112</v>
      </c>
    </row>
    <row r="37" spans="1:16" ht="15.75">
      <c r="A37" s="201"/>
      <c r="B37" s="205" t="s">
        <v>273</v>
      </c>
      <c r="C37" s="203"/>
      <c r="D37" s="203">
        <f>10</f>
        <v>10</v>
      </c>
      <c r="E37" s="203">
        <f>43</f>
        <v>43</v>
      </c>
      <c r="F37" s="203">
        <f>21</f>
        <v>21</v>
      </c>
      <c r="G37" s="203"/>
      <c r="H37" s="203"/>
      <c r="I37" s="203"/>
      <c r="J37" s="203"/>
      <c r="K37" s="203">
        <f>43</f>
        <v>43</v>
      </c>
      <c r="L37" s="203">
        <v>20</v>
      </c>
      <c r="M37" s="203"/>
      <c r="N37" s="203"/>
      <c r="O37" s="204">
        <f t="shared" si="3"/>
        <v>137</v>
      </c>
      <c r="P37" s="226"/>
    </row>
    <row r="38" spans="1:15" ht="15.75">
      <c r="A38" s="201" t="s">
        <v>203</v>
      </c>
      <c r="B38" s="205" t="s">
        <v>132</v>
      </c>
      <c r="C38" s="203"/>
      <c r="D38" s="203"/>
      <c r="E38" s="203"/>
      <c r="F38" s="203"/>
      <c r="G38" s="203">
        <v>2160</v>
      </c>
      <c r="H38" s="203"/>
      <c r="I38" s="203"/>
      <c r="J38" s="203"/>
      <c r="K38" s="203"/>
      <c r="L38" s="203"/>
      <c r="M38" s="203"/>
      <c r="N38" s="203"/>
      <c r="O38" s="204">
        <f t="shared" si="3"/>
        <v>2160</v>
      </c>
    </row>
    <row r="39" spans="1:15" ht="15.75">
      <c r="A39" s="201" t="s">
        <v>211</v>
      </c>
      <c r="B39" s="205" t="s">
        <v>42</v>
      </c>
      <c r="C39" s="203"/>
      <c r="D39" s="203"/>
      <c r="E39" s="203"/>
      <c r="F39" s="203"/>
      <c r="G39" s="203">
        <v>55</v>
      </c>
      <c r="H39" s="203"/>
      <c r="I39" s="203"/>
      <c r="J39" s="203"/>
      <c r="K39" s="203"/>
      <c r="L39" s="203"/>
      <c r="M39" s="203"/>
      <c r="N39" s="203"/>
      <c r="O39" s="204">
        <f t="shared" si="3"/>
        <v>55</v>
      </c>
    </row>
    <row r="40" spans="1:15" ht="20.25" customHeight="1">
      <c r="A40" s="201" t="s">
        <v>214</v>
      </c>
      <c r="B40" s="205" t="s">
        <v>204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4">
        <f t="shared" si="3"/>
        <v>0</v>
      </c>
    </row>
    <row r="41" spans="1:15" ht="20.25" customHeight="1">
      <c r="A41" s="201"/>
      <c r="B41" s="205" t="s">
        <v>272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4">
        <f t="shared" si="3"/>
        <v>0</v>
      </c>
    </row>
    <row r="42" spans="1:15" ht="15.75">
      <c r="A42" s="201"/>
      <c r="B42" s="205" t="s">
        <v>273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4">
        <f t="shared" si="3"/>
        <v>0</v>
      </c>
    </row>
    <row r="43" spans="1:15" ht="15.75">
      <c r="A43" s="201" t="s">
        <v>216</v>
      </c>
      <c r="B43" s="205" t="s">
        <v>125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>
        <f t="shared" si="3"/>
        <v>0</v>
      </c>
    </row>
    <row r="44" spans="1:15" ht="15.75">
      <c r="A44" s="201"/>
      <c r="B44" s="205" t="s">
        <v>274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4">
        <f t="shared" si="3"/>
        <v>0</v>
      </c>
    </row>
    <row r="45" spans="1:15" ht="15.75">
      <c r="A45" s="201"/>
      <c r="B45" s="205" t="s">
        <v>320</v>
      </c>
      <c r="C45" s="203"/>
      <c r="D45" s="203"/>
      <c r="E45" s="203"/>
      <c r="F45" s="203"/>
      <c r="G45" s="203">
        <v>550</v>
      </c>
      <c r="H45" s="203"/>
      <c r="I45" s="203"/>
      <c r="J45" s="203"/>
      <c r="K45" s="203"/>
      <c r="L45" s="203"/>
      <c r="M45" s="203"/>
      <c r="N45" s="203"/>
      <c r="O45" s="204">
        <f t="shared" si="3"/>
        <v>550</v>
      </c>
    </row>
    <row r="46" spans="1:16" ht="15.75">
      <c r="A46" s="201" t="s">
        <v>275</v>
      </c>
      <c r="B46" s="205" t="s">
        <v>276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>
        <f>464-409-55</f>
        <v>0</v>
      </c>
      <c r="O46" s="204">
        <f t="shared" si="3"/>
        <v>0</v>
      </c>
      <c r="P46" s="226"/>
    </row>
    <row r="47" spans="1:15" ht="16.5" thickBot="1">
      <c r="A47" s="211" t="s">
        <v>277</v>
      </c>
      <c r="B47" s="212" t="s">
        <v>278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>
        <f>1163-55</f>
        <v>1108</v>
      </c>
      <c r="O47" s="204">
        <f t="shared" si="3"/>
        <v>1108</v>
      </c>
    </row>
    <row r="48" spans="1:19" s="11" customFormat="1" ht="24" customHeight="1" thickBot="1">
      <c r="A48" s="213"/>
      <c r="B48" s="213" t="s">
        <v>279</v>
      </c>
      <c r="C48" s="214">
        <f>SUM(C31:C47)</f>
        <v>1352</v>
      </c>
      <c r="D48" s="214">
        <f aca="true" t="shared" si="4" ref="D48:O48">SUM(D31:D47)</f>
        <v>1349</v>
      </c>
      <c r="E48" s="214">
        <f t="shared" si="4"/>
        <v>1400</v>
      </c>
      <c r="F48" s="214">
        <f t="shared" si="4"/>
        <v>1346</v>
      </c>
      <c r="G48" s="214">
        <f t="shared" si="4"/>
        <v>4814</v>
      </c>
      <c r="H48" s="214">
        <f t="shared" si="4"/>
        <v>1304</v>
      </c>
      <c r="I48" s="214">
        <f t="shared" si="4"/>
        <v>1308</v>
      </c>
      <c r="J48" s="214">
        <f t="shared" si="4"/>
        <v>1364</v>
      </c>
      <c r="K48" s="214">
        <f t="shared" si="4"/>
        <v>1341</v>
      </c>
      <c r="L48" s="214">
        <f t="shared" si="4"/>
        <v>1401</v>
      </c>
      <c r="M48" s="214">
        <f t="shared" si="4"/>
        <v>1365</v>
      </c>
      <c r="N48" s="214">
        <f t="shared" si="4"/>
        <v>2413</v>
      </c>
      <c r="O48" s="215">
        <f t="shared" si="4"/>
        <v>20757</v>
      </c>
      <c r="S48" s="219"/>
    </row>
    <row r="49" spans="1:15" ht="26.25" customHeight="1" thickBot="1">
      <c r="A49" s="220"/>
      <c r="B49" s="221" t="s">
        <v>280</v>
      </c>
      <c r="C49" s="222">
        <f>C29-C48</f>
        <v>1664</v>
      </c>
      <c r="D49" s="222">
        <f aca="true" t="shared" si="5" ref="D49:N49">D29-D48</f>
        <v>1636</v>
      </c>
      <c r="E49" s="222">
        <f t="shared" si="5"/>
        <v>1890</v>
      </c>
      <c r="F49" s="222">
        <f t="shared" si="5"/>
        <v>1889</v>
      </c>
      <c r="G49" s="222">
        <f t="shared" si="5"/>
        <v>730</v>
      </c>
      <c r="H49" s="222">
        <f t="shared" si="5"/>
        <v>613</v>
      </c>
      <c r="I49" s="222">
        <f t="shared" si="5"/>
        <v>515</v>
      </c>
      <c r="J49" s="222">
        <f t="shared" si="5"/>
        <v>1084</v>
      </c>
      <c r="K49" s="222">
        <f t="shared" si="5"/>
        <v>1320</v>
      </c>
      <c r="L49" s="222">
        <f t="shared" si="5"/>
        <v>1141</v>
      </c>
      <c r="M49" s="222">
        <f t="shared" si="5"/>
        <v>1186</v>
      </c>
      <c r="N49" s="222">
        <f t="shared" si="5"/>
        <v>0</v>
      </c>
      <c r="O49" s="223"/>
    </row>
    <row r="51" spans="3:14" ht="15.75"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</row>
  </sheetData>
  <sheetProtection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64.625" style="2" customWidth="1"/>
    <col min="2" max="2" width="13.375" style="21" customWidth="1"/>
    <col min="3" max="3" width="4.875" style="2" customWidth="1"/>
    <col min="4" max="4" width="14.25390625" style="21" bestFit="1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325" t="s">
        <v>342</v>
      </c>
      <c r="B1" s="325"/>
      <c r="C1" s="325"/>
      <c r="D1" s="325"/>
      <c r="E1" s="325"/>
    </row>
    <row r="2" spans="1:5" ht="15">
      <c r="A2" s="326" t="s">
        <v>327</v>
      </c>
      <c r="B2" s="326"/>
      <c r="C2" s="326"/>
      <c r="D2" s="326"/>
      <c r="E2" s="326"/>
    </row>
    <row r="3" spans="1:5" ht="15">
      <c r="A3" s="44"/>
      <c r="B3" s="44"/>
      <c r="C3" s="44"/>
      <c r="D3" s="44"/>
      <c r="E3" s="44"/>
    </row>
    <row r="4" spans="1:5" s="19" customFormat="1" ht="15.75">
      <c r="A4" s="329"/>
      <c r="B4" s="329"/>
      <c r="C4" s="329"/>
      <c r="D4" s="329"/>
      <c r="E4" s="329"/>
    </row>
    <row r="5" spans="1:5" s="19" customFormat="1" ht="15.75">
      <c r="A5" s="328" t="s">
        <v>291</v>
      </c>
      <c r="B5" s="328"/>
      <c r="C5" s="328"/>
      <c r="D5" s="328"/>
      <c r="E5" s="328"/>
    </row>
    <row r="6" spans="1:5" ht="15.75">
      <c r="A6" s="328" t="s">
        <v>98</v>
      </c>
      <c r="B6" s="328"/>
      <c r="C6" s="328"/>
      <c r="D6" s="328"/>
      <c r="E6" s="328"/>
    </row>
    <row r="7" spans="1:5" ht="12.75" customHeight="1">
      <c r="A7" s="327" t="s">
        <v>159</v>
      </c>
      <c r="B7" s="327"/>
      <c r="C7" s="327"/>
      <c r="D7" s="327"/>
      <c r="E7" s="327"/>
    </row>
    <row r="8" spans="1:5" s="1" customFormat="1" ht="15">
      <c r="A8" s="2"/>
      <c r="B8" s="21"/>
      <c r="C8" s="2"/>
      <c r="D8" s="18"/>
      <c r="E8" s="2"/>
    </row>
    <row r="9" spans="1:4" s="1" customFormat="1" ht="18.75">
      <c r="A9" s="63" t="s">
        <v>99</v>
      </c>
      <c r="B9" s="22"/>
      <c r="D9" s="64"/>
    </row>
    <row r="10" spans="1:5" ht="15.75">
      <c r="A10" s="5" t="s">
        <v>100</v>
      </c>
      <c r="B10" s="22"/>
      <c r="C10" s="1"/>
      <c r="D10" s="65">
        <f>B11+B12</f>
        <v>16263</v>
      </c>
      <c r="E10" s="1" t="s">
        <v>4</v>
      </c>
    </row>
    <row r="11" spans="1:7" ht="15.75">
      <c r="A11" s="66" t="s">
        <v>101</v>
      </c>
      <c r="B11" s="21">
        <f>'2.mell - bevétel'!H61</f>
        <v>15675</v>
      </c>
      <c r="C11" s="2" t="s">
        <v>4</v>
      </c>
      <c r="D11" s="18"/>
      <c r="G11" s="38"/>
    </row>
    <row r="12" spans="1:5" s="1" customFormat="1" ht="15.75" customHeight="1">
      <c r="A12" s="66" t="s">
        <v>102</v>
      </c>
      <c r="B12" s="21">
        <f>'2.mell - bevétel'!H68</f>
        <v>588</v>
      </c>
      <c r="C12" s="2" t="s">
        <v>4</v>
      </c>
      <c r="D12" s="18"/>
      <c r="E12" s="2"/>
    </row>
    <row r="13" spans="1:4" s="1" customFormat="1" ht="15.75">
      <c r="A13" s="5"/>
      <c r="B13" s="22"/>
      <c r="D13" s="65"/>
    </row>
    <row r="14" spans="1:5" s="1" customFormat="1" ht="15.75">
      <c r="A14" s="5" t="s">
        <v>103</v>
      </c>
      <c r="B14" s="22"/>
      <c r="D14" s="65"/>
      <c r="E14" s="1" t="s">
        <v>4</v>
      </c>
    </row>
    <row r="15" spans="1:4" s="1" customFormat="1" ht="15.75">
      <c r="A15" s="5"/>
      <c r="B15" s="22"/>
      <c r="D15" s="65"/>
    </row>
    <row r="16" spans="1:5" s="1" customFormat="1" ht="15.75">
      <c r="A16" s="5" t="s">
        <v>75</v>
      </c>
      <c r="B16" s="22"/>
      <c r="D16" s="65">
        <f>'2.mell - bevétel'!H82</f>
        <v>1495</v>
      </c>
      <c r="E16" s="1" t="s">
        <v>4</v>
      </c>
    </row>
    <row r="17" spans="1:7" s="1" customFormat="1" ht="15.75">
      <c r="A17" s="5"/>
      <c r="B17" s="22"/>
      <c r="D17" s="65"/>
      <c r="G17" s="39"/>
    </row>
    <row r="18" spans="1:5" s="1" customFormat="1" ht="15.75">
      <c r="A18" s="5" t="s">
        <v>33</v>
      </c>
      <c r="B18" s="22"/>
      <c r="D18" s="65">
        <f>'2.mell - bevétel'!H93</f>
        <v>750</v>
      </c>
      <c r="E18" s="1" t="s">
        <v>4</v>
      </c>
    </row>
    <row r="19" spans="1:4" s="1" customFormat="1" ht="15.75">
      <c r="A19" s="6"/>
      <c r="B19" s="23"/>
      <c r="D19" s="65"/>
    </row>
    <row r="20" spans="1:5" s="1" customFormat="1" ht="15.75">
      <c r="A20" s="5" t="s">
        <v>104</v>
      </c>
      <c r="B20" s="22"/>
      <c r="D20" s="65">
        <v>591</v>
      </c>
      <c r="E20" s="1" t="s">
        <v>4</v>
      </c>
    </row>
    <row r="21" spans="1:4" s="1" customFormat="1" ht="15.75">
      <c r="A21" s="6"/>
      <c r="B21" s="22"/>
      <c r="D21" s="65"/>
    </row>
    <row r="22" spans="1:5" s="1" customFormat="1" ht="15.75">
      <c r="A22" s="5" t="s">
        <v>105</v>
      </c>
      <c r="D22" s="65">
        <f>B23+B24</f>
        <v>0</v>
      </c>
      <c r="E22" s="1" t="s">
        <v>4</v>
      </c>
    </row>
    <row r="23" spans="1:7" s="4" customFormat="1" ht="32.25">
      <c r="A23" s="66" t="s">
        <v>106</v>
      </c>
      <c r="B23" s="23">
        <v>0</v>
      </c>
      <c r="C23" s="1" t="s">
        <v>4</v>
      </c>
      <c r="D23" s="65"/>
      <c r="E23" s="1"/>
      <c r="F23" s="1"/>
      <c r="G23" s="40"/>
    </row>
    <row r="24" spans="1:7" ht="18.75">
      <c r="A24" s="19" t="s">
        <v>107</v>
      </c>
      <c r="B24" s="22">
        <v>0</v>
      </c>
      <c r="C24" s="1" t="s">
        <v>4</v>
      </c>
      <c r="D24" s="65"/>
      <c r="E24" s="1"/>
      <c r="F24" s="4"/>
      <c r="G24" s="41"/>
    </row>
    <row r="25" spans="1:7" s="1" customFormat="1" ht="18.75">
      <c r="A25" s="29"/>
      <c r="B25" s="21"/>
      <c r="C25" s="2"/>
      <c r="D25" s="67"/>
      <c r="E25" s="4"/>
      <c r="G25" s="42"/>
    </row>
    <row r="26" spans="1:5" s="1" customFormat="1" ht="15.75">
      <c r="A26" s="5" t="s">
        <v>86</v>
      </c>
      <c r="B26" s="22"/>
      <c r="D26" s="65">
        <f>B27+B28</f>
        <v>0</v>
      </c>
      <c r="E26" s="1" t="s">
        <v>4</v>
      </c>
    </row>
    <row r="27" spans="1:4" s="1" customFormat="1" ht="31.5">
      <c r="A27" s="66" t="s">
        <v>108</v>
      </c>
      <c r="B27" s="22">
        <v>0</v>
      </c>
      <c r="C27" s="1" t="s">
        <v>4</v>
      </c>
      <c r="D27" s="65"/>
    </row>
    <row r="28" spans="1:4" s="1" customFormat="1" ht="15.75">
      <c r="A28" s="19" t="s">
        <v>109</v>
      </c>
      <c r="B28" s="22">
        <v>0</v>
      </c>
      <c r="C28" s="1" t="s">
        <v>4</v>
      </c>
      <c r="D28" s="65"/>
    </row>
    <row r="29" spans="1:4" s="1" customFormat="1" ht="15.75">
      <c r="A29" s="29"/>
      <c r="D29" s="64"/>
    </row>
    <row r="30" spans="1:5" s="1" customFormat="1" ht="15.75">
      <c r="A30" s="5" t="s">
        <v>25</v>
      </c>
      <c r="D30" s="68">
        <f>SUM(D10:D29)</f>
        <v>19099</v>
      </c>
      <c r="E30" s="1" t="s">
        <v>4</v>
      </c>
    </row>
    <row r="31" spans="1:4" s="1" customFormat="1" ht="15.75">
      <c r="A31" s="19"/>
      <c r="D31" s="64"/>
    </row>
    <row r="32" spans="1:4" s="1" customFormat="1" ht="18.75">
      <c r="A32" s="63" t="s">
        <v>110</v>
      </c>
      <c r="D32" s="64"/>
    </row>
    <row r="33" spans="1:5" s="1" customFormat="1" ht="15.75">
      <c r="A33" s="7" t="s">
        <v>9</v>
      </c>
      <c r="B33" s="22"/>
      <c r="D33" s="65">
        <f>B35+B36+B37+B38+B39</f>
        <v>16884</v>
      </c>
      <c r="E33" s="1" t="s">
        <v>4</v>
      </c>
    </row>
    <row r="34" spans="1:4" s="1" customFormat="1" ht="15.75">
      <c r="A34" s="6" t="s">
        <v>8</v>
      </c>
      <c r="B34" s="22"/>
      <c r="D34" s="65"/>
    </row>
    <row r="35" spans="1:4" s="1" customFormat="1" ht="15.75">
      <c r="A35" s="19" t="s">
        <v>111</v>
      </c>
      <c r="B35" s="22">
        <f>'4.mell. - kiadás'!D35</f>
        <v>6161</v>
      </c>
      <c r="C35" s="1" t="s">
        <v>4</v>
      </c>
      <c r="D35" s="65"/>
    </row>
    <row r="36" spans="1:4" s="1" customFormat="1" ht="15.75">
      <c r="A36" s="19" t="s">
        <v>112</v>
      </c>
      <c r="B36" s="22">
        <f>'4.mell. - kiadás'!E35</f>
        <v>1645</v>
      </c>
      <c r="C36" s="1" t="s">
        <v>4</v>
      </c>
      <c r="D36" s="65"/>
    </row>
    <row r="37" spans="1:4" s="1" customFormat="1" ht="15.75">
      <c r="A37" s="19" t="s">
        <v>113</v>
      </c>
      <c r="B37" s="22">
        <f>'4.mell. - kiadás'!F35</f>
        <v>7818</v>
      </c>
      <c r="C37" s="1" t="s">
        <v>4</v>
      </c>
      <c r="D37" s="65"/>
    </row>
    <row r="38" spans="1:4" s="1" customFormat="1" ht="15.75">
      <c r="A38" s="69" t="s">
        <v>114</v>
      </c>
      <c r="B38" s="22">
        <f>'4.mell. - kiadás'!G35</f>
        <v>1011</v>
      </c>
      <c r="C38" s="1" t="s">
        <v>4</v>
      </c>
      <c r="D38" s="65"/>
    </row>
    <row r="39" spans="1:4" s="1" customFormat="1" ht="15.75">
      <c r="A39" s="19" t="s">
        <v>44</v>
      </c>
      <c r="B39" s="22">
        <f>'4.mell. - kiadás'!H35</f>
        <v>249</v>
      </c>
      <c r="C39" s="1" t="s">
        <v>4</v>
      </c>
      <c r="D39" s="65"/>
    </row>
    <row r="40" spans="1:4" s="1" customFormat="1" ht="15.75">
      <c r="A40" s="19"/>
      <c r="B40" s="23"/>
      <c r="D40" s="65"/>
    </row>
    <row r="41" spans="1:5" s="1" customFormat="1" ht="15.75">
      <c r="A41" s="7" t="s">
        <v>10</v>
      </c>
      <c r="B41" s="22"/>
      <c r="D41" s="70">
        <f>B43+B44+B45</f>
        <v>3323</v>
      </c>
      <c r="E41" s="1" t="s">
        <v>4</v>
      </c>
    </row>
    <row r="42" spans="1:4" s="1" customFormat="1" ht="15.75">
      <c r="A42" s="6" t="s">
        <v>8</v>
      </c>
      <c r="B42" s="22"/>
      <c r="D42" s="65"/>
    </row>
    <row r="43" spans="1:4" s="1" customFormat="1" ht="15.75">
      <c r="A43" s="19" t="s">
        <v>115</v>
      </c>
      <c r="B43" s="23">
        <v>2160</v>
      </c>
      <c r="C43" s="1" t="s">
        <v>4</v>
      </c>
      <c r="D43" s="65"/>
    </row>
    <row r="44" spans="1:4" s="1" customFormat="1" ht="15.75">
      <c r="A44" s="19" t="s">
        <v>116</v>
      </c>
      <c r="B44" s="23">
        <v>55</v>
      </c>
      <c r="C44" s="1" t="s">
        <v>4</v>
      </c>
      <c r="D44" s="65"/>
    </row>
    <row r="45" spans="1:6" ht="15.75">
      <c r="A45" s="19" t="s">
        <v>45</v>
      </c>
      <c r="B45" s="23">
        <f>'4.mell. - kiadás'!L35</f>
        <v>1108</v>
      </c>
      <c r="C45" s="1" t="s">
        <v>4</v>
      </c>
      <c r="D45" s="65"/>
      <c r="E45" s="1"/>
      <c r="F45" s="1"/>
    </row>
    <row r="46" spans="1:4" s="1" customFormat="1" ht="15.75">
      <c r="A46" s="19"/>
      <c r="B46" s="23"/>
      <c r="D46" s="65"/>
    </row>
    <row r="47" spans="1:5" s="1" customFormat="1" ht="15.75">
      <c r="A47" s="19" t="s">
        <v>117</v>
      </c>
      <c r="B47" s="23"/>
      <c r="D47" s="65">
        <f>B48+B49+B50</f>
        <v>550</v>
      </c>
      <c r="E47" s="1" t="s">
        <v>4</v>
      </c>
    </row>
    <row r="48" spans="1:4" s="1" customFormat="1" ht="15.75">
      <c r="A48" s="19" t="s">
        <v>118</v>
      </c>
      <c r="B48" s="22">
        <v>0</v>
      </c>
      <c r="C48" s="1" t="s">
        <v>4</v>
      </c>
      <c r="D48" s="65"/>
    </row>
    <row r="49" spans="1:6" s="4" customFormat="1" ht="18.75">
      <c r="A49" s="19" t="s">
        <v>119</v>
      </c>
      <c r="B49" s="22">
        <v>0</v>
      </c>
      <c r="C49" s="1" t="s">
        <v>4</v>
      </c>
      <c r="D49" s="65"/>
      <c r="E49" s="1"/>
      <c r="F49" s="2"/>
    </row>
    <row r="50" spans="1:6" ht="15.75">
      <c r="A50" s="19" t="s">
        <v>324</v>
      </c>
      <c r="B50" s="23">
        <v>550</v>
      </c>
      <c r="C50" s="1" t="s">
        <v>4</v>
      </c>
      <c r="D50" s="65"/>
      <c r="E50" s="1"/>
      <c r="F50" s="1"/>
    </row>
    <row r="51" spans="1:6" ht="15.75">
      <c r="A51" s="5" t="s">
        <v>26</v>
      </c>
      <c r="B51" s="23"/>
      <c r="C51" s="1"/>
      <c r="D51" s="18">
        <f>SUM(D33:D50)</f>
        <v>20757</v>
      </c>
      <c r="E51" s="2" t="s">
        <v>4</v>
      </c>
      <c r="F51" s="1"/>
    </row>
    <row r="52" spans="1:6" ht="15.75">
      <c r="A52" s="19"/>
      <c r="B52" s="22"/>
      <c r="C52" s="1"/>
      <c r="D52" s="70"/>
      <c r="E52" s="1"/>
      <c r="F52" s="1"/>
    </row>
    <row r="53" spans="1:6" ht="18.75">
      <c r="A53" s="5" t="s">
        <v>27</v>
      </c>
      <c r="B53" s="22"/>
      <c r="C53" s="1"/>
      <c r="D53" s="18">
        <f>D30-D51</f>
        <v>-1658</v>
      </c>
      <c r="E53" s="2" t="s">
        <v>4</v>
      </c>
      <c r="F53" s="4"/>
    </row>
    <row r="54" spans="1:4" ht="15.75">
      <c r="A54" s="19"/>
      <c r="B54" s="22"/>
      <c r="C54" s="1"/>
      <c r="D54" s="18"/>
    </row>
    <row r="55" spans="1:5" ht="48">
      <c r="A55" s="71" t="s">
        <v>164</v>
      </c>
      <c r="B55" s="24"/>
      <c r="C55" s="4"/>
      <c r="D55" s="18">
        <f>1163+495</f>
        <v>1658</v>
      </c>
      <c r="E55" s="2" t="s">
        <v>4</v>
      </c>
    </row>
    <row r="56" spans="1:6" s="1" customFormat="1" ht="15.75">
      <c r="A56" s="19"/>
      <c r="B56" s="21"/>
      <c r="C56" s="2"/>
      <c r="D56" s="18"/>
      <c r="E56" s="2"/>
      <c r="F56" s="2"/>
    </row>
    <row r="57" spans="1:5" ht="15.75">
      <c r="A57" s="5" t="s">
        <v>43</v>
      </c>
      <c r="D57" s="18">
        <f>D53+D55</f>
        <v>0</v>
      </c>
      <c r="E57" s="2" t="s">
        <v>328</v>
      </c>
    </row>
    <row r="58" spans="1:4" s="1" customFormat="1" ht="10.5" customHeight="1">
      <c r="A58" s="3"/>
      <c r="B58" s="22"/>
      <c r="D58" s="14"/>
    </row>
    <row r="59" spans="1:5" ht="15.75">
      <c r="A59" s="3"/>
      <c r="B59" s="22"/>
      <c r="C59" s="1"/>
      <c r="D59" s="14"/>
      <c r="E59" s="5"/>
    </row>
    <row r="60" spans="1:5" ht="15.75">
      <c r="A60" s="5"/>
      <c r="D60" s="15"/>
      <c r="E60" s="5"/>
    </row>
  </sheetData>
  <sheetProtection/>
  <mergeCells count="6">
    <mergeCell ref="A1:E1"/>
    <mergeCell ref="A2:E2"/>
    <mergeCell ref="A7:E7"/>
    <mergeCell ref="A5:E5"/>
    <mergeCell ref="A4:E4"/>
    <mergeCell ref="A6:E6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25390625" style="28" customWidth="1"/>
    <col min="2" max="5" width="3.125" style="25" customWidth="1"/>
    <col min="6" max="6" width="52.125" style="6" customWidth="1"/>
    <col min="7" max="7" width="11.25390625" style="6" customWidth="1"/>
    <col min="8" max="8" width="11.625" style="6" customWidth="1"/>
    <col min="9" max="9" width="9.375" style="6" customWidth="1"/>
    <col min="10" max="16384" width="9.125" style="6" customWidth="1"/>
  </cols>
  <sheetData>
    <row r="1" spans="6:11" ht="15.75">
      <c r="F1" s="325" t="s">
        <v>343</v>
      </c>
      <c r="G1" s="325"/>
      <c r="H1" s="325"/>
      <c r="I1" s="325"/>
      <c r="J1" s="169"/>
      <c r="K1" s="43"/>
    </row>
    <row r="2" spans="1:9" ht="15.75">
      <c r="A2" s="169" t="s">
        <v>329</v>
      </c>
      <c r="B2" s="169"/>
      <c r="C2" s="169"/>
      <c r="D2" s="169"/>
      <c r="E2" s="169"/>
      <c r="F2" s="43"/>
      <c r="G2" s="43"/>
      <c r="H2" s="43"/>
      <c r="I2" s="43"/>
    </row>
    <row r="3" spans="5:9" ht="15.75">
      <c r="E3" s="44"/>
      <c r="F3" s="44"/>
      <c r="G3" s="44"/>
      <c r="H3" s="44"/>
      <c r="I3" s="44"/>
    </row>
    <row r="4" spans="1:9" ht="15.75">
      <c r="A4" s="313"/>
      <c r="B4" s="313"/>
      <c r="C4" s="313"/>
      <c r="D4" s="313"/>
      <c r="E4" s="313"/>
      <c r="F4" s="313"/>
      <c r="G4" s="313"/>
      <c r="H4" s="313"/>
      <c r="I4" s="313"/>
    </row>
    <row r="5" spans="1:9" s="7" customFormat="1" ht="15.75">
      <c r="A5" s="313" t="s">
        <v>291</v>
      </c>
      <c r="B5" s="313"/>
      <c r="C5" s="313"/>
      <c r="D5" s="313"/>
      <c r="E5" s="313"/>
      <c r="F5" s="313"/>
      <c r="G5" s="313"/>
      <c r="H5" s="313"/>
      <c r="I5" s="313"/>
    </row>
    <row r="6" spans="1:9" s="7" customFormat="1" ht="15.75">
      <c r="A6" s="313" t="s">
        <v>292</v>
      </c>
      <c r="B6" s="313"/>
      <c r="C6" s="313"/>
      <c r="D6" s="313"/>
      <c r="E6" s="313"/>
      <c r="F6" s="313"/>
      <c r="G6" s="313"/>
      <c r="H6" s="313"/>
      <c r="I6" s="313"/>
    </row>
    <row r="7" spans="1:9" ht="15.75">
      <c r="A7" s="313" t="s">
        <v>93</v>
      </c>
      <c r="B7" s="313"/>
      <c r="C7" s="313"/>
      <c r="D7" s="313"/>
      <c r="E7" s="313"/>
      <c r="F7" s="313"/>
      <c r="G7" s="313"/>
      <c r="H7" s="313"/>
      <c r="I7" s="313"/>
    </row>
    <row r="8" ht="15.75" hidden="1"/>
    <row r="9" spans="8:9" ht="16.5" thickBot="1">
      <c r="H9" s="30"/>
      <c r="I9" s="31" t="s">
        <v>3</v>
      </c>
    </row>
    <row r="10" spans="1:9" ht="15.75">
      <c r="A10" s="342" t="s">
        <v>13</v>
      </c>
      <c r="B10" s="343"/>
      <c r="C10" s="343"/>
      <c r="D10" s="343"/>
      <c r="E10" s="343"/>
      <c r="F10" s="344"/>
      <c r="G10" s="32" t="s">
        <v>11</v>
      </c>
      <c r="H10" s="32" t="s">
        <v>11</v>
      </c>
      <c r="I10" s="32" t="s">
        <v>12</v>
      </c>
    </row>
    <row r="11" spans="1:9" ht="15.75">
      <c r="A11" s="345"/>
      <c r="B11" s="346"/>
      <c r="C11" s="346"/>
      <c r="D11" s="346"/>
      <c r="E11" s="346"/>
      <c r="F11" s="347"/>
      <c r="G11" s="33" t="s">
        <v>7</v>
      </c>
      <c r="H11" s="34" t="s">
        <v>7</v>
      </c>
      <c r="I11" s="33"/>
    </row>
    <row r="12" spans="1:9" ht="16.5" thickBot="1">
      <c r="A12" s="323"/>
      <c r="B12" s="321"/>
      <c r="C12" s="321"/>
      <c r="D12" s="321"/>
      <c r="E12" s="321"/>
      <c r="F12" s="322"/>
      <c r="G12" s="35" t="s">
        <v>38</v>
      </c>
      <c r="H12" s="35" t="s">
        <v>93</v>
      </c>
      <c r="I12" s="35" t="s">
        <v>14</v>
      </c>
    </row>
    <row r="13" spans="1:9" ht="32.25" customHeight="1">
      <c r="A13" s="11" t="s">
        <v>28</v>
      </c>
      <c r="B13" s="331" t="s">
        <v>47</v>
      </c>
      <c r="C13" s="331"/>
      <c r="D13" s="331"/>
      <c r="E13" s="331"/>
      <c r="F13" s="331"/>
      <c r="G13" s="46"/>
      <c r="H13" s="47"/>
      <c r="I13" s="46"/>
    </row>
    <row r="14" spans="1:9" ht="15.75">
      <c r="A14" s="11"/>
      <c r="B14" s="11" t="s">
        <v>28</v>
      </c>
      <c r="C14" s="11" t="s">
        <v>48</v>
      </c>
      <c r="D14" s="11"/>
      <c r="E14" s="11"/>
      <c r="F14" s="11"/>
      <c r="G14" s="17"/>
      <c r="H14" s="17"/>
      <c r="I14" s="11"/>
    </row>
    <row r="15" spans="1:9" ht="15.75">
      <c r="A15" s="11"/>
      <c r="B15" s="11"/>
      <c r="C15" s="11" t="s">
        <v>23</v>
      </c>
      <c r="D15" s="331" t="s">
        <v>49</v>
      </c>
      <c r="E15" s="331"/>
      <c r="F15" s="331"/>
      <c r="G15" s="47"/>
      <c r="H15" s="47"/>
      <c r="I15" s="46"/>
    </row>
    <row r="16" spans="1:9" ht="15.75">
      <c r="A16" s="11"/>
      <c r="B16" s="11"/>
      <c r="C16" s="11"/>
      <c r="D16" s="11" t="s">
        <v>23</v>
      </c>
      <c r="E16" s="331" t="s">
        <v>50</v>
      </c>
      <c r="F16" s="331"/>
      <c r="G16" s="47"/>
      <c r="H16" s="47"/>
      <c r="I16" s="46"/>
    </row>
    <row r="17" spans="1:9" ht="15.75">
      <c r="A17" s="13"/>
      <c r="B17" s="13"/>
      <c r="C17" s="13"/>
      <c r="D17" s="13"/>
      <c r="E17" s="13" t="s">
        <v>34</v>
      </c>
      <c r="F17" s="13" t="s">
        <v>29</v>
      </c>
      <c r="G17" s="16"/>
      <c r="H17" s="16"/>
      <c r="I17" s="48"/>
    </row>
    <row r="18" spans="1:9" ht="15.75">
      <c r="A18" s="13"/>
      <c r="B18" s="13"/>
      <c r="C18" s="13"/>
      <c r="D18" s="13"/>
      <c r="E18" s="13"/>
      <c r="F18" s="13" t="s">
        <v>51</v>
      </c>
      <c r="G18" s="16"/>
      <c r="I18" s="48"/>
    </row>
    <row r="19" spans="1:9" ht="31.5">
      <c r="A19" s="13"/>
      <c r="B19" s="13"/>
      <c r="C19" s="13"/>
      <c r="D19" s="13"/>
      <c r="E19" s="13" t="s">
        <v>35</v>
      </c>
      <c r="F19" s="49" t="s">
        <v>30</v>
      </c>
      <c r="G19" s="236"/>
      <c r="H19" s="237"/>
      <c r="I19" s="48"/>
    </row>
    <row r="20" spans="1:9" ht="31.5">
      <c r="A20" s="13"/>
      <c r="B20" s="13"/>
      <c r="C20" s="13"/>
      <c r="D20" s="13"/>
      <c r="E20" s="13" t="s">
        <v>52</v>
      </c>
      <c r="F20" s="49" t="s">
        <v>53</v>
      </c>
      <c r="G20" s="238">
        <v>1075</v>
      </c>
      <c r="H20" s="237">
        <v>1075</v>
      </c>
      <c r="I20" s="48">
        <f>H20/G20*100</f>
        <v>100</v>
      </c>
    </row>
    <row r="21" spans="1:9" ht="15.75">
      <c r="A21" s="13"/>
      <c r="B21" s="13"/>
      <c r="C21" s="13"/>
      <c r="D21" s="13"/>
      <c r="E21" s="13"/>
      <c r="F21" s="13" t="s">
        <v>51</v>
      </c>
      <c r="G21" s="238"/>
      <c r="H21" s="237"/>
      <c r="I21" s="48"/>
    </row>
    <row r="22" spans="1:9" ht="15.75">
      <c r="A22" s="13"/>
      <c r="B22" s="13"/>
      <c r="C22" s="13"/>
      <c r="D22" s="13"/>
      <c r="E22" s="13" t="s">
        <v>54</v>
      </c>
      <c r="F22" s="49" t="s">
        <v>55</v>
      </c>
      <c r="G22" s="238">
        <v>906</v>
      </c>
      <c r="H22" s="237">
        <v>1024</v>
      </c>
      <c r="I22" s="48">
        <f aca="true" t="shared" si="0" ref="I22:I28">H22/G22*100</f>
        <v>113.0242825607064</v>
      </c>
    </row>
    <row r="23" spans="1:9" ht="15.75">
      <c r="A23" s="13"/>
      <c r="B23" s="13"/>
      <c r="C23" s="13"/>
      <c r="D23" s="13"/>
      <c r="E23" s="13"/>
      <c r="F23" s="13" t="s">
        <v>51</v>
      </c>
      <c r="G23" s="238"/>
      <c r="H23" s="237"/>
      <c r="I23" s="48"/>
    </row>
    <row r="24" spans="1:9" ht="21" customHeight="1">
      <c r="A24" s="13"/>
      <c r="B24" s="13"/>
      <c r="C24" s="13"/>
      <c r="D24" s="13"/>
      <c r="E24" s="13" t="s">
        <v>56</v>
      </c>
      <c r="F24" s="49" t="s">
        <v>57</v>
      </c>
      <c r="G24" s="238">
        <v>100</v>
      </c>
      <c r="H24" s="237">
        <v>100</v>
      </c>
      <c r="I24" s="48">
        <f t="shared" si="0"/>
        <v>100</v>
      </c>
    </row>
    <row r="25" spans="1:9" ht="15.75">
      <c r="A25" s="13"/>
      <c r="B25" s="13"/>
      <c r="C25" s="13"/>
      <c r="D25" s="13"/>
      <c r="E25" s="13"/>
      <c r="F25" s="13" t="s">
        <v>51</v>
      </c>
      <c r="G25" s="238"/>
      <c r="H25" s="237"/>
      <c r="I25" s="48"/>
    </row>
    <row r="26" spans="1:9" ht="15.75">
      <c r="A26" s="13"/>
      <c r="B26" s="13"/>
      <c r="C26" s="13"/>
      <c r="D26" s="13"/>
      <c r="E26" s="13" t="s">
        <v>58</v>
      </c>
      <c r="F26" s="49" t="s">
        <v>59</v>
      </c>
      <c r="G26" s="238">
        <v>691</v>
      </c>
      <c r="H26" s="237">
        <v>692</v>
      </c>
      <c r="I26" s="48">
        <f t="shared" si="0"/>
        <v>100.14471780028944</v>
      </c>
    </row>
    <row r="27" spans="1:9" s="20" customFormat="1" ht="15.75">
      <c r="A27" s="13"/>
      <c r="B27" s="13"/>
      <c r="C27" s="13"/>
      <c r="D27" s="13"/>
      <c r="E27" s="13"/>
      <c r="F27" s="13" t="s">
        <v>51</v>
      </c>
      <c r="G27" s="238"/>
      <c r="H27" s="239"/>
      <c r="I27" s="48"/>
    </row>
    <row r="28" spans="1:9" ht="15.75">
      <c r="A28" s="13"/>
      <c r="B28" s="13"/>
      <c r="C28" s="13"/>
      <c r="D28" s="13" t="s">
        <v>36</v>
      </c>
      <c r="E28" s="13" t="s">
        <v>60</v>
      </c>
      <c r="F28" s="13"/>
      <c r="G28" s="238">
        <v>4000</v>
      </c>
      <c r="H28" s="237">
        <v>4000</v>
      </c>
      <c r="I28" s="48">
        <f t="shared" si="0"/>
        <v>100</v>
      </c>
    </row>
    <row r="29" spans="1:9" ht="15.75">
      <c r="A29" s="13"/>
      <c r="B29" s="13"/>
      <c r="C29" s="13"/>
      <c r="D29" s="13"/>
      <c r="E29" s="13"/>
      <c r="F29" s="13" t="s">
        <v>51</v>
      </c>
      <c r="G29" s="238"/>
      <c r="H29" s="237"/>
      <c r="I29" s="48"/>
    </row>
    <row r="30" spans="1:9" ht="15.75">
      <c r="A30" s="13"/>
      <c r="B30" s="13"/>
      <c r="C30" s="13"/>
      <c r="D30" s="13" t="s">
        <v>37</v>
      </c>
      <c r="E30" s="13" t="s">
        <v>94</v>
      </c>
      <c r="F30" s="13"/>
      <c r="G30" s="238">
        <v>59</v>
      </c>
      <c r="H30" s="237">
        <v>61</v>
      </c>
      <c r="I30" s="48"/>
    </row>
    <row r="31" spans="1:9" ht="15.75">
      <c r="A31" s="13"/>
      <c r="B31" s="13"/>
      <c r="C31" s="13"/>
      <c r="D31" s="13" t="s">
        <v>95</v>
      </c>
      <c r="E31" s="13" t="s">
        <v>283</v>
      </c>
      <c r="F31" s="13"/>
      <c r="G31" s="238"/>
      <c r="H31" s="237">
        <v>1738</v>
      </c>
      <c r="I31" s="48"/>
    </row>
    <row r="32" spans="1:9" s="20" customFormat="1" ht="15.75">
      <c r="A32" s="13"/>
      <c r="B32" s="13"/>
      <c r="C32" s="13"/>
      <c r="D32" s="13" t="s">
        <v>16</v>
      </c>
      <c r="E32" s="13" t="s">
        <v>61</v>
      </c>
      <c r="F32" s="13"/>
      <c r="G32" s="238">
        <v>487</v>
      </c>
      <c r="H32" s="239"/>
      <c r="I32" s="48"/>
    </row>
    <row r="33" spans="1:9" ht="15.75">
      <c r="A33" s="13"/>
      <c r="B33" s="13"/>
      <c r="C33" s="13"/>
      <c r="D33" s="13"/>
      <c r="E33" s="13"/>
      <c r="F33" s="13" t="s">
        <v>51</v>
      </c>
      <c r="G33" s="238"/>
      <c r="H33" s="237"/>
      <c r="I33" s="48"/>
    </row>
    <row r="34" spans="1:9" ht="15.75">
      <c r="A34" s="13"/>
      <c r="B34" s="13"/>
      <c r="C34" s="13"/>
      <c r="D34" s="13" t="s">
        <v>72</v>
      </c>
      <c r="E34" s="13" t="s">
        <v>287</v>
      </c>
      <c r="F34" s="13"/>
      <c r="G34" s="238"/>
      <c r="H34" s="237">
        <v>18</v>
      </c>
      <c r="I34" s="48"/>
    </row>
    <row r="35" spans="1:9" ht="31.5" customHeight="1">
      <c r="A35" s="51"/>
      <c r="B35" s="51"/>
      <c r="C35" s="52"/>
      <c r="D35" s="332" t="s">
        <v>62</v>
      </c>
      <c r="E35" s="332"/>
      <c r="F35" s="332"/>
      <c r="G35" s="240">
        <f>SUM(G17:G34)</f>
        <v>7318</v>
      </c>
      <c r="H35" s="240">
        <f>SUM(H17:H34)</f>
        <v>8708</v>
      </c>
      <c r="I35" s="62">
        <f>H35/G35*100</f>
        <v>118.99426072697459</v>
      </c>
    </row>
    <row r="36" spans="1:9" s="20" customFormat="1" ht="15.75">
      <c r="A36" s="11"/>
      <c r="B36" s="11"/>
      <c r="C36" s="11"/>
      <c r="D36" s="45"/>
      <c r="E36" s="45"/>
      <c r="F36" s="45"/>
      <c r="G36" s="241"/>
      <c r="H36" s="239"/>
      <c r="I36" s="48"/>
    </row>
    <row r="37" spans="1:9" ht="33" customHeight="1">
      <c r="A37" s="13"/>
      <c r="B37" s="13"/>
      <c r="C37" s="11" t="s">
        <v>24</v>
      </c>
      <c r="D37" s="331" t="s">
        <v>63</v>
      </c>
      <c r="E37" s="331"/>
      <c r="F37" s="331"/>
      <c r="G37" s="241"/>
      <c r="H37" s="237"/>
      <c r="I37" s="48"/>
    </row>
    <row r="38" spans="1:9" ht="15.75">
      <c r="A38" s="13"/>
      <c r="B38" s="13"/>
      <c r="C38" s="13"/>
      <c r="D38" s="13" t="s">
        <v>23</v>
      </c>
      <c r="E38" s="13" t="s">
        <v>96</v>
      </c>
      <c r="F38" s="13"/>
      <c r="G38" s="238"/>
      <c r="H38" s="238">
        <v>299</v>
      </c>
      <c r="I38" s="48"/>
    </row>
    <row r="39" spans="1:9" ht="30.75" customHeight="1">
      <c r="A39" s="13"/>
      <c r="B39" s="13"/>
      <c r="C39" s="13"/>
      <c r="D39" s="13" t="s">
        <v>16</v>
      </c>
      <c r="E39" s="330" t="s">
        <v>97</v>
      </c>
      <c r="F39" s="330"/>
      <c r="G39" s="238"/>
      <c r="H39" s="238">
        <v>1092</v>
      </c>
      <c r="I39" s="48"/>
    </row>
    <row r="40" spans="1:9" ht="15.75">
      <c r="A40" s="13"/>
      <c r="B40" s="13"/>
      <c r="C40" s="13"/>
      <c r="D40" s="13" t="s">
        <v>24</v>
      </c>
      <c r="E40" s="13" t="s">
        <v>64</v>
      </c>
      <c r="F40" s="13"/>
      <c r="G40" s="238">
        <v>2833</v>
      </c>
      <c r="H40" s="238">
        <f>277+2500</f>
        <v>2777</v>
      </c>
      <c r="I40" s="48">
        <f>H40/G40*100</f>
        <v>98.02329685845393</v>
      </c>
    </row>
    <row r="41" spans="1:9" ht="15.75">
      <c r="A41" s="13"/>
      <c r="B41" s="13"/>
      <c r="C41" s="13"/>
      <c r="D41" s="13" t="s">
        <v>65</v>
      </c>
      <c r="E41" s="13" t="s">
        <v>66</v>
      </c>
      <c r="F41" s="13"/>
      <c r="G41" s="238">
        <v>600</v>
      </c>
      <c r="H41" s="238"/>
      <c r="I41" s="48"/>
    </row>
    <row r="42" spans="1:9" ht="15.75">
      <c r="A42" s="13"/>
      <c r="B42" s="13"/>
      <c r="C42" s="13"/>
      <c r="D42" s="13"/>
      <c r="E42" s="13"/>
      <c r="F42" s="13"/>
      <c r="G42" s="238"/>
      <c r="H42" s="237"/>
      <c r="I42" s="48"/>
    </row>
    <row r="43" spans="1:9" ht="33.75" customHeight="1">
      <c r="A43" s="51"/>
      <c r="B43" s="51"/>
      <c r="C43" s="332" t="s">
        <v>68</v>
      </c>
      <c r="D43" s="332"/>
      <c r="E43" s="332"/>
      <c r="F43" s="332"/>
      <c r="G43" s="242">
        <f>SUM(G38:G42)</f>
        <v>3433</v>
      </c>
      <c r="H43" s="242">
        <f>SUM(H38:H42)</f>
        <v>4168</v>
      </c>
      <c r="I43" s="62">
        <f>H43/G43*100</f>
        <v>121.40984561607924</v>
      </c>
    </row>
    <row r="44" spans="1:9" ht="33.75" customHeight="1">
      <c r="A44" s="51"/>
      <c r="B44" s="51"/>
      <c r="C44" s="227"/>
      <c r="D44" s="227"/>
      <c r="E44" s="227"/>
      <c r="F44" s="227"/>
      <c r="G44" s="242"/>
      <c r="H44" s="242"/>
      <c r="I44" s="62"/>
    </row>
    <row r="45" spans="1:9" ht="15.75">
      <c r="A45" s="51"/>
      <c r="B45" s="51"/>
      <c r="C45" s="227"/>
      <c r="D45" s="227"/>
      <c r="E45" s="227"/>
      <c r="F45" s="227"/>
      <c r="G45" s="242"/>
      <c r="H45" s="242"/>
      <c r="I45" s="62"/>
    </row>
    <row r="46" spans="1:9" ht="16.5" thickBot="1">
      <c r="A46" s="51"/>
      <c r="B46" s="51"/>
      <c r="C46" s="227"/>
      <c r="D46" s="227"/>
      <c r="E46" s="227"/>
      <c r="F46" s="227"/>
      <c r="G46" s="242"/>
      <c r="H46" s="242"/>
      <c r="I46" s="62"/>
    </row>
    <row r="47" spans="1:9" ht="15.75">
      <c r="A47" s="333" t="s">
        <v>13</v>
      </c>
      <c r="B47" s="334"/>
      <c r="C47" s="334"/>
      <c r="D47" s="334"/>
      <c r="E47" s="334"/>
      <c r="F47" s="335"/>
      <c r="G47" s="243" t="s">
        <v>11</v>
      </c>
      <c r="H47" s="243" t="s">
        <v>11</v>
      </c>
      <c r="I47" s="32" t="s">
        <v>12</v>
      </c>
    </row>
    <row r="48" spans="1:9" ht="15.75">
      <c r="A48" s="336"/>
      <c r="B48" s="337"/>
      <c r="C48" s="337"/>
      <c r="D48" s="337"/>
      <c r="E48" s="337"/>
      <c r="F48" s="338"/>
      <c r="G48" s="244" t="s">
        <v>7</v>
      </c>
      <c r="H48" s="245" t="s">
        <v>7</v>
      </c>
      <c r="I48" s="33"/>
    </row>
    <row r="49" spans="1:9" ht="16.5" thickBot="1">
      <c r="A49" s="339"/>
      <c r="B49" s="340"/>
      <c r="C49" s="340"/>
      <c r="D49" s="340"/>
      <c r="E49" s="340"/>
      <c r="F49" s="341"/>
      <c r="G49" s="246" t="s">
        <v>38</v>
      </c>
      <c r="H49" s="246" t="s">
        <v>93</v>
      </c>
      <c r="I49" s="35" t="s">
        <v>14</v>
      </c>
    </row>
    <row r="50" spans="1:9" ht="12" customHeight="1">
      <c r="A50" s="13"/>
      <c r="B50" s="13"/>
      <c r="C50" s="13"/>
      <c r="D50" s="13"/>
      <c r="E50" s="13"/>
      <c r="F50" s="13"/>
      <c r="G50" s="238"/>
      <c r="H50" s="238"/>
      <c r="I50" s="48"/>
    </row>
    <row r="51" spans="1:9" ht="31.5" customHeight="1">
      <c r="A51" s="13"/>
      <c r="B51" s="13"/>
      <c r="C51" s="11" t="s">
        <v>65</v>
      </c>
      <c r="D51" s="331" t="s">
        <v>69</v>
      </c>
      <c r="E51" s="331"/>
      <c r="F51" s="331"/>
      <c r="G51" s="241"/>
      <c r="H51" s="241"/>
      <c r="I51" s="46"/>
    </row>
    <row r="52" spans="1:9" ht="15.75">
      <c r="A52" s="13"/>
      <c r="B52" s="13"/>
      <c r="C52" s="13"/>
      <c r="D52" s="13" t="s">
        <v>23</v>
      </c>
      <c r="E52" s="330" t="s">
        <v>32</v>
      </c>
      <c r="F52" s="330"/>
      <c r="G52" s="236"/>
      <c r="H52" s="236"/>
      <c r="I52" s="49"/>
    </row>
    <row r="53" spans="1:9" ht="31.5">
      <c r="A53" s="13"/>
      <c r="B53" s="13"/>
      <c r="C53" s="13"/>
      <c r="D53" s="13"/>
      <c r="E53" s="13" t="s">
        <v>37</v>
      </c>
      <c r="F53" s="49" t="s">
        <v>70</v>
      </c>
      <c r="G53" s="238">
        <v>465</v>
      </c>
      <c r="H53" s="236">
        <v>1200</v>
      </c>
      <c r="I53" s="48">
        <f>H53/G53*100</f>
        <v>258.06451612903226</v>
      </c>
    </row>
    <row r="54" spans="1:9" ht="12" customHeight="1">
      <c r="A54" s="13"/>
      <c r="B54" s="13"/>
      <c r="C54" s="13"/>
      <c r="D54" s="13"/>
      <c r="E54" s="13"/>
      <c r="F54" s="13"/>
      <c r="G54" s="238"/>
      <c r="H54" s="238"/>
      <c r="I54" s="48"/>
    </row>
    <row r="55" spans="1:9" ht="31.5" customHeight="1">
      <c r="A55" s="51"/>
      <c r="B55" s="51"/>
      <c r="C55" s="332" t="s">
        <v>71</v>
      </c>
      <c r="D55" s="332"/>
      <c r="E55" s="332"/>
      <c r="F55" s="332"/>
      <c r="G55" s="242">
        <f>SUM(G53:G54)</f>
        <v>465</v>
      </c>
      <c r="H55" s="242">
        <f>SUM(H53:H54)</f>
        <v>1200</v>
      </c>
      <c r="I55" s="62">
        <f>H55/G55*100</f>
        <v>258.06451612903226</v>
      </c>
    </row>
    <row r="56" spans="1:9" ht="17.25" customHeight="1">
      <c r="A56" s="51"/>
      <c r="B56" s="51"/>
      <c r="C56" s="234" t="s">
        <v>67</v>
      </c>
      <c r="D56" s="331" t="s">
        <v>307</v>
      </c>
      <c r="E56" s="331"/>
      <c r="F56" s="331"/>
      <c r="G56" s="247"/>
      <c r="H56" s="247"/>
      <c r="I56" s="62"/>
    </row>
    <row r="57" spans="1:9" ht="20.25" customHeight="1">
      <c r="A57" s="13"/>
      <c r="B57" s="13"/>
      <c r="C57" s="235"/>
      <c r="D57" s="56" t="s">
        <v>308</v>
      </c>
      <c r="E57" s="330" t="s">
        <v>309</v>
      </c>
      <c r="F57" s="330"/>
      <c r="G57" s="247"/>
      <c r="H57" s="247">
        <v>9</v>
      </c>
      <c r="I57" s="48"/>
    </row>
    <row r="58" spans="1:9" ht="20.25" customHeight="1">
      <c r="A58" s="13"/>
      <c r="B58" s="13"/>
      <c r="C58" s="259" t="s">
        <v>178</v>
      </c>
      <c r="D58" s="260" t="s">
        <v>310</v>
      </c>
      <c r="E58" s="260"/>
      <c r="F58" s="261"/>
      <c r="H58" s="247"/>
      <c r="I58" s="48"/>
    </row>
    <row r="59" spans="1:9" ht="20.25" customHeight="1">
      <c r="A59" s="13"/>
      <c r="B59" s="13"/>
      <c r="C59" s="262"/>
      <c r="D59" s="263" t="s">
        <v>16</v>
      </c>
      <c r="E59" s="315" t="s">
        <v>311</v>
      </c>
      <c r="F59" s="316"/>
      <c r="H59" s="247">
        <f>1160+430</f>
        <v>1590</v>
      </c>
      <c r="I59" s="48"/>
    </row>
    <row r="60" spans="1:9" ht="17.25" customHeight="1">
      <c r="A60" s="13"/>
      <c r="B60" s="13"/>
      <c r="C60" s="13"/>
      <c r="D60" s="13"/>
      <c r="E60" s="13"/>
      <c r="F60" s="13"/>
      <c r="G60" s="238"/>
      <c r="H60" s="238"/>
      <c r="I60" s="48"/>
    </row>
    <row r="61" spans="1:9" ht="29.25" customHeight="1">
      <c r="A61" s="54"/>
      <c r="B61" s="331" t="s">
        <v>73</v>
      </c>
      <c r="C61" s="331"/>
      <c r="D61" s="331"/>
      <c r="E61" s="331"/>
      <c r="F61" s="331"/>
      <c r="G61" s="248">
        <f>G35+G43+G55</f>
        <v>11216</v>
      </c>
      <c r="H61" s="248">
        <f>H35+H43+H55+H57+H59</f>
        <v>15675</v>
      </c>
      <c r="I61" s="58">
        <f>H61/G61*100</f>
        <v>139.75570613409417</v>
      </c>
    </row>
    <row r="62" spans="1:9" ht="15.75">
      <c r="A62" s="54"/>
      <c r="B62" s="45"/>
      <c r="C62" s="45"/>
      <c r="D62" s="45"/>
      <c r="E62" s="45"/>
      <c r="F62" s="45"/>
      <c r="G62" s="248"/>
      <c r="H62" s="248"/>
      <c r="I62" s="58"/>
    </row>
    <row r="63" spans="1:9" ht="19.5" customHeight="1">
      <c r="A63" s="54"/>
      <c r="B63" s="45" t="s">
        <v>285</v>
      </c>
      <c r="C63" s="331" t="s">
        <v>286</v>
      </c>
      <c r="D63" s="331"/>
      <c r="E63" s="331"/>
      <c r="F63" s="331"/>
      <c r="G63" s="248"/>
      <c r="H63" s="248"/>
      <c r="I63" s="58"/>
    </row>
    <row r="64" spans="1:9" ht="15.75">
      <c r="A64" s="54"/>
      <c r="B64" s="45"/>
      <c r="C64" s="56" t="s">
        <v>23</v>
      </c>
      <c r="D64" s="330" t="s">
        <v>287</v>
      </c>
      <c r="E64" s="330"/>
      <c r="F64" s="330"/>
      <c r="G64" s="248"/>
      <c r="H64" s="236">
        <v>2</v>
      </c>
      <c r="I64" s="58"/>
    </row>
    <row r="65" spans="1:9" ht="15.75">
      <c r="A65" s="54"/>
      <c r="B65" s="45"/>
      <c r="C65" s="56" t="s">
        <v>16</v>
      </c>
      <c r="D65" s="330" t="s">
        <v>288</v>
      </c>
      <c r="E65" s="330"/>
      <c r="F65" s="330"/>
      <c r="G65" s="248"/>
      <c r="H65" s="236">
        <v>154</v>
      </c>
      <c r="I65" s="58"/>
    </row>
    <row r="66" spans="1:9" ht="15.75">
      <c r="A66" s="54"/>
      <c r="B66" s="45"/>
      <c r="C66" s="56" t="s">
        <v>24</v>
      </c>
      <c r="D66" s="318" t="s">
        <v>281</v>
      </c>
      <c r="E66" s="318"/>
      <c r="F66" s="318"/>
      <c r="G66" s="248"/>
      <c r="H66" s="236">
        <v>116</v>
      </c>
      <c r="I66" s="58"/>
    </row>
    <row r="67" spans="1:9" ht="15.75">
      <c r="A67" s="54"/>
      <c r="B67" s="45"/>
      <c r="C67" s="56" t="s">
        <v>65</v>
      </c>
      <c r="D67" s="318" t="s">
        <v>321</v>
      </c>
      <c r="E67" s="318"/>
      <c r="F67" s="318"/>
      <c r="G67" s="248"/>
      <c r="H67" s="236">
        <v>316</v>
      </c>
      <c r="I67" s="58"/>
    </row>
    <row r="68" spans="1:9" ht="31.5" customHeight="1">
      <c r="A68" s="54"/>
      <c r="B68" s="331" t="s">
        <v>289</v>
      </c>
      <c r="C68" s="331"/>
      <c r="D68" s="331"/>
      <c r="E68" s="331"/>
      <c r="F68" s="331"/>
      <c r="G68" s="248"/>
      <c r="H68" s="248">
        <f>SUM(H64:H67)</f>
        <v>588</v>
      </c>
      <c r="I68" s="58"/>
    </row>
    <row r="69" spans="1:9" ht="12" customHeight="1">
      <c r="A69" s="13"/>
      <c r="B69" s="13"/>
      <c r="C69" s="13"/>
      <c r="D69" s="13"/>
      <c r="E69" s="13"/>
      <c r="F69" s="13"/>
      <c r="G69" s="238"/>
      <c r="H69" s="238"/>
      <c r="I69" s="48"/>
    </row>
    <row r="70" spans="1:9" ht="36" customHeight="1">
      <c r="A70" s="331" t="s">
        <v>74</v>
      </c>
      <c r="B70" s="331"/>
      <c r="C70" s="331"/>
      <c r="D70" s="331"/>
      <c r="E70" s="331"/>
      <c r="F70" s="331"/>
      <c r="G70" s="249">
        <f>G61</f>
        <v>11216</v>
      </c>
      <c r="H70" s="249">
        <f>H61+H68</f>
        <v>16263</v>
      </c>
      <c r="I70" s="228">
        <f>I61</f>
        <v>139.75570613409417</v>
      </c>
    </row>
    <row r="71" spans="1:9" ht="12" customHeight="1">
      <c r="A71" s="13"/>
      <c r="B71" s="13"/>
      <c r="C71" s="13"/>
      <c r="D71" s="13"/>
      <c r="E71" s="13"/>
      <c r="F71" s="13"/>
      <c r="G71" s="238"/>
      <c r="H71" s="238"/>
      <c r="I71" s="48"/>
    </row>
    <row r="72" spans="1:9" ht="15.75">
      <c r="A72" s="11" t="s">
        <v>31</v>
      </c>
      <c r="B72" s="11" t="s">
        <v>75</v>
      </c>
      <c r="C72" s="11"/>
      <c r="D72" s="11"/>
      <c r="E72" s="11"/>
      <c r="F72" s="11"/>
      <c r="G72" s="250"/>
      <c r="H72" s="251"/>
      <c r="I72" s="48"/>
    </row>
    <row r="73" spans="1:9" ht="12" customHeight="1">
      <c r="A73" s="13"/>
      <c r="B73" s="13"/>
      <c r="C73" s="13"/>
      <c r="D73" s="13"/>
      <c r="E73" s="13"/>
      <c r="F73" s="13"/>
      <c r="G73" s="238"/>
      <c r="H73" s="238"/>
      <c r="I73" s="48"/>
    </row>
    <row r="74" spans="1:9" ht="15.75">
      <c r="A74" s="11"/>
      <c r="B74" s="11" t="s">
        <v>23</v>
      </c>
      <c r="C74" s="11" t="s">
        <v>76</v>
      </c>
      <c r="D74" s="11"/>
      <c r="E74" s="11"/>
      <c r="F74" s="11"/>
      <c r="G74" s="250"/>
      <c r="H74" s="251"/>
      <c r="I74" s="48"/>
    </row>
    <row r="75" spans="1:9" s="7" customFormat="1" ht="15.75">
      <c r="A75" s="13"/>
      <c r="B75" s="13"/>
      <c r="C75" s="13" t="s">
        <v>23</v>
      </c>
      <c r="D75" s="13" t="s">
        <v>77</v>
      </c>
      <c r="E75" s="13"/>
      <c r="F75" s="13"/>
      <c r="G75" s="252">
        <v>800</v>
      </c>
      <c r="H75" s="238">
        <v>800</v>
      </c>
      <c r="I75" s="48">
        <f>H75/G75*100</f>
        <v>100</v>
      </c>
    </row>
    <row r="76" spans="1:9" ht="15.75">
      <c r="A76" s="11"/>
      <c r="B76" s="11" t="s">
        <v>16</v>
      </c>
      <c r="C76" s="11" t="s">
        <v>78</v>
      </c>
      <c r="D76" s="11"/>
      <c r="E76" s="11"/>
      <c r="F76" s="11"/>
      <c r="G76" s="252"/>
      <c r="H76" s="251"/>
      <c r="I76" s="48"/>
    </row>
    <row r="77" spans="1:9" ht="15.75">
      <c r="A77" s="13"/>
      <c r="B77" s="13"/>
      <c r="C77" s="13" t="s">
        <v>23</v>
      </c>
      <c r="D77" s="13" t="s">
        <v>79</v>
      </c>
      <c r="E77" s="13"/>
      <c r="F77" s="13"/>
      <c r="G77" s="252">
        <v>650</v>
      </c>
      <c r="H77" s="238">
        <v>650</v>
      </c>
      <c r="I77" s="48">
        <f>H77/G77*100</f>
        <v>100</v>
      </c>
    </row>
    <row r="78" spans="1:9" ht="15.75">
      <c r="A78" s="11"/>
      <c r="B78" s="11" t="s">
        <v>24</v>
      </c>
      <c r="C78" s="11" t="s">
        <v>80</v>
      </c>
      <c r="D78" s="11"/>
      <c r="E78" s="11"/>
      <c r="F78" s="11"/>
      <c r="G78" s="252"/>
      <c r="H78" s="251"/>
      <c r="I78" s="48"/>
    </row>
    <row r="79" spans="1:9" ht="15.75">
      <c r="A79" s="13"/>
      <c r="B79" s="13"/>
      <c r="C79" s="11" t="s">
        <v>23</v>
      </c>
      <c r="D79" s="13" t="s">
        <v>81</v>
      </c>
      <c r="E79" s="13"/>
      <c r="F79" s="13"/>
      <c r="G79" s="252">
        <v>9</v>
      </c>
      <c r="H79" s="238">
        <v>5</v>
      </c>
      <c r="I79" s="48">
        <f>H79/G79*100</f>
        <v>55.55555555555556</v>
      </c>
    </row>
    <row r="80" spans="1:9" ht="15.75">
      <c r="A80" s="13"/>
      <c r="B80" s="13"/>
      <c r="C80" s="11" t="s">
        <v>65</v>
      </c>
      <c r="D80" s="13" t="s">
        <v>82</v>
      </c>
      <c r="E80" s="13"/>
      <c r="F80" s="13"/>
      <c r="G80" s="252"/>
      <c r="H80" s="238">
        <v>40</v>
      </c>
      <c r="I80" s="48"/>
    </row>
    <row r="81" spans="1:9" ht="9" customHeight="1">
      <c r="A81" s="54"/>
      <c r="B81" s="54"/>
      <c r="C81" s="54"/>
      <c r="D81" s="54"/>
      <c r="E81" s="54"/>
      <c r="F81" s="54"/>
      <c r="G81" s="252"/>
      <c r="H81" s="252"/>
      <c r="I81" s="48"/>
    </row>
    <row r="82" spans="1:9" s="7" customFormat="1" ht="15.75">
      <c r="A82" s="11" t="s">
        <v>39</v>
      </c>
      <c r="B82" s="54"/>
      <c r="C82" s="54"/>
      <c r="D82" s="54"/>
      <c r="E82" s="54"/>
      <c r="F82" s="54"/>
      <c r="G82" s="248">
        <f>G75+G77+G79</f>
        <v>1459</v>
      </c>
      <c r="H82" s="248">
        <f>H75+H77+H79+H80</f>
        <v>1495</v>
      </c>
      <c r="I82" s="58">
        <f>H82/G82*100</f>
        <v>102.46744345442083</v>
      </c>
    </row>
    <row r="83" spans="1:9" ht="9" customHeight="1">
      <c r="A83" s="54"/>
      <c r="B83" s="54"/>
      <c r="C83" s="54"/>
      <c r="D83" s="54"/>
      <c r="E83" s="54"/>
      <c r="F83" s="54"/>
      <c r="G83" s="252"/>
      <c r="H83" s="252"/>
      <c r="I83" s="48"/>
    </row>
    <row r="84" spans="1:9" ht="15.75">
      <c r="A84" s="11" t="s">
        <v>83</v>
      </c>
      <c r="B84" s="11" t="s">
        <v>33</v>
      </c>
      <c r="C84" s="11"/>
      <c r="D84" s="11"/>
      <c r="E84" s="11"/>
      <c r="F84" s="11"/>
      <c r="G84" s="250"/>
      <c r="H84" s="251"/>
      <c r="I84" s="48"/>
    </row>
    <row r="85" spans="1:9" ht="9" customHeight="1">
      <c r="A85" s="54"/>
      <c r="B85" s="54"/>
      <c r="C85" s="54"/>
      <c r="D85" s="54"/>
      <c r="E85" s="54"/>
      <c r="F85" s="54"/>
      <c r="G85" s="252"/>
      <c r="H85" s="252"/>
      <c r="I85" s="48"/>
    </row>
    <row r="86" spans="1:9" ht="15.75">
      <c r="A86" s="54"/>
      <c r="B86" s="54" t="s">
        <v>23</v>
      </c>
      <c r="C86" s="57" t="s">
        <v>284</v>
      </c>
      <c r="D86" s="57"/>
      <c r="E86" s="57"/>
      <c r="F86" s="57"/>
      <c r="G86" s="252"/>
      <c r="H86" s="252"/>
      <c r="I86" s="48"/>
    </row>
    <row r="87" spans="1:9" ht="29.25" customHeight="1">
      <c r="A87" s="54"/>
      <c r="B87" s="54"/>
      <c r="C87" s="54" t="s">
        <v>23</v>
      </c>
      <c r="D87" s="314" t="s">
        <v>299</v>
      </c>
      <c r="E87" s="314"/>
      <c r="F87" s="314"/>
      <c r="G87" s="252"/>
      <c r="H87" s="252">
        <v>76</v>
      </c>
      <c r="I87" s="48"/>
    </row>
    <row r="88" spans="1:9" ht="15.75" customHeight="1">
      <c r="A88" s="54"/>
      <c r="B88" s="54"/>
      <c r="C88" s="54" t="s">
        <v>16</v>
      </c>
      <c r="D88" s="314" t="s">
        <v>290</v>
      </c>
      <c r="E88" s="314"/>
      <c r="F88" s="314"/>
      <c r="G88" s="252"/>
      <c r="H88" s="252">
        <v>120</v>
      </c>
      <c r="I88" s="48"/>
    </row>
    <row r="89" spans="1:9" ht="15.75">
      <c r="A89" s="54"/>
      <c r="B89" s="54" t="s">
        <v>16</v>
      </c>
      <c r="C89" s="57" t="s">
        <v>84</v>
      </c>
      <c r="D89" s="57"/>
      <c r="E89" s="57"/>
      <c r="F89" s="57"/>
      <c r="G89" s="252"/>
      <c r="H89" s="252"/>
      <c r="I89" s="48"/>
    </row>
    <row r="90" spans="1:9" ht="15.75">
      <c r="A90" s="54"/>
      <c r="B90" s="54"/>
      <c r="C90" s="54" t="s">
        <v>23</v>
      </c>
      <c r="D90" s="57" t="s">
        <v>46</v>
      </c>
      <c r="E90" s="57"/>
      <c r="F90" s="57"/>
      <c r="G90" s="252">
        <v>560</v>
      </c>
      <c r="H90" s="252">
        <v>552</v>
      </c>
      <c r="I90" s="48">
        <f>H90/G90*100</f>
        <v>98.57142857142858</v>
      </c>
    </row>
    <row r="91" spans="1:9" ht="15.75">
      <c r="A91" s="54"/>
      <c r="B91" s="54" t="s">
        <v>24</v>
      </c>
      <c r="C91" s="57" t="s">
        <v>85</v>
      </c>
      <c r="D91" s="54"/>
      <c r="E91" s="54"/>
      <c r="F91" s="54"/>
      <c r="G91" s="252">
        <v>5</v>
      </c>
      <c r="H91" s="252">
        <v>2</v>
      </c>
      <c r="I91" s="48">
        <f>H91/G91*100</f>
        <v>40</v>
      </c>
    </row>
    <row r="92" spans="1:9" ht="2.25" customHeight="1">
      <c r="A92" s="54"/>
      <c r="B92" s="54"/>
      <c r="C92" s="54"/>
      <c r="D92" s="54"/>
      <c r="E92" s="54"/>
      <c r="F92" s="54"/>
      <c r="G92" s="252"/>
      <c r="H92" s="252"/>
      <c r="I92" s="48"/>
    </row>
    <row r="93" spans="1:9" ht="16.5" thickBot="1">
      <c r="A93" s="11" t="s">
        <v>15</v>
      </c>
      <c r="B93" s="54"/>
      <c r="C93" s="54"/>
      <c r="D93" s="54"/>
      <c r="E93" s="54"/>
      <c r="F93" s="54"/>
      <c r="G93" s="248">
        <f>SUM(G89:G92)</f>
        <v>565</v>
      </c>
      <c r="H93" s="248">
        <f>H87+H88+H90+H91</f>
        <v>750</v>
      </c>
      <c r="I93" s="58">
        <f>H93/G93*100</f>
        <v>132.7433628318584</v>
      </c>
    </row>
    <row r="94" spans="1:9" ht="15.75">
      <c r="A94" s="333" t="s">
        <v>13</v>
      </c>
      <c r="B94" s="334"/>
      <c r="C94" s="334"/>
      <c r="D94" s="334"/>
      <c r="E94" s="334"/>
      <c r="F94" s="335"/>
      <c r="G94" s="243" t="s">
        <v>11</v>
      </c>
      <c r="H94" s="243" t="s">
        <v>11</v>
      </c>
      <c r="I94" s="32" t="s">
        <v>12</v>
      </c>
    </row>
    <row r="95" spans="1:9" ht="15.75">
      <c r="A95" s="336"/>
      <c r="B95" s="337"/>
      <c r="C95" s="337"/>
      <c r="D95" s="337"/>
      <c r="E95" s="337"/>
      <c r="F95" s="338"/>
      <c r="G95" s="244" t="s">
        <v>7</v>
      </c>
      <c r="H95" s="245" t="s">
        <v>7</v>
      </c>
      <c r="I95" s="33"/>
    </row>
    <row r="96" spans="1:9" ht="16.5" thickBot="1">
      <c r="A96" s="339"/>
      <c r="B96" s="340"/>
      <c r="C96" s="340"/>
      <c r="D96" s="340"/>
      <c r="E96" s="340"/>
      <c r="F96" s="341"/>
      <c r="G96" s="246" t="s">
        <v>38</v>
      </c>
      <c r="H96" s="246" t="s">
        <v>93</v>
      </c>
      <c r="I96" s="35" t="s">
        <v>14</v>
      </c>
    </row>
    <row r="97" spans="1:9" ht="17.25" customHeight="1">
      <c r="A97" s="11" t="s">
        <v>306</v>
      </c>
      <c r="B97" s="11" t="s">
        <v>104</v>
      </c>
      <c r="C97" s="11"/>
      <c r="D97" s="11"/>
      <c r="E97" s="11"/>
      <c r="F97" s="11"/>
      <c r="G97" s="252"/>
      <c r="H97" s="252"/>
      <c r="I97" s="48"/>
    </row>
    <row r="98" spans="1:9" ht="21" customHeight="1">
      <c r="A98" s="13"/>
      <c r="B98" s="13" t="s">
        <v>16</v>
      </c>
      <c r="C98" s="317" t="s">
        <v>312</v>
      </c>
      <c r="D98" s="316"/>
      <c r="E98" s="316"/>
      <c r="F98" s="316"/>
      <c r="G98" s="252"/>
      <c r="H98" s="252">
        <v>591</v>
      </c>
      <c r="I98" s="48"/>
    </row>
    <row r="99" spans="1:9" ht="13.5" customHeight="1">
      <c r="A99" s="13"/>
      <c r="B99" s="13"/>
      <c r="C99" s="265"/>
      <c r="D99" s="264"/>
      <c r="E99" s="264"/>
      <c r="F99" s="264"/>
      <c r="G99" s="252"/>
      <c r="H99" s="252"/>
      <c r="I99" s="48"/>
    </row>
    <row r="100" spans="1:9" ht="16.5">
      <c r="A100" s="60" t="s">
        <v>87</v>
      </c>
      <c r="B100" s="60"/>
      <c r="C100" s="60"/>
      <c r="D100" s="60"/>
      <c r="E100" s="60"/>
      <c r="F100" s="60"/>
      <c r="G100" s="250">
        <f>G93+G82+G70</f>
        <v>13240</v>
      </c>
      <c r="H100" s="250">
        <f>H93+H82+H70+H98</f>
        <v>19099</v>
      </c>
      <c r="I100" s="58">
        <f>H100/G100*100</f>
        <v>144.25226586102718</v>
      </c>
    </row>
    <row r="101" spans="1:9" ht="16.5">
      <c r="A101" s="60"/>
      <c r="B101" s="60"/>
      <c r="C101" s="60"/>
      <c r="D101" s="60"/>
      <c r="E101" s="60"/>
      <c r="F101" s="60"/>
      <c r="G101" s="253"/>
      <c r="H101" s="253"/>
      <c r="I101" s="58"/>
    </row>
    <row r="102" spans="1:9" ht="15.75">
      <c r="A102" s="61" t="s">
        <v>88</v>
      </c>
      <c r="B102" s="331" t="s">
        <v>89</v>
      </c>
      <c r="C102" s="331"/>
      <c r="D102" s="331"/>
      <c r="E102" s="331"/>
      <c r="F102" s="331"/>
      <c r="G102" s="250"/>
      <c r="H102" s="236"/>
      <c r="I102" s="48"/>
    </row>
    <row r="103" spans="1:9" ht="15.75">
      <c r="A103" s="11"/>
      <c r="B103" s="45" t="s">
        <v>23</v>
      </c>
      <c r="C103" s="331" t="s">
        <v>90</v>
      </c>
      <c r="D103" s="331"/>
      <c r="E103" s="331"/>
      <c r="F103" s="331"/>
      <c r="G103" s="252"/>
      <c r="H103" s="236"/>
      <c r="I103" s="48"/>
    </row>
    <row r="104" spans="1:9" ht="15.75">
      <c r="A104" s="11"/>
      <c r="B104" s="45"/>
      <c r="C104" s="56" t="s">
        <v>23</v>
      </c>
      <c r="D104" s="330" t="s">
        <v>91</v>
      </c>
      <c r="E104" s="330"/>
      <c r="F104" s="330"/>
      <c r="G104" s="252">
        <v>2645</v>
      </c>
      <c r="H104" s="236">
        <f>1163+495</f>
        <v>1658</v>
      </c>
      <c r="I104" s="48">
        <f>H104/G104*100</f>
        <v>62.68431001890359</v>
      </c>
    </row>
    <row r="105" spans="1:9" ht="15.75">
      <c r="A105" s="13"/>
      <c r="B105" s="13"/>
      <c r="C105" s="13"/>
      <c r="D105" s="13"/>
      <c r="E105" s="13"/>
      <c r="F105" s="13"/>
      <c r="G105" s="254"/>
      <c r="H105" s="238"/>
      <c r="I105" s="48"/>
    </row>
    <row r="106" spans="1:9" ht="16.5">
      <c r="A106" s="60" t="s">
        <v>89</v>
      </c>
      <c r="B106" s="60"/>
      <c r="C106" s="60"/>
      <c r="D106" s="60"/>
      <c r="E106" s="60"/>
      <c r="F106" s="60"/>
      <c r="G106" s="255">
        <f>G104</f>
        <v>2645</v>
      </c>
      <c r="H106" s="253">
        <f>H104</f>
        <v>1658</v>
      </c>
      <c r="I106" s="48">
        <f>H106/G106*100</f>
        <v>62.68431001890359</v>
      </c>
    </row>
    <row r="107" spans="1:9" ht="15.75">
      <c r="A107" s="13"/>
      <c r="B107" s="13"/>
      <c r="C107" s="13"/>
      <c r="D107" s="13"/>
      <c r="E107" s="13"/>
      <c r="F107" s="13"/>
      <c r="G107" s="254"/>
      <c r="H107" s="256"/>
      <c r="I107" s="48"/>
    </row>
    <row r="108" spans="1:9" ht="18.75">
      <c r="A108" s="12" t="s">
        <v>92</v>
      </c>
      <c r="B108" s="12"/>
      <c r="C108" s="12"/>
      <c r="D108" s="12"/>
      <c r="E108" s="12"/>
      <c r="F108" s="12"/>
      <c r="G108" s="255">
        <f>G100+G106</f>
        <v>15885</v>
      </c>
      <c r="H108" s="250">
        <f>H100+H106</f>
        <v>20757</v>
      </c>
      <c r="I108" s="58">
        <f>H108/G108*100</f>
        <v>130.67044381491974</v>
      </c>
    </row>
    <row r="109" spans="7:9" ht="15.75">
      <c r="G109" s="257"/>
      <c r="H109" s="257"/>
      <c r="I109" s="115" t="s">
        <v>330</v>
      </c>
    </row>
    <row r="110" spans="7:9" ht="15.75">
      <c r="G110" s="258"/>
      <c r="H110" s="237"/>
      <c r="I110" s="9"/>
    </row>
    <row r="111" ht="9" customHeight="1">
      <c r="I111" s="9"/>
    </row>
    <row r="112" spans="1:9" s="7" customFormat="1" ht="15.75">
      <c r="A112" s="27"/>
      <c r="B112" s="26"/>
      <c r="C112" s="26"/>
      <c r="D112" s="26"/>
      <c r="E112" s="26"/>
      <c r="H112" s="50"/>
      <c r="I112" s="8"/>
    </row>
    <row r="113" ht="9" customHeight="1">
      <c r="I113" s="9"/>
    </row>
    <row r="114" ht="9" customHeight="1">
      <c r="I114" s="9"/>
    </row>
    <row r="120" ht="15.75">
      <c r="I120" s="9"/>
    </row>
    <row r="125" ht="15.75">
      <c r="I125" s="9"/>
    </row>
  </sheetData>
  <sheetProtection/>
  <mergeCells count="35">
    <mergeCell ref="D56:F56"/>
    <mergeCell ref="E57:F57"/>
    <mergeCell ref="E59:F59"/>
    <mergeCell ref="C98:F98"/>
    <mergeCell ref="D67:F67"/>
    <mergeCell ref="B68:F68"/>
    <mergeCell ref="D66:F66"/>
    <mergeCell ref="C103:F103"/>
    <mergeCell ref="D104:F104"/>
    <mergeCell ref="B102:F102"/>
    <mergeCell ref="D87:F87"/>
    <mergeCell ref="A94:F96"/>
    <mergeCell ref="D88:F88"/>
    <mergeCell ref="A10:F12"/>
    <mergeCell ref="A4:I4"/>
    <mergeCell ref="A5:I5"/>
    <mergeCell ref="A6:I6"/>
    <mergeCell ref="A7:I7"/>
    <mergeCell ref="D35:F35"/>
    <mergeCell ref="D51:F51"/>
    <mergeCell ref="D15:F15"/>
    <mergeCell ref="C43:F43"/>
    <mergeCell ref="A47:F49"/>
    <mergeCell ref="E16:F16"/>
    <mergeCell ref="D37:F37"/>
    <mergeCell ref="F1:I1"/>
    <mergeCell ref="E39:F39"/>
    <mergeCell ref="B61:F61"/>
    <mergeCell ref="A70:F70"/>
    <mergeCell ref="C63:F63"/>
    <mergeCell ref="D64:F64"/>
    <mergeCell ref="D65:F65"/>
    <mergeCell ref="B13:F13"/>
    <mergeCell ref="E52:F52"/>
    <mergeCell ref="C55:F55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9.125" style="159" customWidth="1"/>
    <col min="2" max="2" width="61.125" style="159" customWidth="1"/>
    <col min="3" max="6" width="26.25390625" style="159" customWidth="1"/>
    <col min="7" max="16384" width="9.125" style="159" customWidth="1"/>
  </cols>
  <sheetData>
    <row r="1" spans="5:6" ht="15.75">
      <c r="E1" s="89" t="s">
        <v>344</v>
      </c>
      <c r="F1" s="147"/>
    </row>
    <row r="2" spans="1:6" s="147" customFormat="1" ht="15.75">
      <c r="A2" s="89" t="s">
        <v>325</v>
      </c>
      <c r="C2" s="148"/>
      <c r="D2" s="149"/>
      <c r="E2" s="149"/>
      <c r="F2" s="149"/>
    </row>
    <row r="3" spans="2:6" s="37" customFormat="1" ht="15" customHeight="1">
      <c r="B3" s="365"/>
      <c r="C3" s="365"/>
      <c r="D3" s="365"/>
      <c r="E3" s="365"/>
      <c r="F3" s="365"/>
    </row>
    <row r="4" spans="3:6" s="150" customFormat="1" ht="15" customHeight="1">
      <c r="C4" s="151"/>
      <c r="D4" s="152"/>
      <c r="E4" s="152"/>
      <c r="F4" s="152"/>
    </row>
    <row r="5" spans="2:6" s="86" customFormat="1" ht="15" customHeight="1">
      <c r="B5" s="366" t="s">
        <v>291</v>
      </c>
      <c r="C5" s="366"/>
      <c r="D5" s="366"/>
      <c r="E5" s="366"/>
      <c r="F5" s="366"/>
    </row>
    <row r="6" spans="2:6" s="86" customFormat="1" ht="15.75">
      <c r="B6" s="367" t="s">
        <v>224</v>
      </c>
      <c r="C6" s="367"/>
      <c r="D6" s="367"/>
      <c r="E6" s="367"/>
      <c r="F6" s="367"/>
    </row>
    <row r="7" spans="2:6" s="86" customFormat="1" ht="15" customHeight="1">
      <c r="B7" s="366" t="s">
        <v>93</v>
      </c>
      <c r="C7" s="366"/>
      <c r="D7" s="366"/>
      <c r="E7" s="366"/>
      <c r="F7" s="366"/>
    </row>
    <row r="8" spans="2:6" s="147" customFormat="1" ht="12" customHeight="1" thickBot="1">
      <c r="B8" s="148"/>
      <c r="C8" s="153"/>
      <c r="D8" s="154"/>
      <c r="E8" s="154"/>
      <c r="F8" s="155"/>
    </row>
    <row r="9" spans="1:6" s="147" customFormat="1" ht="16.5" customHeight="1" thickBot="1">
      <c r="A9" s="319" t="s">
        <v>121</v>
      </c>
      <c r="B9" s="348" t="s">
        <v>122</v>
      </c>
      <c r="C9" s="351" t="s">
        <v>225</v>
      </c>
      <c r="D9" s="354" t="s">
        <v>226</v>
      </c>
      <c r="E9" s="354"/>
      <c r="F9" s="355"/>
    </row>
    <row r="10" spans="1:6" s="147" customFormat="1" ht="33" customHeight="1" thickBot="1">
      <c r="A10" s="320"/>
      <c r="B10" s="349"/>
      <c r="C10" s="352"/>
      <c r="D10" s="156" t="s">
        <v>227</v>
      </c>
      <c r="E10" s="157" t="s">
        <v>228</v>
      </c>
      <c r="F10" s="158" t="s">
        <v>229</v>
      </c>
    </row>
    <row r="11" spans="1:6" s="147" customFormat="1" ht="22.5" customHeight="1">
      <c r="A11" s="320"/>
      <c r="B11" s="349"/>
      <c r="C11" s="352"/>
      <c r="D11" s="356" t="s">
        <v>230</v>
      </c>
      <c r="E11" s="357"/>
      <c r="F11" s="358"/>
    </row>
    <row r="12" spans="1:6" ht="12.75">
      <c r="A12" s="320"/>
      <c r="B12" s="349"/>
      <c r="C12" s="352"/>
      <c r="D12" s="359"/>
      <c r="E12" s="360"/>
      <c r="F12" s="361"/>
    </row>
    <row r="13" spans="1:6" ht="3" customHeight="1" thickBot="1">
      <c r="A13" s="311"/>
      <c r="B13" s="350"/>
      <c r="C13" s="353"/>
      <c r="D13" s="362"/>
      <c r="E13" s="363"/>
      <c r="F13" s="364"/>
    </row>
    <row r="14" spans="1:6" ht="30">
      <c r="A14" s="230" t="s">
        <v>138</v>
      </c>
      <c r="B14" s="229" t="s">
        <v>139</v>
      </c>
      <c r="C14" s="160">
        <f aca="true" t="shared" si="0" ref="C14:C20">SUM(D14:F14)</f>
        <v>1665</v>
      </c>
      <c r="D14" s="160">
        <f>7+495</f>
        <v>502</v>
      </c>
      <c r="E14" s="160">
        <v>1163</v>
      </c>
      <c r="F14" s="161"/>
    </row>
    <row r="15" spans="1:6" ht="15">
      <c r="A15" s="78" t="s">
        <v>141</v>
      </c>
      <c r="B15" s="76" t="s">
        <v>142</v>
      </c>
      <c r="C15" s="162">
        <f t="shared" si="0"/>
        <v>76</v>
      </c>
      <c r="D15" s="162">
        <v>76</v>
      </c>
      <c r="E15" s="162"/>
      <c r="F15" s="163"/>
    </row>
    <row r="16" spans="1:6" ht="15.75">
      <c r="A16" s="290" t="s">
        <v>322</v>
      </c>
      <c r="B16" s="291" t="s">
        <v>323</v>
      </c>
      <c r="C16" s="162">
        <f t="shared" si="0"/>
        <v>316</v>
      </c>
      <c r="D16" s="162">
        <v>316</v>
      </c>
      <c r="E16" s="162"/>
      <c r="F16" s="163"/>
    </row>
    <row r="17" spans="1:6" ht="15">
      <c r="A17" s="78" t="s">
        <v>231</v>
      </c>
      <c r="B17" s="76" t="s">
        <v>232</v>
      </c>
      <c r="C17" s="162">
        <f t="shared" si="0"/>
        <v>15947</v>
      </c>
      <c r="D17" s="162">
        <f>14330-299-116+18+9+1160+430</f>
        <v>15532</v>
      </c>
      <c r="E17" s="162"/>
      <c r="F17" s="163">
        <f>299+116</f>
        <v>415</v>
      </c>
    </row>
    <row r="18" spans="1:6" ht="15">
      <c r="A18" s="167">
        <v>107051</v>
      </c>
      <c r="B18" s="81" t="s">
        <v>293</v>
      </c>
      <c r="C18" s="162">
        <f t="shared" si="0"/>
        <v>672</v>
      </c>
      <c r="D18" s="162">
        <v>672</v>
      </c>
      <c r="E18" s="162"/>
      <c r="F18" s="163"/>
    </row>
    <row r="19" spans="1:6" ht="15">
      <c r="A19" s="78">
        <v>107055</v>
      </c>
      <c r="B19" s="82" t="s">
        <v>297</v>
      </c>
      <c r="C19" s="162">
        <f t="shared" si="0"/>
        <v>591</v>
      </c>
      <c r="D19" s="162">
        <v>591</v>
      </c>
      <c r="E19" s="162"/>
      <c r="F19" s="163"/>
    </row>
    <row r="20" spans="1:6" ht="30.75" thickBot="1">
      <c r="A20" s="167">
        <v>900020</v>
      </c>
      <c r="B20" s="76" t="s">
        <v>233</v>
      </c>
      <c r="C20" s="162">
        <f t="shared" si="0"/>
        <v>1490</v>
      </c>
      <c r="D20" s="162">
        <v>1490</v>
      </c>
      <c r="E20" s="162"/>
      <c r="F20" s="163"/>
    </row>
    <row r="21" spans="1:6" ht="30" customHeight="1" thickBot="1">
      <c r="A21" s="168"/>
      <c r="B21" s="168" t="s">
        <v>1</v>
      </c>
      <c r="C21" s="166">
        <f>SUM(C14:C20)</f>
        <v>20757</v>
      </c>
      <c r="D21" s="166">
        <f>SUM(D14:D20)</f>
        <v>19179</v>
      </c>
      <c r="E21" s="166">
        <f>SUM(E14:E20)</f>
        <v>1163</v>
      </c>
      <c r="F21" s="166">
        <f>SUM(F14:F20)</f>
        <v>415</v>
      </c>
    </row>
  </sheetData>
  <sheetProtection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4" sqref="A4:S4"/>
    </sheetView>
  </sheetViews>
  <sheetFormatPr defaultColWidth="9.00390625" defaultRowHeight="12.75"/>
  <cols>
    <col min="1" max="1" width="9.125" style="10" customWidth="1"/>
    <col min="2" max="2" width="42.125" style="10" customWidth="1"/>
    <col min="3" max="3" width="10.125" style="10" customWidth="1"/>
    <col min="4" max="7" width="10.375" style="10" customWidth="1"/>
    <col min="8" max="11" width="10.25390625" style="10" customWidth="1"/>
    <col min="12" max="12" width="9.625" style="10" customWidth="1"/>
    <col min="13" max="13" width="10.875" style="10" customWidth="1"/>
    <col min="14" max="14" width="11.125" style="10" customWidth="1"/>
    <col min="15" max="15" width="9.875" style="10" customWidth="1"/>
    <col min="16" max="16" width="10.625" style="10" customWidth="1"/>
    <col min="17" max="17" width="9.625" style="10" customWidth="1"/>
    <col min="18" max="16384" width="9.125" style="10" customWidth="1"/>
  </cols>
  <sheetData>
    <row r="1" spans="10:19" ht="15.75">
      <c r="J1" s="375" t="s">
        <v>345</v>
      </c>
      <c r="K1" s="375"/>
      <c r="L1" s="375"/>
      <c r="M1" s="375"/>
      <c r="N1" s="375"/>
      <c r="O1" s="375"/>
      <c r="P1" s="375"/>
      <c r="Q1" s="375"/>
      <c r="R1" s="375"/>
      <c r="S1" s="375"/>
    </row>
    <row r="2" spans="1:19" ht="15.75">
      <c r="A2" s="89" t="s">
        <v>326</v>
      </c>
      <c r="K2" s="380"/>
      <c r="L2" s="380"/>
      <c r="M2" s="380"/>
      <c r="N2" s="380"/>
      <c r="O2" s="380"/>
      <c r="P2" s="380"/>
      <c r="Q2" s="380"/>
      <c r="R2" s="380"/>
      <c r="S2" s="380"/>
    </row>
    <row r="3" spans="1:16" ht="15.75" customHeigh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9" s="73" customFormat="1" ht="15.7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</row>
    <row r="5" spans="1:16" s="73" customFormat="1" ht="15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9" s="73" customFormat="1" ht="15.75" customHeight="1">
      <c r="A6" s="382" t="s">
        <v>291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</row>
    <row r="7" spans="1:19" s="73" customFormat="1" ht="15.75" customHeight="1">
      <c r="A7" s="382" t="s">
        <v>120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</row>
    <row r="8" spans="1:19" s="73" customFormat="1" ht="15.75" customHeight="1">
      <c r="A8" s="382" t="s">
        <v>159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</row>
    <row r="9" spans="18:19" s="73" customFormat="1" ht="15.75" thickBot="1">
      <c r="R9" s="381" t="s">
        <v>5</v>
      </c>
      <c r="S9" s="381"/>
    </row>
    <row r="10" spans="1:19" s="74" customFormat="1" ht="20.25" customHeight="1" thickBot="1">
      <c r="A10" s="397" t="s">
        <v>121</v>
      </c>
      <c r="B10" s="400" t="s">
        <v>122</v>
      </c>
      <c r="C10" s="369" t="s">
        <v>123</v>
      </c>
      <c r="D10" s="389" t="s">
        <v>124</v>
      </c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1"/>
      <c r="R10" s="392" t="s">
        <v>2</v>
      </c>
      <c r="S10" s="393"/>
    </row>
    <row r="11" spans="1:19" s="74" customFormat="1" ht="38.25" customHeight="1" thickBot="1">
      <c r="A11" s="398"/>
      <c r="B11" s="401"/>
      <c r="C11" s="370"/>
      <c r="D11" s="394" t="s">
        <v>40</v>
      </c>
      <c r="E11" s="395"/>
      <c r="F11" s="395"/>
      <c r="G11" s="395"/>
      <c r="H11" s="395"/>
      <c r="I11" s="396"/>
      <c r="J11" s="389" t="s">
        <v>41</v>
      </c>
      <c r="K11" s="390"/>
      <c r="L11" s="390"/>
      <c r="M11" s="391"/>
      <c r="N11" s="383" t="s">
        <v>125</v>
      </c>
      <c r="O11" s="384"/>
      <c r="P11" s="384"/>
      <c r="Q11" s="385"/>
      <c r="R11" s="378" t="s">
        <v>6</v>
      </c>
      <c r="S11" s="379"/>
    </row>
    <row r="12" spans="1:19" s="74" customFormat="1" ht="21" customHeight="1" thickBot="1">
      <c r="A12" s="398"/>
      <c r="B12" s="401"/>
      <c r="C12" s="370"/>
      <c r="D12" s="369" t="s">
        <v>126</v>
      </c>
      <c r="E12" s="369" t="s">
        <v>127</v>
      </c>
      <c r="F12" s="369" t="s">
        <v>128</v>
      </c>
      <c r="G12" s="369" t="s">
        <v>129</v>
      </c>
      <c r="H12" s="369" t="s">
        <v>130</v>
      </c>
      <c r="I12" s="403" t="s">
        <v>131</v>
      </c>
      <c r="J12" s="372" t="s">
        <v>132</v>
      </c>
      <c r="K12" s="372" t="s">
        <v>42</v>
      </c>
      <c r="L12" s="369" t="s">
        <v>234</v>
      </c>
      <c r="M12" s="386" t="s">
        <v>235</v>
      </c>
      <c r="N12" s="369" t="s">
        <v>133</v>
      </c>
      <c r="O12" s="369" t="s">
        <v>134</v>
      </c>
      <c r="P12" s="369" t="s">
        <v>334</v>
      </c>
      <c r="Q12" s="386" t="s">
        <v>236</v>
      </c>
      <c r="R12" s="144" t="s">
        <v>135</v>
      </c>
      <c r="S12" s="145" t="s">
        <v>136</v>
      </c>
    </row>
    <row r="13" spans="1:19" s="74" customFormat="1" ht="18.75" customHeight="1">
      <c r="A13" s="398"/>
      <c r="B13" s="401"/>
      <c r="C13" s="370"/>
      <c r="D13" s="370"/>
      <c r="E13" s="370"/>
      <c r="F13" s="370"/>
      <c r="G13" s="370"/>
      <c r="H13" s="370"/>
      <c r="I13" s="404"/>
      <c r="J13" s="373"/>
      <c r="K13" s="373"/>
      <c r="L13" s="370"/>
      <c r="M13" s="387"/>
      <c r="N13" s="370"/>
      <c r="O13" s="370"/>
      <c r="P13" s="370"/>
      <c r="Q13" s="387"/>
      <c r="R13" s="376" t="s">
        <v>137</v>
      </c>
      <c r="S13" s="377"/>
    </row>
    <row r="14" spans="1:19" s="74" customFormat="1" ht="20.25" customHeight="1" thickBot="1">
      <c r="A14" s="399"/>
      <c r="B14" s="402"/>
      <c r="C14" s="371"/>
      <c r="D14" s="371"/>
      <c r="E14" s="371"/>
      <c r="F14" s="371"/>
      <c r="G14" s="371"/>
      <c r="H14" s="371"/>
      <c r="I14" s="405"/>
      <c r="J14" s="374"/>
      <c r="K14" s="374"/>
      <c r="L14" s="371"/>
      <c r="M14" s="388"/>
      <c r="N14" s="371"/>
      <c r="O14" s="371"/>
      <c r="P14" s="371"/>
      <c r="Q14" s="388"/>
      <c r="R14" s="378"/>
      <c r="S14" s="379"/>
    </row>
    <row r="15" spans="1:19" s="73" customFormat="1" ht="30">
      <c r="A15" s="75" t="s">
        <v>138</v>
      </c>
      <c r="B15" s="294" t="s">
        <v>139</v>
      </c>
      <c r="C15" s="295">
        <f>I15+M15+O15+P15</f>
        <v>6794</v>
      </c>
      <c r="D15" s="296">
        <v>3059</v>
      </c>
      <c r="E15" s="297">
        <v>830</v>
      </c>
      <c r="F15" s="297">
        <v>2697</v>
      </c>
      <c r="G15" s="297"/>
      <c r="H15" s="297">
        <v>208</v>
      </c>
      <c r="I15" s="298">
        <f aca="true" t="shared" si="0" ref="I15:I34">SUM(D15:H15)</f>
        <v>6794</v>
      </c>
      <c r="J15" s="299"/>
      <c r="K15" s="299"/>
      <c r="L15" s="299"/>
      <c r="M15" s="300"/>
      <c r="N15" s="300"/>
      <c r="O15" s="301"/>
      <c r="P15" s="302"/>
      <c r="Q15" s="302"/>
      <c r="R15" s="303">
        <v>0.5</v>
      </c>
      <c r="S15" s="304">
        <v>0.5</v>
      </c>
    </row>
    <row r="16" spans="1:19" s="73" customFormat="1" ht="15">
      <c r="A16" s="78" t="s">
        <v>140</v>
      </c>
      <c r="B16" s="305" t="s">
        <v>19</v>
      </c>
      <c r="C16" s="170">
        <f>I16+M16+O16+P16</f>
        <v>88</v>
      </c>
      <c r="D16" s="83"/>
      <c r="E16" s="84"/>
      <c r="F16" s="84">
        <v>88</v>
      </c>
      <c r="G16" s="84"/>
      <c r="H16" s="84"/>
      <c r="I16" s="171">
        <f t="shared" si="0"/>
        <v>88</v>
      </c>
      <c r="J16" s="85"/>
      <c r="K16" s="85"/>
      <c r="L16" s="85"/>
      <c r="M16" s="172"/>
      <c r="N16" s="172"/>
      <c r="O16" s="173"/>
      <c r="P16" s="174"/>
      <c r="Q16" s="174"/>
      <c r="R16" s="79"/>
      <c r="S16" s="306"/>
    </row>
    <row r="17" spans="1:19" s="73" customFormat="1" ht="30">
      <c r="A17" s="78" t="s">
        <v>231</v>
      </c>
      <c r="B17" s="305" t="s">
        <v>232</v>
      </c>
      <c r="C17" s="170">
        <f>I17+M17+O17+P17</f>
        <v>550</v>
      </c>
      <c r="D17" s="83"/>
      <c r="E17" s="84"/>
      <c r="F17" s="84"/>
      <c r="G17" s="84"/>
      <c r="H17" s="84"/>
      <c r="I17" s="171">
        <f t="shared" si="0"/>
        <v>0</v>
      </c>
      <c r="J17" s="85"/>
      <c r="K17" s="85"/>
      <c r="L17" s="85"/>
      <c r="M17" s="172"/>
      <c r="N17" s="172"/>
      <c r="O17" s="173"/>
      <c r="P17" s="174">
        <v>550</v>
      </c>
      <c r="Q17" s="174">
        <f>P17</f>
        <v>550</v>
      </c>
      <c r="R17" s="79"/>
      <c r="S17" s="306"/>
    </row>
    <row r="18" spans="1:19" s="73" customFormat="1" ht="15.75">
      <c r="A18" s="290" t="s">
        <v>322</v>
      </c>
      <c r="B18" s="291" t="s">
        <v>323</v>
      </c>
      <c r="C18" s="170">
        <f>I18+M18+O18+P18</f>
        <v>316</v>
      </c>
      <c r="D18" s="83">
        <v>279</v>
      </c>
      <c r="E18" s="84">
        <v>37</v>
      </c>
      <c r="F18" s="84"/>
      <c r="G18" s="84"/>
      <c r="H18" s="84"/>
      <c r="I18" s="171">
        <f t="shared" si="0"/>
        <v>316</v>
      </c>
      <c r="J18" s="85"/>
      <c r="K18" s="85"/>
      <c r="L18" s="85"/>
      <c r="M18" s="172"/>
      <c r="N18" s="172"/>
      <c r="O18" s="173"/>
      <c r="P18" s="174"/>
      <c r="Q18" s="174"/>
      <c r="R18" s="79"/>
      <c r="S18" s="306"/>
    </row>
    <row r="19" spans="1:19" s="73" customFormat="1" ht="29.25" customHeight="1">
      <c r="A19" s="78" t="s">
        <v>143</v>
      </c>
      <c r="B19" s="305" t="s">
        <v>144</v>
      </c>
      <c r="C19" s="170">
        <f aca="true" t="shared" si="1" ref="C19:C34">I19+M19+O19+P19</f>
        <v>1106</v>
      </c>
      <c r="D19" s="83"/>
      <c r="E19" s="84"/>
      <c r="F19" s="84">
        <f>676+430</f>
        <v>1106</v>
      </c>
      <c r="G19" s="85"/>
      <c r="H19" s="84"/>
      <c r="I19" s="171">
        <f t="shared" si="0"/>
        <v>1106</v>
      </c>
      <c r="J19" s="85"/>
      <c r="K19" s="85"/>
      <c r="L19" s="85"/>
      <c r="M19" s="172"/>
      <c r="N19" s="172"/>
      <c r="O19" s="173"/>
      <c r="P19" s="174"/>
      <c r="Q19" s="174"/>
      <c r="R19" s="80"/>
      <c r="S19" s="306"/>
    </row>
    <row r="20" spans="1:19" s="73" customFormat="1" ht="15">
      <c r="A20" s="78" t="s">
        <v>145</v>
      </c>
      <c r="B20" s="305" t="s">
        <v>146</v>
      </c>
      <c r="C20" s="170">
        <f t="shared" si="1"/>
        <v>184</v>
      </c>
      <c r="D20" s="83"/>
      <c r="E20" s="84"/>
      <c r="F20" s="84">
        <v>184</v>
      </c>
      <c r="G20" s="85"/>
      <c r="H20" s="84"/>
      <c r="I20" s="171">
        <f t="shared" si="0"/>
        <v>184</v>
      </c>
      <c r="J20" s="85"/>
      <c r="K20" s="85"/>
      <c r="L20" s="85"/>
      <c r="M20" s="172"/>
      <c r="N20" s="172"/>
      <c r="O20" s="173"/>
      <c r="P20" s="174"/>
      <c r="Q20" s="174"/>
      <c r="R20" s="80"/>
      <c r="S20" s="306"/>
    </row>
    <row r="21" spans="1:19" s="73" customFormat="1" ht="30">
      <c r="A21" s="78" t="s">
        <v>147</v>
      </c>
      <c r="B21" s="305" t="s">
        <v>148</v>
      </c>
      <c r="C21" s="170">
        <f t="shared" si="1"/>
        <v>610</v>
      </c>
      <c r="D21" s="83"/>
      <c r="E21" s="84"/>
      <c r="F21" s="84">
        <v>610</v>
      </c>
      <c r="G21" s="85"/>
      <c r="H21" s="84"/>
      <c r="I21" s="171">
        <f t="shared" si="0"/>
        <v>610</v>
      </c>
      <c r="J21" s="85"/>
      <c r="K21" s="85"/>
      <c r="L21" s="85"/>
      <c r="M21" s="172">
        <f>K21</f>
        <v>0</v>
      </c>
      <c r="N21" s="172"/>
      <c r="O21" s="173"/>
      <c r="P21" s="174"/>
      <c r="Q21" s="174"/>
      <c r="R21" s="77"/>
      <c r="S21" s="306"/>
    </row>
    <row r="22" spans="1:19" s="73" customFormat="1" ht="15">
      <c r="A22" s="78" t="s">
        <v>149</v>
      </c>
      <c r="B22" s="305" t="s">
        <v>17</v>
      </c>
      <c r="C22" s="170">
        <f t="shared" si="1"/>
        <v>73</v>
      </c>
      <c r="D22" s="83"/>
      <c r="E22" s="84"/>
      <c r="F22" s="84">
        <v>73</v>
      </c>
      <c r="G22" s="85"/>
      <c r="H22" s="84"/>
      <c r="I22" s="171">
        <f t="shared" si="0"/>
        <v>73</v>
      </c>
      <c r="J22" s="85"/>
      <c r="K22" s="85"/>
      <c r="L22" s="85"/>
      <c r="M22" s="172">
        <f>K22</f>
        <v>0</v>
      </c>
      <c r="N22" s="172"/>
      <c r="O22" s="173"/>
      <c r="P22" s="174"/>
      <c r="Q22" s="174"/>
      <c r="R22" s="80"/>
      <c r="S22" s="306"/>
    </row>
    <row r="23" spans="1:19" s="73" customFormat="1" ht="15">
      <c r="A23" s="78" t="s">
        <v>150</v>
      </c>
      <c r="B23" s="305" t="s">
        <v>20</v>
      </c>
      <c r="C23" s="170">
        <f t="shared" si="1"/>
        <v>1492</v>
      </c>
      <c r="D23" s="83">
        <v>564</v>
      </c>
      <c r="E23" s="84">
        <v>155</v>
      </c>
      <c r="F23" s="84">
        <v>773</v>
      </c>
      <c r="G23" s="84"/>
      <c r="H23" s="84"/>
      <c r="I23" s="171">
        <f t="shared" si="0"/>
        <v>1492</v>
      </c>
      <c r="J23" s="85"/>
      <c r="K23" s="85"/>
      <c r="L23" s="85"/>
      <c r="M23" s="172">
        <f>K23</f>
        <v>0</v>
      </c>
      <c r="N23" s="172"/>
      <c r="O23" s="173"/>
      <c r="P23" s="174"/>
      <c r="Q23" s="174"/>
      <c r="R23" s="80">
        <v>0.25</v>
      </c>
      <c r="S23" s="306">
        <v>0.25</v>
      </c>
    </row>
    <row r="24" spans="1:19" s="73" customFormat="1" ht="15">
      <c r="A24" s="78" t="s">
        <v>151</v>
      </c>
      <c r="B24" s="305" t="s">
        <v>18</v>
      </c>
      <c r="C24" s="170">
        <f t="shared" si="1"/>
        <v>41</v>
      </c>
      <c r="D24" s="83"/>
      <c r="E24" s="84"/>
      <c r="F24" s="84"/>
      <c r="G24" s="84"/>
      <c r="H24" s="84">
        <v>41</v>
      </c>
      <c r="I24" s="171">
        <f t="shared" si="0"/>
        <v>41</v>
      </c>
      <c r="J24" s="85"/>
      <c r="K24" s="85"/>
      <c r="L24" s="85"/>
      <c r="M24" s="172">
        <f>K24</f>
        <v>0</v>
      </c>
      <c r="N24" s="172"/>
      <c r="O24" s="173"/>
      <c r="P24" s="174"/>
      <c r="Q24" s="174"/>
      <c r="R24" s="80"/>
      <c r="S24" s="306"/>
    </row>
    <row r="25" spans="1:19" s="73" customFormat="1" ht="30">
      <c r="A25" s="78" t="s">
        <v>294</v>
      </c>
      <c r="B25" s="305" t="s">
        <v>295</v>
      </c>
      <c r="C25" s="170">
        <f t="shared" si="1"/>
        <v>1206</v>
      </c>
      <c r="D25" s="83">
        <f>549+6</f>
        <v>555</v>
      </c>
      <c r="E25" s="84">
        <f>151+3</f>
        <v>154</v>
      </c>
      <c r="F25" s="84">
        <f>451-9</f>
        <v>442</v>
      </c>
      <c r="G25" s="84"/>
      <c r="H25" s="84"/>
      <c r="I25" s="171">
        <f t="shared" si="0"/>
        <v>1151</v>
      </c>
      <c r="J25" s="85"/>
      <c r="K25" s="85">
        <v>55</v>
      </c>
      <c r="L25" s="85"/>
      <c r="M25" s="172">
        <f>K25</f>
        <v>55</v>
      </c>
      <c r="N25" s="172"/>
      <c r="O25" s="173"/>
      <c r="P25" s="174"/>
      <c r="Q25" s="174"/>
      <c r="R25" s="80">
        <v>0.25</v>
      </c>
      <c r="S25" s="306">
        <v>0.25</v>
      </c>
    </row>
    <row r="26" spans="1:19" s="73" customFormat="1" ht="17.25" customHeight="1">
      <c r="A26" s="78" t="s">
        <v>152</v>
      </c>
      <c r="B26" s="305" t="s">
        <v>153</v>
      </c>
      <c r="C26" s="170">
        <f t="shared" si="1"/>
        <v>0</v>
      </c>
      <c r="D26" s="83"/>
      <c r="E26" s="84"/>
      <c r="F26" s="84"/>
      <c r="G26" s="84"/>
      <c r="H26" s="84"/>
      <c r="I26" s="171">
        <f t="shared" si="0"/>
        <v>0</v>
      </c>
      <c r="J26" s="85"/>
      <c r="K26" s="85"/>
      <c r="L26" s="85"/>
      <c r="M26" s="172"/>
      <c r="N26" s="172"/>
      <c r="O26" s="173"/>
      <c r="P26" s="174"/>
      <c r="Q26" s="174"/>
      <c r="R26" s="80"/>
      <c r="S26" s="306"/>
    </row>
    <row r="27" spans="1:19" s="73" customFormat="1" ht="30">
      <c r="A27" s="78">
        <v>101150</v>
      </c>
      <c r="B27" s="305" t="s">
        <v>154</v>
      </c>
      <c r="C27" s="170">
        <f t="shared" si="1"/>
        <v>26</v>
      </c>
      <c r="D27" s="83"/>
      <c r="E27" s="84"/>
      <c r="F27" s="84"/>
      <c r="G27" s="84">
        <v>26</v>
      </c>
      <c r="H27" s="84"/>
      <c r="I27" s="171">
        <f t="shared" si="0"/>
        <v>26</v>
      </c>
      <c r="J27" s="85"/>
      <c r="K27" s="85"/>
      <c r="L27" s="85"/>
      <c r="M27" s="172"/>
      <c r="N27" s="172"/>
      <c r="O27" s="173"/>
      <c r="P27" s="174"/>
      <c r="Q27" s="174"/>
      <c r="R27" s="80"/>
      <c r="S27" s="306"/>
    </row>
    <row r="28" spans="1:19" s="73" customFormat="1" ht="20.25" customHeight="1">
      <c r="A28" s="78">
        <v>104051</v>
      </c>
      <c r="B28" s="307" t="s">
        <v>281</v>
      </c>
      <c r="C28" s="170">
        <f t="shared" si="1"/>
        <v>116</v>
      </c>
      <c r="D28" s="83"/>
      <c r="E28" s="84"/>
      <c r="F28" s="84"/>
      <c r="G28" s="84">
        <v>116</v>
      </c>
      <c r="H28" s="84"/>
      <c r="I28" s="171">
        <f t="shared" si="0"/>
        <v>116</v>
      </c>
      <c r="J28" s="85"/>
      <c r="K28" s="85"/>
      <c r="L28" s="85"/>
      <c r="M28" s="172"/>
      <c r="N28" s="172"/>
      <c r="O28" s="173"/>
      <c r="P28" s="174"/>
      <c r="Q28" s="174"/>
      <c r="R28" s="80"/>
      <c r="S28" s="306"/>
    </row>
    <row r="29" spans="1:19" s="73" customFormat="1" ht="15">
      <c r="A29" s="78">
        <v>105010</v>
      </c>
      <c r="B29" s="305" t="s">
        <v>155</v>
      </c>
      <c r="C29" s="170">
        <f t="shared" si="1"/>
        <v>68</v>
      </c>
      <c r="D29" s="83"/>
      <c r="E29" s="84"/>
      <c r="F29" s="84"/>
      <c r="G29" s="84">
        <v>68</v>
      </c>
      <c r="H29" s="84"/>
      <c r="I29" s="171">
        <f t="shared" si="0"/>
        <v>68</v>
      </c>
      <c r="J29" s="85"/>
      <c r="K29" s="85"/>
      <c r="L29" s="85"/>
      <c r="M29" s="172"/>
      <c r="N29" s="172"/>
      <c r="O29" s="173"/>
      <c r="P29" s="174"/>
      <c r="Q29" s="174"/>
      <c r="R29" s="80"/>
      <c r="S29" s="306"/>
    </row>
    <row r="30" spans="1:19" s="73" customFormat="1" ht="30">
      <c r="A30" s="78">
        <v>106020</v>
      </c>
      <c r="B30" s="305" t="s">
        <v>156</v>
      </c>
      <c r="C30" s="170">
        <f t="shared" si="1"/>
        <v>501</v>
      </c>
      <c r="D30" s="83"/>
      <c r="E30" s="84"/>
      <c r="F30" s="84"/>
      <c r="G30" s="84">
        <v>501</v>
      </c>
      <c r="H30" s="84"/>
      <c r="I30" s="171">
        <f t="shared" si="0"/>
        <v>501</v>
      </c>
      <c r="J30" s="85"/>
      <c r="K30" s="85"/>
      <c r="L30" s="85"/>
      <c r="M30" s="172"/>
      <c r="N30" s="172"/>
      <c r="O30" s="173"/>
      <c r="P30" s="174"/>
      <c r="Q30" s="174"/>
      <c r="R30" s="80"/>
      <c r="S30" s="306"/>
    </row>
    <row r="31" spans="1:19" s="73" customFormat="1" ht="15">
      <c r="A31" s="78" t="s">
        <v>157</v>
      </c>
      <c r="B31" s="81" t="s">
        <v>296</v>
      </c>
      <c r="C31" s="170">
        <f t="shared" si="1"/>
        <v>828</v>
      </c>
      <c r="D31" s="83"/>
      <c r="E31" s="84"/>
      <c r="F31" s="84">
        <v>828</v>
      </c>
      <c r="G31" s="84"/>
      <c r="H31" s="84"/>
      <c r="I31" s="171">
        <f t="shared" si="0"/>
        <v>828</v>
      </c>
      <c r="J31" s="85"/>
      <c r="K31" s="85"/>
      <c r="L31" s="85"/>
      <c r="M31" s="172"/>
      <c r="N31" s="172"/>
      <c r="O31" s="173"/>
      <c r="P31" s="174"/>
      <c r="Q31" s="174"/>
      <c r="R31" s="80"/>
      <c r="S31" s="306"/>
    </row>
    <row r="32" spans="1:19" s="73" customFormat="1" ht="15">
      <c r="A32" s="78">
        <v>107055</v>
      </c>
      <c r="B32" s="307" t="s">
        <v>297</v>
      </c>
      <c r="C32" s="170">
        <f t="shared" si="1"/>
        <v>5350</v>
      </c>
      <c r="D32" s="83">
        <f>1698-15+14+7</f>
        <v>1704</v>
      </c>
      <c r="E32" s="84">
        <f>463+4+2</f>
        <v>469</v>
      </c>
      <c r="F32" s="84">
        <v>1017</v>
      </c>
      <c r="G32" s="84"/>
      <c r="H32" s="84"/>
      <c r="I32" s="171">
        <f t="shared" si="0"/>
        <v>3190</v>
      </c>
      <c r="J32" s="85">
        <f>1160+409+591</f>
        <v>2160</v>
      </c>
      <c r="K32" s="85"/>
      <c r="L32" s="85"/>
      <c r="M32" s="172">
        <f>J32</f>
        <v>2160</v>
      </c>
      <c r="N32" s="172"/>
      <c r="O32" s="173"/>
      <c r="P32" s="174"/>
      <c r="Q32" s="174"/>
      <c r="R32" s="80">
        <v>1</v>
      </c>
      <c r="S32" s="306">
        <v>1</v>
      </c>
    </row>
    <row r="33" spans="1:19" s="73" customFormat="1" ht="30">
      <c r="A33" s="78">
        <v>107060</v>
      </c>
      <c r="B33" s="305" t="s">
        <v>158</v>
      </c>
      <c r="C33" s="170">
        <f t="shared" si="1"/>
        <v>300</v>
      </c>
      <c r="D33" s="83"/>
      <c r="E33" s="84"/>
      <c r="F33" s="84"/>
      <c r="G33" s="84">
        <v>300</v>
      </c>
      <c r="H33" s="84"/>
      <c r="I33" s="171">
        <f t="shared" si="0"/>
        <v>300</v>
      </c>
      <c r="J33" s="85"/>
      <c r="K33" s="85"/>
      <c r="L33" s="85"/>
      <c r="M33" s="172"/>
      <c r="N33" s="172"/>
      <c r="O33" s="173"/>
      <c r="P33" s="174"/>
      <c r="Q33" s="174"/>
      <c r="R33" s="146"/>
      <c r="S33" s="308"/>
    </row>
    <row r="34" spans="1:19" s="73" customFormat="1" ht="15.75" thickBot="1">
      <c r="A34" s="78">
        <v>900070</v>
      </c>
      <c r="B34" s="305" t="s">
        <v>282</v>
      </c>
      <c r="C34" s="170">
        <f t="shared" si="1"/>
        <v>1108</v>
      </c>
      <c r="D34" s="83"/>
      <c r="E34" s="84"/>
      <c r="F34" s="84"/>
      <c r="G34" s="84"/>
      <c r="H34" s="84">
        <f>464-409-55</f>
        <v>0</v>
      </c>
      <c r="I34" s="171">
        <f t="shared" si="0"/>
        <v>0</v>
      </c>
      <c r="J34" s="85"/>
      <c r="K34" s="85"/>
      <c r="L34" s="85">
        <f>1163-55</f>
        <v>1108</v>
      </c>
      <c r="M34" s="172">
        <f>SUM(J34:L34)</f>
        <v>1108</v>
      </c>
      <c r="N34" s="172"/>
      <c r="O34" s="173"/>
      <c r="P34" s="174"/>
      <c r="Q34" s="174"/>
      <c r="R34" s="80"/>
      <c r="S34" s="306"/>
    </row>
    <row r="35" spans="1:19" s="73" customFormat="1" ht="33.75" customHeight="1" thickBot="1">
      <c r="A35" s="175"/>
      <c r="B35" s="176" t="s">
        <v>237</v>
      </c>
      <c r="C35" s="177">
        <f>SUM(C15:C34)</f>
        <v>20757</v>
      </c>
      <c r="D35" s="177">
        <f aca="true" t="shared" si="2" ref="D35:I35">SUM(D15:D34)</f>
        <v>6161</v>
      </c>
      <c r="E35" s="177">
        <f t="shared" si="2"/>
        <v>1645</v>
      </c>
      <c r="F35" s="177">
        <f t="shared" si="2"/>
        <v>7818</v>
      </c>
      <c r="G35" s="177">
        <f t="shared" si="2"/>
        <v>1011</v>
      </c>
      <c r="H35" s="177">
        <f t="shared" si="2"/>
        <v>249</v>
      </c>
      <c r="I35" s="177">
        <f t="shared" si="2"/>
        <v>16884</v>
      </c>
      <c r="J35" s="177">
        <f>SUM(J15:J34)</f>
        <v>2160</v>
      </c>
      <c r="K35" s="177">
        <f>SUM(K21:K34)</f>
        <v>55</v>
      </c>
      <c r="L35" s="177">
        <f>SUM(L15:L34)</f>
        <v>1108</v>
      </c>
      <c r="M35" s="177">
        <f>SUM(M15:M34)</f>
        <v>3323</v>
      </c>
      <c r="N35" s="177"/>
      <c r="O35" s="177"/>
      <c r="P35" s="177">
        <f>SUM(P15:P34)</f>
        <v>550</v>
      </c>
      <c r="Q35" s="178">
        <f>P35</f>
        <v>550</v>
      </c>
      <c r="R35" s="177">
        <f>SUM(R15:R33)</f>
        <v>2</v>
      </c>
      <c r="S35" s="178">
        <f>SUM(S15:S33)</f>
        <v>2</v>
      </c>
    </row>
    <row r="36" ht="12.75">
      <c r="S36" s="292" t="s">
        <v>330</v>
      </c>
    </row>
  </sheetData>
  <sheetProtection/>
  <mergeCells count="32">
    <mergeCell ref="A6:S6"/>
    <mergeCell ref="J12:J14"/>
    <mergeCell ref="A10:A14"/>
    <mergeCell ref="B10:B14"/>
    <mergeCell ref="C10:C14"/>
    <mergeCell ref="F12:F14"/>
    <mergeCell ref="D10:Q10"/>
    <mergeCell ref="I12:I14"/>
    <mergeCell ref="D12:D14"/>
    <mergeCell ref="J11:M11"/>
    <mergeCell ref="R10:S10"/>
    <mergeCell ref="D11:I11"/>
    <mergeCell ref="J1:S1"/>
    <mergeCell ref="R13:S14"/>
    <mergeCell ref="R11:S11"/>
    <mergeCell ref="P12:P14"/>
    <mergeCell ref="K2:S2"/>
    <mergeCell ref="R9:S9"/>
    <mergeCell ref="A7:S7"/>
    <mergeCell ref="O12:O14"/>
    <mergeCell ref="A4:S4"/>
    <mergeCell ref="H12:H14"/>
    <mergeCell ref="A3:P3"/>
    <mergeCell ref="G12:G14"/>
    <mergeCell ref="K12:K14"/>
    <mergeCell ref="L12:L14"/>
    <mergeCell ref="N11:Q11"/>
    <mergeCell ref="M12:M14"/>
    <mergeCell ref="Q12:Q14"/>
    <mergeCell ref="N12:N14"/>
    <mergeCell ref="E12:E14"/>
    <mergeCell ref="A8:S8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9.125" style="159" customWidth="1"/>
    <col min="2" max="2" width="63.125" style="159" customWidth="1"/>
    <col min="3" max="6" width="26.25390625" style="159" customWidth="1"/>
    <col min="7" max="16384" width="9.125" style="159" customWidth="1"/>
  </cols>
  <sheetData>
    <row r="1" spans="5:6" ht="15.75">
      <c r="E1" s="89" t="s">
        <v>346</v>
      </c>
      <c r="F1" s="147"/>
    </row>
    <row r="2" spans="1:6" s="147" customFormat="1" ht="15.75">
      <c r="A2" s="89" t="s">
        <v>331</v>
      </c>
      <c r="C2" s="148"/>
      <c r="D2" s="149"/>
      <c r="E2" s="149"/>
      <c r="F2" s="149"/>
    </row>
    <row r="3" spans="2:6" s="37" customFormat="1" ht="15" customHeight="1">
      <c r="B3" s="365"/>
      <c r="C3" s="365"/>
      <c r="D3" s="365"/>
      <c r="E3" s="365"/>
      <c r="F3" s="365"/>
    </row>
    <row r="4" spans="3:6" s="150" customFormat="1" ht="15" customHeight="1">
      <c r="C4" s="151"/>
      <c r="D4" s="152"/>
      <c r="E4" s="152"/>
      <c r="F4" s="152"/>
    </row>
    <row r="5" spans="2:6" s="86" customFormat="1" ht="15" customHeight="1">
      <c r="B5" s="366" t="s">
        <v>291</v>
      </c>
      <c r="C5" s="366"/>
      <c r="D5" s="366"/>
      <c r="E5" s="366"/>
      <c r="F5" s="366"/>
    </row>
    <row r="6" spans="2:6" s="86" customFormat="1" ht="15.75">
      <c r="B6" s="367" t="s">
        <v>238</v>
      </c>
      <c r="C6" s="367"/>
      <c r="D6" s="367"/>
      <c r="E6" s="367"/>
      <c r="F6" s="367"/>
    </row>
    <row r="7" spans="2:6" s="86" customFormat="1" ht="15" customHeight="1">
      <c r="B7" s="366" t="s">
        <v>93</v>
      </c>
      <c r="C7" s="366"/>
      <c r="D7" s="366"/>
      <c r="E7" s="366"/>
      <c r="F7" s="366"/>
    </row>
    <row r="8" spans="2:6" s="147" customFormat="1" ht="12" customHeight="1" thickBot="1">
      <c r="B8" s="148"/>
      <c r="C8" s="153"/>
      <c r="D8" s="154"/>
      <c r="E8" s="154"/>
      <c r="F8" s="155"/>
    </row>
    <row r="9" spans="1:6" s="147" customFormat="1" ht="16.5" customHeight="1" thickBot="1">
      <c r="A9" s="319" t="s">
        <v>121</v>
      </c>
      <c r="B9" s="348" t="s">
        <v>122</v>
      </c>
      <c r="C9" s="351" t="s">
        <v>239</v>
      </c>
      <c r="D9" s="354" t="s">
        <v>226</v>
      </c>
      <c r="E9" s="354"/>
      <c r="F9" s="355"/>
    </row>
    <row r="10" spans="1:6" s="147" customFormat="1" ht="33" customHeight="1" thickBot="1">
      <c r="A10" s="320"/>
      <c r="B10" s="349"/>
      <c r="C10" s="352"/>
      <c r="D10" s="156" t="s">
        <v>227</v>
      </c>
      <c r="E10" s="157" t="s">
        <v>228</v>
      </c>
      <c r="F10" s="158" t="s">
        <v>229</v>
      </c>
    </row>
    <row r="11" spans="1:6" s="147" customFormat="1" ht="22.5" customHeight="1">
      <c r="A11" s="320"/>
      <c r="B11" s="349"/>
      <c r="C11" s="352"/>
      <c r="D11" s="356" t="s">
        <v>230</v>
      </c>
      <c r="E11" s="357"/>
      <c r="F11" s="358"/>
    </row>
    <row r="12" spans="1:6" ht="12.75">
      <c r="A12" s="320"/>
      <c r="B12" s="349"/>
      <c r="C12" s="352"/>
      <c r="D12" s="359"/>
      <c r="E12" s="360"/>
      <c r="F12" s="361"/>
    </row>
    <row r="13" spans="1:6" ht="3" customHeight="1" thickBot="1">
      <c r="A13" s="311"/>
      <c r="B13" s="350"/>
      <c r="C13" s="353"/>
      <c r="D13" s="362"/>
      <c r="E13" s="363"/>
      <c r="F13" s="364"/>
    </row>
    <row r="14" spans="1:6" ht="30">
      <c r="A14" s="75" t="s">
        <v>138</v>
      </c>
      <c r="B14" s="76" t="s">
        <v>139</v>
      </c>
      <c r="C14" s="160">
        <f>SUM(D14:F14)</f>
        <v>6794</v>
      </c>
      <c r="D14" s="160">
        <f>6795-187-1</f>
        <v>6607</v>
      </c>
      <c r="E14" s="160">
        <f>48+8+9+112+10</f>
        <v>187</v>
      </c>
      <c r="F14" s="160"/>
    </row>
    <row r="15" spans="1:6" ht="15">
      <c r="A15" s="78" t="s">
        <v>140</v>
      </c>
      <c r="B15" s="76" t="s">
        <v>19</v>
      </c>
      <c r="C15" s="162">
        <f aca="true" t="shared" si="0" ref="C15:C33">SUM(D15:F15)</f>
        <v>88</v>
      </c>
      <c r="D15" s="162">
        <v>88</v>
      </c>
      <c r="E15" s="162"/>
      <c r="F15" s="162"/>
    </row>
    <row r="16" spans="1:6" ht="15">
      <c r="A16" s="78" t="s">
        <v>231</v>
      </c>
      <c r="B16" s="76" t="s">
        <v>232</v>
      </c>
      <c r="C16" s="162">
        <f t="shared" si="0"/>
        <v>550</v>
      </c>
      <c r="D16" s="162">
        <v>550</v>
      </c>
      <c r="E16" s="162"/>
      <c r="F16" s="162"/>
    </row>
    <row r="17" spans="1:6" ht="15.75">
      <c r="A17" s="290" t="s">
        <v>322</v>
      </c>
      <c r="B17" s="291" t="s">
        <v>323</v>
      </c>
      <c r="C17" s="162">
        <f t="shared" si="0"/>
        <v>316</v>
      </c>
      <c r="D17" s="162">
        <v>316</v>
      </c>
      <c r="E17" s="162"/>
      <c r="F17" s="162"/>
    </row>
    <row r="18" spans="1:6" ht="15">
      <c r="A18" s="78" t="s">
        <v>143</v>
      </c>
      <c r="B18" s="76" t="s">
        <v>144</v>
      </c>
      <c r="C18" s="162">
        <f t="shared" si="0"/>
        <v>1106</v>
      </c>
      <c r="D18" s="162">
        <f>676+430</f>
        <v>1106</v>
      </c>
      <c r="E18" s="162"/>
      <c r="F18" s="162"/>
    </row>
    <row r="19" spans="1:6" ht="15">
      <c r="A19" s="78" t="s">
        <v>145</v>
      </c>
      <c r="B19" s="76" t="s">
        <v>146</v>
      </c>
      <c r="C19" s="162">
        <f t="shared" si="0"/>
        <v>184</v>
      </c>
      <c r="D19" s="162">
        <v>184</v>
      </c>
      <c r="E19" s="162"/>
      <c r="F19" s="162"/>
    </row>
    <row r="20" spans="1:6" ht="15">
      <c r="A20" s="78" t="s">
        <v>147</v>
      </c>
      <c r="B20" s="76" t="s">
        <v>148</v>
      </c>
      <c r="C20" s="162">
        <f t="shared" si="0"/>
        <v>610</v>
      </c>
      <c r="D20" s="162">
        <f>610</f>
        <v>610</v>
      </c>
      <c r="E20" s="162"/>
      <c r="F20" s="162"/>
    </row>
    <row r="21" spans="1:6" ht="15">
      <c r="A21" s="78" t="s">
        <v>149</v>
      </c>
      <c r="B21" s="76" t="s">
        <v>17</v>
      </c>
      <c r="C21" s="162">
        <f t="shared" si="0"/>
        <v>73</v>
      </c>
      <c r="D21" s="162">
        <v>73</v>
      </c>
      <c r="E21" s="162"/>
      <c r="F21" s="162"/>
    </row>
    <row r="22" spans="1:6" ht="15">
      <c r="A22" s="78" t="s">
        <v>150</v>
      </c>
      <c r="B22" s="76" t="s">
        <v>20</v>
      </c>
      <c r="C22" s="162">
        <f t="shared" si="0"/>
        <v>1492</v>
      </c>
      <c r="D22" s="162">
        <f>1492-52</f>
        <v>1440</v>
      </c>
      <c r="E22" s="162">
        <f>24+15+6+7</f>
        <v>52</v>
      </c>
      <c r="F22" s="162"/>
    </row>
    <row r="23" spans="1:6" ht="15">
      <c r="A23" s="78" t="s">
        <v>151</v>
      </c>
      <c r="B23" s="76" t="s">
        <v>18</v>
      </c>
      <c r="C23" s="162">
        <f t="shared" si="0"/>
        <v>41</v>
      </c>
      <c r="D23" s="162"/>
      <c r="E23" s="162">
        <v>41</v>
      </c>
      <c r="F23" s="162"/>
    </row>
    <row r="24" spans="1:6" ht="15">
      <c r="A24" s="78" t="s">
        <v>294</v>
      </c>
      <c r="B24" s="76" t="s">
        <v>295</v>
      </c>
      <c r="C24" s="162">
        <f t="shared" si="0"/>
        <v>1206</v>
      </c>
      <c r="D24" s="162">
        <f>1151-33+55</f>
        <v>1173</v>
      </c>
      <c r="E24" s="162">
        <f>24+4+5</f>
        <v>33</v>
      </c>
      <c r="F24" s="162"/>
    </row>
    <row r="25" spans="1:6" ht="15">
      <c r="A25" s="78" t="s">
        <v>152</v>
      </c>
      <c r="B25" s="76" t="s">
        <v>153</v>
      </c>
      <c r="C25" s="162">
        <f t="shared" si="0"/>
        <v>0</v>
      </c>
      <c r="D25" s="162"/>
      <c r="E25" s="162"/>
      <c r="F25" s="162"/>
    </row>
    <row r="26" spans="1:6" ht="15">
      <c r="A26" s="78">
        <v>101150</v>
      </c>
      <c r="B26" s="76" t="s">
        <v>154</v>
      </c>
      <c r="C26" s="162">
        <f t="shared" si="0"/>
        <v>26</v>
      </c>
      <c r="D26" s="162">
        <v>26</v>
      </c>
      <c r="E26" s="162"/>
      <c r="F26" s="162"/>
    </row>
    <row r="27" spans="1:6" ht="15">
      <c r="A27" s="78">
        <v>104051</v>
      </c>
      <c r="B27" s="82" t="s">
        <v>281</v>
      </c>
      <c r="C27" s="162">
        <f t="shared" si="0"/>
        <v>116</v>
      </c>
      <c r="D27" s="162"/>
      <c r="E27" s="162"/>
      <c r="F27" s="162">
        <v>116</v>
      </c>
    </row>
    <row r="28" spans="1:6" ht="15">
      <c r="A28" s="78">
        <v>105010</v>
      </c>
      <c r="B28" s="76" t="s">
        <v>155</v>
      </c>
      <c r="C28" s="162">
        <f t="shared" si="0"/>
        <v>68</v>
      </c>
      <c r="D28" s="162"/>
      <c r="E28" s="162"/>
      <c r="F28" s="162">
        <v>68</v>
      </c>
    </row>
    <row r="29" spans="1:6" ht="15">
      <c r="A29" s="78">
        <v>106020</v>
      </c>
      <c r="B29" s="76" t="s">
        <v>156</v>
      </c>
      <c r="C29" s="162">
        <f t="shared" si="0"/>
        <v>501</v>
      </c>
      <c r="D29" s="162">
        <v>250</v>
      </c>
      <c r="E29" s="162"/>
      <c r="F29" s="162">
        <v>251</v>
      </c>
    </row>
    <row r="30" spans="1:6" ht="15">
      <c r="A30" s="78" t="s">
        <v>157</v>
      </c>
      <c r="B30" s="81" t="s">
        <v>293</v>
      </c>
      <c r="C30" s="162">
        <f t="shared" si="0"/>
        <v>828</v>
      </c>
      <c r="D30" s="162">
        <v>828</v>
      </c>
      <c r="E30" s="162"/>
      <c r="F30" s="162"/>
    </row>
    <row r="31" spans="1:6" ht="15">
      <c r="A31" s="78">
        <v>107055</v>
      </c>
      <c r="B31" s="82" t="s">
        <v>297</v>
      </c>
      <c r="C31" s="162">
        <f t="shared" si="0"/>
        <v>5350</v>
      </c>
      <c r="D31" s="162">
        <f>3163-130+18+9+1160+409+591</f>
        <v>5220</v>
      </c>
      <c r="E31" s="162">
        <f>96+16+18</f>
        <v>130</v>
      </c>
      <c r="F31" s="162"/>
    </row>
    <row r="32" spans="1:6" ht="15">
      <c r="A32" s="78">
        <v>107060</v>
      </c>
      <c r="B32" s="81" t="s">
        <v>158</v>
      </c>
      <c r="C32" s="162">
        <f t="shared" si="0"/>
        <v>300</v>
      </c>
      <c r="D32" s="162">
        <v>300</v>
      </c>
      <c r="E32" s="162"/>
      <c r="F32" s="162"/>
    </row>
    <row r="33" spans="1:6" ht="15.75" thickBot="1">
      <c r="A33" s="78">
        <v>900070</v>
      </c>
      <c r="B33" s="81" t="s">
        <v>282</v>
      </c>
      <c r="C33" s="162">
        <f t="shared" si="0"/>
        <v>1108</v>
      </c>
      <c r="D33" s="162"/>
      <c r="E33" s="162">
        <f>1326+300-409-55-55+1</f>
        <v>1108</v>
      </c>
      <c r="F33" s="162"/>
    </row>
    <row r="34" spans="1:6" ht="33" customHeight="1" thickBot="1">
      <c r="A34" s="164"/>
      <c r="B34" s="165" t="s">
        <v>1</v>
      </c>
      <c r="C34" s="166">
        <f>SUM(C14:C33)</f>
        <v>20757</v>
      </c>
      <c r="D34" s="166">
        <f>SUM(D14:D33)</f>
        <v>18771</v>
      </c>
      <c r="E34" s="166">
        <f>SUM(E14:E33)</f>
        <v>1551</v>
      </c>
      <c r="F34" s="166">
        <f>SUM(F14:F33)</f>
        <v>435</v>
      </c>
    </row>
    <row r="35" ht="12.75">
      <c r="F35" s="293" t="s">
        <v>330</v>
      </c>
    </row>
  </sheetData>
  <sheetProtection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3" sqref="A3:B3"/>
    </sheetView>
  </sheetViews>
  <sheetFormatPr defaultColWidth="9.00390625" defaultRowHeight="12.75"/>
  <cols>
    <col min="1" max="1" width="49.125" style="0" customWidth="1"/>
    <col min="2" max="2" width="36.125" style="0" customWidth="1"/>
  </cols>
  <sheetData>
    <row r="1" spans="1:3" ht="15.75">
      <c r="A1" s="375" t="s">
        <v>347</v>
      </c>
      <c r="B1" s="375"/>
      <c r="C1" s="159"/>
    </row>
    <row r="2" spans="1:2" ht="15.75">
      <c r="A2" s="89" t="s">
        <v>340</v>
      </c>
      <c r="B2" s="147"/>
    </row>
    <row r="3" spans="1:2" ht="15.75">
      <c r="A3" s="413"/>
      <c r="B3" s="413"/>
    </row>
    <row r="4" spans="1:2" ht="16.5">
      <c r="A4" s="267"/>
      <c r="B4" s="267"/>
    </row>
    <row r="5" spans="1:2" ht="15.75">
      <c r="A5" s="413" t="s">
        <v>291</v>
      </c>
      <c r="B5" s="413"/>
    </row>
    <row r="6" spans="1:2" ht="15.75">
      <c r="A6" s="414" t="s">
        <v>313</v>
      </c>
      <c r="B6" s="414"/>
    </row>
    <row r="7" spans="1:2" ht="17.25" thickBot="1">
      <c r="A7" s="415" t="s">
        <v>93</v>
      </c>
      <c r="B7" s="415"/>
    </row>
    <row r="8" spans="1:2" ht="12.75">
      <c r="A8" s="406" t="s">
        <v>0</v>
      </c>
      <c r="B8" s="409" t="s">
        <v>314</v>
      </c>
    </row>
    <row r="9" spans="1:2" ht="12.75">
      <c r="A9" s="407"/>
      <c r="B9" s="410"/>
    </row>
    <row r="10" spans="1:2" ht="13.5" thickBot="1">
      <c r="A10" s="408"/>
      <c r="B10" s="411"/>
    </row>
    <row r="11" spans="1:2" ht="16.5">
      <c r="A11" s="412" t="s">
        <v>315</v>
      </c>
      <c r="B11" s="412"/>
    </row>
    <row r="12" spans="1:2" ht="16.5">
      <c r="A12" s="268"/>
      <c r="B12" s="268"/>
    </row>
    <row r="13" spans="1:2" ht="16.5">
      <c r="A13" s="269" t="s">
        <v>316</v>
      </c>
      <c r="B13" s="270"/>
    </row>
    <row r="14" spans="1:2" ht="16.5">
      <c r="A14" s="270" t="s">
        <v>317</v>
      </c>
      <c r="B14" s="271">
        <f>1689+471</f>
        <v>2160</v>
      </c>
    </row>
    <row r="15" spans="1:2" ht="16.5">
      <c r="A15" s="272"/>
      <c r="B15" s="272"/>
    </row>
    <row r="16" spans="1:2" ht="16.5">
      <c r="A16" s="274" t="s">
        <v>318</v>
      </c>
      <c r="B16" s="275">
        <v>2160</v>
      </c>
    </row>
    <row r="17" spans="1:2" ht="16.5">
      <c r="A17" s="273"/>
      <c r="B17" s="310" t="s">
        <v>330</v>
      </c>
    </row>
  </sheetData>
  <mergeCells count="8">
    <mergeCell ref="A1:B1"/>
    <mergeCell ref="A8:A10"/>
    <mergeCell ref="B8:B10"/>
    <mergeCell ref="A11:B11"/>
    <mergeCell ref="A3:B3"/>
    <mergeCell ref="A5:B5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3" sqref="A3:B3"/>
    </sheetView>
  </sheetViews>
  <sheetFormatPr defaultColWidth="9.00390625" defaultRowHeight="12.75"/>
  <cols>
    <col min="1" max="1" width="49.125" style="0" customWidth="1"/>
    <col min="2" max="2" width="36.125" style="0" customWidth="1"/>
  </cols>
  <sheetData>
    <row r="1" spans="1:3" ht="15.75">
      <c r="A1" s="375" t="s">
        <v>348</v>
      </c>
      <c r="B1" s="375"/>
      <c r="C1" s="159"/>
    </row>
    <row r="2" spans="1:2" ht="15.75">
      <c r="A2" s="89" t="s">
        <v>341</v>
      </c>
      <c r="B2" s="266"/>
    </row>
    <row r="3" spans="1:2" ht="15.75">
      <c r="A3" s="413"/>
      <c r="B3" s="413"/>
    </row>
    <row r="4" spans="1:2" ht="16.5">
      <c r="A4" s="267"/>
      <c r="B4" s="267"/>
    </row>
    <row r="5" spans="1:2" ht="15.75">
      <c r="A5" s="413" t="s">
        <v>291</v>
      </c>
      <c r="B5" s="413"/>
    </row>
    <row r="6" spans="1:2" ht="15.75">
      <c r="A6" s="414" t="s">
        <v>335</v>
      </c>
      <c r="B6" s="414"/>
    </row>
    <row r="7" spans="1:2" ht="17.25" thickBot="1">
      <c r="A7" s="415" t="s">
        <v>93</v>
      </c>
      <c r="B7" s="415"/>
    </row>
    <row r="8" spans="1:2" ht="12.75">
      <c r="A8" s="406" t="s">
        <v>0</v>
      </c>
      <c r="B8" s="409" t="s">
        <v>314</v>
      </c>
    </row>
    <row r="9" spans="1:2" ht="12.75">
      <c r="A9" s="407"/>
      <c r="B9" s="410"/>
    </row>
    <row r="10" spans="1:2" ht="13.5" thickBot="1">
      <c r="A10" s="408"/>
      <c r="B10" s="411"/>
    </row>
    <row r="11" spans="1:2" ht="16.5">
      <c r="A11" s="412"/>
      <c r="B11" s="412"/>
    </row>
    <row r="12" spans="1:2" ht="33">
      <c r="A12" s="309" t="s">
        <v>338</v>
      </c>
      <c r="B12" s="268"/>
    </row>
    <row r="13" spans="1:2" ht="16.5">
      <c r="A13" s="268"/>
      <c r="B13" s="268"/>
    </row>
    <row r="14" spans="1:2" ht="16.5">
      <c r="A14" s="270" t="s">
        <v>337</v>
      </c>
      <c r="B14" s="271">
        <v>55</v>
      </c>
    </row>
    <row r="15" spans="1:2" ht="16.5">
      <c r="A15" s="270"/>
      <c r="B15" s="271"/>
    </row>
    <row r="16" spans="1:2" ht="16.5">
      <c r="A16" s="272"/>
      <c r="B16" s="272"/>
    </row>
    <row r="17" spans="1:2" ht="16.5">
      <c r="A17" s="274" t="s">
        <v>339</v>
      </c>
      <c r="B17" s="275">
        <v>55</v>
      </c>
    </row>
    <row r="18" spans="1:2" ht="16.5">
      <c r="A18" s="273"/>
      <c r="B18" s="312" t="s">
        <v>330</v>
      </c>
    </row>
  </sheetData>
  <mergeCells count="8">
    <mergeCell ref="A1:B1"/>
    <mergeCell ref="A8:A10"/>
    <mergeCell ref="B8:B10"/>
    <mergeCell ref="A11:B11"/>
    <mergeCell ref="A3:B3"/>
    <mergeCell ref="A5:B5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.75390625" style="86" customWidth="1"/>
    <col min="2" max="2" width="74.375" style="86" customWidth="1"/>
    <col min="3" max="3" width="19.875" style="86" customWidth="1"/>
    <col min="4" max="16384" width="9.125" style="86" customWidth="1"/>
  </cols>
  <sheetData>
    <row r="1" spans="2:3" ht="15.75">
      <c r="B1" s="325" t="s">
        <v>349</v>
      </c>
      <c r="C1" s="325"/>
    </row>
    <row r="2" spans="1:3" ht="15.75">
      <c r="A2" s="169" t="s">
        <v>332</v>
      </c>
      <c r="B2" s="169"/>
      <c r="C2" s="43"/>
    </row>
    <row r="3" s="87" customFormat="1" ht="15.75">
      <c r="C3" s="88"/>
    </row>
    <row r="5" spans="1:3" ht="15.75">
      <c r="A5" s="416"/>
      <c r="B5" s="416"/>
      <c r="C5" s="416"/>
    </row>
    <row r="6" spans="1:3" ht="15.75">
      <c r="A6" s="89"/>
      <c r="B6" s="89"/>
      <c r="C6" s="89"/>
    </row>
    <row r="7" spans="1:3" ht="15.75">
      <c r="A7" s="416" t="s">
        <v>291</v>
      </c>
      <c r="B7" s="416"/>
      <c r="C7" s="416"/>
    </row>
    <row r="8" spans="1:3" ht="15.75">
      <c r="A8" s="416" t="s">
        <v>300</v>
      </c>
      <c r="B8" s="416"/>
      <c r="C8" s="416"/>
    </row>
    <row r="9" spans="1:3" ht="15.75">
      <c r="A9" s="416" t="s">
        <v>93</v>
      </c>
      <c r="B9" s="416"/>
      <c r="C9" s="416"/>
    </row>
    <row r="10" ht="16.5" thickBot="1"/>
    <row r="11" spans="1:3" s="3" customFormat="1" ht="15.75">
      <c r="A11" s="90" t="s">
        <v>160</v>
      </c>
      <c r="B11" s="91"/>
      <c r="C11" s="92" t="s">
        <v>11</v>
      </c>
    </row>
    <row r="12" spans="1:3" s="3" customFormat="1" ht="15.75">
      <c r="A12" s="93"/>
      <c r="B12" s="94" t="s">
        <v>161</v>
      </c>
      <c r="C12" s="95" t="s">
        <v>7</v>
      </c>
    </row>
    <row r="13" spans="1:3" s="3" customFormat="1" ht="16.5" thickBot="1">
      <c r="A13" s="96" t="s">
        <v>22</v>
      </c>
      <c r="B13" s="143"/>
      <c r="C13" s="97" t="s">
        <v>162</v>
      </c>
    </row>
    <row r="14" spans="1:3" s="37" customFormat="1" ht="41.25" customHeight="1" thickBot="1">
      <c r="A14" s="104" t="s">
        <v>23</v>
      </c>
      <c r="B14" s="105" t="s">
        <v>221</v>
      </c>
      <c r="C14" s="106">
        <f>464-409-55</f>
        <v>0</v>
      </c>
    </row>
    <row r="15" spans="1:3" s="3" customFormat="1" ht="42" customHeight="1" thickBot="1">
      <c r="A15" s="99"/>
      <c r="B15" s="100" t="s">
        <v>222</v>
      </c>
      <c r="C15" s="98">
        <f>C14</f>
        <v>0</v>
      </c>
    </row>
    <row r="16" spans="1:3" s="37" customFormat="1" ht="41.25" customHeight="1" thickBot="1">
      <c r="A16" s="104" t="s">
        <v>23</v>
      </c>
      <c r="B16" s="105" t="s">
        <v>298</v>
      </c>
      <c r="C16" s="106">
        <f>1163-55</f>
        <v>1108</v>
      </c>
    </row>
    <row r="17" spans="1:3" s="3" customFormat="1" ht="42" customHeight="1" thickBot="1">
      <c r="A17" s="99"/>
      <c r="B17" s="100" t="s">
        <v>223</v>
      </c>
      <c r="C17" s="98">
        <f>SUM(C16)</f>
        <v>1108</v>
      </c>
    </row>
    <row r="18" spans="1:3" s="3" customFormat="1" ht="42" customHeight="1" thickBot="1">
      <c r="A18" s="96"/>
      <c r="B18" s="101" t="s">
        <v>163</v>
      </c>
      <c r="C18" s="102">
        <f>C15+C17</f>
        <v>1108</v>
      </c>
    </row>
    <row r="22" ht="15.75">
      <c r="A22" s="103"/>
    </row>
    <row r="23" ht="15.75">
      <c r="A23" s="103"/>
    </row>
    <row r="111" ht="15.75">
      <c r="A111" s="103"/>
    </row>
  </sheetData>
  <sheetProtection/>
  <mergeCells count="5">
    <mergeCell ref="B1:C1"/>
    <mergeCell ref="A9:C9"/>
    <mergeCell ref="A5:C5"/>
    <mergeCell ref="A7:C7"/>
    <mergeCell ref="A8:C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2015-05-22T08:51:14Z</cp:lastPrinted>
  <dcterms:created xsi:type="dcterms:W3CDTF">2002-11-26T17:22:50Z</dcterms:created>
  <dcterms:modified xsi:type="dcterms:W3CDTF">2015-05-26T07:06:28Z</dcterms:modified>
  <cp:category/>
  <cp:version/>
  <cp:contentType/>
  <cp:contentStatus/>
</cp:coreProperties>
</file>