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120" windowHeight="8190" activeTab="3"/>
  </bookViews>
  <sheets>
    <sheet name="kiadások részletes" sheetId="1" r:id="rId1"/>
    <sheet name="összesítő" sheetId="2" r:id="rId2"/>
    <sheet name="Illetmények" sheetId="3" r:id="rId3"/>
    <sheet name="személyi közös hiv." sheetId="5" r:id="rId4"/>
  </sheets>
  <calcPr calcId="145621"/>
</workbook>
</file>

<file path=xl/calcChain.xml><?xml version="1.0" encoding="utf-8"?>
<calcChain xmlns="http://schemas.openxmlformats.org/spreadsheetml/2006/main">
  <c r="E24" i="2" l="1"/>
  <c r="K45" i="1"/>
  <c r="D30" i="5" l="1"/>
  <c r="E30" i="5"/>
  <c r="F30" i="5"/>
  <c r="G30" i="5"/>
  <c r="H30" i="5"/>
  <c r="C30" i="5"/>
  <c r="J9" i="5" l="1"/>
  <c r="K9" i="5"/>
  <c r="I9" i="5"/>
  <c r="E25" i="2"/>
  <c r="I26" i="1" l="1"/>
  <c r="J26" i="1"/>
  <c r="H26" i="1"/>
  <c r="I25" i="1"/>
  <c r="J25" i="1"/>
  <c r="H25" i="1"/>
  <c r="I24" i="1"/>
  <c r="J24" i="1"/>
  <c r="H24" i="1"/>
  <c r="I41" i="1"/>
  <c r="J41" i="1"/>
  <c r="H41" i="1"/>
  <c r="K37" i="5" l="1"/>
  <c r="I37" i="5"/>
  <c r="E32" i="5"/>
  <c r="F32" i="5"/>
  <c r="G32" i="5"/>
  <c r="H32" i="5"/>
  <c r="D32" i="5"/>
  <c r="C32" i="5"/>
  <c r="E31" i="5"/>
  <c r="F31" i="5"/>
  <c r="G31" i="5"/>
  <c r="H31" i="5"/>
  <c r="D31" i="5"/>
  <c r="C31" i="5"/>
  <c r="E23" i="5"/>
  <c r="F23" i="5"/>
  <c r="G23" i="5"/>
  <c r="M19" i="3" l="1"/>
  <c r="M20" i="3"/>
  <c r="M21" i="3"/>
  <c r="M22" i="3"/>
  <c r="M18" i="3"/>
  <c r="M17" i="3"/>
  <c r="F15" i="3"/>
  <c r="F28" i="3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I10" i="5"/>
  <c r="I11" i="5"/>
  <c r="I12" i="5"/>
  <c r="I13" i="5"/>
  <c r="I14" i="5"/>
  <c r="I15" i="5"/>
  <c r="I16" i="5"/>
  <c r="I17" i="5"/>
  <c r="I18" i="5"/>
  <c r="I19" i="5"/>
  <c r="I20" i="5"/>
  <c r="K25" i="1"/>
  <c r="K26" i="1"/>
  <c r="K24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8" i="1"/>
  <c r="I23" i="1"/>
  <c r="J23" i="1"/>
  <c r="I27" i="1"/>
  <c r="J27" i="1"/>
  <c r="H27" i="1"/>
  <c r="H23" i="1"/>
  <c r="I47" i="1"/>
  <c r="J47" i="1"/>
  <c r="H47" i="1"/>
  <c r="K44" i="1"/>
  <c r="K46" i="1"/>
  <c r="H43" i="1"/>
  <c r="K39" i="1"/>
  <c r="K40" i="1"/>
  <c r="K41" i="1"/>
  <c r="K42" i="1"/>
  <c r="K33" i="1"/>
  <c r="K34" i="1"/>
  <c r="K35" i="1"/>
  <c r="K36" i="1"/>
  <c r="K37" i="1"/>
  <c r="K38" i="1"/>
  <c r="K29" i="1"/>
  <c r="K30" i="1"/>
  <c r="K31" i="1"/>
  <c r="K32" i="1"/>
  <c r="K28" i="1"/>
  <c r="I43" i="1"/>
  <c r="J43" i="1"/>
  <c r="C23" i="5"/>
  <c r="L47" i="1"/>
  <c r="L43" i="1"/>
  <c r="L27" i="1"/>
  <c r="L23" i="1"/>
  <c r="J31" i="5" l="1"/>
  <c r="J32" i="5"/>
  <c r="K27" i="1"/>
  <c r="H48" i="1"/>
  <c r="J48" i="1"/>
  <c r="I48" i="1"/>
  <c r="I32" i="5"/>
  <c r="I31" i="5"/>
  <c r="K23" i="1"/>
  <c r="K47" i="1"/>
  <c r="K43" i="1"/>
  <c r="L48" i="1"/>
  <c r="C21" i="2"/>
  <c r="C29" i="2" s="1"/>
  <c r="C30" i="2" s="1"/>
  <c r="B21" i="2"/>
  <c r="B29" i="2" s="1"/>
  <c r="B30" i="2" s="1"/>
  <c r="F62" i="3"/>
  <c r="D64" i="3" s="1"/>
  <c r="D18" i="2"/>
  <c r="D21" i="2" s="1"/>
  <c r="F29" i="5"/>
  <c r="H23" i="5"/>
  <c r="H28" i="5"/>
  <c r="D23" i="5"/>
  <c r="D29" i="5" s="1"/>
  <c r="C29" i="5"/>
  <c r="E13" i="2"/>
  <c r="E14" i="2"/>
  <c r="E12" i="2"/>
  <c r="D20" i="2"/>
  <c r="E20" i="2" s="1"/>
  <c r="D19" i="2"/>
  <c r="E19" i="2" s="1"/>
  <c r="E18" i="2"/>
  <c r="E17" i="2"/>
  <c r="E16" i="2"/>
  <c r="E15" i="2"/>
  <c r="I33" i="5"/>
  <c r="J33" i="5"/>
  <c r="K35" i="5"/>
  <c r="K10" i="5"/>
  <c r="K12" i="5"/>
  <c r="K15" i="5"/>
  <c r="K16" i="5"/>
  <c r="K18" i="5"/>
  <c r="K19" i="5"/>
  <c r="I21" i="5"/>
  <c r="K21" i="5" s="1"/>
  <c r="I22" i="5"/>
  <c r="I8" i="5"/>
  <c r="J8" i="5"/>
  <c r="J30" i="5" s="1"/>
  <c r="J37" i="5"/>
  <c r="E29" i="5"/>
  <c r="G29" i="5"/>
  <c r="K28" i="5"/>
  <c r="K27" i="5"/>
  <c r="K26" i="5"/>
  <c r="K25" i="5"/>
  <c r="K24" i="5"/>
  <c r="K7" i="5"/>
  <c r="F14" i="3"/>
  <c r="D16" i="3" s="1"/>
  <c r="K13" i="5"/>
  <c r="K17" i="5"/>
  <c r="K11" i="5"/>
  <c r="H34" i="5"/>
  <c r="E64" i="3"/>
  <c r="E66" i="3" s="1"/>
  <c r="E65" i="3"/>
  <c r="E71" i="3"/>
  <c r="E74" i="3" s="1"/>
  <c r="E67" i="3" l="1"/>
  <c r="E68" i="3"/>
  <c r="C64" i="3"/>
  <c r="I30" i="5"/>
  <c r="E69" i="3"/>
  <c r="E75" i="3"/>
  <c r="E70" i="3"/>
  <c r="H29" i="5"/>
  <c r="B26" i="2"/>
  <c r="H36" i="5"/>
  <c r="H38" i="5" s="1"/>
  <c r="E34" i="5"/>
  <c r="E36" i="5" s="1"/>
  <c r="E38" i="5" s="1"/>
  <c r="E16" i="3"/>
  <c r="E29" i="3" s="1"/>
  <c r="C16" i="3"/>
  <c r="C21" i="3" s="1"/>
  <c r="E72" i="3"/>
  <c r="E73" i="3"/>
  <c r="K48" i="1"/>
  <c r="E22" i="3"/>
  <c r="E24" i="3" s="1"/>
  <c r="C26" i="3"/>
  <c r="K30" i="5"/>
  <c r="F34" i="5"/>
  <c r="F36" i="5" s="1"/>
  <c r="F38" i="5" s="1"/>
  <c r="J23" i="5"/>
  <c r="J29" i="5" s="1"/>
  <c r="K8" i="5"/>
  <c r="K22" i="5"/>
  <c r="I23" i="5"/>
  <c r="I29" i="5" s="1"/>
  <c r="C34" i="5"/>
  <c r="C36" i="5" s="1"/>
  <c r="E19" i="3"/>
  <c r="E21" i="2"/>
  <c r="E26" i="2" s="1"/>
  <c r="D29" i="2"/>
  <c r="D30" i="2" s="1"/>
  <c r="D26" i="2"/>
  <c r="D29" i="3"/>
  <c r="D19" i="3"/>
  <c r="D18" i="3"/>
  <c r="D22" i="3"/>
  <c r="D24" i="3" s="1"/>
  <c r="D17" i="3"/>
  <c r="D21" i="3"/>
  <c r="D20" i="3"/>
  <c r="D26" i="3"/>
  <c r="D66" i="3"/>
  <c r="D70" i="3"/>
  <c r="D65" i="3"/>
  <c r="D69" i="3"/>
  <c r="D68" i="3"/>
  <c r="D75" i="3"/>
  <c r="D67" i="3"/>
  <c r="D71" i="3"/>
  <c r="E20" i="3"/>
  <c r="E26" i="3"/>
  <c r="C22" i="3"/>
  <c r="E17" i="3"/>
  <c r="E21" i="3"/>
  <c r="E18" i="3"/>
  <c r="K20" i="5"/>
  <c r="K14" i="5"/>
  <c r="K33" i="5"/>
  <c r="D34" i="5"/>
  <c r="G34" i="5"/>
  <c r="G36" i="5" s="1"/>
  <c r="G38" i="5" s="1"/>
  <c r="K32" i="5"/>
  <c r="K31" i="5"/>
  <c r="C26" i="2"/>
  <c r="C29" i="3"/>
  <c r="F29" i="3" s="1"/>
  <c r="F67" i="3" l="1"/>
  <c r="C66" i="3"/>
  <c r="F65" i="3" s="1"/>
  <c r="C68" i="3"/>
  <c r="C65" i="3"/>
  <c r="C70" i="3"/>
  <c r="F69" i="3" s="1"/>
  <c r="C67" i="3"/>
  <c r="F66" i="3" s="1"/>
  <c r="C71" i="3"/>
  <c r="C75" i="3"/>
  <c r="F74" i="3" s="1"/>
  <c r="C69" i="3"/>
  <c r="F68" i="3" s="1"/>
  <c r="E76" i="3"/>
  <c r="J34" i="5"/>
  <c r="C19" i="3"/>
  <c r="F19" i="3" s="1"/>
  <c r="C20" i="3"/>
  <c r="C17" i="3"/>
  <c r="F17" i="3" s="1"/>
  <c r="C18" i="3"/>
  <c r="F18" i="3"/>
  <c r="F22" i="3"/>
  <c r="C24" i="3"/>
  <c r="F21" i="3"/>
  <c r="F26" i="3"/>
  <c r="F20" i="3"/>
  <c r="D36" i="5"/>
  <c r="J36" i="5" s="1"/>
  <c r="J38" i="5" s="1"/>
  <c r="I34" i="5"/>
  <c r="E25" i="3"/>
  <c r="K23" i="5"/>
  <c r="K29" i="5" s="1"/>
  <c r="C25" i="3"/>
  <c r="F64" i="3"/>
  <c r="D72" i="3"/>
  <c r="D23" i="3"/>
  <c r="E23" i="3"/>
  <c r="D73" i="3"/>
  <c r="D74" i="3"/>
  <c r="D25" i="3"/>
  <c r="C38" i="5"/>
  <c r="I36" i="5"/>
  <c r="C72" i="3" l="1"/>
  <c r="F73" i="3"/>
  <c r="C74" i="3"/>
  <c r="F70" i="3"/>
  <c r="C73" i="3"/>
  <c r="F72" i="3" s="1"/>
  <c r="K34" i="5"/>
  <c r="C23" i="3"/>
  <c r="C27" i="3" s="1"/>
  <c r="F24" i="3"/>
  <c r="F25" i="3"/>
  <c r="D38" i="5"/>
  <c r="D27" i="3"/>
  <c r="E27" i="3"/>
  <c r="D76" i="3"/>
  <c r="K36" i="5"/>
  <c r="K38" i="5" s="1"/>
  <c r="I38" i="5"/>
  <c r="F71" i="3" l="1"/>
  <c r="F75" i="3" s="1"/>
  <c r="C76" i="3"/>
  <c r="F23" i="3"/>
  <c r="F27" i="3"/>
</calcChain>
</file>

<file path=xl/comments1.xml><?xml version="1.0" encoding="utf-8"?>
<comments xmlns="http://schemas.openxmlformats.org/spreadsheetml/2006/main">
  <authors>
    <author>Sárközi Ferenc</author>
  </authors>
  <commentList>
    <comment ref="C19" authorId="0">
      <text>
        <r>
          <rPr>
            <b/>
            <sz val="8"/>
            <color indexed="81"/>
            <rFont val="Tahoma"/>
            <family val="2"/>
            <charset val="238"/>
          </rPr>
          <t>Sárközi Ferenc:</t>
        </r>
        <r>
          <rPr>
            <sz val="8"/>
            <color indexed="81"/>
            <rFont val="Tahoma"/>
            <family val="2"/>
            <charset val="238"/>
          </rPr>
          <t xml:space="preserve">
Horváth lné, ruházati ktgtér.
</t>
        </r>
      </text>
    </comment>
    <comment ref="C20" authorId="0">
      <text>
        <r>
          <rPr>
            <b/>
            <sz val="8"/>
            <color indexed="81"/>
            <rFont val="Tahoma"/>
            <family val="2"/>
            <charset val="238"/>
          </rPr>
          <t>Sárközi Ferenc:</t>
        </r>
        <r>
          <rPr>
            <sz val="8"/>
            <color indexed="81"/>
            <rFont val="Tahoma"/>
            <family val="2"/>
            <charset val="238"/>
          </rPr>
          <t xml:space="preserve">
Horváth lné, Futó Lné ruházati ktgtér.
</t>
        </r>
      </text>
    </comment>
  </commentList>
</comments>
</file>

<file path=xl/sharedStrings.xml><?xml version="1.0" encoding="utf-8"?>
<sst xmlns="http://schemas.openxmlformats.org/spreadsheetml/2006/main" count="215" uniqueCount="177">
  <si>
    <t>Megnevezés</t>
  </si>
  <si>
    <t>Kiadásnem</t>
  </si>
  <si>
    <t>Tárkány</t>
  </si>
  <si>
    <t>Ete</t>
  </si>
  <si>
    <t>Összesen</t>
  </si>
  <si>
    <t>Kiadás összesen</t>
  </si>
  <si>
    <t>Előirányzat</t>
  </si>
  <si>
    <t>összesen</t>
  </si>
  <si>
    <t>Személyi jellegű  juttatások</t>
  </si>
  <si>
    <t>Munkaadót terhelő járulékok</t>
  </si>
  <si>
    <t>Dologi és folyó kiadások</t>
  </si>
  <si>
    <t>Fejlesztési kiadások</t>
  </si>
  <si>
    <t>Fejl.c.pénzeszk.átadás, hiteltörlesztés</t>
  </si>
  <si>
    <t>Pénzeszköz átadás</t>
  </si>
  <si>
    <t>Ellátottak juttatásai</t>
  </si>
  <si>
    <t>Kiadások összesen</t>
  </si>
  <si>
    <t xml:space="preserve">Bevételek </t>
  </si>
  <si>
    <t>Önkormányzatok hozzájárulása</t>
  </si>
  <si>
    <t>alapilletm.</t>
  </si>
  <si>
    <t>illetménykieg.</t>
  </si>
  <si>
    <t>Megnevez</t>
  </si>
  <si>
    <t>Létszám</t>
  </si>
  <si>
    <t>nyelvpótlék</t>
  </si>
  <si>
    <t>Jub jut ktv</t>
  </si>
  <si>
    <t>Tisztdíj alpolgármester</t>
  </si>
  <si>
    <t>Áll.kív.egyéb jutt.</t>
  </si>
  <si>
    <t>52225*</t>
  </si>
  <si>
    <t>Áll.kív.ö.</t>
  </si>
  <si>
    <t>Személyi jell.jutt ö.</t>
  </si>
  <si>
    <t>Táppénzhj</t>
  </si>
  <si>
    <t>Szemj.össz.</t>
  </si>
  <si>
    <t>Rendsz. és nem rendsz juttatások</t>
  </si>
  <si>
    <t>Járulék összesen</t>
  </si>
  <si>
    <t>Önkormányzat módosított hozzájárulása</t>
  </si>
  <si>
    <t>Cafetéria,étk. hozzájárulás</t>
  </si>
  <si>
    <t>Jutalom, nem rendsz.jutt. (választás díjazása)</t>
  </si>
  <si>
    <t>Tisztdíj választás</t>
  </si>
  <si>
    <t xml:space="preserve">Szociális hozzájárulási adó 27%          </t>
  </si>
  <si>
    <t>közl.ktgt., egyéb ktg.térítés</t>
  </si>
  <si>
    <t>Megb.díj választás, népszámlálás</t>
  </si>
  <si>
    <t>Előző évi pénzmaradvány</t>
  </si>
  <si>
    <t>ezer Ft</t>
  </si>
  <si>
    <t xml:space="preserve">                                   adó:</t>
  </si>
  <si>
    <t xml:space="preserve">                                  EHO</t>
  </si>
  <si>
    <t>cafetéria keret bruttó 200.000 Ft, nettó 147.400</t>
  </si>
  <si>
    <t>Közösen viselt költségek megosztása lakosságszám szerint</t>
  </si>
  <si>
    <t>bérek járuléka</t>
  </si>
  <si>
    <t>cafetéria után fizetendő adó</t>
  </si>
  <si>
    <t>cafetéria után fizetendő EHO</t>
  </si>
  <si>
    <t>Megoszlás %</t>
  </si>
  <si>
    <t>Lakosságszám</t>
  </si>
  <si>
    <t>Csép</t>
  </si>
  <si>
    <t>Vezetői pótlék</t>
  </si>
  <si>
    <t>körjegyzői pótlék</t>
  </si>
  <si>
    <t>Kiküldetés, gépkocsi használat</t>
  </si>
  <si>
    <t>Közös Hivatal összesen</t>
  </si>
  <si>
    <t>saját</t>
  </si>
  <si>
    <t>közös</t>
  </si>
  <si>
    <t>kiküldetés, gépkocsi használat</t>
  </si>
  <si>
    <t>Eü.hjárulás 14 % cafetéria után</t>
  </si>
  <si>
    <t>Tárkány - Ete - Csép Közös Hivatal</t>
  </si>
  <si>
    <t>egyéb pótlék</t>
  </si>
  <si>
    <t>köztisztviselők összes bérköltsége lakosságszám szerinti megosztással.</t>
  </si>
  <si>
    <t xml:space="preserve"> 2. verzió  Közösen viselt költségek megosztása lakosságszám szerint</t>
  </si>
  <si>
    <t>Általános gazdálkodási tartalék .</t>
  </si>
  <si>
    <t>Tárkányi Közös Önkormányzati Hivatal</t>
  </si>
  <si>
    <t>Jegyző, aljegyző illetménye</t>
  </si>
  <si>
    <t>Kapott támogatás</t>
  </si>
  <si>
    <t>Közös Hivatal támogatása</t>
  </si>
  <si>
    <t>Havonta utalandó (12 hónap)</t>
  </si>
  <si>
    <t>9+2</t>
  </si>
  <si>
    <t>1/b melléklet</t>
  </si>
  <si>
    <t>1.b. melléklet folytatás</t>
  </si>
  <si>
    <t>.011130</t>
  </si>
  <si>
    <t>05110113</t>
  </si>
  <si>
    <t>Köztisztviselők,közalkalmazottak bére</t>
  </si>
  <si>
    <t>0511033</t>
  </si>
  <si>
    <t>0511063</t>
  </si>
  <si>
    <t>Jubileumi jutalom</t>
  </si>
  <si>
    <t>05110713</t>
  </si>
  <si>
    <t>Erzsébet utalvány</t>
  </si>
  <si>
    <t>05110723</t>
  </si>
  <si>
    <t>SZÉP kártya - vendéglátás</t>
  </si>
  <si>
    <t>05110733</t>
  </si>
  <si>
    <t>SZÉP kártya - étkezés</t>
  </si>
  <si>
    <t>05110743</t>
  </si>
  <si>
    <t>SZÉP kártya - szabadidő</t>
  </si>
  <si>
    <t>05110763</t>
  </si>
  <si>
    <t>Önkéntes egészségpénztári befizetés</t>
  </si>
  <si>
    <t>05110773</t>
  </si>
  <si>
    <t>0511083</t>
  </si>
  <si>
    <t>Ruházati költségtérítés</t>
  </si>
  <si>
    <t>0511093</t>
  </si>
  <si>
    <t>Közlekedési költségtérítés</t>
  </si>
  <si>
    <t>0511133</t>
  </si>
  <si>
    <t>Foglalkoztatottak egyéb személyi juttatásai</t>
  </si>
  <si>
    <t>051223</t>
  </si>
  <si>
    <t>Munkavégzésre irányuló egyéb jogviszonyban nem saját foglalkoztatottnak fizetett juttatások</t>
  </si>
  <si>
    <t>0512363</t>
  </si>
  <si>
    <t>Reprezentáció, üzleti ajándék</t>
  </si>
  <si>
    <t>Össz: 051(3)</t>
  </si>
  <si>
    <t>Személyi juttatások</t>
  </si>
  <si>
    <t>05213</t>
  </si>
  <si>
    <t>Szociális hozzájárulási adó</t>
  </si>
  <si>
    <t>05243</t>
  </si>
  <si>
    <t>Egészségügyi hozzájárulás</t>
  </si>
  <si>
    <t>05273</t>
  </si>
  <si>
    <t>Személyi jövedelemadó</t>
  </si>
  <si>
    <t>Össz: 052(3)</t>
  </si>
  <si>
    <t>Munkaadókat terhelő járulékok és szociális hozzájárulási adó</t>
  </si>
  <si>
    <t>0531123</t>
  </si>
  <si>
    <t>Könyv, folyóirat</t>
  </si>
  <si>
    <t>0531223</t>
  </si>
  <si>
    <t>Irodaszer</t>
  </si>
  <si>
    <t>0531263</t>
  </si>
  <si>
    <t>Midazok, amelyek nem számolhatóakn el szakmai anyagnak</t>
  </si>
  <si>
    <t>0532113</t>
  </si>
  <si>
    <t>Internet díj</t>
  </si>
  <si>
    <t>053213</t>
  </si>
  <si>
    <t>Informatikai szolgáltatások igénybevétele</t>
  </si>
  <si>
    <t>0532143</t>
  </si>
  <si>
    <t>Informatikai eszközök, ATM, POS bérleti díja, lízingelése,karbantartása</t>
  </si>
  <si>
    <t>0532213</t>
  </si>
  <si>
    <t>Telefonszámla</t>
  </si>
  <si>
    <t>0533113</t>
  </si>
  <si>
    <t>Villamos energia</t>
  </si>
  <si>
    <t>0533123</t>
  </si>
  <si>
    <t>Gázdíj</t>
  </si>
  <si>
    <t>053363</t>
  </si>
  <si>
    <t>Szakmai tevékenységet segítő szolgáltatások</t>
  </si>
  <si>
    <t>0533713</t>
  </si>
  <si>
    <t>Postaköltség</t>
  </si>
  <si>
    <t>053373</t>
  </si>
  <si>
    <t>Egyéb szolgáltatások</t>
  </si>
  <si>
    <t>053413</t>
  </si>
  <si>
    <t>Kiküldetések kiadásai</t>
  </si>
  <si>
    <t>053513</t>
  </si>
  <si>
    <t>Működési célú előzetesen felszámított általános forgalmi adó</t>
  </si>
  <si>
    <t>053553</t>
  </si>
  <si>
    <t>Egyéb dologi kiadások</t>
  </si>
  <si>
    <t>Össz: 053(3)</t>
  </si>
  <si>
    <t>Dologi kiadások</t>
  </si>
  <si>
    <t>05673</t>
  </si>
  <si>
    <t>Beruházási célú előzetesen felszámított általános forgalmi adó</t>
  </si>
  <si>
    <t>Össz: 056(3)</t>
  </si>
  <si>
    <t>Beruházások</t>
  </si>
  <si>
    <t>Össz: 05(3)</t>
  </si>
  <si>
    <t xml:space="preserve">2./2. melléklet </t>
  </si>
  <si>
    <t>Közös Hivatal költségvetése 2016.</t>
  </si>
  <si>
    <t>2015. évi tényleges</t>
  </si>
  <si>
    <t>Személyi jellegű kiadások 2016. év</t>
  </si>
  <si>
    <t>Törvény szerinti illetmények</t>
  </si>
  <si>
    <t>Ruházati ktg térítés</t>
  </si>
  <si>
    <t>Szabó Mihály</t>
  </si>
  <si>
    <t>dr Szallerbeck Zs.</t>
  </si>
  <si>
    <t>12392,-Ft/hó</t>
  </si>
  <si>
    <t>Támogatott létszám</t>
  </si>
  <si>
    <t>Illetménykiegészítés</t>
  </si>
  <si>
    <t>Béren kívüli juttatások caftéria</t>
  </si>
  <si>
    <t>15 % adó cafetéria után</t>
  </si>
  <si>
    <t>ezer ft</t>
  </si>
  <si>
    <t>Béren kívüli juttatások iskolakezd.támogatás</t>
  </si>
  <si>
    <t>.0511103</t>
  </si>
  <si>
    <t>Egyéb költségtérítések</t>
  </si>
  <si>
    <t>05643</t>
  </si>
  <si>
    <t>Egyéb tárgyi eszköz beszerzés</t>
  </si>
  <si>
    <t>Tárkány, 2016. február  18.</t>
  </si>
  <si>
    <t>2016. 01.01 - 2016.12.31.</t>
  </si>
  <si>
    <t>Költségvetés  összesítés  2016.évre</t>
  </si>
  <si>
    <t>2016.év EI.</t>
  </si>
  <si>
    <t>Ailletm ktv.Etéről Csépre</t>
  </si>
  <si>
    <t>Törvény szerinti illetmények ktv</t>
  </si>
  <si>
    <t>Törvény szerinti illetmények MTk</t>
  </si>
  <si>
    <t>a 2/2016.(II.26.) önkormányzati rendelethez</t>
  </si>
  <si>
    <t>05633</t>
  </si>
  <si>
    <t>Informatikai eszközök beszerzése</t>
  </si>
  <si>
    <t>a 2/2016.(II.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</si>
</sst>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Ft&quot;;[Red]\-#,##0\ &quot;Ft&quot;"/>
    <numFmt numFmtId="165" formatCode="_-* #,##0.00\ _F_t_-;\-* #,##0.00\ _F_t_-;_-* \-??\ _F_t_-;_-@_-"/>
    <numFmt numFmtId="166" formatCode="_-* #,##0\ _F_t_-;\-* #,##0\ _F_t_-;_-* \-??\ _F_t_-;_-@_-"/>
    <numFmt numFmtId="167" formatCode="[$-1040E]#,##0;\-#,##0"/>
  </numFmts>
  <fonts count="26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u/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rgb="FFC0C0C0"/>
        <bgColor rgb="FFC0C0C0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5" fontId="11" fillId="0" borderId="0" applyFill="0" applyBorder="0" applyAlignment="0" applyProtection="0"/>
    <xf numFmtId="0" fontId="17" fillId="0" borderId="0"/>
  </cellStyleXfs>
  <cellXfs count="208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10" xfId="0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/>
    <xf numFmtId="166" fontId="0" fillId="0" borderId="6" xfId="1" applyNumberFormat="1" applyFont="1" applyFill="1" applyBorder="1" applyAlignment="1" applyProtection="1"/>
    <xf numFmtId="166" fontId="0" fillId="0" borderId="8" xfId="1" applyNumberFormat="1" applyFont="1" applyFill="1" applyBorder="1" applyAlignment="1" applyProtection="1"/>
    <xf numFmtId="0" fontId="0" fillId="0" borderId="9" xfId="0" applyFont="1" applyBorder="1"/>
    <xf numFmtId="166" fontId="0" fillId="0" borderId="10" xfId="1" applyNumberFormat="1" applyFont="1" applyFill="1" applyBorder="1" applyAlignment="1" applyProtection="1"/>
    <xf numFmtId="166" fontId="0" fillId="0" borderId="11" xfId="1" applyNumberFormat="1" applyFont="1" applyFill="1" applyBorder="1" applyAlignment="1" applyProtection="1"/>
    <xf numFmtId="0" fontId="0" fillId="0" borderId="15" xfId="0" applyFont="1" applyBorder="1"/>
    <xf numFmtId="166" fontId="0" fillId="0" borderId="16" xfId="1" applyNumberFormat="1" applyFont="1" applyFill="1" applyBorder="1" applyAlignment="1" applyProtection="1"/>
    <xf numFmtId="166" fontId="0" fillId="0" borderId="17" xfId="1" applyNumberFormat="1" applyFont="1" applyFill="1" applyBorder="1" applyAlignment="1" applyProtection="1"/>
    <xf numFmtId="0" fontId="5" fillId="0" borderId="15" xfId="0" applyFont="1" applyBorder="1"/>
    <xf numFmtId="166" fontId="5" fillId="0" borderId="16" xfId="1" applyNumberFormat="1" applyFont="1" applyFill="1" applyBorder="1" applyAlignment="1" applyProtection="1"/>
    <xf numFmtId="166" fontId="5" fillId="0" borderId="18" xfId="1" applyNumberFormat="1" applyFont="1" applyFill="1" applyBorder="1" applyAlignment="1" applyProtection="1"/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5" fillId="0" borderId="9" xfId="0" applyFont="1" applyBorder="1"/>
    <xf numFmtId="0" fontId="5" fillId="0" borderId="10" xfId="0" applyFont="1" applyBorder="1"/>
    <xf numFmtId="166" fontId="5" fillId="0" borderId="10" xfId="1" applyNumberFormat="1" applyFont="1" applyFill="1" applyBorder="1" applyAlignment="1" applyProtection="1"/>
    <xf numFmtId="0" fontId="0" fillId="0" borderId="10" xfId="0" applyFont="1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21" xfId="0" applyBorder="1"/>
    <xf numFmtId="0" fontId="0" fillId="0" borderId="1" xfId="0" applyBorder="1"/>
    <xf numFmtId="0" fontId="5" fillId="0" borderId="10" xfId="0" applyNumberFormat="1" applyFont="1" applyBorder="1"/>
    <xf numFmtId="0" fontId="5" fillId="0" borderId="12" xfId="0" applyFont="1" applyBorder="1"/>
    <xf numFmtId="0" fontId="5" fillId="0" borderId="0" xfId="0" applyFont="1" applyFill="1" applyBorder="1"/>
    <xf numFmtId="0" fontId="5" fillId="0" borderId="0" xfId="0" applyFont="1"/>
    <xf numFmtId="0" fontId="0" fillId="0" borderId="9" xfId="0" applyBorder="1"/>
    <xf numFmtId="0" fontId="5" fillId="2" borderId="0" xfId="0" applyFont="1" applyFill="1" applyBorder="1" applyAlignment="1">
      <alignment horizontal="center"/>
    </xf>
    <xf numFmtId="3" fontId="8" fillId="0" borderId="0" xfId="0" applyNumberFormat="1" applyFont="1" applyFill="1" applyBorder="1"/>
    <xf numFmtId="0" fontId="5" fillId="0" borderId="3" xfId="0" applyFont="1" applyBorder="1" applyAlignment="1">
      <alignment horizontal="center"/>
    </xf>
    <xf numFmtId="164" fontId="5" fillId="0" borderId="0" xfId="0" applyNumberFormat="1" applyFont="1"/>
    <xf numFmtId="0" fontId="9" fillId="0" borderId="9" xfId="0" applyFont="1" applyBorder="1"/>
    <xf numFmtId="0" fontId="9" fillId="0" borderId="0" xfId="0" applyFont="1"/>
    <xf numFmtId="0" fontId="5" fillId="0" borderId="3" xfId="0" applyFont="1" applyBorder="1"/>
    <xf numFmtId="0" fontId="13" fillId="0" borderId="23" xfId="0" applyFont="1" applyBorder="1"/>
    <xf numFmtId="3" fontId="5" fillId="0" borderId="0" xfId="0" applyNumberFormat="1" applyFont="1"/>
    <xf numFmtId="166" fontId="5" fillId="0" borderId="7" xfId="1" applyNumberFormat="1" applyFont="1" applyFill="1" applyBorder="1" applyAlignment="1" applyProtection="1"/>
    <xf numFmtId="166" fontId="5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Border="1"/>
    <xf numFmtId="3" fontId="10" fillId="0" borderId="0" xfId="1" applyNumberFormat="1" applyFont="1" applyBorder="1" applyAlignment="1"/>
    <xf numFmtId="0" fontId="13" fillId="0" borderId="22" xfId="0" applyFont="1" applyFill="1" applyBorder="1" applyAlignment="1">
      <alignment horizontal="left"/>
    </xf>
    <xf numFmtId="0" fontId="0" fillId="0" borderId="22" xfId="0" applyBorder="1"/>
    <xf numFmtId="0" fontId="0" fillId="0" borderId="22" xfId="0" applyBorder="1" applyAlignment="1">
      <alignment horizontal="center"/>
    </xf>
    <xf numFmtId="2" fontId="0" fillId="0" borderId="22" xfId="0" applyNumberFormat="1" applyBorder="1"/>
    <xf numFmtId="0" fontId="13" fillId="0" borderId="22" xfId="0" applyFont="1" applyBorder="1" applyAlignment="1">
      <alignment horizontal="left"/>
    </xf>
    <xf numFmtId="3" fontId="0" fillId="0" borderId="22" xfId="0" applyNumberFormat="1" applyBorder="1"/>
    <xf numFmtId="3" fontId="0" fillId="0" borderId="22" xfId="0" applyNumberFormat="1" applyBorder="1" applyAlignment="1">
      <alignment horizontal="right"/>
    </xf>
    <xf numFmtId="0" fontId="13" fillId="0" borderId="22" xfId="0" applyFont="1" applyBorder="1" applyAlignment="1">
      <alignment horizontal="left" wrapText="1"/>
    </xf>
    <xf numFmtId="0" fontId="10" fillId="0" borderId="22" xfId="0" applyFont="1" applyFill="1" applyBorder="1" applyAlignment="1">
      <alignment horizontal="left"/>
    </xf>
    <xf numFmtId="0" fontId="5" fillId="0" borderId="22" xfId="0" applyFont="1" applyBorder="1"/>
    <xf numFmtId="3" fontId="5" fillId="0" borderId="22" xfId="0" applyNumberFormat="1" applyFont="1" applyBorder="1"/>
    <xf numFmtId="0" fontId="5" fillId="0" borderId="1" xfId="0" applyFont="1" applyBorder="1"/>
    <xf numFmtId="0" fontId="7" fillId="0" borderId="1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6" fontId="0" fillId="0" borderId="7" xfId="1" applyNumberFormat="1" applyFont="1" applyFill="1" applyBorder="1" applyAlignment="1" applyProtection="1"/>
    <xf numFmtId="0" fontId="0" fillId="0" borderId="5" xfId="0" applyFont="1" applyFill="1" applyBorder="1"/>
    <xf numFmtId="0" fontId="5" fillId="0" borderId="12" xfId="0" applyFont="1" applyFill="1" applyBorder="1"/>
    <xf numFmtId="0" fontId="5" fillId="0" borderId="18" xfId="0" applyFont="1" applyBorder="1" applyAlignment="1">
      <alignment horizontal="center" vertical="center" wrapText="1"/>
    </xf>
    <xf numFmtId="166" fontId="5" fillId="0" borderId="8" xfId="1" applyNumberFormat="1" applyFont="1" applyFill="1" applyBorder="1" applyAlignment="1" applyProtection="1"/>
    <xf numFmtId="0" fontId="0" fillId="0" borderId="4" xfId="0" applyBorder="1" applyAlignment="1">
      <alignment horizontal="center" vertical="center"/>
    </xf>
    <xf numFmtId="166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0" fillId="0" borderId="16" xfId="0" applyFont="1" applyBorder="1" applyAlignment="1">
      <alignment horizontal="center" vertical="center"/>
    </xf>
    <xf numFmtId="3" fontId="0" fillId="0" borderId="0" xfId="0" applyNumberFormat="1"/>
    <xf numFmtId="0" fontId="10" fillId="0" borderId="0" xfId="0" applyFont="1" applyFill="1" applyBorder="1" applyAlignment="1">
      <alignment horizontal="left"/>
    </xf>
    <xf numFmtId="0" fontId="12" fillId="0" borderId="0" xfId="0" applyFont="1"/>
    <xf numFmtId="0" fontId="7" fillId="0" borderId="41" xfId="0" applyFont="1" applyBorder="1" applyAlignment="1">
      <alignment horizontal="center"/>
    </xf>
    <xf numFmtId="0" fontId="19" fillId="0" borderId="41" xfId="2" applyNumberFormat="1" applyFont="1" applyFill="1" applyBorder="1" applyAlignment="1">
      <alignment vertical="top" wrapText="1"/>
    </xf>
    <xf numFmtId="0" fontId="22" fillId="0" borderId="41" xfId="2" applyNumberFormat="1" applyFont="1" applyFill="1" applyBorder="1" applyAlignment="1">
      <alignment vertical="top" wrapText="1"/>
    </xf>
    <xf numFmtId="0" fontId="0" fillId="0" borderId="5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13" fillId="0" borderId="0" xfId="0" applyFont="1" applyBorder="1" applyAlignment="1">
      <alignment horizontal="left"/>
    </xf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13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5" fillId="0" borderId="0" xfId="0" applyFont="1" applyBorder="1"/>
    <xf numFmtId="3" fontId="5" fillId="0" borderId="0" xfId="0" applyNumberFormat="1" applyFont="1" applyBorder="1"/>
    <xf numFmtId="3" fontId="10" fillId="0" borderId="42" xfId="1" applyNumberFormat="1" applyFont="1" applyBorder="1" applyAlignment="1"/>
    <xf numFmtId="3" fontId="13" fillId="0" borderId="0" xfId="0" applyNumberFormat="1" applyFont="1" applyBorder="1"/>
    <xf numFmtId="0" fontId="13" fillId="0" borderId="0" xfId="0" applyFont="1" applyBorder="1"/>
    <xf numFmtId="0" fontId="7" fillId="0" borderId="53" xfId="0" applyFont="1" applyBorder="1" applyAlignment="1">
      <alignment horizontal="center"/>
    </xf>
    <xf numFmtId="0" fontId="19" fillId="0" borderId="53" xfId="2" applyNumberFormat="1" applyFont="1" applyFill="1" applyBorder="1" applyAlignment="1">
      <alignment vertical="top" wrapText="1"/>
    </xf>
    <xf numFmtId="0" fontId="22" fillId="0" borderId="53" xfId="2" applyNumberFormat="1" applyFont="1" applyFill="1" applyBorder="1" applyAlignment="1">
      <alignment vertical="top" wrapText="1"/>
    </xf>
    <xf numFmtId="0" fontId="1" fillId="0" borderId="57" xfId="0" applyFont="1" applyBorder="1" applyAlignment="1">
      <alignment horizontal="center"/>
    </xf>
    <xf numFmtId="0" fontId="19" fillId="0" borderId="57" xfId="2" applyNumberFormat="1" applyFont="1" applyFill="1" applyBorder="1" applyAlignment="1">
      <alignment vertical="top" wrapText="1"/>
    </xf>
    <xf numFmtId="0" fontId="22" fillId="0" borderId="57" xfId="2" applyNumberFormat="1" applyFont="1" applyFill="1" applyBorder="1" applyAlignment="1">
      <alignment vertical="top" wrapText="1"/>
    </xf>
    <xf numFmtId="0" fontId="19" fillId="0" borderId="59" xfId="2" applyNumberFormat="1" applyFont="1" applyFill="1" applyBorder="1" applyAlignment="1">
      <alignment vertical="top" wrapText="1"/>
    </xf>
    <xf numFmtId="0" fontId="19" fillId="0" borderId="60" xfId="2" applyNumberFormat="1" applyFont="1" applyFill="1" applyBorder="1" applyAlignment="1">
      <alignment vertical="top" wrapText="1"/>
    </xf>
    <xf numFmtId="0" fontId="19" fillId="0" borderId="61" xfId="2" applyNumberFormat="1" applyFont="1" applyFill="1" applyBorder="1" applyAlignment="1">
      <alignment vertical="top" wrapText="1"/>
    </xf>
    <xf numFmtId="0" fontId="19" fillId="0" borderId="49" xfId="2" applyNumberFormat="1" applyFont="1" applyFill="1" applyBorder="1" applyAlignment="1">
      <alignment vertical="top" wrapText="1"/>
    </xf>
    <xf numFmtId="0" fontId="19" fillId="0" borderId="54" xfId="2" applyNumberFormat="1" applyFont="1" applyFill="1" applyBorder="1" applyAlignment="1">
      <alignment vertical="top" wrapText="1"/>
    </xf>
    <xf numFmtId="0" fontId="19" fillId="0" borderId="52" xfId="2" applyNumberFormat="1" applyFont="1" applyFill="1" applyBorder="1" applyAlignment="1">
      <alignment vertical="top" wrapText="1"/>
    </xf>
    <xf numFmtId="3" fontId="8" fillId="0" borderId="6" xfId="0" applyNumberFormat="1" applyFont="1" applyBorder="1"/>
    <xf numFmtId="3" fontId="8" fillId="0" borderId="6" xfId="1" applyNumberFormat="1" applyFont="1" applyFill="1" applyBorder="1" applyAlignment="1" applyProtection="1"/>
    <xf numFmtId="3" fontId="8" fillId="0" borderId="7" xfId="1" applyNumberFormat="1" applyFont="1" applyFill="1" applyBorder="1" applyAlignment="1" applyProtection="1"/>
    <xf numFmtId="3" fontId="7" fillId="0" borderId="8" xfId="1" applyNumberFormat="1" applyFont="1" applyFill="1" applyBorder="1" applyAlignment="1" applyProtection="1"/>
    <xf numFmtId="3" fontId="8" fillId="0" borderId="10" xfId="0" applyNumberFormat="1" applyFont="1" applyBorder="1"/>
    <xf numFmtId="3" fontId="8" fillId="0" borderId="10" xfId="1" applyNumberFormat="1" applyFont="1" applyFill="1" applyBorder="1" applyAlignment="1" applyProtection="1"/>
    <xf numFmtId="0" fontId="8" fillId="0" borderId="10" xfId="0" applyFont="1" applyBorder="1"/>
    <xf numFmtId="3" fontId="7" fillId="0" borderId="10" xfId="0" applyNumberFormat="1" applyFont="1" applyBorder="1"/>
    <xf numFmtId="3" fontId="7" fillId="0" borderId="10" xfId="1" applyNumberFormat="1" applyFont="1" applyFill="1" applyBorder="1" applyAlignment="1" applyProtection="1"/>
    <xf numFmtId="3" fontId="7" fillId="0" borderId="11" xfId="1" applyNumberFormat="1" applyFont="1" applyFill="1" applyBorder="1" applyAlignment="1" applyProtection="1"/>
    <xf numFmtId="166" fontId="8" fillId="0" borderId="10" xfId="1" applyNumberFormat="1" applyFont="1" applyFill="1" applyBorder="1" applyAlignment="1" applyProtection="1"/>
    <xf numFmtId="166" fontId="8" fillId="0" borderId="7" xfId="1" applyNumberFormat="1" applyFont="1" applyFill="1" applyBorder="1" applyAlignment="1" applyProtection="1"/>
    <xf numFmtId="166" fontId="7" fillId="0" borderId="8" xfId="1" applyNumberFormat="1" applyFont="1" applyFill="1" applyBorder="1" applyAlignment="1" applyProtection="1"/>
    <xf numFmtId="3" fontId="7" fillId="0" borderId="3" xfId="0" applyNumberFormat="1" applyFont="1" applyBorder="1"/>
    <xf numFmtId="3" fontId="8" fillId="0" borderId="26" xfId="1" applyNumberFormat="1" applyFont="1" applyFill="1" applyBorder="1" applyAlignment="1" applyProtection="1"/>
    <xf numFmtId="3" fontId="8" fillId="0" borderId="1" xfId="1" applyNumberFormat="1" applyFont="1" applyFill="1" applyBorder="1" applyAlignment="1" applyProtection="1"/>
    <xf numFmtId="0" fontId="13" fillId="0" borderId="24" xfId="0" applyFont="1" applyFill="1" applyBorder="1" applyAlignment="1">
      <alignment horizontal="left"/>
    </xf>
    <xf numFmtId="166" fontId="7" fillId="0" borderId="11" xfId="1" applyNumberFormat="1" applyFont="1" applyFill="1" applyBorder="1" applyAlignment="1" applyProtection="1">
      <alignment horizontal="right"/>
    </xf>
    <xf numFmtId="3" fontId="7" fillId="0" borderId="17" xfId="0" applyNumberFormat="1" applyFont="1" applyBorder="1"/>
    <xf numFmtId="3" fontId="19" fillId="0" borderId="41" xfId="2" applyNumberFormat="1" applyFont="1" applyFill="1" applyBorder="1" applyAlignment="1">
      <alignment vertical="top" wrapText="1"/>
    </xf>
    <xf numFmtId="3" fontId="19" fillId="0" borderId="57" xfId="2" applyNumberFormat="1" applyFont="1" applyFill="1" applyBorder="1" applyAlignment="1">
      <alignment vertical="top" wrapText="1"/>
    </xf>
    <xf numFmtId="3" fontId="22" fillId="0" borderId="41" xfId="2" applyNumberFormat="1" applyFont="1" applyFill="1" applyBorder="1" applyAlignment="1">
      <alignment vertical="top" wrapText="1"/>
    </xf>
    <xf numFmtId="3" fontId="22" fillId="0" borderId="53" xfId="2" applyNumberFormat="1" applyFont="1" applyFill="1" applyBorder="1" applyAlignment="1">
      <alignment vertical="top" wrapText="1"/>
    </xf>
    <xf numFmtId="3" fontId="22" fillId="0" borderId="57" xfId="2" applyNumberFormat="1" applyFont="1" applyFill="1" applyBorder="1" applyAlignment="1">
      <alignment vertical="top" wrapText="1"/>
    </xf>
    <xf numFmtId="3" fontId="22" fillId="0" borderId="49" xfId="2" applyNumberFormat="1" applyFont="1" applyFill="1" applyBorder="1" applyAlignment="1">
      <alignment vertical="top" wrapText="1"/>
    </xf>
    <xf numFmtId="3" fontId="22" fillId="0" borderId="54" xfId="2" applyNumberFormat="1" applyFont="1" applyFill="1" applyBorder="1" applyAlignment="1">
      <alignment vertical="top" wrapText="1"/>
    </xf>
    <xf numFmtId="3" fontId="22" fillId="0" borderId="52" xfId="2" applyNumberFormat="1" applyFont="1" applyFill="1" applyBorder="1" applyAlignment="1">
      <alignment vertical="top" wrapText="1"/>
    </xf>
    <xf numFmtId="0" fontId="5" fillId="0" borderId="26" xfId="0" applyNumberFormat="1" applyFont="1" applyFill="1" applyBorder="1"/>
    <xf numFmtId="0" fontId="19" fillId="0" borderId="41" xfId="2" applyNumberFormat="1" applyFont="1" applyFill="1" applyBorder="1" applyAlignment="1">
      <alignment vertical="top" wrapText="1"/>
    </xf>
    <xf numFmtId="0" fontId="23" fillId="0" borderId="0" xfId="0" applyFont="1" applyFill="1" applyBorder="1" applyAlignment="1"/>
    <xf numFmtId="49" fontId="18" fillId="0" borderId="46" xfId="2" applyNumberFormat="1" applyFont="1" applyFill="1" applyBorder="1" applyAlignment="1">
      <alignment vertical="center" wrapText="1" readingOrder="1"/>
    </xf>
    <xf numFmtId="49" fontId="19" fillId="0" borderId="41" xfId="2" applyNumberFormat="1" applyFont="1" applyFill="1" applyBorder="1" applyAlignment="1">
      <alignment vertical="top" wrapText="1"/>
    </xf>
    <xf numFmtId="0" fontId="18" fillId="0" borderId="41" xfId="2" applyNumberFormat="1" applyFont="1" applyFill="1" applyBorder="1" applyAlignment="1">
      <alignment vertical="center" wrapText="1" readingOrder="1"/>
    </xf>
    <xf numFmtId="0" fontId="19" fillId="0" borderId="41" xfId="0" applyFont="1" applyFill="1" applyBorder="1"/>
    <xf numFmtId="0" fontId="19" fillId="0" borderId="41" xfId="2" applyNumberFormat="1" applyFont="1" applyFill="1" applyBorder="1" applyAlignment="1">
      <alignment vertical="top" wrapText="1"/>
    </xf>
    <xf numFmtId="167" fontId="18" fillId="0" borderId="55" xfId="2" applyNumberFormat="1" applyFont="1" applyFill="1" applyBorder="1" applyAlignment="1">
      <alignment vertical="center" wrapText="1" readingOrder="1"/>
    </xf>
    <xf numFmtId="0" fontId="19" fillId="0" borderId="47" xfId="2" applyNumberFormat="1" applyFont="1" applyFill="1" applyBorder="1" applyAlignment="1">
      <alignment vertical="top" wrapText="1"/>
    </xf>
    <xf numFmtId="167" fontId="18" fillId="0" borderId="56" xfId="2" applyNumberFormat="1" applyFont="1" applyFill="1" applyBorder="1" applyAlignment="1">
      <alignment vertical="center" wrapText="1" readingOrder="1"/>
    </xf>
    <xf numFmtId="0" fontId="19" fillId="0" borderId="49" xfId="0" applyFont="1" applyFill="1" applyBorder="1"/>
    <xf numFmtId="0" fontId="19" fillId="0" borderId="50" xfId="2" applyNumberFormat="1" applyFont="1" applyFill="1" applyBorder="1" applyAlignment="1">
      <alignment vertical="top" wrapText="1"/>
    </xf>
    <xf numFmtId="0" fontId="18" fillId="0" borderId="58" xfId="2" applyNumberFormat="1" applyFont="1" applyFill="1" applyBorder="1" applyAlignment="1">
      <alignment vertical="center" wrapText="1" readingOrder="1"/>
    </xf>
    <xf numFmtId="0" fontId="19" fillId="0" borderId="59" xfId="2" applyNumberFormat="1" applyFont="1" applyFill="1" applyBorder="1" applyAlignment="1">
      <alignment vertical="top" wrapText="1"/>
    </xf>
    <xf numFmtId="0" fontId="18" fillId="0" borderId="59" xfId="2" applyNumberFormat="1" applyFont="1" applyFill="1" applyBorder="1" applyAlignment="1">
      <alignment vertical="center" wrapText="1" readingOrder="1"/>
    </xf>
    <xf numFmtId="0" fontId="19" fillId="0" borderId="59" xfId="0" applyFont="1" applyFill="1" applyBorder="1"/>
    <xf numFmtId="167" fontId="18" fillId="0" borderId="62" xfId="2" applyNumberFormat="1" applyFont="1" applyFill="1" applyBorder="1" applyAlignment="1">
      <alignment vertical="center" wrapText="1" readingOrder="1"/>
    </xf>
    <xf numFmtId="0" fontId="19" fillId="0" borderId="63" xfId="2" applyNumberFormat="1" applyFont="1" applyFill="1" applyBorder="1" applyAlignment="1">
      <alignment vertical="top" wrapText="1"/>
    </xf>
    <xf numFmtId="0" fontId="18" fillId="0" borderId="48" xfId="2" applyNumberFormat="1" applyFont="1" applyFill="1" applyBorder="1" applyAlignment="1">
      <alignment vertical="center" wrapText="1" readingOrder="1"/>
    </xf>
    <xf numFmtId="0" fontId="19" fillId="0" borderId="49" xfId="2" applyNumberFormat="1" applyFont="1" applyFill="1" applyBorder="1" applyAlignment="1">
      <alignment vertical="top" wrapText="1"/>
    </xf>
    <xf numFmtId="0" fontId="18" fillId="0" borderId="49" xfId="2" applyNumberFormat="1" applyFont="1" applyFill="1" applyBorder="1" applyAlignment="1">
      <alignment vertical="center" wrapText="1" readingOrder="1"/>
    </xf>
    <xf numFmtId="0" fontId="18" fillId="0" borderId="46" xfId="2" applyNumberFormat="1" applyFont="1" applyFill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1" fillId="3" borderId="55" xfId="2" applyNumberFormat="1" applyFont="1" applyFill="1" applyBorder="1" applyAlignment="1">
      <alignment vertical="center" wrapText="1" readingOrder="1"/>
    </xf>
    <xf numFmtId="0" fontId="22" fillId="0" borderId="41" xfId="2" applyNumberFormat="1" applyFont="1" applyFill="1" applyBorder="1" applyAlignment="1">
      <alignment vertical="top" wrapText="1"/>
    </xf>
    <xf numFmtId="0" fontId="22" fillId="0" borderId="47" xfId="2" applyNumberFormat="1" applyFont="1" applyFill="1" applyBorder="1" applyAlignment="1">
      <alignment vertical="top" wrapText="1"/>
    </xf>
    <xf numFmtId="0" fontId="21" fillId="3" borderId="46" xfId="2" applyNumberFormat="1" applyFont="1" applyFill="1" applyBorder="1" applyAlignment="1">
      <alignment vertical="center" wrapText="1" readingOrder="1"/>
    </xf>
    <xf numFmtId="0" fontId="21" fillId="3" borderId="41" xfId="2" applyNumberFormat="1" applyFont="1" applyFill="1" applyBorder="1" applyAlignment="1">
      <alignment vertical="center" wrapText="1" readingOrder="1"/>
    </xf>
    <xf numFmtId="0" fontId="24" fillId="0" borderId="41" xfId="2" applyNumberFormat="1" applyFont="1" applyFill="1" applyBorder="1" applyAlignment="1">
      <alignment vertical="center" wrapText="1" readingOrder="1"/>
    </xf>
    <xf numFmtId="0" fontId="25" fillId="0" borderId="41" xfId="0" applyFont="1" applyFill="1" applyBorder="1"/>
    <xf numFmtId="0" fontId="25" fillId="0" borderId="41" xfId="2" applyNumberFormat="1" applyFont="1" applyFill="1" applyBorder="1" applyAlignment="1">
      <alignment vertical="top" wrapText="1"/>
    </xf>
    <xf numFmtId="167" fontId="21" fillId="4" borderId="56" xfId="2" applyNumberFormat="1" applyFont="1" applyFill="1" applyBorder="1" applyAlignment="1">
      <alignment vertical="center" wrapText="1" readingOrder="1"/>
    </xf>
    <xf numFmtId="0" fontId="22" fillId="0" borderId="49" xfId="2" applyNumberFormat="1" applyFont="1" applyFill="1" applyBorder="1" applyAlignment="1">
      <alignment vertical="top" wrapText="1"/>
    </xf>
    <xf numFmtId="0" fontId="22" fillId="0" borderId="50" xfId="2" applyNumberFormat="1" applyFont="1" applyFill="1" applyBorder="1" applyAlignment="1">
      <alignment vertical="top" wrapText="1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21" fillId="4" borderId="48" xfId="2" applyNumberFormat="1" applyFont="1" applyFill="1" applyBorder="1" applyAlignment="1">
      <alignment vertical="center" wrapText="1" readingOrder="1"/>
    </xf>
    <xf numFmtId="0" fontId="21" fillId="4" borderId="49" xfId="2" applyNumberFormat="1" applyFont="1" applyFill="1" applyBorder="1" applyAlignment="1">
      <alignment vertical="center" wrapText="1" readingOrder="1"/>
    </xf>
    <xf numFmtId="0" fontId="20" fillId="3" borderId="46" xfId="2" applyNumberFormat="1" applyFont="1" applyFill="1" applyBorder="1" applyAlignment="1">
      <alignment vertical="center" wrapText="1" readingOrder="1"/>
    </xf>
    <xf numFmtId="0" fontId="20" fillId="3" borderId="41" xfId="2" applyNumberFormat="1" applyFont="1" applyFill="1" applyBorder="1" applyAlignment="1">
      <alignment vertical="center" wrapText="1" readingOrder="1"/>
    </xf>
    <xf numFmtId="167" fontId="20" fillId="3" borderId="55" xfId="2" applyNumberFormat="1" applyFont="1" applyFill="1" applyBorder="1" applyAlignment="1">
      <alignment vertical="center" wrapText="1" readingOrder="1"/>
    </xf>
    <xf numFmtId="0" fontId="0" fillId="0" borderId="0" xfId="0" applyAlignment="1">
      <alignment horizontal="right"/>
    </xf>
    <xf numFmtId="0" fontId="0" fillId="0" borderId="2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</cellXfs>
  <cellStyles count="3">
    <cellStyle name="Ezres" xfId="1" builtinId="3"/>
    <cellStyle name="Normal" xfId="2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21" sqref="C21:G21"/>
    </sheetView>
  </sheetViews>
  <sheetFormatPr defaultRowHeight="12.75" x14ac:dyDescent="0.2"/>
  <cols>
    <col min="2" max="2" width="1.42578125" customWidth="1"/>
    <col min="7" max="7" width="7.42578125" customWidth="1"/>
    <col min="8" max="8" width="9" customWidth="1"/>
    <col min="12" max="12" width="8.7109375" customWidth="1"/>
    <col min="13" max="13" width="0.85546875" customWidth="1"/>
    <col min="14" max="14" width="9.140625" hidden="1" customWidth="1"/>
  </cols>
  <sheetData>
    <row r="1" spans="1:15" x14ac:dyDescent="0.2">
      <c r="K1" s="158" t="s">
        <v>147</v>
      </c>
      <c r="L1" s="158"/>
      <c r="M1" s="158"/>
    </row>
    <row r="2" spans="1:15" ht="15" x14ac:dyDescent="0.25">
      <c r="A2" s="159" t="s">
        <v>173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36"/>
      <c r="N2" s="136"/>
      <c r="O2" s="136"/>
    </row>
    <row r="3" spans="1:15" ht="15.75" x14ac:dyDescent="0.25">
      <c r="A3" s="157" t="s">
        <v>148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5" ht="13.5" thickBot="1" x14ac:dyDescent="0.25"/>
    <row r="5" spans="1:15" x14ac:dyDescent="0.2">
      <c r="A5" s="171" t="s">
        <v>1</v>
      </c>
      <c r="B5" s="172"/>
      <c r="C5" s="172" t="s">
        <v>0</v>
      </c>
      <c r="D5" s="172"/>
      <c r="E5" s="172"/>
      <c r="F5" s="172"/>
      <c r="G5" s="172"/>
      <c r="H5" s="172" t="s">
        <v>73</v>
      </c>
      <c r="I5" s="172"/>
      <c r="J5" s="172"/>
      <c r="K5" s="172"/>
      <c r="L5" s="175" t="s">
        <v>149</v>
      </c>
      <c r="M5" s="175"/>
      <c r="N5" s="176"/>
    </row>
    <row r="6" spans="1:15" x14ac:dyDescent="0.2">
      <c r="A6" s="173"/>
      <c r="B6" s="174"/>
      <c r="C6" s="174"/>
      <c r="D6" s="174"/>
      <c r="E6" s="174"/>
      <c r="F6" s="174"/>
      <c r="G6" s="174"/>
      <c r="H6" s="78" t="s">
        <v>2</v>
      </c>
      <c r="I6" s="78" t="s">
        <v>3</v>
      </c>
      <c r="J6" s="95" t="s">
        <v>51</v>
      </c>
      <c r="K6" s="98" t="s">
        <v>4</v>
      </c>
      <c r="L6" s="177"/>
      <c r="M6" s="178"/>
      <c r="N6" s="179"/>
    </row>
    <row r="7" spans="1:15" ht="15.75" customHeight="1" thickBot="1" x14ac:dyDescent="0.25">
      <c r="A7" s="153"/>
      <c r="B7" s="154"/>
      <c r="C7" s="155"/>
      <c r="D7" s="145"/>
      <c r="E7" s="145"/>
      <c r="F7" s="145"/>
      <c r="G7" s="154"/>
      <c r="H7" s="104"/>
      <c r="I7" s="104"/>
      <c r="J7" s="105"/>
      <c r="K7" s="106"/>
      <c r="L7" s="144" t="s">
        <v>160</v>
      </c>
      <c r="M7" s="145"/>
      <c r="N7" s="146"/>
    </row>
    <row r="8" spans="1:15" ht="15.75" customHeight="1" x14ac:dyDescent="0.2">
      <c r="A8" s="147" t="s">
        <v>74</v>
      </c>
      <c r="B8" s="148"/>
      <c r="C8" s="149" t="s">
        <v>75</v>
      </c>
      <c r="D8" s="150"/>
      <c r="E8" s="150"/>
      <c r="F8" s="150"/>
      <c r="G8" s="148"/>
      <c r="H8" s="101">
        <v>18026</v>
      </c>
      <c r="I8" s="101">
        <v>8565</v>
      </c>
      <c r="J8" s="102">
        <v>4996</v>
      </c>
      <c r="K8" s="103">
        <f>SUM(H8:J8)</f>
        <v>31587</v>
      </c>
      <c r="L8" s="151">
        <v>30187</v>
      </c>
      <c r="M8" s="150"/>
      <c r="N8" s="152"/>
    </row>
    <row r="9" spans="1:15" ht="15" customHeight="1" x14ac:dyDescent="0.2">
      <c r="A9" s="156" t="s">
        <v>76</v>
      </c>
      <c r="B9" s="141"/>
      <c r="C9" s="139" t="s">
        <v>157</v>
      </c>
      <c r="D9" s="140"/>
      <c r="E9" s="140"/>
      <c r="F9" s="140"/>
      <c r="G9" s="141"/>
      <c r="H9" s="79">
        <v>1298</v>
      </c>
      <c r="I9" s="79">
        <v>683</v>
      </c>
      <c r="J9" s="96">
        <v>341</v>
      </c>
      <c r="K9" s="99">
        <f t="shared" ref="K9:K22" si="0">SUM(H9:J9)</f>
        <v>2322</v>
      </c>
      <c r="L9" s="142"/>
      <c r="M9" s="140"/>
      <c r="N9" s="143"/>
    </row>
    <row r="10" spans="1:15" x14ac:dyDescent="0.2">
      <c r="A10" s="156" t="s">
        <v>77</v>
      </c>
      <c r="B10" s="141"/>
      <c r="C10" s="139" t="s">
        <v>78</v>
      </c>
      <c r="D10" s="140"/>
      <c r="E10" s="140"/>
      <c r="F10" s="140"/>
      <c r="G10" s="141"/>
      <c r="H10" s="79">
        <v>1039</v>
      </c>
      <c r="I10" s="79"/>
      <c r="J10" s="96"/>
      <c r="K10" s="99">
        <f t="shared" si="0"/>
        <v>1039</v>
      </c>
      <c r="L10" s="142">
        <v>1239</v>
      </c>
      <c r="M10" s="140"/>
      <c r="N10" s="143"/>
    </row>
    <row r="11" spans="1:15" x14ac:dyDescent="0.2">
      <c r="A11" s="156" t="s">
        <v>79</v>
      </c>
      <c r="B11" s="141"/>
      <c r="C11" s="139" t="s">
        <v>80</v>
      </c>
      <c r="D11" s="140"/>
      <c r="E11" s="140"/>
      <c r="F11" s="140"/>
      <c r="G11" s="141"/>
      <c r="H11" s="79"/>
      <c r="I11" s="79"/>
      <c r="J11" s="96"/>
      <c r="K11" s="99">
        <f t="shared" si="0"/>
        <v>0</v>
      </c>
      <c r="L11" s="142">
        <v>623</v>
      </c>
      <c r="M11" s="140"/>
      <c r="N11" s="143"/>
    </row>
    <row r="12" spans="1:15" ht="15" customHeight="1" x14ac:dyDescent="0.2">
      <c r="A12" s="156" t="s">
        <v>81</v>
      </c>
      <c r="B12" s="141"/>
      <c r="C12" s="139" t="s">
        <v>82</v>
      </c>
      <c r="D12" s="140"/>
      <c r="E12" s="140"/>
      <c r="F12" s="140"/>
      <c r="G12" s="141"/>
      <c r="H12" s="79"/>
      <c r="I12" s="79"/>
      <c r="J12" s="96"/>
      <c r="K12" s="99">
        <f t="shared" si="0"/>
        <v>0</v>
      </c>
      <c r="L12" s="142">
        <v>419</v>
      </c>
      <c r="M12" s="140"/>
      <c r="N12" s="143"/>
    </row>
    <row r="13" spans="1:15" ht="15" customHeight="1" x14ac:dyDescent="0.2">
      <c r="A13" s="156" t="s">
        <v>83</v>
      </c>
      <c r="B13" s="141"/>
      <c r="C13" s="139" t="s">
        <v>84</v>
      </c>
      <c r="D13" s="140"/>
      <c r="E13" s="140"/>
      <c r="F13" s="140"/>
      <c r="G13" s="141"/>
      <c r="H13" s="79"/>
      <c r="I13" s="79"/>
      <c r="J13" s="96"/>
      <c r="K13" s="99">
        <f t="shared" si="0"/>
        <v>0</v>
      </c>
      <c r="L13" s="142">
        <v>365</v>
      </c>
      <c r="M13" s="140"/>
      <c r="N13" s="143"/>
    </row>
    <row r="14" spans="1:15" ht="15" customHeight="1" x14ac:dyDescent="0.2">
      <c r="A14" s="156" t="s">
        <v>85</v>
      </c>
      <c r="B14" s="141"/>
      <c r="C14" s="139" t="s">
        <v>86</v>
      </c>
      <c r="D14" s="140"/>
      <c r="E14" s="140"/>
      <c r="F14" s="140"/>
      <c r="G14" s="141"/>
      <c r="H14" s="79"/>
      <c r="I14" s="79"/>
      <c r="J14" s="96"/>
      <c r="K14" s="99">
        <f t="shared" si="0"/>
        <v>0</v>
      </c>
      <c r="L14" s="142">
        <v>59</v>
      </c>
      <c r="M14" s="140"/>
      <c r="N14" s="143"/>
    </row>
    <row r="15" spans="1:15" ht="15" customHeight="1" x14ac:dyDescent="0.2">
      <c r="A15" s="156" t="s">
        <v>87</v>
      </c>
      <c r="B15" s="141"/>
      <c r="C15" s="139" t="s">
        <v>88</v>
      </c>
      <c r="D15" s="140"/>
      <c r="E15" s="140"/>
      <c r="F15" s="140"/>
      <c r="G15" s="141"/>
      <c r="H15" s="79"/>
      <c r="I15" s="79"/>
      <c r="J15" s="96"/>
      <c r="K15" s="99">
        <f t="shared" si="0"/>
        <v>0</v>
      </c>
      <c r="L15" s="142">
        <v>60</v>
      </c>
      <c r="M15" s="140"/>
      <c r="N15" s="143"/>
    </row>
    <row r="16" spans="1:15" ht="15" customHeight="1" x14ac:dyDescent="0.2">
      <c r="A16" s="156" t="s">
        <v>89</v>
      </c>
      <c r="B16" s="141"/>
      <c r="C16" s="139" t="s">
        <v>161</v>
      </c>
      <c r="D16" s="140"/>
      <c r="E16" s="140"/>
      <c r="F16" s="140"/>
      <c r="G16" s="141"/>
      <c r="H16" s="79">
        <v>1027</v>
      </c>
      <c r="I16" s="79">
        <v>518</v>
      </c>
      <c r="J16" s="96">
        <v>190</v>
      </c>
      <c r="K16" s="99">
        <f t="shared" si="0"/>
        <v>1735</v>
      </c>
      <c r="L16" s="142">
        <v>63</v>
      </c>
      <c r="M16" s="140"/>
      <c r="N16" s="143"/>
    </row>
    <row r="17" spans="1:14" ht="15" customHeight="1" x14ac:dyDescent="0.2">
      <c r="A17" s="156" t="s">
        <v>90</v>
      </c>
      <c r="B17" s="141"/>
      <c r="C17" s="139" t="s">
        <v>91</v>
      </c>
      <c r="D17" s="140"/>
      <c r="E17" s="140"/>
      <c r="F17" s="140"/>
      <c r="G17" s="141"/>
      <c r="H17" s="79">
        <v>39</v>
      </c>
      <c r="I17" s="79">
        <v>0</v>
      </c>
      <c r="J17" s="96"/>
      <c r="K17" s="99">
        <f t="shared" si="0"/>
        <v>39</v>
      </c>
      <c r="L17" s="142">
        <v>39</v>
      </c>
      <c r="M17" s="140"/>
      <c r="N17" s="143"/>
    </row>
    <row r="18" spans="1:14" ht="15" customHeight="1" x14ac:dyDescent="0.2">
      <c r="A18" s="156" t="s">
        <v>92</v>
      </c>
      <c r="B18" s="141"/>
      <c r="C18" s="139" t="s">
        <v>93</v>
      </c>
      <c r="D18" s="140"/>
      <c r="E18" s="140"/>
      <c r="F18" s="140"/>
      <c r="G18" s="141"/>
      <c r="H18" s="79"/>
      <c r="I18" s="79">
        <v>54</v>
      </c>
      <c r="J18" s="96"/>
      <c r="K18" s="99">
        <f t="shared" si="0"/>
        <v>54</v>
      </c>
      <c r="L18" s="142">
        <v>73</v>
      </c>
      <c r="M18" s="140"/>
      <c r="N18" s="143"/>
    </row>
    <row r="19" spans="1:14" ht="15" customHeight="1" x14ac:dyDescent="0.2">
      <c r="A19" s="156" t="s">
        <v>162</v>
      </c>
      <c r="B19" s="141"/>
      <c r="C19" s="139" t="s">
        <v>163</v>
      </c>
      <c r="D19" s="140"/>
      <c r="E19" s="140"/>
      <c r="F19" s="140"/>
      <c r="G19" s="141"/>
      <c r="H19" s="79"/>
      <c r="I19" s="79"/>
      <c r="J19" s="96"/>
      <c r="K19" s="99">
        <f t="shared" si="0"/>
        <v>0</v>
      </c>
      <c r="L19" s="142">
        <v>210</v>
      </c>
      <c r="M19" s="140"/>
      <c r="N19" s="143"/>
    </row>
    <row r="20" spans="1:14" ht="15" customHeight="1" x14ac:dyDescent="0.2">
      <c r="A20" s="156" t="s">
        <v>94</v>
      </c>
      <c r="B20" s="141"/>
      <c r="C20" s="139" t="s">
        <v>95</v>
      </c>
      <c r="D20" s="140"/>
      <c r="E20" s="140"/>
      <c r="F20" s="140"/>
      <c r="G20" s="141"/>
      <c r="H20" s="79"/>
      <c r="I20" s="79"/>
      <c r="J20" s="96"/>
      <c r="K20" s="99">
        <f t="shared" si="0"/>
        <v>0</v>
      </c>
      <c r="L20" s="142">
        <v>352</v>
      </c>
      <c r="M20" s="140"/>
      <c r="N20" s="143"/>
    </row>
    <row r="21" spans="1:14" ht="20.25" customHeight="1" x14ac:dyDescent="0.2">
      <c r="A21" s="156" t="s">
        <v>96</v>
      </c>
      <c r="B21" s="141"/>
      <c r="C21" s="165" t="s">
        <v>97</v>
      </c>
      <c r="D21" s="166"/>
      <c r="E21" s="166"/>
      <c r="F21" s="166"/>
      <c r="G21" s="167"/>
      <c r="H21" s="79"/>
      <c r="I21" s="79"/>
      <c r="J21" s="96"/>
      <c r="K21" s="99">
        <f t="shared" si="0"/>
        <v>0</v>
      </c>
      <c r="L21" s="142"/>
      <c r="M21" s="140"/>
      <c r="N21" s="143"/>
    </row>
    <row r="22" spans="1:14" ht="15" customHeight="1" x14ac:dyDescent="0.2">
      <c r="A22" s="156" t="s">
        <v>98</v>
      </c>
      <c r="B22" s="141"/>
      <c r="C22" s="139" t="s">
        <v>99</v>
      </c>
      <c r="D22" s="140"/>
      <c r="E22" s="140"/>
      <c r="F22" s="140"/>
      <c r="G22" s="141"/>
      <c r="H22" s="79">
        <v>200</v>
      </c>
      <c r="I22" s="79"/>
      <c r="J22" s="96"/>
      <c r="K22" s="99">
        <f t="shared" si="0"/>
        <v>200</v>
      </c>
      <c r="L22" s="142"/>
      <c r="M22" s="140"/>
      <c r="N22" s="143"/>
    </row>
    <row r="23" spans="1:14" ht="15" customHeight="1" x14ac:dyDescent="0.2">
      <c r="A23" s="163" t="s">
        <v>100</v>
      </c>
      <c r="B23" s="161"/>
      <c r="C23" s="164" t="s">
        <v>101</v>
      </c>
      <c r="D23" s="161"/>
      <c r="E23" s="161"/>
      <c r="F23" s="161"/>
      <c r="G23" s="161"/>
      <c r="H23" s="80">
        <f>SUM(H8:H22)</f>
        <v>21629</v>
      </c>
      <c r="I23" s="80">
        <f t="shared" ref="I23:K23" si="1">SUM(I8:I22)</f>
        <v>9820</v>
      </c>
      <c r="J23" s="97">
        <f t="shared" si="1"/>
        <v>5527</v>
      </c>
      <c r="K23" s="100">
        <f t="shared" si="1"/>
        <v>36976</v>
      </c>
      <c r="L23" s="160">
        <f>SUM(L7:N22)</f>
        <v>33689</v>
      </c>
      <c r="M23" s="161"/>
      <c r="N23" s="162"/>
    </row>
    <row r="24" spans="1:14" ht="15" customHeight="1" x14ac:dyDescent="0.2">
      <c r="A24" s="156" t="s">
        <v>102</v>
      </c>
      <c r="B24" s="141"/>
      <c r="C24" s="139" t="s">
        <v>103</v>
      </c>
      <c r="D24" s="140"/>
      <c r="E24" s="140"/>
      <c r="F24" s="140"/>
      <c r="G24" s="141"/>
      <c r="H24" s="126">
        <f>(H8+H9+H10)*0.27</f>
        <v>5498.01</v>
      </c>
      <c r="I24" s="126">
        <f t="shared" ref="I24:J24" si="2">(I8+I9+I10)*0.27</f>
        <v>2496.96</v>
      </c>
      <c r="J24" s="126">
        <f t="shared" si="2"/>
        <v>1440.99</v>
      </c>
      <c r="K24" s="127">
        <f>SUM(H24:J24)</f>
        <v>9435.9600000000009</v>
      </c>
      <c r="L24" s="142">
        <v>8551</v>
      </c>
      <c r="M24" s="140"/>
      <c r="N24" s="143"/>
    </row>
    <row r="25" spans="1:14" ht="15" customHeight="1" x14ac:dyDescent="0.2">
      <c r="A25" s="156" t="s">
        <v>104</v>
      </c>
      <c r="B25" s="141"/>
      <c r="C25" s="139" t="s">
        <v>105</v>
      </c>
      <c r="D25" s="140"/>
      <c r="E25" s="140"/>
      <c r="F25" s="140"/>
      <c r="G25" s="141"/>
      <c r="H25" s="126">
        <f>(H16+H17+H22)*1.19*0.14</f>
        <v>210.91560000000001</v>
      </c>
      <c r="I25" s="126">
        <f t="shared" ref="I25:J25" si="3">(I16+I17+I22)*1.19*0.14</f>
        <v>86.2988</v>
      </c>
      <c r="J25" s="126">
        <f t="shared" si="3"/>
        <v>31.654000000000003</v>
      </c>
      <c r="K25" s="127">
        <f t="shared" ref="K25:K26" si="4">SUM(H25:J25)</f>
        <v>328.86840000000001</v>
      </c>
      <c r="L25" s="142">
        <v>295</v>
      </c>
      <c r="M25" s="140"/>
      <c r="N25" s="143"/>
    </row>
    <row r="26" spans="1:14" ht="15" customHeight="1" x14ac:dyDescent="0.2">
      <c r="A26" s="156" t="s">
        <v>106</v>
      </c>
      <c r="B26" s="141"/>
      <c r="C26" s="139" t="s">
        <v>107</v>
      </c>
      <c r="D26" s="140"/>
      <c r="E26" s="140"/>
      <c r="F26" s="140"/>
      <c r="G26" s="141"/>
      <c r="H26" s="126">
        <f>(H16+H17+H22)*1.19*0.15</f>
        <v>225.98099999999999</v>
      </c>
      <c r="I26" s="126">
        <f t="shared" ref="I26:J26" si="5">(I16+I17+I22)*1.19*0.15</f>
        <v>92.462999999999994</v>
      </c>
      <c r="J26" s="126">
        <f t="shared" si="5"/>
        <v>33.914999999999999</v>
      </c>
      <c r="K26" s="127">
        <f t="shared" si="4"/>
        <v>352.35899999999998</v>
      </c>
      <c r="L26" s="142">
        <v>324</v>
      </c>
      <c r="M26" s="140"/>
      <c r="N26" s="143"/>
    </row>
    <row r="27" spans="1:14" ht="23.25" customHeight="1" x14ac:dyDescent="0.2">
      <c r="A27" s="163" t="s">
        <v>108</v>
      </c>
      <c r="B27" s="161"/>
      <c r="C27" s="164" t="s">
        <v>109</v>
      </c>
      <c r="D27" s="161"/>
      <c r="E27" s="161"/>
      <c r="F27" s="161"/>
      <c r="G27" s="161"/>
      <c r="H27" s="128">
        <f>SUM(H24:H26)</f>
        <v>5934.9066000000003</v>
      </c>
      <c r="I27" s="128">
        <f t="shared" ref="I27:K27" si="6">SUM(I24:I26)</f>
        <v>2675.7218000000003</v>
      </c>
      <c r="J27" s="129">
        <f t="shared" si="6"/>
        <v>1506.559</v>
      </c>
      <c r="K27" s="130">
        <f t="shared" si="6"/>
        <v>10117.187400000001</v>
      </c>
      <c r="L27" s="160">
        <f>SUM(L24:N26)</f>
        <v>9170</v>
      </c>
      <c r="M27" s="161"/>
      <c r="N27" s="162"/>
    </row>
    <row r="28" spans="1:14" x14ac:dyDescent="0.2">
      <c r="A28" s="156" t="s">
        <v>110</v>
      </c>
      <c r="B28" s="141"/>
      <c r="C28" s="139" t="s">
        <v>111</v>
      </c>
      <c r="D28" s="140"/>
      <c r="E28" s="140"/>
      <c r="F28" s="140"/>
      <c r="G28" s="141"/>
      <c r="H28" s="79">
        <v>320</v>
      </c>
      <c r="I28" s="79"/>
      <c r="J28" s="96"/>
      <c r="K28" s="99">
        <f>SUM(H28:J28)</f>
        <v>320</v>
      </c>
      <c r="L28" s="142">
        <v>318</v>
      </c>
      <c r="M28" s="140"/>
      <c r="N28" s="143"/>
    </row>
    <row r="29" spans="1:14" x14ac:dyDescent="0.2">
      <c r="A29" s="156" t="s">
        <v>112</v>
      </c>
      <c r="B29" s="141"/>
      <c r="C29" s="139" t="s">
        <v>113</v>
      </c>
      <c r="D29" s="140"/>
      <c r="E29" s="140"/>
      <c r="F29" s="140"/>
      <c r="G29" s="141"/>
      <c r="H29" s="79">
        <v>1000</v>
      </c>
      <c r="I29" s="79">
        <v>300</v>
      </c>
      <c r="J29" s="96">
        <v>200</v>
      </c>
      <c r="K29" s="99">
        <f t="shared" ref="K29:K46" si="7">SUM(H29:J29)</f>
        <v>1500</v>
      </c>
      <c r="L29" s="142">
        <v>1545</v>
      </c>
      <c r="M29" s="140"/>
      <c r="N29" s="143"/>
    </row>
    <row r="30" spans="1:14" ht="24" customHeight="1" x14ac:dyDescent="0.2">
      <c r="A30" s="156" t="s">
        <v>114</v>
      </c>
      <c r="B30" s="141"/>
      <c r="C30" s="139" t="s">
        <v>115</v>
      </c>
      <c r="D30" s="140"/>
      <c r="E30" s="140"/>
      <c r="F30" s="140"/>
      <c r="G30" s="141"/>
      <c r="H30" s="79">
        <v>60</v>
      </c>
      <c r="I30" s="79"/>
      <c r="J30" s="96"/>
      <c r="K30" s="99">
        <f t="shared" si="7"/>
        <v>60</v>
      </c>
      <c r="L30" s="142">
        <v>30</v>
      </c>
      <c r="M30" s="140"/>
      <c r="N30" s="143"/>
    </row>
    <row r="31" spans="1:14" x14ac:dyDescent="0.2">
      <c r="A31" s="156" t="s">
        <v>116</v>
      </c>
      <c r="B31" s="141"/>
      <c r="C31" s="139" t="s">
        <v>117</v>
      </c>
      <c r="D31" s="140"/>
      <c r="E31" s="140"/>
      <c r="F31" s="140"/>
      <c r="G31" s="141"/>
      <c r="H31" s="79">
        <v>76</v>
      </c>
      <c r="I31" s="79"/>
      <c r="J31" s="96"/>
      <c r="K31" s="99">
        <f t="shared" si="7"/>
        <v>76</v>
      </c>
      <c r="L31" s="142">
        <v>53</v>
      </c>
      <c r="M31" s="140"/>
      <c r="N31" s="143"/>
    </row>
    <row r="32" spans="1:14" ht="15" customHeight="1" x14ac:dyDescent="0.2">
      <c r="A32" s="156" t="s">
        <v>118</v>
      </c>
      <c r="B32" s="141"/>
      <c r="C32" s="139" t="s">
        <v>119</v>
      </c>
      <c r="D32" s="140"/>
      <c r="E32" s="140"/>
      <c r="F32" s="140"/>
      <c r="G32" s="141"/>
      <c r="H32" s="79">
        <v>100</v>
      </c>
      <c r="I32" s="79">
        <v>0</v>
      </c>
      <c r="J32" s="96">
        <v>0</v>
      </c>
      <c r="K32" s="99">
        <f t="shared" si="7"/>
        <v>100</v>
      </c>
      <c r="L32" s="142">
        <v>80</v>
      </c>
      <c r="M32" s="140"/>
      <c r="N32" s="143"/>
    </row>
    <row r="33" spans="1:14" ht="24" customHeight="1" x14ac:dyDescent="0.2">
      <c r="A33" s="156" t="s">
        <v>120</v>
      </c>
      <c r="B33" s="141"/>
      <c r="C33" s="139" t="s">
        <v>121</v>
      </c>
      <c r="D33" s="140"/>
      <c r="E33" s="140"/>
      <c r="F33" s="140"/>
      <c r="G33" s="141"/>
      <c r="H33" s="79">
        <v>600</v>
      </c>
      <c r="I33" s="79">
        <v>220</v>
      </c>
      <c r="J33" s="96">
        <v>130</v>
      </c>
      <c r="K33" s="99">
        <f t="shared" si="7"/>
        <v>950</v>
      </c>
      <c r="L33" s="142">
        <v>894</v>
      </c>
      <c r="M33" s="140"/>
      <c r="N33" s="143"/>
    </row>
    <row r="34" spans="1:14" x14ac:dyDescent="0.2">
      <c r="A34" s="156" t="s">
        <v>122</v>
      </c>
      <c r="B34" s="141"/>
      <c r="C34" s="139" t="s">
        <v>123</v>
      </c>
      <c r="D34" s="140"/>
      <c r="E34" s="140"/>
      <c r="F34" s="140"/>
      <c r="G34" s="141"/>
      <c r="H34" s="79">
        <v>150</v>
      </c>
      <c r="I34" s="79"/>
      <c r="J34" s="96"/>
      <c r="K34" s="99">
        <f t="shared" si="7"/>
        <v>150</v>
      </c>
      <c r="L34" s="142">
        <v>134</v>
      </c>
      <c r="M34" s="140"/>
      <c r="N34" s="143"/>
    </row>
    <row r="35" spans="1:14" x14ac:dyDescent="0.2">
      <c r="A35" s="156" t="s">
        <v>124</v>
      </c>
      <c r="B35" s="141"/>
      <c r="C35" s="139" t="s">
        <v>125</v>
      </c>
      <c r="D35" s="140"/>
      <c r="E35" s="140"/>
      <c r="F35" s="140"/>
      <c r="G35" s="141"/>
      <c r="H35" s="79">
        <v>200</v>
      </c>
      <c r="I35" s="79"/>
      <c r="J35" s="96"/>
      <c r="K35" s="99">
        <f t="shared" si="7"/>
        <v>200</v>
      </c>
      <c r="L35" s="142">
        <v>172</v>
      </c>
      <c r="M35" s="140"/>
      <c r="N35" s="143"/>
    </row>
    <row r="36" spans="1:14" x14ac:dyDescent="0.2">
      <c r="A36" s="156" t="s">
        <v>126</v>
      </c>
      <c r="B36" s="141"/>
      <c r="C36" s="139" t="s">
        <v>127</v>
      </c>
      <c r="D36" s="140"/>
      <c r="E36" s="140"/>
      <c r="F36" s="140"/>
      <c r="G36" s="141"/>
      <c r="H36" s="79">
        <v>500</v>
      </c>
      <c r="I36" s="79"/>
      <c r="J36" s="96"/>
      <c r="K36" s="99">
        <f t="shared" si="7"/>
        <v>500</v>
      </c>
      <c r="L36" s="142">
        <v>462</v>
      </c>
      <c r="M36" s="140"/>
      <c r="N36" s="143"/>
    </row>
    <row r="37" spans="1:14" ht="15" customHeight="1" x14ac:dyDescent="0.2">
      <c r="A37" s="156" t="s">
        <v>128</v>
      </c>
      <c r="B37" s="141"/>
      <c r="C37" s="139" t="s">
        <v>129</v>
      </c>
      <c r="D37" s="140"/>
      <c r="E37" s="140"/>
      <c r="F37" s="140"/>
      <c r="G37" s="141"/>
      <c r="H37" s="79">
        <v>700</v>
      </c>
      <c r="I37" s="79">
        <v>180</v>
      </c>
      <c r="J37" s="96">
        <v>120</v>
      </c>
      <c r="K37" s="99">
        <f t="shared" si="7"/>
        <v>1000</v>
      </c>
      <c r="L37" s="142">
        <v>923</v>
      </c>
      <c r="M37" s="140"/>
      <c r="N37" s="143"/>
    </row>
    <row r="38" spans="1:14" x14ac:dyDescent="0.2">
      <c r="A38" s="156" t="s">
        <v>130</v>
      </c>
      <c r="B38" s="141"/>
      <c r="C38" s="139" t="s">
        <v>131</v>
      </c>
      <c r="D38" s="140"/>
      <c r="E38" s="140"/>
      <c r="F38" s="140"/>
      <c r="G38" s="141"/>
      <c r="H38" s="79">
        <v>400</v>
      </c>
      <c r="I38" s="79"/>
      <c r="J38" s="96"/>
      <c r="K38" s="99">
        <f t="shared" si="7"/>
        <v>400</v>
      </c>
      <c r="L38" s="142">
        <v>418</v>
      </c>
      <c r="M38" s="140"/>
      <c r="N38" s="143"/>
    </row>
    <row r="39" spans="1:14" ht="15" customHeight="1" x14ac:dyDescent="0.2">
      <c r="A39" s="156" t="s">
        <v>132</v>
      </c>
      <c r="B39" s="141"/>
      <c r="C39" s="139" t="s">
        <v>133</v>
      </c>
      <c r="D39" s="140"/>
      <c r="E39" s="140"/>
      <c r="F39" s="140"/>
      <c r="G39" s="141"/>
      <c r="H39" s="79">
        <v>350</v>
      </c>
      <c r="I39" s="79">
        <v>90</v>
      </c>
      <c r="J39" s="96">
        <v>60</v>
      </c>
      <c r="K39" s="99">
        <f t="shared" si="7"/>
        <v>500</v>
      </c>
      <c r="L39" s="142">
        <v>420</v>
      </c>
      <c r="M39" s="140"/>
      <c r="N39" s="143"/>
    </row>
    <row r="40" spans="1:14" ht="16.5" customHeight="1" x14ac:dyDescent="0.2">
      <c r="A40" s="156" t="s">
        <v>134</v>
      </c>
      <c r="B40" s="141"/>
      <c r="C40" s="139" t="s">
        <v>135</v>
      </c>
      <c r="D40" s="140"/>
      <c r="E40" s="140"/>
      <c r="F40" s="140"/>
      <c r="G40" s="141"/>
      <c r="H40" s="79">
        <v>950</v>
      </c>
      <c r="I40" s="79">
        <v>440</v>
      </c>
      <c r="J40" s="96">
        <v>170</v>
      </c>
      <c r="K40" s="99">
        <f t="shared" si="7"/>
        <v>1560</v>
      </c>
      <c r="L40" s="142">
        <v>1528</v>
      </c>
      <c r="M40" s="140"/>
      <c r="N40" s="143"/>
    </row>
    <row r="41" spans="1:14" ht="21" customHeight="1" x14ac:dyDescent="0.2">
      <c r="A41" s="156" t="s">
        <v>136</v>
      </c>
      <c r="B41" s="141"/>
      <c r="C41" s="139" t="s">
        <v>137</v>
      </c>
      <c r="D41" s="140"/>
      <c r="E41" s="140"/>
      <c r="F41" s="140"/>
      <c r="G41" s="141"/>
      <c r="H41" s="126">
        <f>(H28+H29+H30+H31+H32+H33+H34+H35+H36+H37+H38+H39)*0.27</f>
        <v>1203.1200000000001</v>
      </c>
      <c r="I41" s="126">
        <f t="shared" ref="I41:J41" si="8">(I28+I29+I30+I31+I32+I33+I34+I35+I36+I37+I38+I39)*0.27</f>
        <v>213.3</v>
      </c>
      <c r="J41" s="126">
        <f t="shared" si="8"/>
        <v>137.70000000000002</v>
      </c>
      <c r="K41" s="127">
        <f t="shared" si="7"/>
        <v>1554.1200000000001</v>
      </c>
      <c r="L41" s="142">
        <v>1227</v>
      </c>
      <c r="M41" s="140"/>
      <c r="N41" s="143"/>
    </row>
    <row r="42" spans="1:14" ht="15" customHeight="1" x14ac:dyDescent="0.2">
      <c r="A42" s="156" t="s">
        <v>138</v>
      </c>
      <c r="B42" s="141"/>
      <c r="C42" s="139" t="s">
        <v>139</v>
      </c>
      <c r="D42" s="140"/>
      <c r="E42" s="140"/>
      <c r="F42" s="140"/>
      <c r="G42" s="141"/>
      <c r="H42" s="79">
        <v>160</v>
      </c>
      <c r="I42" s="79">
        <v>55</v>
      </c>
      <c r="J42" s="96">
        <v>85</v>
      </c>
      <c r="K42" s="99">
        <f t="shared" si="7"/>
        <v>300</v>
      </c>
      <c r="L42" s="142">
        <v>380</v>
      </c>
      <c r="M42" s="140"/>
      <c r="N42" s="143"/>
    </row>
    <row r="43" spans="1:14" x14ac:dyDescent="0.2">
      <c r="A43" s="163" t="s">
        <v>140</v>
      </c>
      <c r="B43" s="161"/>
      <c r="C43" s="164" t="s">
        <v>141</v>
      </c>
      <c r="D43" s="161"/>
      <c r="E43" s="161"/>
      <c r="F43" s="161"/>
      <c r="G43" s="161"/>
      <c r="H43" s="128">
        <f>SUM(H28:H42)</f>
        <v>6769.12</v>
      </c>
      <c r="I43" s="128">
        <f>SUM(I28:I42)</f>
        <v>1498.3</v>
      </c>
      <c r="J43" s="129">
        <f>SUM(J28:J42)</f>
        <v>902.7</v>
      </c>
      <c r="K43" s="130">
        <f t="shared" si="7"/>
        <v>9170.1200000000008</v>
      </c>
      <c r="L43" s="160">
        <f>SUM(L28:N42)</f>
        <v>8584</v>
      </c>
      <c r="M43" s="161"/>
      <c r="N43" s="162"/>
    </row>
    <row r="44" spans="1:14" ht="18.75" customHeight="1" x14ac:dyDescent="0.2">
      <c r="A44" s="137" t="s">
        <v>174</v>
      </c>
      <c r="B44" s="138"/>
      <c r="C44" s="139" t="s">
        <v>175</v>
      </c>
      <c r="D44" s="140"/>
      <c r="E44" s="140"/>
      <c r="F44" s="140"/>
      <c r="G44" s="141"/>
      <c r="H44" s="79">
        <v>0</v>
      </c>
      <c r="I44" s="79">
        <v>221</v>
      </c>
      <c r="J44" s="96"/>
      <c r="K44" s="99">
        <f t="shared" si="7"/>
        <v>221</v>
      </c>
      <c r="L44" s="142">
        <v>29</v>
      </c>
      <c r="M44" s="140"/>
      <c r="N44" s="143"/>
    </row>
    <row r="45" spans="1:14" ht="18.75" customHeight="1" x14ac:dyDescent="0.2">
      <c r="A45" s="137" t="s">
        <v>164</v>
      </c>
      <c r="B45" s="138"/>
      <c r="C45" s="139" t="s">
        <v>165</v>
      </c>
      <c r="D45" s="140"/>
      <c r="E45" s="140"/>
      <c r="F45" s="140"/>
      <c r="G45" s="141"/>
      <c r="H45" s="135">
        <v>0</v>
      </c>
      <c r="I45" s="135"/>
      <c r="J45" s="96"/>
      <c r="K45" s="99">
        <f t="shared" ref="K45" si="9">SUM(H45:J45)</f>
        <v>0</v>
      </c>
      <c r="L45" s="142">
        <v>29</v>
      </c>
      <c r="M45" s="140"/>
      <c r="N45" s="143"/>
    </row>
    <row r="46" spans="1:14" ht="24.75" customHeight="1" x14ac:dyDescent="0.2">
      <c r="A46" s="156" t="s">
        <v>142</v>
      </c>
      <c r="B46" s="141"/>
      <c r="C46" s="139" t="s">
        <v>143</v>
      </c>
      <c r="D46" s="140"/>
      <c r="E46" s="140"/>
      <c r="F46" s="140"/>
      <c r="G46" s="141"/>
      <c r="H46" s="79">
        <v>0</v>
      </c>
      <c r="I46" s="79">
        <v>59</v>
      </c>
      <c r="J46" s="96"/>
      <c r="K46" s="99">
        <f t="shared" si="7"/>
        <v>59</v>
      </c>
      <c r="L46" s="142">
        <v>8</v>
      </c>
      <c r="M46" s="140"/>
      <c r="N46" s="143"/>
    </row>
    <row r="47" spans="1:14" ht="18" customHeight="1" x14ac:dyDescent="0.2">
      <c r="A47" s="182" t="s">
        <v>144</v>
      </c>
      <c r="B47" s="141"/>
      <c r="C47" s="183" t="s">
        <v>145</v>
      </c>
      <c r="D47" s="141"/>
      <c r="E47" s="141"/>
      <c r="F47" s="141"/>
      <c r="G47" s="141"/>
      <c r="H47" s="79">
        <f>SUM(H44:H46)</f>
        <v>0</v>
      </c>
      <c r="I47" s="79">
        <f t="shared" ref="I47:K47" si="10">SUM(I44:I46)</f>
        <v>280</v>
      </c>
      <c r="J47" s="96">
        <f t="shared" si="10"/>
        <v>0</v>
      </c>
      <c r="K47" s="99">
        <f t="shared" si="10"/>
        <v>280</v>
      </c>
      <c r="L47" s="184">
        <f>SUM(L44:N46)</f>
        <v>66</v>
      </c>
      <c r="M47" s="141"/>
      <c r="N47" s="143"/>
    </row>
    <row r="48" spans="1:14" ht="13.5" thickBot="1" x14ac:dyDescent="0.25">
      <c r="A48" s="180" t="s">
        <v>146</v>
      </c>
      <c r="B48" s="169"/>
      <c r="C48" s="181" t="s">
        <v>5</v>
      </c>
      <c r="D48" s="169"/>
      <c r="E48" s="169"/>
      <c r="F48" s="169"/>
      <c r="G48" s="169"/>
      <c r="H48" s="131">
        <f>H23+H27+H43+H47</f>
        <v>34333.026600000005</v>
      </c>
      <c r="I48" s="131">
        <f t="shared" ref="I48:K48" si="11">I23+I27+I43+I47</f>
        <v>14274.021799999999</v>
      </c>
      <c r="J48" s="132">
        <f t="shared" si="11"/>
        <v>7936.259</v>
      </c>
      <c r="K48" s="133">
        <f t="shared" si="11"/>
        <v>56543.307400000005</v>
      </c>
      <c r="L48" s="168">
        <f>L23+L27+L43+L47</f>
        <v>51509</v>
      </c>
      <c r="M48" s="169"/>
      <c r="N48" s="170"/>
    </row>
  </sheetData>
  <mergeCells count="133">
    <mergeCell ref="L48:N48"/>
    <mergeCell ref="A5:B6"/>
    <mergeCell ref="C5:G6"/>
    <mergeCell ref="H5:K5"/>
    <mergeCell ref="L5:N6"/>
    <mergeCell ref="A48:B48"/>
    <mergeCell ref="C48:G48"/>
    <mergeCell ref="L46:N46"/>
    <mergeCell ref="A47:B47"/>
    <mergeCell ref="C47:G47"/>
    <mergeCell ref="L47:N47"/>
    <mergeCell ref="A46:B46"/>
    <mergeCell ref="C46:G46"/>
    <mergeCell ref="L43:N43"/>
    <mergeCell ref="A44:B44"/>
    <mergeCell ref="C44:G44"/>
    <mergeCell ref="L44:N44"/>
    <mergeCell ref="A43:B43"/>
    <mergeCell ref="C43:G43"/>
    <mergeCell ref="L41:N41"/>
    <mergeCell ref="A42:B42"/>
    <mergeCell ref="C42:G42"/>
    <mergeCell ref="L42:N42"/>
    <mergeCell ref="A41:B41"/>
    <mergeCell ref="C41:G41"/>
    <mergeCell ref="L39:N39"/>
    <mergeCell ref="A40:B40"/>
    <mergeCell ref="C40:G40"/>
    <mergeCell ref="L40:N40"/>
    <mergeCell ref="A39:B39"/>
    <mergeCell ref="C39:G39"/>
    <mergeCell ref="L37:N37"/>
    <mergeCell ref="A38:B38"/>
    <mergeCell ref="C38:G38"/>
    <mergeCell ref="L38:N38"/>
    <mergeCell ref="A37:B37"/>
    <mergeCell ref="C37:G37"/>
    <mergeCell ref="L35:N35"/>
    <mergeCell ref="A36:B36"/>
    <mergeCell ref="C36:G36"/>
    <mergeCell ref="L36:N36"/>
    <mergeCell ref="A35:B35"/>
    <mergeCell ref="C35:G35"/>
    <mergeCell ref="L33:N33"/>
    <mergeCell ref="A34:B34"/>
    <mergeCell ref="C34:G34"/>
    <mergeCell ref="L34:N34"/>
    <mergeCell ref="A33:B33"/>
    <mergeCell ref="C33:G33"/>
    <mergeCell ref="L31:N31"/>
    <mergeCell ref="A32:B32"/>
    <mergeCell ref="C32:G32"/>
    <mergeCell ref="L32:N32"/>
    <mergeCell ref="A31:B31"/>
    <mergeCell ref="C31:G31"/>
    <mergeCell ref="L29:N29"/>
    <mergeCell ref="A30:B30"/>
    <mergeCell ref="C30:G30"/>
    <mergeCell ref="L30:N30"/>
    <mergeCell ref="A29:B29"/>
    <mergeCell ref="C29:G29"/>
    <mergeCell ref="L27:N27"/>
    <mergeCell ref="A28:B28"/>
    <mergeCell ref="C28:G28"/>
    <mergeCell ref="L28:N28"/>
    <mergeCell ref="A27:B27"/>
    <mergeCell ref="C27:G27"/>
    <mergeCell ref="L25:N25"/>
    <mergeCell ref="A26:B26"/>
    <mergeCell ref="C26:G26"/>
    <mergeCell ref="L26:N26"/>
    <mergeCell ref="A25:B25"/>
    <mergeCell ref="C25:G25"/>
    <mergeCell ref="L23:N23"/>
    <mergeCell ref="A24:B24"/>
    <mergeCell ref="C24:G24"/>
    <mergeCell ref="L24:N24"/>
    <mergeCell ref="A23:B23"/>
    <mergeCell ref="C23:G23"/>
    <mergeCell ref="L21:N21"/>
    <mergeCell ref="A22:B22"/>
    <mergeCell ref="C22:G22"/>
    <mergeCell ref="L22:N22"/>
    <mergeCell ref="A21:B21"/>
    <mergeCell ref="C21:G21"/>
    <mergeCell ref="L20:N20"/>
    <mergeCell ref="A19:B19"/>
    <mergeCell ref="C19:G19"/>
    <mergeCell ref="L17:N17"/>
    <mergeCell ref="A18:B18"/>
    <mergeCell ref="C18:G18"/>
    <mergeCell ref="L18:N18"/>
    <mergeCell ref="A17:B17"/>
    <mergeCell ref="C17:G17"/>
    <mergeCell ref="A3:M3"/>
    <mergeCell ref="K1:M1"/>
    <mergeCell ref="L11:N11"/>
    <mergeCell ref="A2:L2"/>
    <mergeCell ref="A12:B12"/>
    <mergeCell ref="C12:G12"/>
    <mergeCell ref="L12:N12"/>
    <mergeCell ref="A11:B11"/>
    <mergeCell ref="C11:G11"/>
    <mergeCell ref="L9:N9"/>
    <mergeCell ref="A10:B10"/>
    <mergeCell ref="C10:G10"/>
    <mergeCell ref="L10:N10"/>
    <mergeCell ref="A9:B9"/>
    <mergeCell ref="C9:G9"/>
    <mergeCell ref="A45:B45"/>
    <mergeCell ref="C45:G45"/>
    <mergeCell ref="L45:N45"/>
    <mergeCell ref="L7:N7"/>
    <mergeCell ref="A8:B8"/>
    <mergeCell ref="C8:G8"/>
    <mergeCell ref="L8:N8"/>
    <mergeCell ref="A7:B7"/>
    <mergeCell ref="C7:G7"/>
    <mergeCell ref="L15:N15"/>
    <mergeCell ref="A16:B16"/>
    <mergeCell ref="C16:G16"/>
    <mergeCell ref="L16:N16"/>
    <mergeCell ref="A15:B15"/>
    <mergeCell ref="C15:G15"/>
    <mergeCell ref="L13:N13"/>
    <mergeCell ref="A14:B14"/>
    <mergeCell ref="C14:G14"/>
    <mergeCell ref="L14:N14"/>
    <mergeCell ref="A13:B13"/>
    <mergeCell ref="C13:G13"/>
    <mergeCell ref="L19:N19"/>
    <mergeCell ref="A20:B20"/>
    <mergeCell ref="C20:G20"/>
  </mergeCells>
  <phoneticPr fontId="8" type="noConversion"/>
  <printOptions horizontalCentered="1"/>
  <pageMargins left="0" right="0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25" sqref="B25"/>
    </sheetView>
  </sheetViews>
  <sheetFormatPr defaultRowHeight="12.75" x14ac:dyDescent="0.2"/>
  <cols>
    <col min="1" max="1" width="43.5703125" customWidth="1"/>
    <col min="2" max="2" width="11.28515625" bestFit="1" customWidth="1"/>
    <col min="3" max="3" width="12.7109375" customWidth="1"/>
    <col min="4" max="4" width="13.42578125" customWidth="1"/>
    <col min="5" max="5" width="11.42578125" customWidth="1"/>
    <col min="6" max="7" width="10" bestFit="1" customWidth="1"/>
  </cols>
  <sheetData>
    <row r="1" spans="1:5" x14ac:dyDescent="0.2">
      <c r="D1" s="185" t="s">
        <v>71</v>
      </c>
      <c r="E1" s="185"/>
    </row>
    <row r="2" spans="1:5" x14ac:dyDescent="0.2">
      <c r="A2" s="158"/>
      <c r="B2" s="158"/>
      <c r="C2" s="158"/>
      <c r="D2" s="158"/>
      <c r="E2" s="158"/>
    </row>
    <row r="3" spans="1:5" ht="15.75" x14ac:dyDescent="0.25">
      <c r="A3" s="157" t="s">
        <v>176</v>
      </c>
      <c r="B3" s="157"/>
      <c r="C3" s="157"/>
      <c r="D3" s="157"/>
      <c r="E3" s="157"/>
    </row>
    <row r="5" spans="1:5" ht="15.75" x14ac:dyDescent="0.25">
      <c r="A5" s="157" t="s">
        <v>65</v>
      </c>
      <c r="B5" s="157"/>
      <c r="C5" s="157"/>
      <c r="D5" s="157"/>
      <c r="E5" s="157"/>
    </row>
    <row r="6" spans="1:5" ht="15.75" x14ac:dyDescent="0.25">
      <c r="A6" s="191" t="s">
        <v>168</v>
      </c>
      <c r="B6" s="191"/>
      <c r="C6" s="191"/>
      <c r="D6" s="191"/>
      <c r="E6" s="191"/>
    </row>
    <row r="7" spans="1:5" ht="15.75" x14ac:dyDescent="0.25">
      <c r="A7" s="157" t="s">
        <v>167</v>
      </c>
      <c r="B7" s="157"/>
      <c r="C7" s="157"/>
      <c r="D7" s="157"/>
      <c r="E7" s="157"/>
    </row>
    <row r="8" spans="1:5" ht="15.75" x14ac:dyDescent="0.25">
      <c r="A8" s="5"/>
      <c r="B8" s="5"/>
      <c r="C8" s="190"/>
      <c r="D8" s="190"/>
    </row>
    <row r="9" spans="1:5" ht="15.75" thickBot="1" x14ac:dyDescent="0.25">
      <c r="A9" s="4"/>
      <c r="B9" s="4"/>
      <c r="C9" s="6"/>
      <c r="D9" s="49" t="s">
        <v>41</v>
      </c>
    </row>
    <row r="10" spans="1:5" ht="13.5" thickBot="1" x14ac:dyDescent="0.25">
      <c r="A10" s="186" t="s">
        <v>0</v>
      </c>
      <c r="B10" s="187" t="s">
        <v>6</v>
      </c>
      <c r="C10" s="188"/>
      <c r="D10" s="189"/>
      <c r="E10" s="30" t="s">
        <v>169</v>
      </c>
    </row>
    <row r="11" spans="1:5" ht="13.5" thickBot="1" x14ac:dyDescent="0.25">
      <c r="A11" s="186"/>
      <c r="B11" s="74" t="s">
        <v>2</v>
      </c>
      <c r="C11" s="74" t="s">
        <v>3</v>
      </c>
      <c r="D11" s="71" t="s">
        <v>51</v>
      </c>
      <c r="E11" s="7" t="s">
        <v>7</v>
      </c>
    </row>
    <row r="12" spans="1:5" x14ac:dyDescent="0.2">
      <c r="A12" s="8" t="s">
        <v>8</v>
      </c>
      <c r="B12" s="9">
        <v>21629</v>
      </c>
      <c r="C12" s="9">
        <v>9820</v>
      </c>
      <c r="D12" s="10">
        <v>5527</v>
      </c>
      <c r="E12" s="10">
        <f>SUM(B12:D12)</f>
        <v>36976</v>
      </c>
    </row>
    <row r="13" spans="1:5" x14ac:dyDescent="0.2">
      <c r="A13" s="11" t="s">
        <v>9</v>
      </c>
      <c r="B13" s="12">
        <v>5935</v>
      </c>
      <c r="C13" s="12">
        <v>2676</v>
      </c>
      <c r="D13" s="10">
        <v>1506</v>
      </c>
      <c r="E13" s="10">
        <f>SUM(B13:D13)</f>
        <v>10117</v>
      </c>
    </row>
    <row r="14" spans="1:5" x14ac:dyDescent="0.2">
      <c r="A14" s="11" t="s">
        <v>10</v>
      </c>
      <c r="B14" s="12">
        <v>6769</v>
      </c>
      <c r="C14" s="12">
        <v>1498</v>
      </c>
      <c r="D14" s="10">
        <v>903</v>
      </c>
      <c r="E14" s="10">
        <f>SUM(B14:D14)</f>
        <v>9170</v>
      </c>
    </row>
    <row r="15" spans="1:5" x14ac:dyDescent="0.2">
      <c r="A15" s="11" t="s">
        <v>11</v>
      </c>
      <c r="B15" s="12"/>
      <c r="C15" s="12">
        <v>280</v>
      </c>
      <c r="D15" s="10"/>
      <c r="E15" s="10">
        <f t="shared" ref="D15:E20" si="0">SUM(C15:D15)</f>
        <v>280</v>
      </c>
    </row>
    <row r="16" spans="1:5" x14ac:dyDescent="0.2">
      <c r="A16" s="11" t="s">
        <v>12</v>
      </c>
      <c r="B16" s="12"/>
      <c r="C16" s="12"/>
      <c r="D16" s="10"/>
      <c r="E16" s="10">
        <f t="shared" si="0"/>
        <v>0</v>
      </c>
    </row>
    <row r="17" spans="1:7" x14ac:dyDescent="0.2">
      <c r="A17" s="11" t="s">
        <v>13</v>
      </c>
      <c r="B17" s="12"/>
      <c r="C17" s="12"/>
      <c r="D17" s="10"/>
      <c r="E17" s="10">
        <f t="shared" si="0"/>
        <v>0</v>
      </c>
    </row>
    <row r="18" spans="1:7" x14ac:dyDescent="0.2">
      <c r="A18" s="11" t="s">
        <v>14</v>
      </c>
      <c r="B18" s="12"/>
      <c r="C18" s="12"/>
      <c r="D18" s="10">
        <f t="shared" si="0"/>
        <v>0</v>
      </c>
      <c r="E18" s="10">
        <f t="shared" si="0"/>
        <v>0</v>
      </c>
    </row>
    <row r="19" spans="1:7" x14ac:dyDescent="0.2">
      <c r="A19" s="37" t="s">
        <v>64</v>
      </c>
      <c r="B19" s="12"/>
      <c r="C19" s="12"/>
      <c r="D19" s="13">
        <f t="shared" si="0"/>
        <v>0</v>
      </c>
      <c r="E19" s="13">
        <f t="shared" si="0"/>
        <v>0</v>
      </c>
    </row>
    <row r="20" spans="1:7" ht="13.5" thickBot="1" x14ac:dyDescent="0.25">
      <c r="A20" s="14"/>
      <c r="B20" s="15"/>
      <c r="C20" s="15"/>
      <c r="D20" s="16">
        <f t="shared" si="0"/>
        <v>0</v>
      </c>
      <c r="E20" s="16">
        <f t="shared" si="0"/>
        <v>0</v>
      </c>
    </row>
    <row r="21" spans="1:7" ht="13.5" thickBot="1" x14ac:dyDescent="0.25">
      <c r="A21" s="17" t="s">
        <v>15</v>
      </c>
      <c r="B21" s="18">
        <f>SUM(B12:B18)</f>
        <v>34333</v>
      </c>
      <c r="C21" s="18">
        <f>SUM(C12:C18)</f>
        <v>14274</v>
      </c>
      <c r="D21" s="18">
        <f>SUM(D12:D18)</f>
        <v>7936</v>
      </c>
      <c r="E21" s="19">
        <f>SUM(B21:D21)</f>
        <v>56543</v>
      </c>
    </row>
    <row r="22" spans="1:7" x14ac:dyDescent="0.2">
      <c r="A22" s="31"/>
      <c r="B22" s="32">
        <v>61</v>
      </c>
      <c r="C22" s="32">
        <v>24.9</v>
      </c>
      <c r="D22" s="32">
        <v>14.1</v>
      </c>
      <c r="E22" s="32"/>
    </row>
    <row r="23" spans="1:7" x14ac:dyDescent="0.2">
      <c r="A23" s="25" t="s">
        <v>16</v>
      </c>
      <c r="B23" s="3"/>
      <c r="C23" s="3"/>
      <c r="D23" s="3"/>
      <c r="E23" s="3"/>
    </row>
    <row r="24" spans="1:7" x14ac:dyDescent="0.2">
      <c r="A24" s="25" t="s">
        <v>40</v>
      </c>
      <c r="B24" s="3">
        <v>2480</v>
      </c>
      <c r="C24" s="3"/>
      <c r="D24" s="3"/>
      <c r="E24" s="3">
        <f>SUM(B24:D24)</f>
        <v>2480</v>
      </c>
    </row>
    <row r="25" spans="1:7" x14ac:dyDescent="0.2">
      <c r="A25" s="25" t="s">
        <v>68</v>
      </c>
      <c r="B25" s="26">
        <v>22694</v>
      </c>
      <c r="C25" s="26">
        <v>8794</v>
      </c>
      <c r="D25" s="33">
        <v>5106</v>
      </c>
      <c r="E25" s="33">
        <f>SUM(B25:D25)</f>
        <v>36594</v>
      </c>
      <c r="F25" s="134">
        <v>36594</v>
      </c>
      <c r="G25" s="134"/>
    </row>
    <row r="26" spans="1:7" ht="13.5" thickBot="1" x14ac:dyDescent="0.25">
      <c r="A26" s="34" t="s">
        <v>17</v>
      </c>
      <c r="B26" s="48">
        <f>B21-B25-B24</f>
        <v>9159</v>
      </c>
      <c r="C26" s="48">
        <f>C21-C25-C24</f>
        <v>5480</v>
      </c>
      <c r="D26" s="48">
        <f>D21-D25-D24</f>
        <v>2830</v>
      </c>
      <c r="E26" s="48">
        <f>E21-E25-E24</f>
        <v>17469</v>
      </c>
    </row>
    <row r="27" spans="1:7" x14ac:dyDescent="0.2">
      <c r="B27" s="81"/>
    </row>
    <row r="29" spans="1:7" x14ac:dyDescent="0.2">
      <c r="A29" s="35" t="s">
        <v>33</v>
      </c>
      <c r="B29" s="72">
        <f>B21-B24-B25</f>
        <v>9159</v>
      </c>
      <c r="C29" s="72">
        <f>C21-C24-C25</f>
        <v>5480</v>
      </c>
      <c r="D29" s="72">
        <f>D21-D24-D25</f>
        <v>2830</v>
      </c>
    </row>
    <row r="30" spans="1:7" x14ac:dyDescent="0.2">
      <c r="A30" s="35" t="s">
        <v>69</v>
      </c>
      <c r="B30" s="41">
        <f>B29*1000/12</f>
        <v>763250</v>
      </c>
      <c r="C30" s="41">
        <f>C29*1000/12</f>
        <v>456666.66666666669</v>
      </c>
      <c r="D30" s="41">
        <f>D29*1000/12</f>
        <v>235833.33333333334</v>
      </c>
    </row>
    <row r="31" spans="1:7" x14ac:dyDescent="0.2">
      <c r="A31" s="35"/>
      <c r="B31" s="46"/>
      <c r="C31" s="73"/>
    </row>
    <row r="32" spans="1:7" x14ac:dyDescent="0.2">
      <c r="A32" s="35"/>
      <c r="B32" s="41"/>
      <c r="C32" s="41"/>
    </row>
    <row r="36" spans="1:1" x14ac:dyDescent="0.2">
      <c r="A36" s="35" t="s">
        <v>166</v>
      </c>
    </row>
  </sheetData>
  <mergeCells count="9">
    <mergeCell ref="D1:E1"/>
    <mergeCell ref="A2:E2"/>
    <mergeCell ref="A3:E3"/>
    <mergeCell ref="A10:A11"/>
    <mergeCell ref="B10:D10"/>
    <mergeCell ref="C8:D8"/>
    <mergeCell ref="A7:E7"/>
    <mergeCell ref="A6:E6"/>
    <mergeCell ref="A5:E5"/>
  </mergeCells>
  <phoneticPr fontId="8" type="noConversion"/>
  <pageMargins left="1.1811023622047245" right="0.78740157480314965" top="0.78740157480314965" bottom="0.78740157480314965" header="0.51181102362204722" footer="0.51181102362204722"/>
  <pageSetup paperSize="9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opLeftCell="A4" workbookViewId="0">
      <selection activeCell="G19" sqref="G19"/>
    </sheetView>
  </sheetViews>
  <sheetFormatPr defaultColWidth="11.7109375" defaultRowHeight="12.75" x14ac:dyDescent="0.2"/>
  <cols>
    <col min="1" max="1" width="23.42578125" customWidth="1"/>
    <col min="2" max="6" width="11.7109375" customWidth="1"/>
    <col min="7" max="7" width="10.42578125" customWidth="1"/>
    <col min="8" max="8" width="10.7109375" customWidth="1"/>
    <col min="9" max="9" width="9.42578125" customWidth="1"/>
    <col min="10" max="10" width="9.140625" customWidth="1"/>
    <col min="11" max="11" width="5.85546875" customWidth="1"/>
    <col min="12" max="12" width="11.140625" customWidth="1"/>
    <col min="14" max="14" width="4.42578125" customWidth="1"/>
  </cols>
  <sheetData>
    <row r="1" spans="1:19" ht="13.5" thickBot="1" x14ac:dyDescent="0.25">
      <c r="F1" s="39"/>
    </row>
    <row r="2" spans="1:19" x14ac:dyDescent="0.2">
      <c r="A2" s="45"/>
      <c r="B2" s="50"/>
      <c r="C2" s="51"/>
      <c r="D2" s="51"/>
      <c r="E2" s="51"/>
      <c r="F2" s="92"/>
      <c r="G2" s="92"/>
      <c r="H2" s="92"/>
      <c r="I2" s="92"/>
      <c r="J2" s="92"/>
      <c r="K2" s="92"/>
      <c r="L2" s="92"/>
      <c r="M2" s="93"/>
    </row>
    <row r="3" spans="1:19" x14ac:dyDescent="0.2">
      <c r="F3" s="86"/>
      <c r="G3" s="94"/>
      <c r="H3" s="94"/>
      <c r="I3" s="94"/>
      <c r="J3" s="94"/>
      <c r="K3" s="94"/>
      <c r="L3" s="94"/>
      <c r="M3" s="93"/>
    </row>
    <row r="4" spans="1:19" x14ac:dyDescent="0.2">
      <c r="C4" s="75"/>
      <c r="D4" s="75"/>
      <c r="E4" s="75"/>
      <c r="F4" s="82"/>
      <c r="G4" s="86"/>
      <c r="H4" s="86"/>
      <c r="I4" s="86"/>
      <c r="J4" s="86"/>
      <c r="K4" s="86"/>
      <c r="L4" s="86"/>
      <c r="M4" s="93"/>
      <c r="Q4" s="77"/>
      <c r="R4" s="77"/>
      <c r="S4" s="77"/>
    </row>
    <row r="12" spans="1:19" x14ac:dyDescent="0.2">
      <c r="A12" s="192" t="s">
        <v>45</v>
      </c>
      <c r="B12" s="193"/>
      <c r="C12" s="193"/>
      <c r="D12" s="193"/>
      <c r="I12" s="82"/>
      <c r="J12" s="193"/>
      <c r="K12" s="193"/>
      <c r="L12" s="193"/>
      <c r="M12" s="193"/>
      <c r="N12" s="82"/>
      <c r="O12" s="82"/>
      <c r="P12" s="82"/>
    </row>
    <row r="13" spans="1:19" x14ac:dyDescent="0.2">
      <c r="A13" t="s">
        <v>66</v>
      </c>
      <c r="F13" s="54" t="s">
        <v>7</v>
      </c>
      <c r="I13" s="82"/>
      <c r="J13" s="82"/>
      <c r="K13" s="82"/>
      <c r="L13" s="82"/>
      <c r="M13" s="82"/>
      <c r="N13" s="82"/>
      <c r="O13" s="82"/>
      <c r="P13" s="82"/>
    </row>
    <row r="14" spans="1:19" x14ac:dyDescent="0.2">
      <c r="A14" s="53"/>
      <c r="B14" s="53"/>
      <c r="C14" s="54" t="s">
        <v>2</v>
      </c>
      <c r="D14" s="54" t="s">
        <v>3</v>
      </c>
      <c r="E14" s="54" t="s">
        <v>51</v>
      </c>
      <c r="F14" s="53">
        <f>SUM(C15:E15)</f>
        <v>2580</v>
      </c>
      <c r="I14" s="82" t="s">
        <v>153</v>
      </c>
      <c r="J14" s="82"/>
      <c r="K14" s="82"/>
      <c r="L14" s="83" t="s">
        <v>154</v>
      </c>
      <c r="M14" s="83"/>
      <c r="N14" s="83"/>
      <c r="O14" s="83"/>
      <c r="P14" s="82"/>
    </row>
    <row r="15" spans="1:19" x14ac:dyDescent="0.2">
      <c r="A15" s="53" t="s">
        <v>50</v>
      </c>
      <c r="B15" s="53"/>
      <c r="C15" s="53">
        <v>1600</v>
      </c>
      <c r="D15" s="53">
        <v>620</v>
      </c>
      <c r="E15" s="53">
        <v>360</v>
      </c>
      <c r="F15" s="53">
        <f>SUM(C15:E15)</f>
        <v>2580</v>
      </c>
      <c r="I15" s="82"/>
      <c r="J15" s="82"/>
      <c r="K15" s="82"/>
      <c r="L15" s="82"/>
      <c r="M15" s="82"/>
      <c r="N15" s="82"/>
      <c r="O15" s="82"/>
      <c r="P15" s="82"/>
    </row>
    <row r="16" spans="1:19" x14ac:dyDescent="0.2">
      <c r="A16" s="53" t="s">
        <v>49</v>
      </c>
      <c r="B16" s="53"/>
      <c r="C16" s="55">
        <f>C15/F14*100</f>
        <v>62.015503875968989</v>
      </c>
      <c r="D16" s="55">
        <f>D15/F14*100</f>
        <v>24.031007751937985</v>
      </c>
      <c r="E16" s="55">
        <f>E15/F14*100</f>
        <v>13.953488372093023</v>
      </c>
      <c r="F16" s="57">
        <v>100</v>
      </c>
      <c r="I16" s="82"/>
      <c r="J16" s="82"/>
      <c r="K16" s="82"/>
      <c r="L16" s="84"/>
      <c r="M16" s="84"/>
      <c r="N16" s="84"/>
      <c r="O16" s="82"/>
      <c r="P16" s="82"/>
    </row>
    <row r="17" spans="1:16" x14ac:dyDescent="0.2">
      <c r="A17" s="56" t="s">
        <v>151</v>
      </c>
      <c r="B17" s="53"/>
      <c r="C17" s="57">
        <f>G17*C16/100</f>
        <v>6066604.6511627901</v>
      </c>
      <c r="D17" s="57">
        <f>G17*D16/100</f>
        <v>2350809.3023255812</v>
      </c>
      <c r="E17" s="57">
        <f>G17*E16/100</f>
        <v>1364986.046511628</v>
      </c>
      <c r="F17" s="57">
        <f>SUM(C17:E17)</f>
        <v>9782400</v>
      </c>
      <c r="G17">
        <v>9782400</v>
      </c>
      <c r="I17" s="82">
        <v>4485600</v>
      </c>
      <c r="J17" s="85"/>
      <c r="K17" s="82"/>
      <c r="L17" s="86">
        <v>5296800</v>
      </c>
      <c r="M17" s="194">
        <f>SUM(I17:L17)</f>
        <v>9782400</v>
      </c>
      <c r="N17" s="194"/>
      <c r="O17" s="86"/>
      <c r="P17" s="82"/>
    </row>
    <row r="18" spans="1:16" x14ac:dyDescent="0.2">
      <c r="A18" s="56" t="s">
        <v>19</v>
      </c>
      <c r="B18" s="53"/>
      <c r="C18" s="58">
        <f>G18*C16/100</f>
        <v>564837.2093023255</v>
      </c>
      <c r="D18" s="58">
        <f>G18*D16/100</f>
        <v>218874.41860465117</v>
      </c>
      <c r="E18" s="58">
        <f>G18*E16/100</f>
        <v>127088.37209302325</v>
      </c>
      <c r="F18" s="57">
        <f t="shared" ref="F18:F26" si="0">SUM(C18:E18)</f>
        <v>910800</v>
      </c>
      <c r="G18">
        <v>910800</v>
      </c>
      <c r="I18" s="82">
        <v>332200</v>
      </c>
      <c r="J18" s="85"/>
      <c r="K18" s="82"/>
      <c r="L18" s="87">
        <v>578600</v>
      </c>
      <c r="M18" s="194">
        <f>SUM(I18:L18)</f>
        <v>910800</v>
      </c>
      <c r="N18" s="194"/>
      <c r="O18" s="86"/>
      <c r="P18" s="82"/>
    </row>
    <row r="19" spans="1:16" x14ac:dyDescent="0.2">
      <c r="A19" s="56" t="s">
        <v>52</v>
      </c>
      <c r="B19" s="53"/>
      <c r="C19" s="57">
        <f>G19*C16/100</f>
        <v>0</v>
      </c>
      <c r="D19" s="57">
        <f>G19*D16/100</f>
        <v>0</v>
      </c>
      <c r="E19" s="57">
        <f>G19*E16/100</f>
        <v>0</v>
      </c>
      <c r="F19" s="57">
        <f t="shared" si="0"/>
        <v>0</v>
      </c>
      <c r="I19" s="82"/>
      <c r="J19" s="85"/>
      <c r="K19" s="82"/>
      <c r="L19" s="86"/>
      <c r="M19" s="194">
        <f t="shared" ref="M19:M22" si="1">SUM(I19:L19)</f>
        <v>0</v>
      </c>
      <c r="N19" s="194"/>
      <c r="O19" s="86"/>
      <c r="P19" s="82"/>
    </row>
    <row r="20" spans="1:16" x14ac:dyDescent="0.2">
      <c r="A20" s="56" t="s">
        <v>53</v>
      </c>
      <c r="B20" s="53"/>
      <c r="C20" s="57">
        <f>G20*C16/100</f>
        <v>0</v>
      </c>
      <c r="D20" s="57">
        <f>G20*D16/100</f>
        <v>0</v>
      </c>
      <c r="E20" s="57">
        <f>G20*E16/100</f>
        <v>0</v>
      </c>
      <c r="F20" s="57">
        <f t="shared" si="0"/>
        <v>0</v>
      </c>
      <c r="I20" s="82"/>
      <c r="J20" s="85"/>
      <c r="K20" s="82"/>
      <c r="L20" s="86"/>
      <c r="M20" s="194">
        <f t="shared" si="1"/>
        <v>0</v>
      </c>
      <c r="N20" s="194"/>
      <c r="O20" s="86"/>
      <c r="P20" s="82"/>
    </row>
    <row r="21" spans="1:16" x14ac:dyDescent="0.2">
      <c r="A21" s="56" t="s">
        <v>22</v>
      </c>
      <c r="B21" s="53"/>
      <c r="C21" s="57">
        <f>G21*C16/100</f>
        <v>0</v>
      </c>
      <c r="D21" s="57">
        <f>G21*D16/100</f>
        <v>0</v>
      </c>
      <c r="E21" s="57">
        <f>G21*E16/100</f>
        <v>0</v>
      </c>
      <c r="F21" s="57">
        <f t="shared" si="0"/>
        <v>0</v>
      </c>
      <c r="I21" s="82"/>
      <c r="J21" s="85"/>
      <c r="K21" s="82"/>
      <c r="L21" s="86"/>
      <c r="M21" s="194">
        <f t="shared" si="1"/>
        <v>0</v>
      </c>
      <c r="N21" s="194"/>
      <c r="O21" s="86"/>
      <c r="P21" s="82"/>
    </row>
    <row r="22" spans="1:16" x14ac:dyDescent="0.2">
      <c r="A22" s="59" t="s">
        <v>34</v>
      </c>
      <c r="B22" s="53"/>
      <c r="C22" s="57">
        <f>G22*C16/100</f>
        <v>184434.10852713179</v>
      </c>
      <c r="D22" s="57">
        <f>G22*D16/100</f>
        <v>71468.217054263572</v>
      </c>
      <c r="E22" s="57">
        <f>G22*E16/100</f>
        <v>41497.674418604649</v>
      </c>
      <c r="F22" s="57">
        <f t="shared" si="0"/>
        <v>297400</v>
      </c>
      <c r="G22">
        <v>297400</v>
      </c>
      <c r="I22" s="82">
        <v>148700</v>
      </c>
      <c r="J22" s="88"/>
      <c r="K22" s="82"/>
      <c r="L22" s="86">
        <v>148700</v>
      </c>
      <c r="M22" s="194">
        <f t="shared" si="1"/>
        <v>297400</v>
      </c>
      <c r="N22" s="194"/>
      <c r="O22" s="86"/>
      <c r="P22" s="82"/>
    </row>
    <row r="23" spans="1:16" x14ac:dyDescent="0.2">
      <c r="A23" s="52" t="s">
        <v>46</v>
      </c>
      <c r="B23" s="53"/>
      <c r="C23" s="57">
        <f>(C17+C18+C19+C20+C21)*0.27</f>
        <v>1790489.3023255814</v>
      </c>
      <c r="D23" s="57">
        <f>(D17+D18+D19+D20+D21)*0.27</f>
        <v>693814.60465116275</v>
      </c>
      <c r="E23" s="57">
        <f>(E17+E18+E19+E20+E21)*0.27</f>
        <v>402860.09302325587</v>
      </c>
      <c r="F23" s="57">
        <f t="shared" si="0"/>
        <v>2887164</v>
      </c>
      <c r="I23" s="82"/>
      <c r="J23" s="89"/>
      <c r="K23" s="82"/>
      <c r="L23" s="86"/>
      <c r="M23" s="86"/>
      <c r="N23" s="86"/>
      <c r="O23" s="86"/>
      <c r="P23" s="82"/>
    </row>
    <row r="24" spans="1:16" x14ac:dyDescent="0.2">
      <c r="A24" s="52" t="s">
        <v>47</v>
      </c>
      <c r="B24" s="53"/>
      <c r="C24" s="57">
        <f>C22*1.19*0.15</f>
        <v>32921.488372093023</v>
      </c>
      <c r="D24" s="57">
        <f t="shared" ref="D24:E24" si="2">D22*1.19*0.15</f>
        <v>12757.076744186046</v>
      </c>
      <c r="E24" s="57">
        <f t="shared" si="2"/>
        <v>7407.3348837209287</v>
      </c>
      <c r="F24" s="57">
        <f t="shared" si="0"/>
        <v>53085.899999999994</v>
      </c>
      <c r="I24" s="82"/>
      <c r="J24" s="89"/>
      <c r="K24" s="82"/>
      <c r="L24" s="86"/>
      <c r="M24" s="86"/>
      <c r="N24" s="86"/>
      <c r="O24" s="86"/>
      <c r="P24" s="82"/>
    </row>
    <row r="25" spans="1:16" x14ac:dyDescent="0.2">
      <c r="A25" s="52" t="s">
        <v>48</v>
      </c>
      <c r="B25" s="53"/>
      <c r="C25" s="57">
        <f>C22*1.19*0.14</f>
        <v>30726.722480620156</v>
      </c>
      <c r="D25" s="57">
        <f>D22*1.19*0.14</f>
        <v>11906.604961240311</v>
      </c>
      <c r="E25" s="57">
        <f>E22*1.19*0.14</f>
        <v>6913.5125581395341</v>
      </c>
      <c r="F25" s="57">
        <f t="shared" si="0"/>
        <v>49546.840000000004</v>
      </c>
      <c r="I25" s="82"/>
      <c r="J25" s="89"/>
      <c r="K25" s="82"/>
      <c r="L25" s="86"/>
      <c r="M25" s="86"/>
      <c r="N25" s="86"/>
      <c r="O25" s="86"/>
      <c r="P25" s="82"/>
    </row>
    <row r="26" spans="1:16" x14ac:dyDescent="0.2">
      <c r="A26" s="52" t="s">
        <v>54</v>
      </c>
      <c r="B26" s="53"/>
      <c r="C26" s="57">
        <f>G26*C16/100</f>
        <v>740040.93023255805</v>
      </c>
      <c r="D26" s="57">
        <f>G26*D16/100</f>
        <v>286765.86046511628</v>
      </c>
      <c r="E26" s="57">
        <f>G26*E16/100</f>
        <v>166509.20930232559</v>
      </c>
      <c r="F26" s="57">
        <f t="shared" si="0"/>
        <v>1193315.9999999998</v>
      </c>
      <c r="G26">
        <v>1193316</v>
      </c>
      <c r="I26" s="82"/>
      <c r="J26" s="89"/>
      <c r="K26" s="82"/>
      <c r="L26" s="86"/>
      <c r="M26" s="86"/>
      <c r="N26" s="86"/>
      <c r="O26" s="86"/>
      <c r="P26" s="82"/>
    </row>
    <row r="27" spans="1:16" s="36" customFormat="1" x14ac:dyDescent="0.2">
      <c r="A27" s="60" t="s">
        <v>7</v>
      </c>
      <c r="B27" s="61"/>
      <c r="C27" s="62">
        <f>SUM(C17:C26)</f>
        <v>9410054.4124030992</v>
      </c>
      <c r="D27" s="62">
        <f>SUM(D17:D26)</f>
        <v>3646396.0848062015</v>
      </c>
      <c r="E27" s="62">
        <f>SUM(E17:E26)</f>
        <v>2117262.2427906981</v>
      </c>
      <c r="F27" s="46">
        <f>SUM(C27:E27)</f>
        <v>15173712.739999998</v>
      </c>
      <c r="I27" s="90"/>
      <c r="J27" s="76"/>
      <c r="K27" s="90"/>
      <c r="L27" s="91"/>
      <c r="M27" s="91"/>
      <c r="N27" s="91"/>
      <c r="O27" s="91"/>
      <c r="P27" s="90"/>
    </row>
    <row r="28" spans="1:16" x14ac:dyDescent="0.2">
      <c r="A28" s="123" t="s">
        <v>156</v>
      </c>
      <c r="C28">
        <v>5</v>
      </c>
      <c r="D28">
        <v>2</v>
      </c>
      <c r="E28">
        <v>1</v>
      </c>
      <c r="F28" s="46">
        <f>SUM(C28:E28)</f>
        <v>8</v>
      </c>
      <c r="H28" t="s">
        <v>70</v>
      </c>
    </row>
    <row r="29" spans="1:16" x14ac:dyDescent="0.2">
      <c r="A29" s="76" t="s">
        <v>67</v>
      </c>
      <c r="B29" s="36"/>
      <c r="C29" s="62">
        <f>G29*C16/100</f>
        <v>22694077.519379843</v>
      </c>
      <c r="D29" s="62">
        <f>G29*D16/100</f>
        <v>8793955.0387596898</v>
      </c>
      <c r="E29" s="62">
        <f>G29*E16/100</f>
        <v>5106167.4418604644</v>
      </c>
      <c r="F29" s="46">
        <f>SUM(C29:E29)</f>
        <v>36594200</v>
      </c>
      <c r="G29" s="36">
        <v>36594200</v>
      </c>
    </row>
    <row r="30" spans="1:16" x14ac:dyDescent="0.2">
      <c r="A30" s="43" t="s">
        <v>44</v>
      </c>
      <c r="B30" s="43"/>
      <c r="C30" s="43">
        <v>148700</v>
      </c>
      <c r="D30" s="43" t="s">
        <v>155</v>
      </c>
    </row>
    <row r="31" spans="1:16" x14ac:dyDescent="0.2">
      <c r="A31" s="43" t="s">
        <v>42</v>
      </c>
      <c r="B31" s="43">
        <v>26543</v>
      </c>
      <c r="C31" s="43"/>
      <c r="D31" s="43"/>
    </row>
    <row r="32" spans="1:16" x14ac:dyDescent="0.2">
      <c r="A32" s="43" t="s">
        <v>43</v>
      </c>
      <c r="B32" s="43">
        <v>24773</v>
      </c>
      <c r="C32" s="43"/>
      <c r="D32" s="43"/>
    </row>
    <row r="59" spans="1:6" x14ac:dyDescent="0.2">
      <c r="A59" s="192" t="s">
        <v>63</v>
      </c>
      <c r="B59" s="193"/>
      <c r="C59" s="193"/>
      <c r="D59" s="193"/>
    </row>
    <row r="60" spans="1:6" x14ac:dyDescent="0.2">
      <c r="A60" s="43" t="s">
        <v>62</v>
      </c>
    </row>
    <row r="61" spans="1:6" x14ac:dyDescent="0.2">
      <c r="F61" s="54" t="s">
        <v>7</v>
      </c>
    </row>
    <row r="62" spans="1:6" x14ac:dyDescent="0.2">
      <c r="A62" s="53"/>
      <c r="B62" s="53"/>
      <c r="C62" s="54" t="s">
        <v>2</v>
      </c>
      <c r="D62" s="54" t="s">
        <v>3</v>
      </c>
      <c r="E62" s="54" t="s">
        <v>51</v>
      </c>
      <c r="F62" s="53">
        <f>SUM(C63:E63)</f>
        <v>2580</v>
      </c>
    </row>
    <row r="63" spans="1:6" x14ac:dyDescent="0.2">
      <c r="A63" s="53" t="s">
        <v>50</v>
      </c>
      <c r="B63" s="53"/>
      <c r="C63" s="53">
        <v>1600</v>
      </c>
      <c r="D63" s="53">
        <v>620</v>
      </c>
      <c r="E63" s="53">
        <v>360</v>
      </c>
      <c r="F63" s="53">
        <v>100</v>
      </c>
    </row>
    <row r="64" spans="1:6" x14ac:dyDescent="0.2">
      <c r="A64" s="53" t="s">
        <v>49</v>
      </c>
      <c r="B64" s="53"/>
      <c r="C64" s="55">
        <f>C63/F62*100</f>
        <v>62.015503875968989</v>
      </c>
      <c r="D64" s="55">
        <f>D63/F62*100</f>
        <v>24.031007751937985</v>
      </c>
      <c r="E64" s="55">
        <f>E63/F62*100</f>
        <v>13.953488372093023</v>
      </c>
      <c r="F64" s="57">
        <f>SUM(C65:E65)</f>
        <v>19019000</v>
      </c>
    </row>
    <row r="65" spans="1:7" x14ac:dyDescent="0.2">
      <c r="A65" s="56" t="s">
        <v>18</v>
      </c>
      <c r="B65" s="53"/>
      <c r="C65" s="57">
        <f>G65*C64/100</f>
        <v>11794728.682170542</v>
      </c>
      <c r="D65" s="57">
        <f>G65*D64/100</f>
        <v>4570457.3643410858</v>
      </c>
      <c r="E65" s="57">
        <f>G65*E64/100</f>
        <v>2653813.9534883718</v>
      </c>
      <c r="F65" s="57">
        <f t="shared" ref="F65:F73" si="3">SUM(C66:E66)</f>
        <v>1438000</v>
      </c>
      <c r="G65">
        <v>19019000</v>
      </c>
    </row>
    <row r="66" spans="1:7" x14ac:dyDescent="0.2">
      <c r="A66" s="56" t="s">
        <v>19</v>
      </c>
      <c r="B66" s="53"/>
      <c r="C66" s="58">
        <f>G66*C64/100</f>
        <v>891782.94573643396</v>
      </c>
      <c r="D66" s="58">
        <f>G66*D64/100</f>
        <v>345565.89147286827</v>
      </c>
      <c r="E66" s="58">
        <f>G66*E64/100</f>
        <v>200651.16279069765</v>
      </c>
      <c r="F66" s="57">
        <f t="shared" si="3"/>
        <v>597409</v>
      </c>
      <c r="G66">
        <v>1438000</v>
      </c>
    </row>
    <row r="67" spans="1:7" x14ac:dyDescent="0.2">
      <c r="A67" s="56" t="s">
        <v>52</v>
      </c>
      <c r="B67" s="53"/>
      <c r="C67" s="57">
        <f>G67*C64/100</f>
        <v>370486.2015503876</v>
      </c>
      <c r="D67" s="57">
        <f>G67*D64/100</f>
        <v>143563.40310077521</v>
      </c>
      <c r="E67" s="57">
        <f>G67*E64/100</f>
        <v>83359.395348837206</v>
      </c>
      <c r="F67" s="57">
        <f t="shared" si="3"/>
        <v>597409</v>
      </c>
      <c r="G67">
        <v>597409</v>
      </c>
    </row>
    <row r="68" spans="1:7" x14ac:dyDescent="0.2">
      <c r="A68" s="56" t="s">
        <v>53</v>
      </c>
      <c r="B68" s="53"/>
      <c r="C68" s="57">
        <f>G68*C64/100</f>
        <v>370486.2015503876</v>
      </c>
      <c r="D68" s="57">
        <f>G68*D64/100</f>
        <v>143563.40310077521</v>
      </c>
      <c r="E68" s="57">
        <f>G68*E64/100</f>
        <v>83359.395348837206</v>
      </c>
      <c r="F68" s="57">
        <f t="shared" si="3"/>
        <v>386500</v>
      </c>
      <c r="G68">
        <v>597409</v>
      </c>
    </row>
    <row r="69" spans="1:7" x14ac:dyDescent="0.2">
      <c r="A69" s="56" t="s">
        <v>22</v>
      </c>
      <c r="B69" s="53"/>
      <c r="C69" s="57">
        <f>G69*C64/100</f>
        <v>239689.92248062015</v>
      </c>
      <c r="D69" s="57">
        <f>G69*D64/100</f>
        <v>92879.844961240306</v>
      </c>
      <c r="E69" s="57">
        <f>G69*E64/100</f>
        <v>53930.232558139534</v>
      </c>
      <c r="F69" s="57">
        <f t="shared" si="3"/>
        <v>232000</v>
      </c>
      <c r="G69">
        <v>386500</v>
      </c>
    </row>
    <row r="70" spans="1:7" x14ac:dyDescent="0.2">
      <c r="A70" s="56" t="s">
        <v>61</v>
      </c>
      <c r="B70" s="53"/>
      <c r="C70" s="57">
        <f>G70*C64/100</f>
        <v>143875.96899224806</v>
      </c>
      <c r="D70" s="57">
        <f>G70*D64/100</f>
        <v>55751.937984496122</v>
      </c>
      <c r="E70" s="57">
        <f>G70*E64/100</f>
        <v>32372.093023255813</v>
      </c>
      <c r="F70" s="57">
        <f t="shared" si="3"/>
        <v>1106000</v>
      </c>
      <c r="G70">
        <v>232000</v>
      </c>
    </row>
    <row r="71" spans="1:7" x14ac:dyDescent="0.2">
      <c r="A71" s="59" t="s">
        <v>34</v>
      </c>
      <c r="B71" s="53"/>
      <c r="C71" s="57">
        <f>G71*C64/100</f>
        <v>685891.47286821704</v>
      </c>
      <c r="D71" s="57">
        <f>G71*D64/100</f>
        <v>265782.94573643414</v>
      </c>
      <c r="E71" s="57">
        <f>G71*E64/100</f>
        <v>154325.58139534883</v>
      </c>
      <c r="F71" s="57">
        <f t="shared" si="3"/>
        <v>6012985.8599999994</v>
      </c>
      <c r="G71">
        <v>1106000</v>
      </c>
    </row>
    <row r="72" spans="1:7" x14ac:dyDescent="0.2">
      <c r="A72" s="52" t="s">
        <v>46</v>
      </c>
      <c r="B72" s="53"/>
      <c r="C72" s="57">
        <f>(C65+C66+C67+C68+C69+C70)*0.27</f>
        <v>3728983.4790697671</v>
      </c>
      <c r="D72" s="57">
        <f>(D65+D66+D67+D68+D69+D70)*0.27</f>
        <v>1444981.0981395354</v>
      </c>
      <c r="E72" s="57">
        <f>(E65+E66+E67+E68+E69+E70)*0.27</f>
        <v>839021.28279069765</v>
      </c>
      <c r="F72" s="57">
        <f t="shared" si="3"/>
        <v>210582.39999999997</v>
      </c>
    </row>
    <row r="73" spans="1:7" x14ac:dyDescent="0.2">
      <c r="A73" s="52" t="s">
        <v>47</v>
      </c>
      <c r="B73" s="53"/>
      <c r="C73" s="57">
        <f>C71*1.19*0.16</f>
        <v>130593.73643410852</v>
      </c>
      <c r="D73" s="57">
        <f>D71*1.19*0.16</f>
        <v>50605.072868217052</v>
      </c>
      <c r="E73" s="57">
        <f>E71*1.19*0.16</f>
        <v>29383.590697674415</v>
      </c>
      <c r="F73" s="57">
        <f t="shared" si="3"/>
        <v>184259.6</v>
      </c>
    </row>
    <row r="74" spans="1:7" x14ac:dyDescent="0.2">
      <c r="A74" s="52" t="s">
        <v>48</v>
      </c>
      <c r="B74" s="53"/>
      <c r="C74" s="57">
        <f>C71*1.19*0.14</f>
        <v>114269.51937984496</v>
      </c>
      <c r="D74" s="57">
        <f>D71*1.19*0.14</f>
        <v>44279.438759689925</v>
      </c>
      <c r="E74" s="57">
        <f>E71*1.19*0.14</f>
        <v>25710.641860465115</v>
      </c>
      <c r="F74" s="57">
        <f>SUM(C75:E75)</f>
        <v>799999.99999999988</v>
      </c>
    </row>
    <row r="75" spans="1:7" x14ac:dyDescent="0.2">
      <c r="A75" s="52" t="s">
        <v>54</v>
      </c>
      <c r="B75" s="53"/>
      <c r="C75" s="57">
        <f>G75*C64/100</f>
        <v>496124.03100775188</v>
      </c>
      <c r="D75" s="57">
        <f>G75*D64/100</f>
        <v>192248.06201550388</v>
      </c>
      <c r="E75" s="57">
        <f>G75*E64/100</f>
        <v>111627.90697674418</v>
      </c>
      <c r="F75" s="62">
        <f>SUM(F64:F74)</f>
        <v>30584145.859999999</v>
      </c>
      <c r="G75">
        <v>800000</v>
      </c>
    </row>
    <row r="76" spans="1:7" x14ac:dyDescent="0.2">
      <c r="A76" s="60" t="s">
        <v>7</v>
      </c>
      <c r="B76" s="61"/>
      <c r="C76" s="62">
        <f>SUM(C65:C75)</f>
        <v>18966912.161240309</v>
      </c>
      <c r="D76" s="62">
        <f>SUM(D65:D75)</f>
        <v>7349678.4624806223</v>
      </c>
      <c r="E76" s="62">
        <f>SUM(E65:E75)</f>
        <v>4267555.2362790694</v>
      </c>
      <c r="G76" s="36"/>
    </row>
  </sheetData>
  <mergeCells count="9">
    <mergeCell ref="A59:D59"/>
    <mergeCell ref="A12:D12"/>
    <mergeCell ref="J12:M12"/>
    <mergeCell ref="M17:N17"/>
    <mergeCell ref="M18:N18"/>
    <mergeCell ref="M19:N19"/>
    <mergeCell ref="M20:N20"/>
    <mergeCell ref="M21:N21"/>
    <mergeCell ref="M22:N22"/>
  </mergeCells>
  <phoneticPr fontId="8" type="noConversion"/>
  <pageMargins left="0" right="0" top="0" bottom="0" header="0.78740157480314965" footer="0.78740157480314965"/>
  <pageSetup paperSize="9" scale="95" firstPageNumber="0" orientation="landscape" verticalDpi="300" r:id="rId1"/>
  <headerFooter alignWithMargins="0">
    <oddFooter>&amp;C&amp;"Times New Roman,Normál"&amp;12Oldal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C23" sqref="C23"/>
    </sheetView>
  </sheetViews>
  <sheetFormatPr defaultRowHeight="12.75" x14ac:dyDescent="0.2"/>
  <cols>
    <col min="1" max="1" width="31.28515625" customWidth="1"/>
    <col min="2" max="3" width="8.7109375" customWidth="1"/>
    <col min="4" max="4" width="8.28515625" customWidth="1"/>
    <col min="5" max="5" width="9" customWidth="1"/>
    <col min="6" max="6" width="7.85546875" customWidth="1"/>
    <col min="7" max="7" width="8" customWidth="1"/>
    <col min="8" max="8" width="7.85546875" customWidth="1"/>
    <col min="9" max="9" width="8.5703125" customWidth="1"/>
    <col min="10" max="10" width="9.7109375" customWidth="1"/>
    <col min="11" max="11" width="12.28515625" customWidth="1"/>
  </cols>
  <sheetData>
    <row r="1" spans="1:11" x14ac:dyDescent="0.2">
      <c r="J1" s="195" t="s">
        <v>72</v>
      </c>
      <c r="K1" s="195"/>
    </row>
    <row r="2" spans="1:11" x14ac:dyDescent="0.2">
      <c r="A2" s="196" t="s">
        <v>150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3.5" thickBot="1" x14ac:dyDescent="0.25">
      <c r="A3" s="20" t="s">
        <v>60</v>
      </c>
      <c r="B3" s="20"/>
      <c r="C3" s="20"/>
      <c r="D3" s="38"/>
      <c r="E3" s="38"/>
      <c r="F3" s="38"/>
      <c r="G3" s="38"/>
      <c r="H3" s="38"/>
      <c r="I3" s="38"/>
      <c r="J3" s="38"/>
      <c r="K3" s="20"/>
    </row>
    <row r="4" spans="1:11" ht="13.15" customHeight="1" x14ac:dyDescent="0.2">
      <c r="A4" s="21" t="s">
        <v>20</v>
      </c>
      <c r="B4" s="22" t="s">
        <v>1</v>
      </c>
      <c r="C4" s="63"/>
      <c r="D4" s="197">
        <v>841126</v>
      </c>
      <c r="E4" s="198"/>
      <c r="F4" s="198"/>
      <c r="G4" s="198"/>
      <c r="H4" s="199"/>
      <c r="I4" s="202" t="s">
        <v>55</v>
      </c>
      <c r="J4" s="203"/>
      <c r="K4" s="204"/>
    </row>
    <row r="5" spans="1:11" ht="15.75" customHeight="1" thickBot="1" x14ac:dyDescent="0.25">
      <c r="A5" s="23"/>
      <c r="B5" s="24"/>
      <c r="C5" s="200" t="s">
        <v>2</v>
      </c>
      <c r="D5" s="201"/>
      <c r="E5" s="200" t="s">
        <v>3</v>
      </c>
      <c r="F5" s="201"/>
      <c r="G5" s="200" t="s">
        <v>51</v>
      </c>
      <c r="H5" s="201"/>
      <c r="I5" s="205"/>
      <c r="J5" s="206"/>
      <c r="K5" s="207"/>
    </row>
    <row r="6" spans="1:11" ht="17.25" customHeight="1" thickBot="1" x14ac:dyDescent="0.25">
      <c r="A6" s="23"/>
      <c r="B6" s="24"/>
      <c r="C6" s="64" t="s">
        <v>56</v>
      </c>
      <c r="D6" s="64" t="s">
        <v>57</v>
      </c>
      <c r="E6" s="64" t="s">
        <v>56</v>
      </c>
      <c r="F6" s="64" t="s">
        <v>57</v>
      </c>
      <c r="G6" s="64" t="s">
        <v>56</v>
      </c>
      <c r="H6" s="64" t="s">
        <v>57</v>
      </c>
      <c r="I6" s="64" t="s">
        <v>56</v>
      </c>
      <c r="J6" s="64" t="s">
        <v>57</v>
      </c>
      <c r="K6" s="69" t="s">
        <v>7</v>
      </c>
    </row>
    <row r="7" spans="1:11" ht="13.5" thickBot="1" x14ac:dyDescent="0.25">
      <c r="A7" s="23" t="s">
        <v>21</v>
      </c>
      <c r="B7" s="24"/>
      <c r="C7" s="24"/>
      <c r="D7" s="40">
        <v>7</v>
      </c>
      <c r="E7" s="40"/>
      <c r="F7" s="40"/>
      <c r="G7" s="40"/>
      <c r="H7" s="40">
        <v>4</v>
      </c>
      <c r="I7" s="65"/>
      <c r="J7" s="65"/>
      <c r="K7" s="69">
        <f>SUM(D7:H7)</f>
        <v>11</v>
      </c>
    </row>
    <row r="8" spans="1:11" x14ac:dyDescent="0.2">
      <c r="A8" s="29" t="s">
        <v>171</v>
      </c>
      <c r="B8" s="2"/>
      <c r="C8" s="107">
        <v>10501000</v>
      </c>
      <c r="D8" s="107">
        <v>6066605</v>
      </c>
      <c r="E8" s="107">
        <v>5816400</v>
      </c>
      <c r="F8" s="107">
        <v>2350810</v>
      </c>
      <c r="G8" s="107">
        <v>2571600</v>
      </c>
      <c r="H8" s="108">
        <v>1364986</v>
      </c>
      <c r="I8" s="109">
        <f>C8+E8+G8</f>
        <v>18889000</v>
      </c>
      <c r="J8" s="109">
        <f>D8+F8+H8</f>
        <v>9782401</v>
      </c>
      <c r="K8" s="110">
        <f>SUM(I8:J8)</f>
        <v>28671401</v>
      </c>
    </row>
    <row r="9" spans="1:11" x14ac:dyDescent="0.2">
      <c r="A9" s="29" t="s">
        <v>172</v>
      </c>
      <c r="B9" s="2"/>
      <c r="C9" s="107">
        <v>1458000</v>
      </c>
      <c r="D9" s="107"/>
      <c r="E9" s="107">
        <v>1458000</v>
      </c>
      <c r="F9" s="107"/>
      <c r="G9" s="107"/>
      <c r="H9" s="108"/>
      <c r="I9" s="109">
        <f>C9+E9+G9</f>
        <v>2916000</v>
      </c>
      <c r="J9" s="109">
        <f>D9+F9+H9</f>
        <v>0</v>
      </c>
      <c r="K9" s="110">
        <f>SUM(I9:J9)</f>
        <v>2916000</v>
      </c>
    </row>
    <row r="10" spans="1:11" x14ac:dyDescent="0.2">
      <c r="A10" s="29" t="s">
        <v>157</v>
      </c>
      <c r="B10" s="3"/>
      <c r="C10" s="111">
        <v>732900</v>
      </c>
      <c r="D10" s="111">
        <v>564838</v>
      </c>
      <c r="E10" s="111">
        <v>464365</v>
      </c>
      <c r="F10" s="111">
        <v>218874</v>
      </c>
      <c r="G10" s="111">
        <v>214280</v>
      </c>
      <c r="H10" s="112">
        <v>127088</v>
      </c>
      <c r="I10" s="109">
        <f t="shared" ref="I10:I20" si="0">C10+E10+G10</f>
        <v>1411545</v>
      </c>
      <c r="J10" s="109">
        <f t="shared" ref="J10:J22" si="1">D10+F10+H10</f>
        <v>910800</v>
      </c>
      <c r="K10" s="110">
        <f t="shared" ref="K10:K22" si="2">SUM(I10:J10)</f>
        <v>2322345</v>
      </c>
    </row>
    <row r="11" spans="1:11" x14ac:dyDescent="0.2">
      <c r="A11" s="29" t="s">
        <v>170</v>
      </c>
      <c r="B11" s="3"/>
      <c r="C11" s="111"/>
      <c r="D11" s="111"/>
      <c r="E11" s="111">
        <v>-1060000</v>
      </c>
      <c r="F11" s="111"/>
      <c r="G11" s="111">
        <v>1060000</v>
      </c>
      <c r="H11" s="112"/>
      <c r="I11" s="109">
        <f t="shared" si="0"/>
        <v>0</v>
      </c>
      <c r="J11" s="109">
        <f t="shared" si="1"/>
        <v>0</v>
      </c>
      <c r="K11" s="110">
        <f t="shared" si="2"/>
        <v>0</v>
      </c>
    </row>
    <row r="12" spans="1:11" x14ac:dyDescent="0.2">
      <c r="A12" s="37" t="s">
        <v>158</v>
      </c>
      <c r="B12" s="3"/>
      <c r="C12" s="111">
        <v>842700</v>
      </c>
      <c r="D12" s="111">
        <v>184434</v>
      </c>
      <c r="E12" s="111">
        <v>446100</v>
      </c>
      <c r="F12" s="111">
        <v>71468</v>
      </c>
      <c r="G12" s="111">
        <v>148700</v>
      </c>
      <c r="H12" s="112">
        <v>41498</v>
      </c>
      <c r="I12" s="109">
        <f t="shared" si="0"/>
        <v>1437500</v>
      </c>
      <c r="J12" s="109">
        <f t="shared" si="1"/>
        <v>297400</v>
      </c>
      <c r="K12" s="110">
        <f t="shared" si="2"/>
        <v>1734900</v>
      </c>
    </row>
    <row r="13" spans="1:11" x14ac:dyDescent="0.2">
      <c r="A13" s="37"/>
      <c r="B13" s="3"/>
      <c r="C13" s="111"/>
      <c r="D13" s="111">
        <v>0</v>
      </c>
      <c r="E13" s="111"/>
      <c r="F13" s="111"/>
      <c r="G13" s="111"/>
      <c r="H13" s="112"/>
      <c r="I13" s="109">
        <f t="shared" si="0"/>
        <v>0</v>
      </c>
      <c r="J13" s="109">
        <f t="shared" si="1"/>
        <v>0</v>
      </c>
      <c r="K13" s="110">
        <f t="shared" si="2"/>
        <v>0</v>
      </c>
    </row>
    <row r="14" spans="1:11" x14ac:dyDescent="0.2">
      <c r="A14" s="37"/>
      <c r="B14" s="3"/>
      <c r="C14" s="111"/>
      <c r="D14" s="111"/>
      <c r="E14" s="111"/>
      <c r="F14" s="111"/>
      <c r="G14" s="111"/>
      <c r="H14" s="112"/>
      <c r="I14" s="109">
        <f t="shared" si="0"/>
        <v>0</v>
      </c>
      <c r="J14" s="109">
        <f t="shared" si="1"/>
        <v>0</v>
      </c>
      <c r="K14" s="110">
        <f t="shared" si="2"/>
        <v>0</v>
      </c>
    </row>
    <row r="15" spans="1:11" x14ac:dyDescent="0.2">
      <c r="A15" s="11"/>
      <c r="B15" s="3"/>
      <c r="C15" s="111"/>
      <c r="D15" s="111"/>
      <c r="E15" s="111"/>
      <c r="F15" s="111"/>
      <c r="G15" s="111"/>
      <c r="H15" s="112"/>
      <c r="I15" s="109">
        <f t="shared" si="0"/>
        <v>0</v>
      </c>
      <c r="J15" s="109">
        <f t="shared" si="1"/>
        <v>0</v>
      </c>
      <c r="K15" s="110">
        <f t="shared" si="2"/>
        <v>0</v>
      </c>
    </row>
    <row r="16" spans="1:11" x14ac:dyDescent="0.2">
      <c r="A16" s="11"/>
      <c r="B16" s="3"/>
      <c r="C16" s="111"/>
      <c r="D16" s="111"/>
      <c r="E16" s="111"/>
      <c r="F16" s="111"/>
      <c r="G16" s="111"/>
      <c r="H16" s="112"/>
      <c r="I16" s="109">
        <f t="shared" si="0"/>
        <v>0</v>
      </c>
      <c r="J16" s="109">
        <f t="shared" si="1"/>
        <v>0</v>
      </c>
      <c r="K16" s="110">
        <f t="shared" si="2"/>
        <v>0</v>
      </c>
    </row>
    <row r="17" spans="1:11" x14ac:dyDescent="0.2">
      <c r="A17" s="11"/>
      <c r="B17" s="3"/>
      <c r="C17" s="111"/>
      <c r="D17" s="111"/>
      <c r="E17" s="111"/>
      <c r="F17" s="111"/>
      <c r="G17" s="111"/>
      <c r="H17" s="112"/>
      <c r="I17" s="109">
        <f t="shared" si="0"/>
        <v>0</v>
      </c>
      <c r="J17" s="109">
        <f t="shared" si="1"/>
        <v>0</v>
      </c>
      <c r="K17" s="110">
        <f t="shared" si="2"/>
        <v>0</v>
      </c>
    </row>
    <row r="18" spans="1:11" x14ac:dyDescent="0.2">
      <c r="A18" s="37"/>
      <c r="B18" s="3"/>
      <c r="C18" s="113"/>
      <c r="D18" s="111"/>
      <c r="E18" s="111"/>
      <c r="F18" s="111"/>
      <c r="G18" s="111"/>
      <c r="H18" s="112"/>
      <c r="I18" s="109">
        <f t="shared" si="0"/>
        <v>0</v>
      </c>
      <c r="J18" s="109">
        <f t="shared" si="1"/>
        <v>0</v>
      </c>
      <c r="K18" s="110">
        <f t="shared" si="2"/>
        <v>0</v>
      </c>
    </row>
    <row r="19" spans="1:11" x14ac:dyDescent="0.2">
      <c r="A19" s="37" t="s">
        <v>152</v>
      </c>
      <c r="B19" s="3"/>
      <c r="C19" s="113">
        <v>38650</v>
      </c>
      <c r="D19" s="111"/>
      <c r="E19" s="111"/>
      <c r="F19" s="111"/>
      <c r="G19" s="111"/>
      <c r="H19" s="112"/>
      <c r="I19" s="109">
        <f t="shared" si="0"/>
        <v>38650</v>
      </c>
      <c r="J19" s="109">
        <f t="shared" si="1"/>
        <v>0</v>
      </c>
      <c r="K19" s="110">
        <f t="shared" si="2"/>
        <v>38650</v>
      </c>
    </row>
    <row r="20" spans="1:11" x14ac:dyDescent="0.2">
      <c r="A20" s="37" t="s">
        <v>38</v>
      </c>
      <c r="B20" s="3"/>
      <c r="C20" s="113"/>
      <c r="D20" s="111"/>
      <c r="E20" s="111">
        <v>54000</v>
      </c>
      <c r="F20" s="111"/>
      <c r="G20" s="111"/>
      <c r="H20" s="112"/>
      <c r="I20" s="109">
        <f t="shared" si="0"/>
        <v>54000</v>
      </c>
      <c r="J20" s="109">
        <f t="shared" si="1"/>
        <v>0</v>
      </c>
      <c r="K20" s="110">
        <f t="shared" si="2"/>
        <v>54000</v>
      </c>
    </row>
    <row r="21" spans="1:11" x14ac:dyDescent="0.2">
      <c r="A21" s="37" t="s">
        <v>35</v>
      </c>
      <c r="B21" s="3"/>
      <c r="C21" s="113"/>
      <c r="D21" s="111"/>
      <c r="E21" s="111"/>
      <c r="F21" s="111"/>
      <c r="G21" s="111"/>
      <c r="H21" s="112"/>
      <c r="I21" s="109">
        <f t="shared" ref="I21:I22" si="3">C21+E21+G21</f>
        <v>0</v>
      </c>
      <c r="J21" s="109">
        <f t="shared" si="1"/>
        <v>0</v>
      </c>
      <c r="K21" s="110">
        <f t="shared" si="2"/>
        <v>0</v>
      </c>
    </row>
    <row r="22" spans="1:11" x14ac:dyDescent="0.2">
      <c r="A22" s="11" t="s">
        <v>23</v>
      </c>
      <c r="B22" s="3"/>
      <c r="C22" s="113">
        <v>1039500</v>
      </c>
      <c r="D22" s="111"/>
      <c r="E22" s="111"/>
      <c r="F22" s="111"/>
      <c r="G22" s="111"/>
      <c r="H22" s="112"/>
      <c r="I22" s="109">
        <f t="shared" si="3"/>
        <v>1039500</v>
      </c>
      <c r="J22" s="109">
        <f t="shared" si="1"/>
        <v>0</v>
      </c>
      <c r="K22" s="110">
        <f t="shared" si="2"/>
        <v>1039500</v>
      </c>
    </row>
    <row r="23" spans="1:11" x14ac:dyDescent="0.2">
      <c r="A23" s="42" t="s">
        <v>31</v>
      </c>
      <c r="B23" s="26"/>
      <c r="C23" s="115">
        <f t="shared" ref="C23:K23" si="4">SUM(C8:C22)</f>
        <v>14612750</v>
      </c>
      <c r="D23" s="115">
        <f t="shared" si="4"/>
        <v>6815877</v>
      </c>
      <c r="E23" s="115">
        <f t="shared" si="4"/>
        <v>7178865</v>
      </c>
      <c r="F23" s="115">
        <f t="shared" si="4"/>
        <v>2641152</v>
      </c>
      <c r="G23" s="115">
        <f t="shared" si="4"/>
        <v>3994580</v>
      </c>
      <c r="H23" s="115">
        <f t="shared" si="4"/>
        <v>1533572</v>
      </c>
      <c r="I23" s="115">
        <f t="shared" si="4"/>
        <v>25786195</v>
      </c>
      <c r="J23" s="115">
        <f t="shared" si="4"/>
        <v>10990601</v>
      </c>
      <c r="K23" s="116">
        <f t="shared" si="4"/>
        <v>36776796</v>
      </c>
    </row>
    <row r="24" spans="1:11" x14ac:dyDescent="0.2">
      <c r="A24" s="11" t="s">
        <v>24</v>
      </c>
      <c r="B24" s="28"/>
      <c r="C24" s="113"/>
      <c r="D24" s="113"/>
      <c r="E24" s="113"/>
      <c r="F24" s="113"/>
      <c r="G24" s="113"/>
      <c r="H24" s="117"/>
      <c r="I24" s="118"/>
      <c r="J24" s="118"/>
      <c r="K24" s="119">
        <f>SUM(D24:H24)</f>
        <v>0</v>
      </c>
    </row>
    <row r="25" spans="1:11" x14ac:dyDescent="0.2">
      <c r="A25" s="37" t="s">
        <v>36</v>
      </c>
      <c r="B25" s="28"/>
      <c r="C25" s="28"/>
      <c r="D25" s="3"/>
      <c r="E25" s="3"/>
      <c r="F25" s="3"/>
      <c r="G25" s="3"/>
      <c r="H25" s="12"/>
      <c r="I25" s="66"/>
      <c r="J25" s="66"/>
      <c r="K25" s="70">
        <f>SUM(D25:H25)</f>
        <v>0</v>
      </c>
    </row>
    <row r="26" spans="1:11" x14ac:dyDescent="0.2">
      <c r="A26" s="37" t="s">
        <v>39</v>
      </c>
      <c r="B26" s="28"/>
      <c r="C26" s="28"/>
      <c r="D26" s="3"/>
      <c r="E26" s="3"/>
      <c r="F26" s="3"/>
      <c r="G26" s="3"/>
      <c r="H26" s="12"/>
      <c r="I26" s="66"/>
      <c r="J26" s="66"/>
      <c r="K26" s="70">
        <f>SUM(D26:H26)</f>
        <v>0</v>
      </c>
    </row>
    <row r="27" spans="1:11" x14ac:dyDescent="0.2">
      <c r="A27" s="11" t="s">
        <v>25</v>
      </c>
      <c r="B27" s="28" t="s">
        <v>26</v>
      </c>
      <c r="C27" s="28"/>
      <c r="D27" s="3"/>
      <c r="E27" s="3"/>
      <c r="F27" s="3"/>
      <c r="G27" s="3"/>
      <c r="H27" s="12"/>
      <c r="I27" s="66"/>
      <c r="J27" s="66"/>
      <c r="K27" s="70">
        <f>SUM(D27:H27)</f>
        <v>0</v>
      </c>
    </row>
    <row r="28" spans="1:11" x14ac:dyDescent="0.2">
      <c r="A28" s="25" t="s">
        <v>27</v>
      </c>
      <c r="B28" s="26"/>
      <c r="C28" s="26"/>
      <c r="D28" s="26"/>
      <c r="E28" s="26"/>
      <c r="F28" s="26"/>
      <c r="G28" s="26"/>
      <c r="H28" s="27">
        <f>SUM(H24:H27)</f>
        <v>0</v>
      </c>
      <c r="I28" s="47"/>
      <c r="J28" s="47"/>
      <c r="K28" s="70">
        <f>SUM(D28:H28)</f>
        <v>0</v>
      </c>
    </row>
    <row r="29" spans="1:11" x14ac:dyDescent="0.2">
      <c r="A29" s="25" t="s">
        <v>28</v>
      </c>
      <c r="B29" s="26"/>
      <c r="C29" s="115">
        <f t="shared" ref="C29:K29" si="5">C28+C23</f>
        <v>14612750</v>
      </c>
      <c r="D29" s="115">
        <f t="shared" si="5"/>
        <v>6815877</v>
      </c>
      <c r="E29" s="115">
        <f t="shared" si="5"/>
        <v>7178865</v>
      </c>
      <c r="F29" s="115">
        <f t="shared" si="5"/>
        <v>2641152</v>
      </c>
      <c r="G29" s="115">
        <f t="shared" si="5"/>
        <v>3994580</v>
      </c>
      <c r="H29" s="115">
        <f t="shared" si="5"/>
        <v>1533572</v>
      </c>
      <c r="I29" s="115">
        <f t="shared" si="5"/>
        <v>25786195</v>
      </c>
      <c r="J29" s="115">
        <f t="shared" si="5"/>
        <v>10990601</v>
      </c>
      <c r="K29" s="124">
        <f t="shared" si="5"/>
        <v>36776796</v>
      </c>
    </row>
    <row r="30" spans="1:11" x14ac:dyDescent="0.2">
      <c r="A30" s="37" t="s">
        <v>37</v>
      </c>
      <c r="B30" s="3"/>
      <c r="C30" s="112">
        <f>(C8+C9+C10+C11+C22)*0.27</f>
        <v>3707478.0000000005</v>
      </c>
      <c r="D30" s="112">
        <f t="shared" ref="D30:H30" si="6">(D8+D9+D10+D11+D22)*0.27</f>
        <v>1790489.61</v>
      </c>
      <c r="E30" s="112">
        <f t="shared" si="6"/>
        <v>1803266.55</v>
      </c>
      <c r="F30" s="112">
        <f t="shared" si="6"/>
        <v>693814.68</v>
      </c>
      <c r="G30" s="112">
        <f t="shared" si="6"/>
        <v>1038387.6000000001</v>
      </c>
      <c r="H30" s="112">
        <f t="shared" si="6"/>
        <v>402859.98000000004</v>
      </c>
      <c r="I30" s="112">
        <f>(I8+I9+I10+I22)*0.27</f>
        <v>6549132.1500000004</v>
      </c>
      <c r="J30" s="112">
        <f t="shared" ref="J30" si="7">(J8+J9+J10+J22)*0.27</f>
        <v>2887164.27</v>
      </c>
      <c r="K30" s="110">
        <f t="shared" ref="K30:K36" si="8">SUM(I30:J30)</f>
        <v>9436296.4199999999</v>
      </c>
    </row>
    <row r="31" spans="1:11" x14ac:dyDescent="0.2">
      <c r="A31" s="11" t="s">
        <v>159</v>
      </c>
      <c r="B31" s="28"/>
      <c r="C31" s="111">
        <f>C12*1.19*0.15</f>
        <v>150421.94999999998</v>
      </c>
      <c r="D31" s="111">
        <f>D12*1.19*0.15</f>
        <v>32921.468999999997</v>
      </c>
      <c r="E31" s="111">
        <f t="shared" ref="E31:J31" si="9">E12*1.19*0.15</f>
        <v>79628.849999999991</v>
      </c>
      <c r="F31" s="111">
        <f t="shared" si="9"/>
        <v>12757.037999999999</v>
      </c>
      <c r="G31" s="111">
        <f t="shared" si="9"/>
        <v>26542.95</v>
      </c>
      <c r="H31" s="111">
        <f t="shared" si="9"/>
        <v>7407.3929999999991</v>
      </c>
      <c r="I31" s="111">
        <f t="shared" si="9"/>
        <v>256593.75</v>
      </c>
      <c r="J31" s="111">
        <f t="shared" si="9"/>
        <v>53085.9</v>
      </c>
      <c r="K31" s="110">
        <f t="shared" si="8"/>
        <v>309679.65000000002</v>
      </c>
    </row>
    <row r="32" spans="1:11" x14ac:dyDescent="0.2">
      <c r="A32" s="37" t="s">
        <v>59</v>
      </c>
      <c r="B32" s="3"/>
      <c r="C32" s="111">
        <f>C12*1.19*0.14</f>
        <v>140393.82</v>
      </c>
      <c r="D32" s="111">
        <f>D12*1.19*0.14</f>
        <v>30726.704400000002</v>
      </c>
      <c r="E32" s="111">
        <f t="shared" ref="E32:J32" si="10">E12*1.19*0.14</f>
        <v>74320.260000000009</v>
      </c>
      <c r="F32" s="111">
        <f t="shared" si="10"/>
        <v>11906.568800000001</v>
      </c>
      <c r="G32" s="111">
        <f t="shared" si="10"/>
        <v>24773.420000000002</v>
      </c>
      <c r="H32" s="111">
        <f t="shared" si="10"/>
        <v>6913.5667999999996</v>
      </c>
      <c r="I32" s="111">
        <f t="shared" si="10"/>
        <v>239487.50000000003</v>
      </c>
      <c r="J32" s="111">
        <f t="shared" si="10"/>
        <v>49546.840000000004</v>
      </c>
      <c r="K32" s="110">
        <f t="shared" si="8"/>
        <v>289034.34000000003</v>
      </c>
    </row>
    <row r="33" spans="1:11" x14ac:dyDescent="0.2">
      <c r="A33" s="11" t="s">
        <v>29</v>
      </c>
      <c r="B33" s="3"/>
      <c r="C33" s="113"/>
      <c r="D33" s="111"/>
      <c r="E33" s="111"/>
      <c r="F33" s="111"/>
      <c r="G33" s="111"/>
      <c r="H33" s="112"/>
      <c r="I33" s="109">
        <f t="shared" ref="I33:I37" si="11">C33+E33+G33</f>
        <v>0</v>
      </c>
      <c r="J33" s="109">
        <f>D33+F33+H33</f>
        <v>0</v>
      </c>
      <c r="K33" s="110">
        <f t="shared" si="8"/>
        <v>0</v>
      </c>
    </row>
    <row r="34" spans="1:11" x14ac:dyDescent="0.2">
      <c r="A34" s="25" t="s">
        <v>32</v>
      </c>
      <c r="B34" s="26"/>
      <c r="C34" s="114">
        <f t="shared" ref="C34:H34" si="12">SUM(C30:C33)</f>
        <v>3998293.7700000005</v>
      </c>
      <c r="D34" s="114">
        <f t="shared" si="12"/>
        <v>1854137.7834000001</v>
      </c>
      <c r="E34" s="114">
        <f t="shared" si="12"/>
        <v>1957215.6600000001</v>
      </c>
      <c r="F34" s="114">
        <f t="shared" si="12"/>
        <v>718478.2868</v>
      </c>
      <c r="G34" s="114">
        <f t="shared" si="12"/>
        <v>1089703.97</v>
      </c>
      <c r="H34" s="114">
        <f t="shared" si="12"/>
        <v>417180.93979999999</v>
      </c>
      <c r="I34" s="109">
        <f t="shared" si="11"/>
        <v>7045213.4000000004</v>
      </c>
      <c r="J34" s="109">
        <f>D34+F34+H34</f>
        <v>2989797.01</v>
      </c>
      <c r="K34" s="110">
        <f t="shared" si="8"/>
        <v>10035010.41</v>
      </c>
    </row>
    <row r="35" spans="1:11" x14ac:dyDescent="0.2">
      <c r="A35" s="25"/>
      <c r="B35" s="26"/>
      <c r="C35" s="114"/>
      <c r="D35" s="114"/>
      <c r="E35" s="114"/>
      <c r="F35" s="114"/>
      <c r="G35" s="114"/>
      <c r="H35" s="114"/>
      <c r="I35" s="109"/>
      <c r="J35" s="109"/>
      <c r="K35" s="110">
        <f t="shared" si="8"/>
        <v>0</v>
      </c>
    </row>
    <row r="36" spans="1:11" ht="13.5" thickBot="1" x14ac:dyDescent="0.25">
      <c r="A36" s="34" t="s">
        <v>30</v>
      </c>
      <c r="B36" s="44"/>
      <c r="C36" s="120">
        <f t="shared" ref="C36:H36" si="13">SUM(C23,C28,C34+C35)</f>
        <v>18611043.77</v>
      </c>
      <c r="D36" s="120">
        <f t="shared" si="13"/>
        <v>8670014.7833999991</v>
      </c>
      <c r="E36" s="120">
        <f t="shared" si="13"/>
        <v>9136080.6600000001</v>
      </c>
      <c r="F36" s="120">
        <f t="shared" si="13"/>
        <v>3359630.2867999999</v>
      </c>
      <c r="G36" s="120">
        <f t="shared" si="13"/>
        <v>5084283.97</v>
      </c>
      <c r="H36" s="120">
        <f t="shared" si="13"/>
        <v>1950752.9398000001</v>
      </c>
      <c r="I36" s="121">
        <f t="shared" si="11"/>
        <v>32831408.399999999</v>
      </c>
      <c r="J36" s="121">
        <f>D36+F36+H36</f>
        <v>13980398.01</v>
      </c>
      <c r="K36" s="110">
        <f t="shared" si="8"/>
        <v>46811806.409999996</v>
      </c>
    </row>
    <row r="37" spans="1:11" x14ac:dyDescent="0.2">
      <c r="A37" s="67" t="s">
        <v>58</v>
      </c>
      <c r="B37" s="2"/>
      <c r="C37" s="107">
        <v>200000</v>
      </c>
      <c r="D37" s="107">
        <v>740040</v>
      </c>
      <c r="E37" s="107">
        <v>156000</v>
      </c>
      <c r="F37" s="107">
        <v>286766</v>
      </c>
      <c r="G37" s="107">
        <v>10000</v>
      </c>
      <c r="H37" s="107">
        <v>166510</v>
      </c>
      <c r="I37" s="121">
        <f t="shared" si="11"/>
        <v>366000</v>
      </c>
      <c r="J37" s="122">
        <f>D37+F37+H37</f>
        <v>1193316</v>
      </c>
      <c r="K37" s="110">
        <f>SUM(C37:H37)</f>
        <v>1559316</v>
      </c>
    </row>
    <row r="38" spans="1:11" ht="13.5" thickBot="1" x14ac:dyDescent="0.25">
      <c r="A38" s="68" t="s">
        <v>7</v>
      </c>
      <c r="B38" s="1"/>
      <c r="C38" s="120">
        <f>SUM(C36:C37)</f>
        <v>18811043.77</v>
      </c>
      <c r="D38" s="120">
        <f>SUM(D36:D37)</f>
        <v>9410054.7833999991</v>
      </c>
      <c r="E38" s="120">
        <f t="shared" ref="E38:K38" si="14">SUM(E36:E37)</f>
        <v>9292080.6600000001</v>
      </c>
      <c r="F38" s="120">
        <f t="shared" si="14"/>
        <v>3646396.2867999999</v>
      </c>
      <c r="G38" s="120">
        <f t="shared" si="14"/>
        <v>5094283.97</v>
      </c>
      <c r="H38" s="120">
        <f t="shared" si="14"/>
        <v>2117262.9397999998</v>
      </c>
      <c r="I38" s="120">
        <f t="shared" si="14"/>
        <v>33197408.399999999</v>
      </c>
      <c r="J38" s="120">
        <f t="shared" si="14"/>
        <v>15173714.01</v>
      </c>
      <c r="K38" s="125">
        <f t="shared" si="14"/>
        <v>48371122.409999996</v>
      </c>
    </row>
  </sheetData>
  <mergeCells count="7">
    <mergeCell ref="J1:K1"/>
    <mergeCell ref="A2:K2"/>
    <mergeCell ref="D4:H4"/>
    <mergeCell ref="C5:D5"/>
    <mergeCell ref="E5:F5"/>
    <mergeCell ref="G5:H5"/>
    <mergeCell ref="I4:K5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kiadások részletes</vt:lpstr>
      <vt:lpstr>összesítő</vt:lpstr>
      <vt:lpstr>Illetmények</vt:lpstr>
      <vt:lpstr>személyi közös hiv.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Közös</cp:lastModifiedBy>
  <cp:lastPrinted>2016-03-08T14:54:21Z</cp:lastPrinted>
  <dcterms:created xsi:type="dcterms:W3CDTF">2009-02-09T14:31:36Z</dcterms:created>
  <dcterms:modified xsi:type="dcterms:W3CDTF">2016-03-08T20:47:43Z</dcterms:modified>
</cp:coreProperties>
</file>