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3040" windowHeight="9204" tabRatio="727" firstSheet="28" activeTab="3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7. sz tájékoztató t." sheetId="34" r:id="rId34"/>
    <sheet name="Munka1" sheetId="35" r:id="rId35"/>
  </sheets>
  <externalReferences>
    <externalReference r:id="rId38"/>
  </externalReference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t.'!$A$1:$E$154</definedName>
    <definedName name="_xlnm.Print_Area" localSheetId="1">'1.1.sz.mell.'!$A$1:$C$159</definedName>
    <definedName name="_xlnm.Print_Area" localSheetId="2">'1.2.sz.mell.'!$A$1:$C$159</definedName>
    <definedName name="_xlnm.Print_Area" localSheetId="3">'1.3.sz.mell.'!$A$1:$C$159</definedName>
    <definedName name="_xlnm.Print_Area" localSheetId="4">'1.4.sz.mell.'!$A$1:$C$159</definedName>
    <definedName name="_xlnm.Print_Area" localSheetId="33">'7. sz tájékoztató t.'!$A$1:$E$37</definedName>
  </definedNames>
  <calcPr fullCalcOnLoad="1"/>
</workbook>
</file>

<file path=xl/comments19.xml><?xml version="1.0" encoding="utf-8"?>
<comments xmlns="http://schemas.openxmlformats.org/spreadsheetml/2006/main">
  <authors>
    <author>Timi</author>
  </authors>
  <commentList>
    <comment ref="F45" authorId="0">
      <text>
        <r>
          <rPr>
            <b/>
            <sz val="9"/>
            <rFont val="Tahoma"/>
            <family val="2"/>
          </rPr>
          <t>Timi: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<sst xmlns="http://schemas.openxmlformats.org/spreadsheetml/2006/main" count="4323" uniqueCount="653">
  <si>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</si>
  <si>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</si>
  <si>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</si>
  <si>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</si>
  <si>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</si>
  <si>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</si>
  <si>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</si>
  <si>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</si>
  <si>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</si>
  <si>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</si>
  <si>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</si>
  <si>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</si>
  <si>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</si>
  <si>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</si>
  <si>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</si>
  <si>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</si>
  <si>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</si>
  <si>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</si>
  <si>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</si>
  <si>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</si>
  <si>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</si>
  <si>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</si>
  <si>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</si>
  <si>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</si>
  <si>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</si>
  <si>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</si>
  <si>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</si>
  <si>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</si>
  <si>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</si>
  <si>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</si>
  <si>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</si>
  <si>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</si>
  <si>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</si>
  <si>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</si>
  <si>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</si>
  <si>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</si>
  <si>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</si>
  <si>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</si>
  <si>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</si>
  <si>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</si>
  <si>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</si>
  <si>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</si>
  <si>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</si>
  <si>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</si>
  <si>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</si>
  <si>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</si>
  <si>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</si>
  <si>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</si>
  <si>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</si>
  <si>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</si>
  <si>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</si>
  <si>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</si>
  <si>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</si>
  <si>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</si>
  <si>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</si>
  <si>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</si>
  <si>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</si>
  <si>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</si>
  <si>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</si>
  <si>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</si>
  <si>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</si>
  <si>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</si>
  <si>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</si>
  <si>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</si>
  <si>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</si>
  <si>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</si>
  <si>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</si>
  <si>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</si>
  <si>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</si>
  <si>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</si>
  <si>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</si>
  <si>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</si>
  <si>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</si>
  <si>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</si>
  <si>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</si>
  <si>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</si>
  <si>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</si>
  <si>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</si>
  <si>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</si>
  <si>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</si>
  <si>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</si>
  <si>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</si>
  <si>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</si>
  <si>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</si>
  <si>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</si>
  <si>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</si>
  <si>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</si>
  <si>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</si>
  <si>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</si>
  <si>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</si>
  <si>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</si>
  <si>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</si>
  <si>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</si>
  <si>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</si>
  <si>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</si>
  <si>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</si>
  <si>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</si>
  <si>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</si>
  <si>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</si>
  <si>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</si>
  <si>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</si>
  <si>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</si>
  <si>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</si>
  <si>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</si>
  <si>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</si>
  <si>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</si>
  <si>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</si>
  <si>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</si>
  <si>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</si>
  <si>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</si>
  <si>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</si>
  <si>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</si>
  <si>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</si>
  <si>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</si>
  <si>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</si>
  <si>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</si>
  <si>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</si>
  <si>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</si>
  <si>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</si>
  <si>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</si>
  <si>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</si>
  <si>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</si>
  <si>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</si>
  <si>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</si>
  <si>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</si>
  <si>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</si>
  <si>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</si>
  <si>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</si>
  <si>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</si>
  <si>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</si>
  <si>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</si>
  <si>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</si>
  <si>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</si>
  <si>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</si>
  <si>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</si>
  <si>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</si>
  <si>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</si>
  <si>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</si>
  <si>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</si>
  <si>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</si>
  <si>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</si>
  <si>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</si>
  <si>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</si>
  <si>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</si>
  <si>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</si>
  <si>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</si>
  <si>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</si>
  <si>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</si>
  <si>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</si>
  <si>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</si>
  <si>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</si>
  <si>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</si>
  <si>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</si>
  <si>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</si>
  <si>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</si>
  <si>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</si>
  <si>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</si>
  <si>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</si>
  <si>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</si>
  <si>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</si>
  <si>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</si>
  <si>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</si>
  <si>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</si>
  <si>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</si>
  <si>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</si>
  <si>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</si>
  <si>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</si>
  <si>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</si>
  <si>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</si>
  <si>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</si>
  <si>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</si>
  <si>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</si>
  <si>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</si>
  <si>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</si>
  <si>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</si>
  <si>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</si>
  <si>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</si>
  <si>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</si>
  <si>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</si>
  <si>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</si>
  <si>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</si>
  <si>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</si>
  <si>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</si>
  <si>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</si>
  <si>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</si>
  <si>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</si>
  <si>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</si>
  <si>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</si>
  <si>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</si>
  <si>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</si>
  <si>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</si>
  <si>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</si>
  <si>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</si>
  <si>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</si>
  <si>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</si>
  <si>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</si>
  <si>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</si>
  <si>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</si>
  <si>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</si>
  <si>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</si>
  <si>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</si>
  <si>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</si>
  <si>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</si>
  <si>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</si>
  <si>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</si>
  <si>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</si>
  <si>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</si>
  <si>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</si>
  <si>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</si>
  <si>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</si>
  <si>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</si>
  <si>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</si>
  <si>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</si>
  <si>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</si>
  <si>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</si>
  <si>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</si>
  <si>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</si>
  <si>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</si>
  <si>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</si>
  <si>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</si>
  <si>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</si>
  <si>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</si>
  <si>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</si>
  <si>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</si>
  <si>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</si>
  <si>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</si>
  <si>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</si>
  <si>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</si>
  <si>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</si>
  <si>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</si>
  <si>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</si>
  <si>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</si>
  <si>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</si>
  <si>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</si>
  <si>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</si>
  <si>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</si>
  <si>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</si>
  <si>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</si>
  <si>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</si>
  <si>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</si>
  <si>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</si>
  <si>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</si>
  <si>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</si>
  <si>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</si>
  <si>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</si>
  <si>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</si>
  <si>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</si>
  <si>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</si>
  <si>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</si>
  <si>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</si>
  <si>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</si>
  <si>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</si>
  <si>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</si>
  <si>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</si>
  <si>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</si>
  <si>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</si>
  <si>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</si>
  <si>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</si>
  <si>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</si>
  <si>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</si>
  <si>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</si>
  <si>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</si>
  <si>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</si>
  <si>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</si>
  <si>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</si>
  <si>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</si>
  <si>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</si>
  <si>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</si>
  <si>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</si>
  <si>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</si>
  <si>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</si>
  <si>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</si>
  <si>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</si>
  <si>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</si>
  <si>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</si>
  <si>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</si>
  <si>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</si>
  <si>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</si>
  <si>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</si>
  <si>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</si>
  <si>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</si>
  <si>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</si>
  <si>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</si>
  <si>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</si>
  <si>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</si>
  <si>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</si>
  <si>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</si>
  <si>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</si>
  <si>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</si>
  <si>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</si>
  <si>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</si>
  <si>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</si>
  <si>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</si>
  <si>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</si>
  <si>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</si>
  <si>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</si>
  <si>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</si>
  <si>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</si>
  <si>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</si>
  <si>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</si>
  <si>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</si>
  <si>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</si>
  <si>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</si>
  <si>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</si>
  <si>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</si>
  <si>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</si>
  <si>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</si>
  <si>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</si>
  <si>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</si>
  <si>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</si>
  <si>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</si>
  <si>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</si>
  <si>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</si>
  <si>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</si>
  <si>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</si>
  <si>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</si>
  <si>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</si>
  <si>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</si>
  <si>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</si>
  <si>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</si>
  <si>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</si>
  <si>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</si>
  <si>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</si>
  <si>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</si>
  <si>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</si>
  <si>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</si>
  <si>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</si>
  <si>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</si>
  <si>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</si>
  <si>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</si>
  <si>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</si>
  <si>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</si>
  <si>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</si>
  <si>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</si>
  <si>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</si>
  <si>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</si>
  <si>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</si>
  <si>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</si>
  <si>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</si>
  <si>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</si>
  <si>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</si>
  <si>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</si>
  <si>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</si>
  <si>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</si>
  <si>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</si>
  <si>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</si>
  <si>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</si>
  <si>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</si>
  <si>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</si>
  <si>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</si>
  <si>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</si>
  <si>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</si>
  <si>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</si>
  <si>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</si>
  <si>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</si>
  <si>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</si>
  <si>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</si>
  <si>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</si>
  <si>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</si>
  <si>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</si>
  <si>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</si>
  <si>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</si>
  <si>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</si>
  <si>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</si>
  <si>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</si>
  <si>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</si>
  <si>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</si>
  <si>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</si>
  <si>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</si>
  <si>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</si>
  <si>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</si>
  <si>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</si>
  <si>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</si>
  <si>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</si>
  <si>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</si>
  <si>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</si>
  <si>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</si>
  <si>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</si>
  <si>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</si>
  <si>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</si>
  <si>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</si>
  <si>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</si>
  <si>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</si>
  <si>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</si>
  <si>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</si>
  <si>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</si>
  <si>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</si>
  <si>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</si>
  <si>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</si>
  <si>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</si>
  <si>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</si>
  <si>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</si>
  <si>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</si>
  <si>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</si>
  <si>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</si>
  <si>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</si>
  <si>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</si>
  <si>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</si>
  <si>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</si>
  <si>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</si>
  <si>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</si>
  <si>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</si>
  <si>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</si>
  <si>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</si>
  <si>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</si>
  <si>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</si>
  <si>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</si>
  <si>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</si>
  <si>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</si>
  <si>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</si>
  <si>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</si>
  <si>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</si>
  <si>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</si>
  <si>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</si>
  <si>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</si>
  <si>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</si>
  <si>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</si>
  <si>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</si>
  <si>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</si>
  <si>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</si>
  <si>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</si>
  <si>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</si>
  <si>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</si>
  <si>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</si>
  <si>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</si>
  <si>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</si>
  <si>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</si>
  <si>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</si>
  <si>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</si>
  <si>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</si>
  <si>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</si>
  <si>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</si>
  <si>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</si>
  <si>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</si>
  <si>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</si>
  <si>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</si>
  <si>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</si>
  <si>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</si>
  <si>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</si>
  <si>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</si>
  <si>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</si>
  <si>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</si>
  <si>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</si>
  <si>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</si>
  <si>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</si>
  <si>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</si>
  <si>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</si>
  <si>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</si>
  <si>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</si>
  <si>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</si>
  <si>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</si>
  <si>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</si>
  <si>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</si>
  <si>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</si>
  <si>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</si>
  <si>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</si>
  <si>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</si>
  <si>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</si>
  <si>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</si>
  <si>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</si>
  <si>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</si>
  <si>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</si>
  <si>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</si>
  <si>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</si>
  <si>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</si>
  <si>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</si>
  <si>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</si>
  <si>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</si>
  <si>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</si>
  <si>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</si>
  <si>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</si>
  <si>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</si>
  <si>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</si>
  <si>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</si>
  <si>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</si>
  <si>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</si>
  <si>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</si>
  <si>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</si>
  <si>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</si>
  <si>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</si>
  <si>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</si>
  <si>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</si>
  <si>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</si>
  <si>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</si>
  <si>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</si>
  <si>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</si>
  <si>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</si>
  <si>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</si>
  <si>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</si>
  <si>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</si>
  <si>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</si>
  <si>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</si>
  <si>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</si>
  <si>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</si>
  <si>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</si>
  <si>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</si>
  <si>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</si>
  <si>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</si>
  <si>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</si>
  <si>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</si>
  <si>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</si>
  <si>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</si>
  <si>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</si>
  <si>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</si>
  <si>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</si>
  <si>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</si>
  <si>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</si>
  <si>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</si>
  <si>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</si>
  <si>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</si>
  <si>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</si>
  <si>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</si>
  <si>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</si>
  <si>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</si>
  <si>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</si>
  <si>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</si>
  <si>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</si>
  <si>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</si>
  <si>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</si>
  <si>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</si>
  <si>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</si>
  <si>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</si>
  <si>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</si>
  <si>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</si>
  <si>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</si>
  <si>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</si>
  <si>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</si>
  <si>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</si>
  <si>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</si>
  <si>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</si>
  <si>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</si>
  <si>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</si>
  <si>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</si>
  <si>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</si>
  <si>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</si>
  <si>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</si>
  <si>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</si>
  <si>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</si>
  <si>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</si>
  <si>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</si>
  <si>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</si>
  <si>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</si>
  <si>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</si>
  <si>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</si>
  <si>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</si>
  <si>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</si>
  <si>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</si>
  <si>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</si>
  <si>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</si>
  <si>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</si>
  <si>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</si>
  <si>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</si>
  <si>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</si>
  <si>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</si>
  <si>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</si>
  <si>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</si>
  <si>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</si>
  <si>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</si>
  <si>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</si>
  <si>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</si>
  <si>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</si>
  <si>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</si>
  <si>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</si>
  <si>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</si>
  <si>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</si>
  <si>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</si>
  <si>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</si>
  <si>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</si>
  <si>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</si>
  <si>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</si>
  <si>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</si>
  <si>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</si>
  <si>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</si>
  <si>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</si>
  <si>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</si>
  <si>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</si>
  <si>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</si>
  <si>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</si>
  <si>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</si>
  <si>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</si>
  <si>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</si>
  <si>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</si>
  <si>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</si>
  <si>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</si>
  <si>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</si>
  <si>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Buji Aranyalma,Bölcsőde Óvoda és Konyha</t>
  </si>
  <si>
    <t>Buji Polgármesteri  hivatal</t>
  </si>
  <si>
    <t>Hosszú lejáratú hitel visszafizetés</t>
  </si>
  <si>
    <t>Pénzügyi leasing-Suzuku splash</t>
  </si>
  <si>
    <t>Pénzügyi lesing -pótkocsi</t>
  </si>
  <si>
    <t>Buj Önkormányzat adósságot keletkeztető ügyletekből és kezességvállalásokból fennálló kötelezettségei</t>
  </si>
  <si>
    <t>Ingatlan vásárlás</t>
  </si>
  <si>
    <t>Park kialakítása</t>
  </si>
  <si>
    <t>Start munkaprogram eszközbeszerzés</t>
  </si>
  <si>
    <t>Temető felújítása</t>
  </si>
  <si>
    <t>2018</t>
  </si>
  <si>
    <t>Napfény Nyugdíjas Egyesület</t>
  </si>
  <si>
    <t>működési támogatás</t>
  </si>
  <si>
    <t>Buji Diáksport Egyesület</t>
  </si>
  <si>
    <t>Buji Polgárőr Egyesület</t>
  </si>
  <si>
    <t>Buji Sportbarátok Egyesülete</t>
  </si>
  <si>
    <t>Buji Református Egyházközség</t>
  </si>
  <si>
    <t>Buji Görög-katolikus Egyházközség</t>
  </si>
  <si>
    <t>Buji Római-katolikus Egyházközség</t>
  </si>
  <si>
    <t>I.A helyi önkorm. működésének általános támogatása összesen</t>
  </si>
  <si>
    <t>Pedagógusok bértámogatása</t>
  </si>
  <si>
    <t>Segítők bértámogatása</t>
  </si>
  <si>
    <t>Óvodaped. Elismert létszáma után pótlólagos összeg</t>
  </si>
  <si>
    <t>Óvoda működtetési támogatás összesen</t>
  </si>
  <si>
    <t>Buji Önkormányzat saját bevételeinek részletezése az adósságot keletkeztető ügyletből származó tárgyévi fizetési kötelezettség megállapításához</t>
  </si>
  <si>
    <t>Polgármesteri Hivatal felújítása</t>
  </si>
  <si>
    <t>2017</t>
  </si>
  <si>
    <t>II. A települési önkorm. köznevelési feladatainak támogatása</t>
  </si>
  <si>
    <t>III.2. A települési önkorm. szociális feladatainak egyéb támogatása</t>
  </si>
  <si>
    <t>Szociális és gyermekjóléti általános feladatok</t>
  </si>
  <si>
    <t>Gyermekjóléti központ</t>
  </si>
  <si>
    <t>Szociális étkeztetés</t>
  </si>
  <si>
    <t>Házi segítségnyújtás- szociális segítés</t>
  </si>
  <si>
    <t>Házi segítségnyújtás - személyi gondozás</t>
  </si>
  <si>
    <t>Falugondnoki vagy tanyagondnoki szolgáltatás</t>
  </si>
  <si>
    <t>Időskorúak nappali int. ellátása</t>
  </si>
  <si>
    <t>III.3. Egyes szociális és gyermekjóléti feladatok támogatása összesen</t>
  </si>
  <si>
    <t>Gyermekétkezés a finanszírozás szempontjából elismert dolgozók bértámogatása</t>
  </si>
  <si>
    <t>Gyermekétkeztetés üzemeltetési támogatása</t>
  </si>
  <si>
    <t>A rászuroló gyermekek intézményen kívüli szünidei étkezésének támogatása</t>
  </si>
  <si>
    <t>III.5. Gyermekétkeztetés támogatása</t>
  </si>
  <si>
    <t>III. Települési önk. szoc. és gyermekjóléti és gyermekétkeztetési feladatainak támogatása összesen</t>
  </si>
  <si>
    <t>I+II+III. Támogatás összesen</t>
  </si>
  <si>
    <t xml:space="preserve">IV.1.Települési önkormányzatok támogatása a nyilvános könyvtári és közművelődési feladatokhoz </t>
  </si>
  <si>
    <t>IV. A települési önkormányzatok kulturális feladatainak támogatása összesen</t>
  </si>
  <si>
    <t>2017. évi támogatás összesen</t>
  </si>
  <si>
    <t>8hóra</t>
  </si>
  <si>
    <t>4hóra</t>
  </si>
  <si>
    <t>2014</t>
  </si>
  <si>
    <t>2015</t>
  </si>
  <si>
    <t>hosszú lejáratú hitel törlesztése- óvoda építés</t>
  </si>
  <si>
    <t>pénzügyi lízing- Suzuki Splash</t>
  </si>
  <si>
    <t>pénzügyi lízing- pótkocsi</t>
  </si>
  <si>
    <t xml:space="preserve">                                       B E V É T E L E K                                                       </t>
  </si>
  <si>
    <t>Építményadó/Kommunális adó</t>
  </si>
  <si>
    <t xml:space="preserve">Buji Szociális Alapszolgáltatási Központ fejlesztése és eszközbeszerzésTOP-4.2.1-15-SB1-2016-00059 </t>
  </si>
  <si>
    <t>Ezer forintban!</t>
  </si>
  <si>
    <t>Buji Községháza energetikai felújítása TOP-3.2.1-15-SB1-2016-00053</t>
  </si>
  <si>
    <t>2017.</t>
  </si>
  <si>
    <t>2018.</t>
  </si>
  <si>
    <t>2018. után</t>
  </si>
  <si>
    <t>Raktárépület kialakítása Buj Községben  TOP-1.1.3-15-SB1-2016-00034</t>
  </si>
  <si>
    <t>Tartalék</t>
  </si>
  <si>
    <t>Magánszemélyek kommunális adója</t>
  </si>
  <si>
    <t>Szak felújítás</t>
  </si>
  <si>
    <t>Sirinya horgásztó</t>
  </si>
  <si>
    <t>Működési célú átvett pénzeszközök(állami normatíva)önk-tól</t>
  </si>
  <si>
    <t>ezer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</si>
</sst>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sz val="9"/>
      <color indexed="10"/>
      <name val="Times New Roman CE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sz val="9"/>
      <color rgb="FFFF0000"/>
      <name val="Times New Roman CE"/>
      <family val="1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on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1" xfId="0" applyFont="1" applyFill="1" applyBorder="1" applyAlignment="1" applyProtection="1">
      <alignment horizontal="right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2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3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43" xfId="40" applyNumberFormat="1" applyFont="1" applyFill="1" applyBorder="1" applyAlignment="1" applyProtection="1">
      <alignment/>
      <protection locked="0"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30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3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5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164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9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6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48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1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/>
    </xf>
    <xf numFmtId="164" fontId="22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5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58" applyFont="1" applyFill="1" applyBorder="1" applyAlignment="1" applyProtection="1">
      <alignment horizontal="right" vertical="center" wrapText="1" indent="1"/>
      <protection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0" applyNumberFormat="1" applyFont="1" applyFill="1" applyBorder="1" applyAlignment="1" applyProtection="1">
      <alignment/>
      <protection locked="0"/>
    </xf>
    <xf numFmtId="166" fontId="31" fillId="0" borderId="35" xfId="40" applyNumberFormat="1" applyFont="1" applyFill="1" applyBorder="1" applyAlignment="1">
      <alignment/>
    </xf>
    <xf numFmtId="166" fontId="31" fillId="0" borderId="11" xfId="40" applyNumberFormat="1" applyFont="1" applyFill="1" applyBorder="1" applyAlignment="1" applyProtection="1">
      <alignment/>
      <protection locked="0"/>
    </xf>
    <xf numFmtId="166" fontId="31" fillId="0" borderId="29" xfId="40" applyNumberFormat="1" applyFont="1" applyFill="1" applyBorder="1" applyAlignment="1">
      <alignment/>
    </xf>
    <xf numFmtId="166" fontId="31" fillId="0" borderId="15" xfId="40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6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0" fillId="0" borderId="13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vertical="center" indent="1"/>
      <protection locked="0"/>
    </xf>
    <xf numFmtId="3" fontId="0" fillId="0" borderId="43" xfId="0" applyNumberFormat="1" applyFont="1" applyBorder="1" applyAlignment="1" applyProtection="1">
      <alignment horizontal="right" vertical="center" indent="1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29" xfId="0" applyNumberFormat="1" applyFont="1" applyBorder="1" applyAlignment="1" applyProtection="1">
      <alignment horizontal="righ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38" fillId="0" borderId="11" xfId="0" applyFont="1" applyBorder="1" applyAlignment="1">
      <alignment vertical="top" wrapText="1"/>
    </xf>
    <xf numFmtId="0" fontId="38" fillId="0" borderId="11" xfId="0" applyFont="1" applyBorder="1" applyAlignment="1">
      <alignment horizontal="center" wrapText="1"/>
    </xf>
    <xf numFmtId="164" fontId="8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58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39" fillId="0" borderId="58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164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3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3" fontId="17" fillId="0" borderId="0" xfId="0" applyNumberFormat="1" applyFont="1" applyFill="1" applyBorder="1" applyAlignment="1" applyProtection="1">
      <alignment vertical="center"/>
      <protection/>
    </xf>
    <xf numFmtId="164" fontId="82" fillId="0" borderId="11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6" fillId="0" borderId="41" xfId="58" applyNumberFormat="1" applyFont="1" applyFill="1" applyBorder="1" applyAlignment="1" applyProtection="1">
      <alignment horizontal="righ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1" xfId="58" applyNumberFormat="1" applyFont="1" applyFill="1" applyBorder="1" applyAlignment="1" applyProtection="1">
      <alignment horizontal="left" vertical="center"/>
      <protection/>
    </xf>
    <xf numFmtId="164" fontId="16" fillId="0" borderId="41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3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3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2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59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60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 wrapText="1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2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58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3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38" fillId="0" borderId="58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9" fillId="0" borderId="58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9148~1\AppData\Local\Temp\KVIREND201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5.sz tájékoztató t."/>
      <sheetName val="6.sz tájékoztató t."/>
      <sheetName val="Munka1"/>
    </sheetNames>
    <sheetDataSet>
      <sheetData sheetId="0">
        <row r="5">
          <cell r="A5" t="str">
            <v>2017.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E30" sqref="E30:E3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2.75">
      <c r="A2" t="s">
        <v>151</v>
      </c>
    </row>
    <row r="4" spans="1:2" ht="12.75">
      <c r="A4" s="136"/>
      <c r="B4" s="136"/>
    </row>
    <row r="5" spans="1:2" s="148" customFormat="1" ht="15">
      <c r="A5" s="87" t="s">
        <v>574</v>
      </c>
      <c r="B5" s="147"/>
    </row>
    <row r="6" spans="1:2" ht="12.75">
      <c r="A6" s="136"/>
      <c r="B6" s="136"/>
    </row>
    <row r="7" spans="1:2" ht="12.75">
      <c r="A7" s="136" t="s">
        <v>550</v>
      </c>
      <c r="B7" s="136" t="s">
        <v>492</v>
      </c>
    </row>
    <row r="8" spans="1:2" ht="12.75">
      <c r="A8" s="136" t="s">
        <v>551</v>
      </c>
      <c r="B8" s="136" t="s">
        <v>493</v>
      </c>
    </row>
    <row r="9" spans="1:2" ht="12.75">
      <c r="A9" s="136" t="s">
        <v>552</v>
      </c>
      <c r="B9" s="136" t="s">
        <v>494</v>
      </c>
    </row>
    <row r="10" spans="1:2" ht="12.75">
      <c r="A10" s="136"/>
      <c r="B10" s="136"/>
    </row>
    <row r="11" spans="1:2" ht="12.75">
      <c r="A11" s="136"/>
      <c r="B11" s="136"/>
    </row>
    <row r="12" spans="1:2" s="148" customFormat="1" ht="15">
      <c r="A12" s="87" t="str">
        <f>+CONCATENATE(LEFT(A5,4),". évi előirányzat KIADÁSOK")</f>
        <v>2018. évi előirányzat KIADÁSOK</v>
      </c>
      <c r="B12" s="147"/>
    </row>
    <row r="13" spans="1:2" ht="12.75">
      <c r="A13" s="136"/>
      <c r="B13" s="136"/>
    </row>
    <row r="14" spans="1:2" ht="12.75">
      <c r="A14" s="136" t="s">
        <v>553</v>
      </c>
      <c r="B14" s="136" t="s">
        <v>495</v>
      </c>
    </row>
    <row r="15" spans="1:2" ht="12.75">
      <c r="A15" s="136" t="s">
        <v>554</v>
      </c>
      <c r="B15" s="136" t="s">
        <v>496</v>
      </c>
    </row>
    <row r="16" spans="1:2" ht="12.75">
      <c r="A16" s="136" t="s">
        <v>555</v>
      </c>
      <c r="B16" s="136" t="s">
        <v>497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A1" sqref="A1:C1"/>
    </sheetView>
  </sheetViews>
  <sheetFormatPr defaultColWidth="9.375" defaultRowHeight="12.75"/>
  <cols>
    <col min="1" max="1" width="5.625" style="150" customWidth="1"/>
    <col min="2" max="2" width="68.625" style="150" customWidth="1"/>
    <col min="3" max="3" width="19.50390625" style="150" customWidth="1"/>
    <col min="4" max="16384" width="9.375" style="150" customWidth="1"/>
  </cols>
  <sheetData>
    <row r="1" spans="1:3" ht="33" customHeight="1">
      <c r="A1" s="634" t="s">
        <v>609</v>
      </c>
      <c r="B1" s="634"/>
      <c r="C1" s="634"/>
    </row>
    <row r="2" spans="1:4" ht="15.75" customHeight="1" thickBot="1">
      <c r="A2" s="151"/>
      <c r="B2" s="151"/>
      <c r="C2" s="160" t="str">
        <f>'2.2.sz.mell  '!E2</f>
        <v>Forintban!</v>
      </c>
      <c r="D2" s="157"/>
    </row>
    <row r="3" spans="1:3" ht="26.25" customHeight="1" thickBot="1">
      <c r="A3" s="176" t="s">
        <v>17</v>
      </c>
      <c r="B3" s="177" t="s">
        <v>196</v>
      </c>
      <c r="C3" s="178" t="str">
        <f>+'1.1.sz.mell.'!C3</f>
        <v>2018. évi előirányzat</v>
      </c>
    </row>
    <row r="4" spans="1:3" ht="14.25" thickBot="1">
      <c r="A4" s="179"/>
      <c r="B4" s="536" t="s">
        <v>498</v>
      </c>
      <c r="C4" s="537" t="s">
        <v>499</v>
      </c>
    </row>
    <row r="5" spans="1:3" ht="13.5">
      <c r="A5" s="180" t="s">
        <v>19</v>
      </c>
      <c r="B5" s="367" t="s">
        <v>508</v>
      </c>
      <c r="C5" s="364">
        <v>17264</v>
      </c>
    </row>
    <row r="6" spans="1:3" ht="24">
      <c r="A6" s="181" t="s">
        <v>20</v>
      </c>
      <c r="B6" s="403" t="s">
        <v>251</v>
      </c>
      <c r="C6" s="365"/>
    </row>
    <row r="7" spans="1:3" ht="13.5">
      <c r="A7" s="181" t="s">
        <v>21</v>
      </c>
      <c r="B7" s="404" t="s">
        <v>509</v>
      </c>
      <c r="C7" s="365"/>
    </row>
    <row r="8" spans="1:3" ht="24">
      <c r="A8" s="181" t="s">
        <v>22</v>
      </c>
      <c r="B8" s="404" t="s">
        <v>253</v>
      </c>
      <c r="C8" s="365"/>
    </row>
    <row r="9" spans="1:3" ht="13.5">
      <c r="A9" s="182" t="s">
        <v>23</v>
      </c>
      <c r="B9" s="404" t="s">
        <v>252</v>
      </c>
      <c r="C9" s="366">
        <v>407</v>
      </c>
    </row>
    <row r="10" spans="1:3" ht="14.25" thickBot="1">
      <c r="A10" s="181" t="s">
        <v>24</v>
      </c>
      <c r="B10" s="405" t="s">
        <v>510</v>
      </c>
      <c r="C10" s="365"/>
    </row>
    <row r="11" spans="1:3" ht="14.25" thickBot="1">
      <c r="A11" s="643" t="s">
        <v>199</v>
      </c>
      <c r="B11" s="644"/>
      <c r="C11" s="183">
        <f>SUM(C5:C10)</f>
        <v>17671</v>
      </c>
    </row>
    <row r="12" spans="1:3" ht="23.25" customHeight="1">
      <c r="A12" s="645" t="s">
        <v>229</v>
      </c>
      <c r="B12" s="645"/>
      <c r="C12" s="64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...../2018.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1" sqref="A1:C1"/>
    </sheetView>
  </sheetViews>
  <sheetFormatPr defaultColWidth="9.375" defaultRowHeight="12.75"/>
  <cols>
    <col min="1" max="1" width="5.625" style="150" customWidth="1"/>
    <col min="2" max="2" width="66.75390625" style="150" customWidth="1"/>
    <col min="3" max="3" width="27.00390625" style="150" customWidth="1"/>
    <col min="4" max="16384" width="9.375" style="150" customWidth="1"/>
  </cols>
  <sheetData>
    <row r="1" spans="1:3" ht="33" customHeight="1">
      <c r="A1" s="634" t="str">
        <f>+CONCATENATE("………….. Önkormányzat ",CONCATENATE(LEFT(ÖSSZEFÜGGÉSEK!A5,4),". évi adósságot keletkeztető fejlesztési céljai"))</f>
        <v>………….. Önkormányzat 2018. évi adósságot keletkeztető fejlesztési céljai</v>
      </c>
      <c r="B1" s="634"/>
      <c r="C1" s="634"/>
    </row>
    <row r="2" spans="1:4" ht="15.75" customHeight="1" thickBot="1">
      <c r="A2" s="151"/>
      <c r="B2" s="151"/>
      <c r="C2" s="160" t="str">
        <f>'4.sz.mell.'!C2</f>
        <v>Forintban!</v>
      </c>
      <c r="D2" s="157"/>
    </row>
    <row r="3" spans="1:3" ht="26.25" customHeight="1" thickBot="1">
      <c r="A3" s="176" t="s">
        <v>17</v>
      </c>
      <c r="B3" s="177" t="s">
        <v>200</v>
      </c>
      <c r="C3" s="178" t="s">
        <v>227</v>
      </c>
    </row>
    <row r="4" spans="1:3" ht="14.25" thickBot="1">
      <c r="A4" s="179"/>
      <c r="B4" s="536" t="s">
        <v>498</v>
      </c>
      <c r="C4" s="537" t="s">
        <v>499</v>
      </c>
    </row>
    <row r="5" spans="1:3" ht="13.5">
      <c r="A5" s="180" t="s">
        <v>19</v>
      </c>
      <c r="B5" s="187"/>
      <c r="C5" s="184"/>
    </row>
    <row r="6" spans="1:3" ht="13.5">
      <c r="A6" s="181" t="s">
        <v>20</v>
      </c>
      <c r="B6" s="188"/>
      <c r="C6" s="185"/>
    </row>
    <row r="7" spans="1:3" ht="14.25" thickBot="1">
      <c r="A7" s="182" t="s">
        <v>21</v>
      </c>
      <c r="B7" s="189"/>
      <c r="C7" s="186"/>
    </row>
    <row r="8" spans="1:3" s="487" customFormat="1" ht="17.25" customHeight="1" thickBot="1">
      <c r="A8" s="488" t="s">
        <v>22</v>
      </c>
      <c r="B8" s="131" t="s">
        <v>201</v>
      </c>
      <c r="C8" s="183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...../2018.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workbookViewId="0" topLeftCell="A1">
      <selection activeCell="A12" sqref="A12"/>
    </sheetView>
  </sheetViews>
  <sheetFormatPr defaultColWidth="9.37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54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25.5" customHeight="1">
      <c r="A1" s="646" t="s">
        <v>0</v>
      </c>
      <c r="B1" s="646"/>
      <c r="C1" s="646"/>
      <c r="D1" s="646"/>
      <c r="E1" s="646"/>
      <c r="F1" s="646"/>
    </row>
    <row r="2" spans="1:6" ht="22.5" customHeight="1" thickBot="1">
      <c r="A2" s="192"/>
      <c r="B2" s="54"/>
      <c r="C2" s="54"/>
      <c r="D2" s="54"/>
      <c r="E2" s="54"/>
      <c r="F2" s="50" t="str">
        <f>'5.sz.mell.'!C2</f>
        <v>Forintban!</v>
      </c>
    </row>
    <row r="3" spans="1:6" s="44" customFormat="1" ht="44.25" customHeight="1" thickBot="1">
      <c r="A3" s="193" t="s">
        <v>65</v>
      </c>
      <c r="B3" s="194" t="s">
        <v>66</v>
      </c>
      <c r="C3" s="194" t="s">
        <v>67</v>
      </c>
      <c r="D3" s="194" t="str">
        <f>+CONCATENATE("Felhasználás   ",LEFT(ÖSSZEFÜGGÉSEK!A5,4)-1,". XII. 31-ig")</f>
        <v>Felhasználás   2017. XII. 31-ig</v>
      </c>
      <c r="E3" s="194" t="str">
        <f>+'1.1.sz.mell.'!C3</f>
        <v>2018. évi előirányzat</v>
      </c>
      <c r="F3" s="51" t="str">
        <f>+CONCATENATE(LEFT(ÖSSZEFÜGGÉSEK!A5,4),". utáni szükséglet")</f>
        <v>2018. utáni szükséglet</v>
      </c>
    </row>
    <row r="4" spans="1:6" s="54" customFormat="1" ht="12" customHeight="1" thickBot="1">
      <c r="A4" s="52" t="s">
        <v>498</v>
      </c>
      <c r="B4" s="53" t="s">
        <v>499</v>
      </c>
      <c r="C4" s="53" t="s">
        <v>500</v>
      </c>
      <c r="D4" s="53" t="s">
        <v>502</v>
      </c>
      <c r="E4" s="53" t="s">
        <v>501</v>
      </c>
      <c r="F4" s="540" t="s">
        <v>568</v>
      </c>
    </row>
    <row r="5" spans="1:6" ht="15.75" customHeight="1">
      <c r="A5" s="489" t="s">
        <v>591</v>
      </c>
      <c r="B5" s="25">
        <v>4000000</v>
      </c>
      <c r="C5" s="491" t="s">
        <v>595</v>
      </c>
      <c r="D5" s="25"/>
      <c r="E5" s="25"/>
      <c r="F5" s="55">
        <f aca="true" t="shared" si="0" ref="F5:F21">B5-D5-E5</f>
        <v>4000000</v>
      </c>
    </row>
    <row r="6" spans="1:6" ht="15.75" customHeight="1">
      <c r="A6" s="489" t="s">
        <v>592</v>
      </c>
      <c r="B6" s="25">
        <v>7000000</v>
      </c>
      <c r="C6" s="491" t="s">
        <v>595</v>
      </c>
      <c r="D6" s="25"/>
      <c r="E6" s="25"/>
      <c r="F6" s="55">
        <f t="shared" si="0"/>
        <v>7000000</v>
      </c>
    </row>
    <row r="7" spans="1:6" ht="15.75" customHeight="1">
      <c r="A7" s="489" t="s">
        <v>593</v>
      </c>
      <c r="B7" s="25">
        <v>14350977</v>
      </c>
      <c r="C7" s="491" t="s">
        <v>595</v>
      </c>
      <c r="D7" s="25"/>
      <c r="E7" s="25"/>
      <c r="F7" s="55">
        <f t="shared" si="0"/>
        <v>14350977</v>
      </c>
    </row>
    <row r="8" spans="1:6" ht="15.75" customHeight="1">
      <c r="A8" s="489" t="s">
        <v>594</v>
      </c>
      <c r="B8" s="25">
        <v>3000000</v>
      </c>
      <c r="C8" s="491" t="s">
        <v>595</v>
      </c>
      <c r="D8" s="25"/>
      <c r="E8" s="25"/>
      <c r="F8" s="55">
        <f t="shared" si="0"/>
        <v>3000000</v>
      </c>
    </row>
    <row r="9" spans="1:6" ht="15.75" customHeight="1">
      <c r="A9" s="490"/>
      <c r="B9" s="25"/>
      <c r="C9" s="491"/>
      <c r="D9" s="25"/>
      <c r="E9" s="25"/>
      <c r="F9" s="55">
        <f t="shared" si="0"/>
        <v>0</v>
      </c>
    </row>
    <row r="10" spans="1:6" ht="15.75" customHeight="1">
      <c r="A10" s="489"/>
      <c r="B10" s="25"/>
      <c r="C10" s="491"/>
      <c r="D10" s="25"/>
      <c r="E10" s="25"/>
      <c r="F10" s="55">
        <f t="shared" si="0"/>
        <v>0</v>
      </c>
    </row>
    <row r="11" spans="1:6" ht="15.75" customHeight="1">
      <c r="A11" s="489"/>
      <c r="B11" s="25"/>
      <c r="C11" s="491"/>
      <c r="D11" s="25"/>
      <c r="E11" s="25"/>
      <c r="F11" s="55">
        <f t="shared" si="0"/>
        <v>0</v>
      </c>
    </row>
    <row r="12" spans="1:6" ht="15.75" customHeight="1">
      <c r="A12" s="489"/>
      <c r="B12" s="25"/>
      <c r="C12" s="491"/>
      <c r="D12" s="25"/>
      <c r="E12" s="25"/>
      <c r="F12" s="55">
        <f t="shared" si="0"/>
        <v>0</v>
      </c>
    </row>
    <row r="13" spans="1:6" ht="15.75" customHeight="1">
      <c r="A13" s="489"/>
      <c r="B13" s="25"/>
      <c r="C13" s="491"/>
      <c r="D13" s="25"/>
      <c r="E13" s="25"/>
      <c r="F13" s="55">
        <f t="shared" si="0"/>
        <v>0</v>
      </c>
    </row>
    <row r="14" spans="1:6" ht="15.75" customHeight="1">
      <c r="A14" s="489"/>
      <c r="B14" s="25"/>
      <c r="C14" s="491"/>
      <c r="D14" s="25"/>
      <c r="E14" s="25"/>
      <c r="F14" s="55">
        <f t="shared" si="0"/>
        <v>0</v>
      </c>
    </row>
    <row r="15" spans="1:6" ht="15.75" customHeight="1">
      <c r="A15" s="489"/>
      <c r="B15" s="25"/>
      <c r="C15" s="491"/>
      <c r="D15" s="25"/>
      <c r="E15" s="25"/>
      <c r="F15" s="55">
        <f t="shared" si="0"/>
        <v>0</v>
      </c>
    </row>
    <row r="16" spans="1:6" ht="15.75" customHeight="1">
      <c r="A16" s="489"/>
      <c r="B16" s="25"/>
      <c r="C16" s="491"/>
      <c r="D16" s="25"/>
      <c r="E16" s="25"/>
      <c r="F16" s="55">
        <f t="shared" si="0"/>
        <v>0</v>
      </c>
    </row>
    <row r="17" spans="1:6" ht="15.75" customHeight="1">
      <c r="A17" s="489"/>
      <c r="B17" s="25"/>
      <c r="C17" s="491"/>
      <c r="D17" s="25"/>
      <c r="E17" s="25"/>
      <c r="F17" s="55">
        <f t="shared" si="0"/>
        <v>0</v>
      </c>
    </row>
    <row r="18" spans="1:6" ht="15.75" customHeight="1">
      <c r="A18" s="489"/>
      <c r="B18" s="25"/>
      <c r="C18" s="491"/>
      <c r="D18" s="25"/>
      <c r="E18" s="25"/>
      <c r="F18" s="55">
        <f t="shared" si="0"/>
        <v>0</v>
      </c>
    </row>
    <row r="19" spans="1:6" ht="15.75" customHeight="1">
      <c r="A19" s="489"/>
      <c r="B19" s="25"/>
      <c r="C19" s="491"/>
      <c r="D19" s="25"/>
      <c r="E19" s="25"/>
      <c r="F19" s="55">
        <f t="shared" si="0"/>
        <v>0</v>
      </c>
    </row>
    <row r="20" spans="1:6" ht="15.75" customHeight="1">
      <c r="A20" s="489"/>
      <c r="B20" s="25"/>
      <c r="C20" s="491"/>
      <c r="D20" s="25"/>
      <c r="E20" s="25"/>
      <c r="F20" s="55">
        <f t="shared" si="0"/>
        <v>0</v>
      </c>
    </row>
    <row r="21" spans="1:6" ht="15.75" customHeight="1" thickBot="1">
      <c r="A21" s="56"/>
      <c r="B21" s="26"/>
      <c r="C21" s="492"/>
      <c r="D21" s="26"/>
      <c r="E21" s="26"/>
      <c r="F21" s="57">
        <f t="shared" si="0"/>
        <v>0</v>
      </c>
    </row>
    <row r="22" spans="1:6" s="60" customFormat="1" ht="18" customHeight="1" thickBot="1">
      <c r="A22" s="195" t="s">
        <v>64</v>
      </c>
      <c r="B22" s="58">
        <f>SUM(B5:B21)</f>
        <v>28350977</v>
      </c>
      <c r="C22" s="119"/>
      <c r="D22" s="58">
        <f>SUM(D5:D21)</f>
        <v>0</v>
      </c>
      <c r="E22" s="58">
        <f>SUM(E5:E21)</f>
        <v>0</v>
      </c>
      <c r="F22" s="59">
        <f>SUM(F5:F21)</f>
        <v>28350977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……/2018.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A8" sqref="A8"/>
    </sheetView>
  </sheetViews>
  <sheetFormatPr defaultColWidth="9.37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24.75" customHeight="1">
      <c r="A1" s="646" t="s">
        <v>1</v>
      </c>
      <c r="B1" s="646"/>
      <c r="C1" s="646"/>
      <c r="D1" s="646"/>
      <c r="E1" s="646"/>
      <c r="F1" s="646"/>
    </row>
    <row r="2" spans="1:6" ht="23.25" customHeight="1" thickBot="1">
      <c r="A2" s="192"/>
      <c r="B2" s="54"/>
      <c r="C2" s="54"/>
      <c r="D2" s="54"/>
      <c r="E2" s="54"/>
      <c r="F2" s="50" t="str">
        <f>'6.sz.mell.'!F2</f>
        <v>Forintban!</v>
      </c>
    </row>
    <row r="3" spans="1:6" s="44" customFormat="1" ht="48.75" customHeight="1" thickBot="1">
      <c r="A3" s="193" t="s">
        <v>68</v>
      </c>
      <c r="B3" s="194" t="s">
        <v>66</v>
      </c>
      <c r="C3" s="194" t="s">
        <v>67</v>
      </c>
      <c r="D3" s="194" t="str">
        <f>+'6.sz.mell.'!D3</f>
        <v>Felhasználás   2017. XII. 31-ig</v>
      </c>
      <c r="E3" s="194" t="str">
        <f>+'6.sz.mell.'!E3</f>
        <v>2018. évi előirányzat</v>
      </c>
      <c r="F3" s="538" t="str">
        <f>+CONCATENATE(LEFT(ÖSSZEFÜGGÉSEK!A5,4),". utáni szükséglet ",CHAR(10),"")</f>
        <v>2018. utáni szükséglet 
</v>
      </c>
    </row>
    <row r="4" spans="1:6" s="54" customFormat="1" ht="15" customHeight="1" thickBot="1">
      <c r="A4" s="52" t="s">
        <v>498</v>
      </c>
      <c r="B4" s="53" t="s">
        <v>499</v>
      </c>
      <c r="C4" s="53" t="s">
        <v>500</v>
      </c>
      <c r="D4" s="53" t="s">
        <v>502</v>
      </c>
      <c r="E4" s="53" t="s">
        <v>501</v>
      </c>
      <c r="F4" s="541" t="s">
        <v>568</v>
      </c>
    </row>
    <row r="5" spans="1:6" ht="15.75" customHeight="1">
      <c r="A5" s="61" t="s">
        <v>610</v>
      </c>
      <c r="B5" s="62">
        <v>25729000</v>
      </c>
      <c r="C5" s="493" t="s">
        <v>611</v>
      </c>
      <c r="D5" s="62"/>
      <c r="E5" s="62">
        <v>25729000</v>
      </c>
      <c r="F5" s="63">
        <f aca="true" t="shared" si="0" ref="F5:F23">B5-D5-E5</f>
        <v>0</v>
      </c>
    </row>
    <row r="6" spans="1:6" ht="15.75" customHeight="1">
      <c r="A6" s="61" t="s">
        <v>649</v>
      </c>
      <c r="B6" s="619">
        <v>59000000</v>
      </c>
      <c r="C6" s="493"/>
      <c r="D6" s="62"/>
      <c r="E6" s="62"/>
      <c r="F6" s="63">
        <f t="shared" si="0"/>
        <v>59000000</v>
      </c>
    </row>
    <row r="7" spans="1:6" ht="15.75" customHeight="1">
      <c r="A7" s="61" t="s">
        <v>650</v>
      </c>
      <c r="B7" s="62"/>
      <c r="C7" s="493"/>
      <c r="D7" s="62"/>
      <c r="E7" s="62"/>
      <c r="F7" s="63">
        <f t="shared" si="0"/>
        <v>0</v>
      </c>
    </row>
    <row r="8" spans="1:6" ht="15.75" customHeight="1">
      <c r="A8" s="61"/>
      <c r="B8" s="62"/>
      <c r="C8" s="493"/>
      <c r="D8" s="62"/>
      <c r="E8" s="62"/>
      <c r="F8" s="63">
        <f t="shared" si="0"/>
        <v>0</v>
      </c>
    </row>
    <row r="9" spans="1:6" ht="15.75" customHeight="1">
      <c r="A9" s="61"/>
      <c r="B9" s="62"/>
      <c r="C9" s="493"/>
      <c r="D9" s="62"/>
      <c r="E9" s="62"/>
      <c r="F9" s="63">
        <f t="shared" si="0"/>
        <v>0</v>
      </c>
    </row>
    <row r="10" spans="1:6" ht="15.75" customHeight="1">
      <c r="A10" s="61"/>
      <c r="B10" s="62"/>
      <c r="C10" s="493"/>
      <c r="D10" s="62"/>
      <c r="E10" s="62"/>
      <c r="F10" s="63">
        <f t="shared" si="0"/>
        <v>0</v>
      </c>
    </row>
    <row r="11" spans="1:6" ht="15.75" customHeight="1">
      <c r="A11" s="61"/>
      <c r="B11" s="62"/>
      <c r="C11" s="493"/>
      <c r="D11" s="62"/>
      <c r="E11" s="62"/>
      <c r="F11" s="63">
        <f t="shared" si="0"/>
        <v>0</v>
      </c>
    </row>
    <row r="12" spans="1:6" ht="15.75" customHeight="1">
      <c r="A12" s="61"/>
      <c r="B12" s="62"/>
      <c r="C12" s="493"/>
      <c r="D12" s="62"/>
      <c r="E12" s="62"/>
      <c r="F12" s="63">
        <f t="shared" si="0"/>
        <v>0</v>
      </c>
    </row>
    <row r="13" spans="1:6" ht="15.75" customHeight="1">
      <c r="A13" s="61"/>
      <c r="B13" s="62"/>
      <c r="C13" s="493"/>
      <c r="D13" s="62"/>
      <c r="E13" s="62"/>
      <c r="F13" s="63">
        <f t="shared" si="0"/>
        <v>0</v>
      </c>
    </row>
    <row r="14" spans="1:6" ht="15.75" customHeight="1">
      <c r="A14" s="61"/>
      <c r="B14" s="62"/>
      <c r="C14" s="493"/>
      <c r="D14" s="62"/>
      <c r="E14" s="62"/>
      <c r="F14" s="63">
        <f t="shared" si="0"/>
        <v>0</v>
      </c>
    </row>
    <row r="15" spans="1:6" ht="15.75" customHeight="1">
      <c r="A15" s="61"/>
      <c r="B15" s="62"/>
      <c r="C15" s="493"/>
      <c r="D15" s="62"/>
      <c r="E15" s="62"/>
      <c r="F15" s="63">
        <f t="shared" si="0"/>
        <v>0</v>
      </c>
    </row>
    <row r="16" spans="1:6" ht="15.75" customHeight="1">
      <c r="A16" s="61"/>
      <c r="B16" s="62"/>
      <c r="C16" s="493"/>
      <c r="D16" s="62"/>
      <c r="E16" s="62"/>
      <c r="F16" s="63">
        <f t="shared" si="0"/>
        <v>0</v>
      </c>
    </row>
    <row r="17" spans="1:6" ht="15.75" customHeight="1">
      <c r="A17" s="61"/>
      <c r="B17" s="62"/>
      <c r="C17" s="493"/>
      <c r="D17" s="62"/>
      <c r="E17" s="62"/>
      <c r="F17" s="63">
        <f t="shared" si="0"/>
        <v>0</v>
      </c>
    </row>
    <row r="18" spans="1:6" ht="15.75" customHeight="1">
      <c r="A18" s="61"/>
      <c r="B18" s="62"/>
      <c r="C18" s="493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93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93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93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93"/>
      <c r="D22" s="62"/>
      <c r="E22" s="62"/>
      <c r="F22" s="63">
        <f t="shared" si="0"/>
        <v>0</v>
      </c>
    </row>
    <row r="23" spans="1:6" ht="15.75" customHeight="1" thickBot="1">
      <c r="A23" s="64"/>
      <c r="B23" s="65"/>
      <c r="C23" s="494"/>
      <c r="D23" s="65"/>
      <c r="E23" s="65"/>
      <c r="F23" s="66">
        <f t="shared" si="0"/>
        <v>0</v>
      </c>
    </row>
    <row r="24" spans="1:6" s="60" customFormat="1" ht="18" customHeight="1" thickBot="1">
      <c r="A24" s="195" t="s">
        <v>64</v>
      </c>
      <c r="B24" s="196">
        <f>SUM(B5:B23)</f>
        <v>84729000</v>
      </c>
      <c r="C24" s="120"/>
      <c r="D24" s="196">
        <f>SUM(D5:D23)</f>
        <v>0</v>
      </c>
      <c r="E24" s="196">
        <f>SUM(E5:E23)</f>
        <v>25729000</v>
      </c>
      <c r="F24" s="67">
        <f>SUM(F5:F23)</f>
        <v>59000000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9"/>
  <sheetViews>
    <sheetView view="pageBreakPreview" zoomScale="60" workbookViewId="0" topLeftCell="A16">
      <selection activeCell="A83" sqref="A83"/>
    </sheetView>
  </sheetViews>
  <sheetFormatPr defaultColWidth="9.375" defaultRowHeight="12.75"/>
  <cols>
    <col min="1" max="1" width="38.625" style="46" customWidth="1"/>
    <col min="2" max="5" width="13.75390625" style="46" customWidth="1"/>
    <col min="6" max="16384" width="9.375" style="46" customWidth="1"/>
  </cols>
  <sheetData>
    <row r="1" spans="1:5" ht="12.75">
      <c r="A1" s="217"/>
      <c r="B1" s="217"/>
      <c r="C1" s="217"/>
      <c r="D1" s="217"/>
      <c r="E1" s="217"/>
    </row>
    <row r="2" spans="1:5" ht="30.75" customHeight="1">
      <c r="A2" s="616" t="s">
        <v>139</v>
      </c>
      <c r="B2" s="648" t="s">
        <v>640</v>
      </c>
      <c r="C2" s="648"/>
      <c r="D2" s="648"/>
      <c r="E2" s="648"/>
    </row>
    <row r="3" spans="1:5" ht="14.25" thickBot="1">
      <c r="A3" s="217"/>
      <c r="B3" s="217"/>
      <c r="C3" s="217"/>
      <c r="D3" s="647" t="s">
        <v>641</v>
      </c>
      <c r="E3" s="647"/>
    </row>
    <row r="4" spans="1:5" ht="15" customHeight="1" thickBot="1">
      <c r="A4" s="218" t="s">
        <v>132</v>
      </c>
      <c r="B4" s="219" t="str">
        <f>CONCATENATE((LEFT('[1]ÖSSZEFÜGGÉSEK'!A5,4)),".")</f>
        <v>2017.</v>
      </c>
      <c r="C4" s="219" t="str">
        <f>CONCATENATE((LEFT('[1]ÖSSZEFÜGGÉSEK'!A5,4))+1,".")</f>
        <v>2018.</v>
      </c>
      <c r="D4" s="219" t="str">
        <f>CONCATENATE((LEFT('[1]ÖSSZEFÜGGÉSEK'!A5,4))+1,". után")</f>
        <v>2018. után</v>
      </c>
      <c r="E4" s="220" t="s">
        <v>52</v>
      </c>
    </row>
    <row r="5" spans="1:5" ht="12.75">
      <c r="A5" s="221" t="s">
        <v>133</v>
      </c>
      <c r="B5" s="88"/>
      <c r="C5" s="88"/>
      <c r="D5" s="88"/>
      <c r="E5" s="222">
        <f aca="true" t="shared" si="0" ref="E5:E11">SUM(B5:D5)</f>
        <v>0</v>
      </c>
    </row>
    <row r="6" spans="1:5" ht="12.75">
      <c r="A6" s="223" t="s">
        <v>145</v>
      </c>
      <c r="B6" s="89"/>
      <c r="C6" s="89"/>
      <c r="D6" s="89"/>
      <c r="E6" s="224">
        <f t="shared" si="0"/>
        <v>0</v>
      </c>
    </row>
    <row r="7" spans="1:5" ht="12.75">
      <c r="A7" s="225" t="s">
        <v>134</v>
      </c>
      <c r="B7" s="90"/>
      <c r="C7" s="90">
        <v>65192</v>
      </c>
      <c r="D7" s="90"/>
      <c r="E7" s="226">
        <f t="shared" si="0"/>
        <v>65192</v>
      </c>
    </row>
    <row r="8" spans="1:5" ht="12.75">
      <c r="A8" s="225" t="s">
        <v>147</v>
      </c>
      <c r="B8" s="90"/>
      <c r="C8" s="90"/>
      <c r="D8" s="90"/>
      <c r="E8" s="226">
        <f t="shared" si="0"/>
        <v>0</v>
      </c>
    </row>
    <row r="9" spans="1:5" ht="12.75">
      <c r="A9" s="225" t="s">
        <v>135</v>
      </c>
      <c r="B9" s="90"/>
      <c r="C9" s="90"/>
      <c r="D9" s="90"/>
      <c r="E9" s="226">
        <f t="shared" si="0"/>
        <v>0</v>
      </c>
    </row>
    <row r="10" spans="1:5" ht="12.75">
      <c r="A10" s="225" t="s">
        <v>136</v>
      </c>
      <c r="B10" s="90"/>
      <c r="C10" s="90"/>
      <c r="D10" s="90"/>
      <c r="E10" s="226">
        <f t="shared" si="0"/>
        <v>0</v>
      </c>
    </row>
    <row r="11" spans="1:5" ht="13.5" thickBot="1">
      <c r="A11" s="91"/>
      <c r="B11" s="92"/>
      <c r="C11" s="92"/>
      <c r="D11" s="92"/>
      <c r="E11" s="226">
        <f t="shared" si="0"/>
        <v>0</v>
      </c>
    </row>
    <row r="12" spans="1:5" ht="13.5" thickBot="1">
      <c r="A12" s="227" t="s">
        <v>138</v>
      </c>
      <c r="B12" s="228">
        <f>B5+SUM(B7:B11)</f>
        <v>0</v>
      </c>
      <c r="C12" s="228">
        <f>C5+SUM(C7:C11)</f>
        <v>65192</v>
      </c>
      <c r="D12" s="228">
        <f>D5+SUM(D7:D11)</f>
        <v>0</v>
      </c>
      <c r="E12" s="229">
        <f>E5+SUM(E7:E11)</f>
        <v>65192</v>
      </c>
    </row>
    <row r="13" spans="1:5" ht="13.5" thickBot="1">
      <c r="A13" s="49"/>
      <c r="B13" s="49"/>
      <c r="C13" s="49"/>
      <c r="D13" s="49"/>
      <c r="E13" s="49"/>
    </row>
    <row r="14" spans="1:5" ht="15" customHeight="1" thickBot="1">
      <c r="A14" s="218" t="s">
        <v>137</v>
      </c>
      <c r="B14" s="219" t="str">
        <f>+B4</f>
        <v>2017.</v>
      </c>
      <c r="C14" s="219" t="str">
        <f>+C4</f>
        <v>2018.</v>
      </c>
      <c r="D14" s="219" t="str">
        <f>+D4</f>
        <v>2018. után</v>
      </c>
      <c r="E14" s="220" t="s">
        <v>52</v>
      </c>
    </row>
    <row r="15" spans="1:5" ht="12.75">
      <c r="A15" s="221" t="s">
        <v>141</v>
      </c>
      <c r="B15" s="88"/>
      <c r="C15" s="88"/>
      <c r="D15" s="88"/>
      <c r="E15" s="222">
        <f aca="true" t="shared" si="1" ref="E15:E21">SUM(B15:D15)</f>
        <v>0</v>
      </c>
    </row>
    <row r="16" spans="1:5" ht="12.75">
      <c r="A16" s="230" t="s">
        <v>142</v>
      </c>
      <c r="B16" s="90"/>
      <c r="C16" s="90">
        <v>58639</v>
      </c>
      <c r="D16" s="90"/>
      <c r="E16" s="226">
        <f t="shared" si="1"/>
        <v>58639</v>
      </c>
    </row>
    <row r="17" spans="1:5" ht="12.75">
      <c r="A17" s="225" t="s">
        <v>143</v>
      </c>
      <c r="B17" s="90"/>
      <c r="C17" s="90">
        <v>6553</v>
      </c>
      <c r="D17" s="90"/>
      <c r="E17" s="226">
        <f t="shared" si="1"/>
        <v>6553</v>
      </c>
    </row>
    <row r="18" spans="1:5" ht="12.75">
      <c r="A18" s="225" t="s">
        <v>144</v>
      </c>
      <c r="B18" s="90"/>
      <c r="C18" s="90"/>
      <c r="D18" s="90"/>
      <c r="E18" s="226">
        <f t="shared" si="1"/>
        <v>0</v>
      </c>
    </row>
    <row r="19" spans="1:5" ht="12.75">
      <c r="A19" s="93"/>
      <c r="B19" s="90"/>
      <c r="C19" s="90"/>
      <c r="D19" s="90"/>
      <c r="E19" s="226">
        <f t="shared" si="1"/>
        <v>0</v>
      </c>
    </row>
    <row r="20" spans="1:5" ht="12.75">
      <c r="A20" s="93"/>
      <c r="B20" s="90"/>
      <c r="C20" s="90"/>
      <c r="D20" s="90"/>
      <c r="E20" s="226">
        <f t="shared" si="1"/>
        <v>0</v>
      </c>
    </row>
    <row r="21" spans="1:5" ht="13.5" thickBot="1">
      <c r="A21" s="91"/>
      <c r="B21" s="92"/>
      <c r="C21" s="92"/>
      <c r="D21" s="92"/>
      <c r="E21" s="226">
        <f t="shared" si="1"/>
        <v>0</v>
      </c>
    </row>
    <row r="22" spans="1:5" ht="13.5" thickBot="1">
      <c r="A22" s="227" t="s">
        <v>54</v>
      </c>
      <c r="B22" s="228">
        <f>SUM(B15:B21)</f>
        <v>0</v>
      </c>
      <c r="C22" s="228">
        <f>SUM(C15:C21)</f>
        <v>65192</v>
      </c>
      <c r="D22" s="228">
        <f>SUM(D15:D21)</f>
        <v>0</v>
      </c>
      <c r="E22" s="229">
        <f>SUM(E15:E21)</f>
        <v>65192</v>
      </c>
    </row>
    <row r="23" spans="1:5" ht="12.75">
      <c r="A23" s="217"/>
      <c r="B23" s="217"/>
      <c r="C23" s="217"/>
      <c r="D23" s="217"/>
      <c r="E23" s="217"/>
    </row>
    <row r="24" spans="1:5" ht="12.75">
      <c r="A24" s="217"/>
      <c r="B24" s="217"/>
      <c r="C24" s="217"/>
      <c r="D24" s="217"/>
      <c r="E24" s="217"/>
    </row>
    <row r="25" spans="1:5" ht="29.25" customHeight="1">
      <c r="A25" s="616" t="s">
        <v>139</v>
      </c>
      <c r="B25" s="648" t="s">
        <v>642</v>
      </c>
      <c r="C25" s="648"/>
      <c r="D25" s="648"/>
      <c r="E25" s="648"/>
    </row>
    <row r="26" spans="1:5" ht="14.25" thickBot="1">
      <c r="A26" s="217"/>
      <c r="B26" s="217"/>
      <c r="C26" s="217"/>
      <c r="D26" s="647" t="s">
        <v>641</v>
      </c>
      <c r="E26" s="647"/>
    </row>
    <row r="27" spans="1:5" ht="13.5" thickBot="1">
      <c r="A27" s="218" t="s">
        <v>132</v>
      </c>
      <c r="B27" s="219" t="str">
        <f>+B14</f>
        <v>2017.</v>
      </c>
      <c r="C27" s="219" t="str">
        <f>+C14</f>
        <v>2018.</v>
      </c>
      <c r="D27" s="219" t="str">
        <f>+D14</f>
        <v>2018. után</v>
      </c>
      <c r="E27" s="220" t="s">
        <v>52</v>
      </c>
    </row>
    <row r="28" spans="1:5" ht="12.75">
      <c r="A28" s="221" t="s">
        <v>133</v>
      </c>
      <c r="B28" s="88"/>
      <c r="C28" s="88"/>
      <c r="D28" s="88"/>
      <c r="E28" s="222">
        <f aca="true" t="shared" si="2" ref="E28:E34">SUM(B28:D28)</f>
        <v>0</v>
      </c>
    </row>
    <row r="29" spans="1:5" ht="12.75">
      <c r="A29" s="223" t="s">
        <v>145</v>
      </c>
      <c r="B29" s="89"/>
      <c r="C29" s="89"/>
      <c r="D29" s="89"/>
      <c r="E29" s="224">
        <f t="shared" si="2"/>
        <v>0</v>
      </c>
    </row>
    <row r="30" spans="1:5" ht="12.75">
      <c r="A30" s="225" t="s">
        <v>134</v>
      </c>
      <c r="B30" s="90">
        <v>29027</v>
      </c>
      <c r="C30" s="90"/>
      <c r="D30" s="90"/>
      <c r="E30" s="226">
        <f t="shared" si="2"/>
        <v>29027</v>
      </c>
    </row>
    <row r="31" spans="1:5" ht="12.75">
      <c r="A31" s="225" t="s">
        <v>147</v>
      </c>
      <c r="B31" s="90"/>
      <c r="C31" s="90"/>
      <c r="D31" s="90"/>
      <c r="E31" s="226">
        <f t="shared" si="2"/>
        <v>0</v>
      </c>
    </row>
    <row r="32" spans="1:5" ht="12.75">
      <c r="A32" s="225" t="s">
        <v>135</v>
      </c>
      <c r="B32" s="90"/>
      <c r="C32" s="90"/>
      <c r="D32" s="90"/>
      <c r="E32" s="226">
        <f t="shared" si="2"/>
        <v>0</v>
      </c>
    </row>
    <row r="33" spans="1:5" ht="12.75">
      <c r="A33" s="225" t="s">
        <v>136</v>
      </c>
      <c r="B33" s="90"/>
      <c r="C33" s="90"/>
      <c r="D33" s="90"/>
      <c r="E33" s="226">
        <f t="shared" si="2"/>
        <v>0</v>
      </c>
    </row>
    <row r="34" spans="1:5" ht="13.5" thickBot="1">
      <c r="A34" s="91"/>
      <c r="B34" s="92"/>
      <c r="C34" s="92"/>
      <c r="D34" s="92"/>
      <c r="E34" s="226">
        <f t="shared" si="2"/>
        <v>0</v>
      </c>
    </row>
    <row r="35" spans="1:5" ht="13.5" thickBot="1">
      <c r="A35" s="227" t="s">
        <v>138</v>
      </c>
      <c r="B35" s="228">
        <f>B28+SUM(B30:B34)</f>
        <v>29027</v>
      </c>
      <c r="C35" s="228">
        <f>C28+SUM(C30:C34)</f>
        <v>0</v>
      </c>
      <c r="D35" s="228">
        <f>D28+SUM(D30:D34)</f>
        <v>0</v>
      </c>
      <c r="E35" s="229">
        <f>E28+SUM(E30:E34)</f>
        <v>29027</v>
      </c>
    </row>
    <row r="36" spans="1:5" ht="13.5" thickBot="1">
      <c r="A36" s="49"/>
      <c r="B36" s="49"/>
      <c r="C36" s="49"/>
      <c r="D36" s="49"/>
      <c r="E36" s="49"/>
    </row>
    <row r="37" spans="1:5" ht="13.5" thickBot="1">
      <c r="A37" s="218" t="s">
        <v>137</v>
      </c>
      <c r="B37" s="219" t="str">
        <f>+B27</f>
        <v>2017.</v>
      </c>
      <c r="C37" s="219" t="str">
        <f>+C27</f>
        <v>2018.</v>
      </c>
      <c r="D37" s="219" t="str">
        <f>+D27</f>
        <v>2018. után</v>
      </c>
      <c r="E37" s="220" t="s">
        <v>52</v>
      </c>
    </row>
    <row r="38" spans="1:5" ht="12.75">
      <c r="A38" s="221" t="s">
        <v>141</v>
      </c>
      <c r="B38" s="88"/>
      <c r="C38" s="88"/>
      <c r="D38" s="88"/>
      <c r="E38" s="222">
        <f aca="true" t="shared" si="3" ref="E38:E44">SUM(B38:D38)</f>
        <v>0</v>
      </c>
    </row>
    <row r="39" spans="1:5" ht="12.75">
      <c r="A39" s="230" t="s">
        <v>142</v>
      </c>
      <c r="B39" s="90">
        <v>25729</v>
      </c>
      <c r="C39" s="90"/>
      <c r="D39" s="90"/>
      <c r="E39" s="226">
        <f t="shared" si="3"/>
        <v>25729</v>
      </c>
    </row>
    <row r="40" spans="1:5" ht="12.75">
      <c r="A40" s="225" t="s">
        <v>143</v>
      </c>
      <c r="B40" s="90">
        <v>3298</v>
      </c>
      <c r="C40" s="90"/>
      <c r="D40" s="90"/>
      <c r="E40" s="226">
        <f t="shared" si="3"/>
        <v>3298</v>
      </c>
    </row>
    <row r="41" spans="1:5" ht="12.75">
      <c r="A41" s="225" t="s">
        <v>144</v>
      </c>
      <c r="B41" s="90"/>
      <c r="C41" s="90"/>
      <c r="D41" s="90"/>
      <c r="E41" s="226">
        <f t="shared" si="3"/>
        <v>0</v>
      </c>
    </row>
    <row r="42" spans="1:5" ht="12.75">
      <c r="A42" s="93"/>
      <c r="B42" s="90"/>
      <c r="C42" s="90"/>
      <c r="D42" s="90"/>
      <c r="E42" s="226">
        <f t="shared" si="3"/>
        <v>0</v>
      </c>
    </row>
    <row r="43" spans="1:5" ht="12.75">
      <c r="A43" s="93"/>
      <c r="B43" s="90"/>
      <c r="C43" s="90"/>
      <c r="D43" s="90"/>
      <c r="E43" s="226">
        <f t="shared" si="3"/>
        <v>0</v>
      </c>
    </row>
    <row r="44" spans="1:5" ht="13.5" thickBot="1">
      <c r="A44" s="91"/>
      <c r="B44" s="92"/>
      <c r="C44" s="92"/>
      <c r="D44" s="92"/>
      <c r="E44" s="226">
        <f t="shared" si="3"/>
        <v>0</v>
      </c>
    </row>
    <row r="45" spans="1:5" ht="13.5" thickBot="1">
      <c r="A45" s="227" t="s">
        <v>54</v>
      </c>
      <c r="B45" s="228">
        <f>SUM(B38:B44)</f>
        <v>29027</v>
      </c>
      <c r="C45" s="228">
        <f>SUM(C38:C44)</f>
        <v>0</v>
      </c>
      <c r="D45" s="228">
        <f>SUM(D38:D44)</f>
        <v>0</v>
      </c>
      <c r="E45" s="229">
        <f>SUM(E38:E44)</f>
        <v>29027</v>
      </c>
    </row>
    <row r="46" spans="1:5" ht="12.75">
      <c r="A46" s="617"/>
      <c r="B46" s="618"/>
      <c r="C46" s="618"/>
      <c r="D46" s="618"/>
      <c r="E46" s="618"/>
    </row>
    <row r="47" spans="1:5" ht="12.75">
      <c r="A47" s="217"/>
      <c r="B47" s="217"/>
      <c r="C47" s="217"/>
      <c r="D47" s="217"/>
      <c r="E47" s="217"/>
    </row>
    <row r="48" spans="1:5" ht="33.75" customHeight="1">
      <c r="A48" s="616" t="s">
        <v>139</v>
      </c>
      <c r="B48" s="648" t="s">
        <v>646</v>
      </c>
      <c r="C48" s="648"/>
      <c r="D48" s="648"/>
      <c r="E48" s="648"/>
    </row>
    <row r="49" spans="1:5" ht="14.25" thickBot="1">
      <c r="A49" s="217"/>
      <c r="B49" s="217"/>
      <c r="C49" s="217"/>
      <c r="D49" s="647" t="s">
        <v>641</v>
      </c>
      <c r="E49" s="647"/>
    </row>
    <row r="50" spans="1:5" ht="13.5" thickBot="1">
      <c r="A50" s="218" t="s">
        <v>132</v>
      </c>
      <c r="B50" s="219" t="s">
        <v>643</v>
      </c>
      <c r="C50" s="219" t="s">
        <v>644</v>
      </c>
      <c r="D50" s="219" t="s">
        <v>645</v>
      </c>
      <c r="E50" s="220" t="s">
        <v>52</v>
      </c>
    </row>
    <row r="51" spans="1:5" ht="12.75">
      <c r="A51" s="221" t="s">
        <v>133</v>
      </c>
      <c r="B51" s="88"/>
      <c r="C51" s="88"/>
      <c r="D51" s="88"/>
      <c r="E51" s="222">
        <f aca="true" t="shared" si="4" ref="E51:E57">SUM(B51:D51)</f>
        <v>0</v>
      </c>
    </row>
    <row r="52" spans="1:5" ht="12.75">
      <c r="A52" s="223" t="s">
        <v>145</v>
      </c>
      <c r="B52" s="89"/>
      <c r="C52" s="89"/>
      <c r="D52" s="89"/>
      <c r="E52" s="224">
        <f t="shared" si="4"/>
        <v>0</v>
      </c>
    </row>
    <row r="53" spans="1:5" ht="12.75">
      <c r="A53" s="225" t="s">
        <v>134</v>
      </c>
      <c r="B53" s="90">
        <v>106971</v>
      </c>
      <c r="C53" s="90"/>
      <c r="D53" s="90"/>
      <c r="E53" s="226">
        <f t="shared" si="4"/>
        <v>106971</v>
      </c>
    </row>
    <row r="54" spans="1:5" ht="12.75">
      <c r="A54" s="225" t="s">
        <v>147</v>
      </c>
      <c r="B54" s="90"/>
      <c r="C54" s="90"/>
      <c r="D54" s="90"/>
      <c r="E54" s="226">
        <f t="shared" si="4"/>
        <v>0</v>
      </c>
    </row>
    <row r="55" spans="1:5" ht="12.75">
      <c r="A55" s="225" t="s">
        <v>135</v>
      </c>
      <c r="B55" s="90"/>
      <c r="C55" s="90"/>
      <c r="D55" s="90"/>
      <c r="E55" s="226">
        <f t="shared" si="4"/>
        <v>0</v>
      </c>
    </row>
    <row r="56" spans="1:5" ht="12.75">
      <c r="A56" s="225" t="s">
        <v>136</v>
      </c>
      <c r="B56" s="90"/>
      <c r="C56" s="90"/>
      <c r="D56" s="90"/>
      <c r="E56" s="226">
        <f t="shared" si="4"/>
        <v>0</v>
      </c>
    </row>
    <row r="57" spans="1:5" ht="13.5" thickBot="1">
      <c r="A57" s="91"/>
      <c r="B57" s="92"/>
      <c r="C57" s="92"/>
      <c r="D57" s="92"/>
      <c r="E57" s="226">
        <f t="shared" si="4"/>
        <v>0</v>
      </c>
    </row>
    <row r="58" spans="1:5" ht="13.5" thickBot="1">
      <c r="A58" s="227" t="s">
        <v>138</v>
      </c>
      <c r="B58" s="228">
        <f>B51+SUM(B53:B57)</f>
        <v>106971</v>
      </c>
      <c r="C58" s="228">
        <f>C51+SUM(C53:C57)</f>
        <v>0</v>
      </c>
      <c r="D58" s="228">
        <f>D51+SUM(D53:D57)</f>
        <v>0</v>
      </c>
      <c r="E58" s="229">
        <f>E51+SUM(E53:E57)</f>
        <v>106971</v>
      </c>
    </row>
    <row r="59" spans="1:5" ht="13.5" thickBot="1">
      <c r="A59" s="49"/>
      <c r="B59" s="49"/>
      <c r="C59" s="49"/>
      <c r="D59" s="49"/>
      <c r="E59" s="49"/>
    </row>
    <row r="60" spans="1:5" ht="13.5" thickBot="1">
      <c r="A60" s="218" t="s">
        <v>137</v>
      </c>
      <c r="B60" s="219" t="str">
        <f>+B50</f>
        <v>2017.</v>
      </c>
      <c r="C60" s="219" t="str">
        <f>+C50</f>
        <v>2018.</v>
      </c>
      <c r="D60" s="219" t="str">
        <f>+D50</f>
        <v>2018. után</v>
      </c>
      <c r="E60" s="220" t="s">
        <v>52</v>
      </c>
    </row>
    <row r="61" spans="1:5" ht="12.75">
      <c r="A61" s="221" t="s">
        <v>141</v>
      </c>
      <c r="B61" s="88"/>
      <c r="C61" s="88"/>
      <c r="D61" s="88"/>
      <c r="E61" s="222">
        <f aca="true" t="shared" si="5" ref="E61:E67">SUM(B61:D61)</f>
        <v>0</v>
      </c>
    </row>
    <row r="62" spans="1:5" ht="12.75">
      <c r="A62" s="230" t="s">
        <v>142</v>
      </c>
      <c r="B62" s="90">
        <v>91689</v>
      </c>
      <c r="C62" s="90"/>
      <c r="D62" s="90"/>
      <c r="E62" s="226">
        <f t="shared" si="5"/>
        <v>91689</v>
      </c>
    </row>
    <row r="63" spans="1:5" ht="12.75">
      <c r="A63" s="225" t="s">
        <v>143</v>
      </c>
      <c r="B63" s="90">
        <v>10188</v>
      </c>
      <c r="C63" s="90"/>
      <c r="D63" s="90"/>
      <c r="E63" s="226">
        <f t="shared" si="5"/>
        <v>10188</v>
      </c>
    </row>
    <row r="64" spans="1:5" ht="12.75">
      <c r="A64" s="225" t="s">
        <v>144</v>
      </c>
      <c r="B64" s="90"/>
      <c r="C64" s="90"/>
      <c r="D64" s="90"/>
      <c r="E64" s="226">
        <f t="shared" si="5"/>
        <v>0</v>
      </c>
    </row>
    <row r="65" spans="1:5" ht="12.75">
      <c r="A65" s="93" t="s">
        <v>647</v>
      </c>
      <c r="B65" s="90">
        <v>5094</v>
      </c>
      <c r="C65" s="90"/>
      <c r="D65" s="90"/>
      <c r="E65" s="226">
        <f t="shared" si="5"/>
        <v>5094</v>
      </c>
    </row>
    <row r="66" spans="1:5" ht="12.75">
      <c r="A66" s="93"/>
      <c r="B66" s="90"/>
      <c r="C66" s="90"/>
      <c r="D66" s="90"/>
      <c r="E66" s="226">
        <f t="shared" si="5"/>
        <v>0</v>
      </c>
    </row>
    <row r="67" spans="1:5" ht="13.5" thickBot="1">
      <c r="A67" s="91"/>
      <c r="B67" s="92"/>
      <c r="C67" s="92"/>
      <c r="D67" s="92"/>
      <c r="E67" s="226">
        <f t="shared" si="5"/>
        <v>0</v>
      </c>
    </row>
    <row r="68" spans="1:5" ht="13.5" thickBot="1">
      <c r="A68" s="227" t="s">
        <v>54</v>
      </c>
      <c r="B68" s="228">
        <f>SUM(B61:B67)</f>
        <v>106971</v>
      </c>
      <c r="C68" s="228">
        <f>SUM(C61:C67)</f>
        <v>0</v>
      </c>
      <c r="D68" s="228">
        <f>SUM(D61:D67)</f>
        <v>0</v>
      </c>
      <c r="E68" s="229">
        <f>SUM(E61:E67)</f>
        <v>106971</v>
      </c>
    </row>
    <row r="69" spans="1:5" ht="12.75">
      <c r="A69" s="217"/>
      <c r="B69" s="217"/>
      <c r="C69" s="217"/>
      <c r="D69" s="217"/>
      <c r="E69" s="217"/>
    </row>
  </sheetData>
  <sheetProtection/>
  <mergeCells count="6">
    <mergeCell ref="D49:E49"/>
    <mergeCell ref="B48:E48"/>
    <mergeCell ref="B2:E2"/>
    <mergeCell ref="B25:E25"/>
    <mergeCell ref="D3:E3"/>
    <mergeCell ref="D26:E26"/>
  </mergeCells>
  <conditionalFormatting sqref="E5:E12 B12:D12 B22:E22 E15:E21 E28:E35 B35:D35 E38:E46 B45:D46">
    <cfRule type="cellIs" priority="4" dxfId="5" operator="equal" stopIfTrue="1">
      <formula>0</formula>
    </cfRule>
  </conditionalFormatting>
  <conditionalFormatting sqref="E51:E58 B58:D58 E61:E68 B68:D68">
    <cfRule type="cellIs" priority="2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……/2018. (….) önkormányzati rendelethez</oddHeader>
  </headerFooter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143" sqref="C143"/>
    </sheetView>
  </sheetViews>
  <sheetFormatPr defaultColWidth="9.37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 thickBot="1">
      <c r="A1" s="231"/>
      <c r="B1" s="233"/>
      <c r="C1" s="580" t="str">
        <f>+CONCATENATE("9.1. melléklet a ……/",LEFT(ÖSSZEFÜGGÉSEK!A5,4),". (….) önkormányzati rendelethez")</f>
        <v>9.1. melléklet a ……/2018. (….) önkormányzati rendelethez</v>
      </c>
    </row>
    <row r="2" spans="1:3" s="94" customFormat="1" ht="21" customHeight="1">
      <c r="A2" s="425" t="s">
        <v>62</v>
      </c>
      <c r="B2" s="368" t="s">
        <v>228</v>
      </c>
      <c r="C2" s="370" t="s">
        <v>55</v>
      </c>
    </row>
    <row r="3" spans="1:3" s="94" customFormat="1" ht="15.75" thickBot="1">
      <c r="A3" s="234" t="s">
        <v>203</v>
      </c>
      <c r="B3" s="369" t="s">
        <v>402</v>
      </c>
      <c r="C3" s="509" t="s">
        <v>55</v>
      </c>
    </row>
    <row r="4" spans="1:3" s="95" customFormat="1" ht="15.75" customHeight="1" thickBot="1">
      <c r="A4" s="235"/>
      <c r="B4" s="235"/>
      <c r="C4" s="236" t="str">
        <f>'7.sz.mell.'!F2</f>
        <v>Forintban!</v>
      </c>
    </row>
    <row r="5" spans="1:3" ht="13.5" thickBot="1">
      <c r="A5" s="426" t="s">
        <v>205</v>
      </c>
      <c r="B5" s="237" t="s">
        <v>569</v>
      </c>
      <c r="C5" s="371" t="s">
        <v>56</v>
      </c>
    </row>
    <row r="6" spans="1:3" s="68" customFormat="1" ht="12.75" customHeight="1" thickBot="1">
      <c r="A6" s="200"/>
      <c r="B6" s="201" t="s">
        <v>498</v>
      </c>
      <c r="C6" s="202" t="s">
        <v>499</v>
      </c>
    </row>
    <row r="7" spans="1:3" s="68" customFormat="1" ht="15.75" customHeight="1" thickBot="1">
      <c r="A7" s="239"/>
      <c r="B7" s="240" t="s">
        <v>57</v>
      </c>
      <c r="C7" s="372"/>
    </row>
    <row r="8" spans="1:3" s="68" customFormat="1" ht="12" customHeight="1" thickBot="1">
      <c r="A8" s="31" t="s">
        <v>19</v>
      </c>
      <c r="B8" s="21" t="s">
        <v>255</v>
      </c>
      <c r="C8" s="307">
        <f>+C9+C10+C11+C12+C13+C14</f>
        <v>228928898</v>
      </c>
    </row>
    <row r="9" spans="1:3" s="96" customFormat="1" ht="12" customHeight="1">
      <c r="A9" s="454" t="s">
        <v>99</v>
      </c>
      <c r="B9" s="435" t="s">
        <v>256</v>
      </c>
      <c r="C9" s="310">
        <v>76879625</v>
      </c>
    </row>
    <row r="10" spans="1:3" s="97" customFormat="1" ht="12" customHeight="1">
      <c r="A10" s="455" t="s">
        <v>100</v>
      </c>
      <c r="B10" s="436" t="s">
        <v>257</v>
      </c>
      <c r="C10" s="309">
        <v>45449733</v>
      </c>
    </row>
    <row r="11" spans="1:3" s="97" customFormat="1" ht="12" customHeight="1">
      <c r="A11" s="455" t="s">
        <v>101</v>
      </c>
      <c r="B11" s="436" t="s">
        <v>556</v>
      </c>
      <c r="C11" s="309">
        <v>103844370</v>
      </c>
    </row>
    <row r="12" spans="1:3" s="97" customFormat="1" ht="12" customHeight="1">
      <c r="A12" s="455" t="s">
        <v>102</v>
      </c>
      <c r="B12" s="436" t="s">
        <v>259</v>
      </c>
      <c r="C12" s="309">
        <v>2755170</v>
      </c>
    </row>
    <row r="13" spans="1:3" s="97" customFormat="1" ht="12" customHeight="1">
      <c r="A13" s="455" t="s">
        <v>148</v>
      </c>
      <c r="B13" s="436" t="s">
        <v>511</v>
      </c>
      <c r="C13" s="309"/>
    </row>
    <row r="14" spans="1:3" s="96" customFormat="1" ht="12" customHeight="1" thickBot="1">
      <c r="A14" s="456" t="s">
        <v>103</v>
      </c>
      <c r="B14" s="583" t="s">
        <v>582</v>
      </c>
      <c r="C14" s="309"/>
    </row>
    <row r="15" spans="1:3" s="96" customFormat="1" ht="12" customHeight="1" thickBot="1">
      <c r="A15" s="31" t="s">
        <v>20</v>
      </c>
      <c r="B15" s="302" t="s">
        <v>260</v>
      </c>
      <c r="C15" s="307">
        <f>+C16+C17+C18+C19+C20</f>
        <v>173569121</v>
      </c>
    </row>
    <row r="16" spans="1:3" s="96" customFormat="1" ht="12" customHeight="1">
      <c r="A16" s="454" t="s">
        <v>105</v>
      </c>
      <c r="B16" s="435" t="s">
        <v>261</v>
      </c>
      <c r="C16" s="310"/>
    </row>
    <row r="17" spans="1:3" s="96" customFormat="1" ht="12" customHeight="1">
      <c r="A17" s="455" t="s">
        <v>106</v>
      </c>
      <c r="B17" s="436" t="s">
        <v>262</v>
      </c>
      <c r="C17" s="309"/>
    </row>
    <row r="18" spans="1:3" s="96" customFormat="1" ht="12" customHeight="1">
      <c r="A18" s="455" t="s">
        <v>107</v>
      </c>
      <c r="B18" s="436" t="s">
        <v>427</v>
      </c>
      <c r="C18" s="309"/>
    </row>
    <row r="19" spans="1:3" s="96" customFormat="1" ht="12" customHeight="1">
      <c r="A19" s="455" t="s">
        <v>108</v>
      </c>
      <c r="B19" s="436" t="s">
        <v>428</v>
      </c>
      <c r="C19" s="309"/>
    </row>
    <row r="20" spans="1:3" s="96" customFormat="1" ht="12" customHeight="1">
      <c r="A20" s="455" t="s">
        <v>109</v>
      </c>
      <c r="B20" s="436" t="s">
        <v>263</v>
      </c>
      <c r="C20" s="309">
        <v>173569121</v>
      </c>
    </row>
    <row r="21" spans="1:3" s="97" customFormat="1" ht="12" customHeight="1" thickBot="1">
      <c r="A21" s="456" t="s">
        <v>118</v>
      </c>
      <c r="B21" s="583" t="s">
        <v>583</v>
      </c>
      <c r="C21" s="311">
        <v>173569121</v>
      </c>
    </row>
    <row r="22" spans="1:3" s="97" customFormat="1" ht="12" customHeight="1" thickBot="1">
      <c r="A22" s="31" t="s">
        <v>21</v>
      </c>
      <c r="B22" s="21" t="s">
        <v>265</v>
      </c>
      <c r="C22" s="307">
        <f>+C23+C24+C25+C26+C27</f>
        <v>152442813</v>
      </c>
    </row>
    <row r="23" spans="1:3" s="97" customFormat="1" ht="12" customHeight="1">
      <c r="A23" s="454" t="s">
        <v>88</v>
      </c>
      <c r="B23" s="435" t="s">
        <v>266</v>
      </c>
      <c r="C23" s="310"/>
    </row>
    <row r="24" spans="1:3" s="96" customFormat="1" ht="12" customHeight="1">
      <c r="A24" s="455" t="s">
        <v>89</v>
      </c>
      <c r="B24" s="436" t="s">
        <v>267</v>
      </c>
      <c r="C24" s="309"/>
    </row>
    <row r="25" spans="1:3" s="97" customFormat="1" ht="12" customHeight="1">
      <c r="A25" s="455" t="s">
        <v>90</v>
      </c>
      <c r="B25" s="436" t="s">
        <v>429</v>
      </c>
      <c r="C25" s="309"/>
    </row>
    <row r="26" spans="1:3" s="97" customFormat="1" ht="12" customHeight="1">
      <c r="A26" s="455" t="s">
        <v>91</v>
      </c>
      <c r="B26" s="436" t="s">
        <v>430</v>
      </c>
      <c r="C26" s="309"/>
    </row>
    <row r="27" spans="1:3" s="97" customFormat="1" ht="12" customHeight="1">
      <c r="A27" s="455" t="s">
        <v>171</v>
      </c>
      <c r="B27" s="436" t="s">
        <v>268</v>
      </c>
      <c r="C27" s="309">
        <v>152442813</v>
      </c>
    </row>
    <row r="28" spans="1:3" s="97" customFormat="1" ht="12" customHeight="1" thickBot="1">
      <c r="A28" s="456" t="s">
        <v>172</v>
      </c>
      <c r="B28" s="583" t="s">
        <v>575</v>
      </c>
      <c r="C28" s="584"/>
    </row>
    <row r="29" spans="1:3" s="97" customFormat="1" ht="12" customHeight="1" thickBot="1">
      <c r="A29" s="31" t="s">
        <v>173</v>
      </c>
      <c r="B29" s="21" t="s">
        <v>566</v>
      </c>
      <c r="C29" s="313">
        <f>+C30+C34+C35+C36</f>
        <v>10671000</v>
      </c>
    </row>
    <row r="30" spans="1:3" s="97" customFormat="1" ht="12" customHeight="1">
      <c r="A30" s="454" t="s">
        <v>271</v>
      </c>
      <c r="B30" s="435" t="s">
        <v>648</v>
      </c>
      <c r="C30" s="430">
        <v>7000000</v>
      </c>
    </row>
    <row r="31" spans="1:3" s="97" customFormat="1" ht="12" customHeight="1">
      <c r="A31" s="455" t="s">
        <v>272</v>
      </c>
      <c r="B31" s="436" t="s">
        <v>562</v>
      </c>
      <c r="C31" s="309">
        <v>0</v>
      </c>
    </row>
    <row r="32" spans="1:3" s="97" customFormat="1" ht="12" customHeight="1">
      <c r="A32" s="455" t="s">
        <v>273</v>
      </c>
      <c r="B32" s="436" t="s">
        <v>563</v>
      </c>
      <c r="C32" s="309">
        <v>10662000</v>
      </c>
    </row>
    <row r="33" spans="1:3" s="97" customFormat="1" ht="12" customHeight="1">
      <c r="A33" s="455" t="s">
        <v>274</v>
      </c>
      <c r="B33" s="436" t="s">
        <v>564</v>
      </c>
      <c r="C33" s="309">
        <v>351000</v>
      </c>
    </row>
    <row r="34" spans="1:3" s="97" customFormat="1" ht="12" customHeight="1">
      <c r="A34" s="455" t="s">
        <v>558</v>
      </c>
      <c r="B34" s="436" t="s">
        <v>275</v>
      </c>
      <c r="C34" s="309">
        <v>3153000</v>
      </c>
    </row>
    <row r="35" spans="1:3" s="97" customFormat="1" ht="12" customHeight="1">
      <c r="A35" s="455" t="s">
        <v>559</v>
      </c>
      <c r="B35" s="436" t="s">
        <v>276</v>
      </c>
      <c r="C35" s="309"/>
    </row>
    <row r="36" spans="1:3" s="97" customFormat="1" ht="12" customHeight="1" thickBot="1">
      <c r="A36" s="456" t="s">
        <v>560</v>
      </c>
      <c r="B36" s="535" t="s">
        <v>277</v>
      </c>
      <c r="C36" s="311">
        <v>518000</v>
      </c>
    </row>
    <row r="37" spans="1:3" s="97" customFormat="1" ht="12" customHeight="1" thickBot="1">
      <c r="A37" s="31" t="s">
        <v>23</v>
      </c>
      <c r="B37" s="21" t="s">
        <v>439</v>
      </c>
      <c r="C37" s="307">
        <f>SUM(C38:C48)</f>
        <v>32296000</v>
      </c>
    </row>
    <row r="38" spans="1:3" s="97" customFormat="1" ht="12" customHeight="1">
      <c r="A38" s="454" t="s">
        <v>92</v>
      </c>
      <c r="B38" s="435" t="s">
        <v>280</v>
      </c>
      <c r="C38" s="310">
        <v>11871000</v>
      </c>
    </row>
    <row r="39" spans="1:3" s="97" customFormat="1" ht="12" customHeight="1">
      <c r="A39" s="455" t="s">
        <v>93</v>
      </c>
      <c r="B39" s="436" t="s">
        <v>281</v>
      </c>
      <c r="C39" s="309">
        <v>13200000</v>
      </c>
    </row>
    <row r="40" spans="1:3" s="97" customFormat="1" ht="12" customHeight="1">
      <c r="A40" s="455" t="s">
        <v>94</v>
      </c>
      <c r="B40" s="436" t="s">
        <v>282</v>
      </c>
      <c r="C40" s="309">
        <v>2430000</v>
      </c>
    </row>
    <row r="41" spans="1:3" s="97" customFormat="1" ht="12" customHeight="1">
      <c r="A41" s="455" t="s">
        <v>175</v>
      </c>
      <c r="B41" s="436" t="s">
        <v>283</v>
      </c>
      <c r="C41" s="309"/>
    </row>
    <row r="42" spans="1:3" s="97" customFormat="1" ht="12" customHeight="1">
      <c r="A42" s="455" t="s">
        <v>176</v>
      </c>
      <c r="B42" s="436" t="s">
        <v>284</v>
      </c>
      <c r="C42" s="309"/>
    </row>
    <row r="43" spans="1:3" s="97" customFormat="1" ht="12" customHeight="1">
      <c r="A43" s="455" t="s">
        <v>177</v>
      </c>
      <c r="B43" s="436" t="s">
        <v>285</v>
      </c>
      <c r="C43" s="309">
        <v>3450000</v>
      </c>
    </row>
    <row r="44" spans="1:3" s="97" customFormat="1" ht="12" customHeight="1">
      <c r="A44" s="455" t="s">
        <v>178</v>
      </c>
      <c r="B44" s="436" t="s">
        <v>286</v>
      </c>
      <c r="C44" s="309">
        <v>1345000</v>
      </c>
    </row>
    <row r="45" spans="1:3" s="97" customFormat="1" ht="12" customHeight="1">
      <c r="A45" s="455" t="s">
        <v>179</v>
      </c>
      <c r="B45" s="436" t="s">
        <v>565</v>
      </c>
      <c r="C45" s="309"/>
    </row>
    <row r="46" spans="1:3" s="97" customFormat="1" ht="12" customHeight="1">
      <c r="A46" s="455" t="s">
        <v>278</v>
      </c>
      <c r="B46" s="436" t="s">
        <v>288</v>
      </c>
      <c r="C46" s="312"/>
    </row>
    <row r="47" spans="1:3" s="97" customFormat="1" ht="12" customHeight="1">
      <c r="A47" s="456" t="s">
        <v>279</v>
      </c>
      <c r="B47" s="437" t="s">
        <v>441</v>
      </c>
      <c r="C47" s="422"/>
    </row>
    <row r="48" spans="1:3" s="97" customFormat="1" ht="12" customHeight="1" thickBot="1">
      <c r="A48" s="456" t="s">
        <v>440</v>
      </c>
      <c r="B48" s="583" t="s">
        <v>584</v>
      </c>
      <c r="C48" s="588"/>
    </row>
    <row r="49" spans="1:3" s="97" customFormat="1" ht="12" customHeight="1" thickBot="1">
      <c r="A49" s="31" t="s">
        <v>24</v>
      </c>
      <c r="B49" s="21" t="s">
        <v>290</v>
      </c>
      <c r="C49" s="307">
        <f>SUM(C50:C54)</f>
        <v>0</v>
      </c>
    </row>
    <row r="50" spans="1:3" s="97" customFormat="1" ht="12" customHeight="1">
      <c r="A50" s="454" t="s">
        <v>95</v>
      </c>
      <c r="B50" s="435" t="s">
        <v>294</v>
      </c>
      <c r="C50" s="479"/>
    </row>
    <row r="51" spans="1:3" s="97" customFormat="1" ht="12" customHeight="1">
      <c r="A51" s="455" t="s">
        <v>96</v>
      </c>
      <c r="B51" s="436" t="s">
        <v>295</v>
      </c>
      <c r="C51" s="312"/>
    </row>
    <row r="52" spans="1:3" s="97" customFormat="1" ht="12" customHeight="1">
      <c r="A52" s="455" t="s">
        <v>291</v>
      </c>
      <c r="B52" s="436" t="s">
        <v>296</v>
      </c>
      <c r="C52" s="312"/>
    </row>
    <row r="53" spans="1:3" s="97" customFormat="1" ht="12" customHeight="1">
      <c r="A53" s="455" t="s">
        <v>292</v>
      </c>
      <c r="B53" s="436" t="s">
        <v>297</v>
      </c>
      <c r="C53" s="312"/>
    </row>
    <row r="54" spans="1:3" s="97" customFormat="1" ht="12" customHeight="1" thickBot="1">
      <c r="A54" s="456" t="s">
        <v>293</v>
      </c>
      <c r="B54" s="437" t="s">
        <v>298</v>
      </c>
      <c r="C54" s="422"/>
    </row>
    <row r="55" spans="1:3" s="97" customFormat="1" ht="12" customHeight="1" thickBot="1">
      <c r="A55" s="31" t="s">
        <v>180</v>
      </c>
      <c r="B55" s="21" t="s">
        <v>299</v>
      </c>
      <c r="C55" s="307">
        <f>SUM(C56:C58)</f>
        <v>0</v>
      </c>
    </row>
    <row r="56" spans="1:3" s="97" customFormat="1" ht="12" customHeight="1">
      <c r="A56" s="454" t="s">
        <v>97</v>
      </c>
      <c r="B56" s="435" t="s">
        <v>300</v>
      </c>
      <c r="C56" s="310"/>
    </row>
    <row r="57" spans="1:3" s="97" customFormat="1" ht="12" customHeight="1">
      <c r="A57" s="455" t="s">
        <v>98</v>
      </c>
      <c r="B57" s="436" t="s">
        <v>431</v>
      </c>
      <c r="C57" s="309"/>
    </row>
    <row r="58" spans="1:3" s="97" customFormat="1" ht="12" customHeight="1">
      <c r="A58" s="455" t="s">
        <v>303</v>
      </c>
      <c r="B58" s="436" t="s">
        <v>301</v>
      </c>
      <c r="C58" s="309"/>
    </row>
    <row r="59" spans="1:3" s="97" customFormat="1" ht="12" customHeight="1" thickBot="1">
      <c r="A59" s="456" t="s">
        <v>304</v>
      </c>
      <c r="B59" s="437" t="s">
        <v>302</v>
      </c>
      <c r="C59" s="311"/>
    </row>
    <row r="60" spans="1:3" s="97" customFormat="1" ht="12" customHeight="1" thickBot="1">
      <c r="A60" s="31" t="s">
        <v>26</v>
      </c>
      <c r="B60" s="302" t="s">
        <v>305</v>
      </c>
      <c r="C60" s="307">
        <f>SUM(C61:C63)</f>
        <v>0</v>
      </c>
    </row>
    <row r="61" spans="1:3" s="97" customFormat="1" ht="12" customHeight="1">
      <c r="A61" s="454" t="s">
        <v>181</v>
      </c>
      <c r="B61" s="435" t="s">
        <v>307</v>
      </c>
      <c r="C61" s="312"/>
    </row>
    <row r="62" spans="1:3" s="97" customFormat="1" ht="12" customHeight="1">
      <c r="A62" s="455" t="s">
        <v>182</v>
      </c>
      <c r="B62" s="436" t="s">
        <v>432</v>
      </c>
      <c r="C62" s="312"/>
    </row>
    <row r="63" spans="1:3" s="97" customFormat="1" ht="12" customHeight="1">
      <c r="A63" s="455" t="s">
        <v>233</v>
      </c>
      <c r="B63" s="436" t="s">
        <v>308</v>
      </c>
      <c r="C63" s="312"/>
    </row>
    <row r="64" spans="1:3" s="97" customFormat="1" ht="12" customHeight="1" thickBot="1">
      <c r="A64" s="456" t="s">
        <v>306</v>
      </c>
      <c r="B64" s="437" t="s">
        <v>309</v>
      </c>
      <c r="C64" s="312"/>
    </row>
    <row r="65" spans="1:3" s="97" customFormat="1" ht="12" customHeight="1" thickBot="1">
      <c r="A65" s="31" t="s">
        <v>27</v>
      </c>
      <c r="B65" s="21" t="s">
        <v>310</v>
      </c>
      <c r="C65" s="313">
        <f>+C8+C15+C22+C29+C37+C49+C55+C60</f>
        <v>597907832</v>
      </c>
    </row>
    <row r="66" spans="1:3" s="97" customFormat="1" ht="12" customHeight="1" thickBot="1">
      <c r="A66" s="457" t="s">
        <v>398</v>
      </c>
      <c r="B66" s="302" t="s">
        <v>312</v>
      </c>
      <c r="C66" s="307">
        <f>SUM(C67:C69)</f>
        <v>0</v>
      </c>
    </row>
    <row r="67" spans="1:3" s="97" customFormat="1" ht="12" customHeight="1">
      <c r="A67" s="454" t="s">
        <v>340</v>
      </c>
      <c r="B67" s="435" t="s">
        <v>313</v>
      </c>
      <c r="C67" s="312"/>
    </row>
    <row r="68" spans="1:3" s="97" customFormat="1" ht="12" customHeight="1">
      <c r="A68" s="455" t="s">
        <v>349</v>
      </c>
      <c r="B68" s="436" t="s">
        <v>314</v>
      </c>
      <c r="C68" s="312"/>
    </row>
    <row r="69" spans="1:3" s="97" customFormat="1" ht="12" customHeight="1" thickBot="1">
      <c r="A69" s="456" t="s">
        <v>350</v>
      </c>
      <c r="B69" s="438" t="s">
        <v>466</v>
      </c>
      <c r="C69" s="312"/>
    </row>
    <row r="70" spans="1:3" s="97" customFormat="1" ht="12" customHeight="1" thickBot="1">
      <c r="A70" s="457" t="s">
        <v>316</v>
      </c>
      <c r="B70" s="302" t="s">
        <v>317</v>
      </c>
      <c r="C70" s="307">
        <f>SUM(C71:C74)</f>
        <v>0</v>
      </c>
    </row>
    <row r="71" spans="1:3" s="97" customFormat="1" ht="12" customHeight="1">
      <c r="A71" s="454" t="s">
        <v>149</v>
      </c>
      <c r="B71" s="435" t="s">
        <v>318</v>
      </c>
      <c r="C71" s="312"/>
    </row>
    <row r="72" spans="1:3" s="97" customFormat="1" ht="12" customHeight="1">
      <c r="A72" s="455" t="s">
        <v>150</v>
      </c>
      <c r="B72" s="436" t="s">
        <v>577</v>
      </c>
      <c r="C72" s="312"/>
    </row>
    <row r="73" spans="1:3" s="97" customFormat="1" ht="12" customHeight="1">
      <c r="A73" s="455" t="s">
        <v>341</v>
      </c>
      <c r="B73" s="436" t="s">
        <v>319</v>
      </c>
      <c r="C73" s="312"/>
    </row>
    <row r="74" spans="1:3" s="97" customFormat="1" ht="12" customHeight="1" thickBot="1">
      <c r="A74" s="456" t="s">
        <v>342</v>
      </c>
      <c r="B74" s="304" t="s">
        <v>578</v>
      </c>
      <c r="C74" s="312"/>
    </row>
    <row r="75" spans="1:3" s="97" customFormat="1" ht="12" customHeight="1" thickBot="1">
      <c r="A75" s="457" t="s">
        <v>320</v>
      </c>
      <c r="B75" s="302" t="s">
        <v>321</v>
      </c>
      <c r="C75" s="307">
        <f>SUM(C76:C77)</f>
        <v>131915000</v>
      </c>
    </row>
    <row r="76" spans="1:3" s="97" customFormat="1" ht="12" customHeight="1">
      <c r="A76" s="454" t="s">
        <v>343</v>
      </c>
      <c r="B76" s="435" t="s">
        <v>322</v>
      </c>
      <c r="C76" s="312">
        <v>131915000</v>
      </c>
    </row>
    <row r="77" spans="1:3" s="97" customFormat="1" ht="12" customHeight="1" thickBot="1">
      <c r="A77" s="456" t="s">
        <v>344</v>
      </c>
      <c r="B77" s="437" t="s">
        <v>323</v>
      </c>
      <c r="C77" s="312"/>
    </row>
    <row r="78" spans="1:3" s="96" customFormat="1" ht="12" customHeight="1" thickBot="1">
      <c r="A78" s="457" t="s">
        <v>324</v>
      </c>
      <c r="B78" s="302" t="s">
        <v>325</v>
      </c>
      <c r="C78" s="307">
        <f>SUM(C79:C81)</f>
        <v>0</v>
      </c>
    </row>
    <row r="79" spans="1:3" s="97" customFormat="1" ht="12" customHeight="1">
      <c r="A79" s="454" t="s">
        <v>345</v>
      </c>
      <c r="B79" s="435" t="s">
        <v>326</v>
      </c>
      <c r="C79" s="312"/>
    </row>
    <row r="80" spans="1:3" s="97" customFormat="1" ht="12" customHeight="1">
      <c r="A80" s="455" t="s">
        <v>346</v>
      </c>
      <c r="B80" s="436" t="s">
        <v>327</v>
      </c>
      <c r="C80" s="312"/>
    </row>
    <row r="81" spans="1:3" s="97" customFormat="1" ht="12" customHeight="1" thickBot="1">
      <c r="A81" s="456" t="s">
        <v>347</v>
      </c>
      <c r="B81" s="437" t="s">
        <v>579</v>
      </c>
      <c r="C81" s="312"/>
    </row>
    <row r="82" spans="1:3" s="97" customFormat="1" ht="12" customHeight="1" thickBot="1">
      <c r="A82" s="457" t="s">
        <v>328</v>
      </c>
      <c r="B82" s="302" t="s">
        <v>348</v>
      </c>
      <c r="C82" s="307">
        <f>SUM(C83:C86)</f>
        <v>0</v>
      </c>
    </row>
    <row r="83" spans="1:3" s="97" customFormat="1" ht="12" customHeight="1">
      <c r="A83" s="458" t="s">
        <v>329</v>
      </c>
      <c r="B83" s="435" t="s">
        <v>330</v>
      </c>
      <c r="C83" s="312"/>
    </row>
    <row r="84" spans="1:3" s="97" customFormat="1" ht="12" customHeight="1">
      <c r="A84" s="459" t="s">
        <v>331</v>
      </c>
      <c r="B84" s="436" t="s">
        <v>332</v>
      </c>
      <c r="C84" s="312"/>
    </row>
    <row r="85" spans="1:3" s="97" customFormat="1" ht="12" customHeight="1">
      <c r="A85" s="459" t="s">
        <v>333</v>
      </c>
      <c r="B85" s="436" t="s">
        <v>334</v>
      </c>
      <c r="C85" s="312"/>
    </row>
    <row r="86" spans="1:3" s="96" customFormat="1" ht="12" customHeight="1" thickBot="1">
      <c r="A86" s="460" t="s">
        <v>335</v>
      </c>
      <c r="B86" s="437" t="s">
        <v>336</v>
      </c>
      <c r="C86" s="312"/>
    </row>
    <row r="87" spans="1:3" s="96" customFormat="1" ht="12" customHeight="1" thickBot="1">
      <c r="A87" s="457" t="s">
        <v>337</v>
      </c>
      <c r="B87" s="302" t="s">
        <v>480</v>
      </c>
      <c r="C87" s="480"/>
    </row>
    <row r="88" spans="1:3" s="96" customFormat="1" ht="12" customHeight="1" thickBot="1">
      <c r="A88" s="457" t="s">
        <v>512</v>
      </c>
      <c r="B88" s="302" t="s">
        <v>338</v>
      </c>
      <c r="C88" s="480"/>
    </row>
    <row r="89" spans="1:3" s="96" customFormat="1" ht="12" customHeight="1" thickBot="1">
      <c r="A89" s="457" t="s">
        <v>513</v>
      </c>
      <c r="B89" s="442" t="s">
        <v>483</v>
      </c>
      <c r="C89" s="313">
        <f>+C66+C70+C75+C78+C82+C88+C87</f>
        <v>131915000</v>
      </c>
    </row>
    <row r="90" spans="1:3" s="96" customFormat="1" ht="12" customHeight="1" thickBot="1">
      <c r="A90" s="461" t="s">
        <v>514</v>
      </c>
      <c r="B90" s="443" t="s">
        <v>515</v>
      </c>
      <c r="C90" s="313">
        <f>+C65+C89</f>
        <v>729822832</v>
      </c>
    </row>
    <row r="91" spans="1:3" s="97" customFormat="1" ht="15" customHeight="1" thickBot="1">
      <c r="A91" s="245"/>
      <c r="B91" s="246"/>
      <c r="C91" s="377"/>
    </row>
    <row r="92" spans="1:3" s="68" customFormat="1" ht="16.5" customHeight="1" thickBot="1">
      <c r="A92" s="249"/>
      <c r="B92" s="250" t="s">
        <v>58</v>
      </c>
      <c r="C92" s="379"/>
    </row>
    <row r="93" spans="1:3" s="98" customFormat="1" ht="12" customHeight="1" thickBot="1">
      <c r="A93" s="427" t="s">
        <v>19</v>
      </c>
      <c r="B93" s="28" t="s">
        <v>519</v>
      </c>
      <c r="C93" s="306">
        <f>+C94+C95+C96+C97+C98+C111</f>
        <v>356181000</v>
      </c>
    </row>
    <row r="94" spans="1:3" ht="12" customHeight="1">
      <c r="A94" s="462" t="s">
        <v>99</v>
      </c>
      <c r="B94" s="10" t="s">
        <v>50</v>
      </c>
      <c r="C94" s="308">
        <v>136930000</v>
      </c>
    </row>
    <row r="95" spans="1:3" ht="12" customHeight="1">
      <c r="A95" s="455" t="s">
        <v>100</v>
      </c>
      <c r="B95" s="8" t="s">
        <v>183</v>
      </c>
      <c r="C95" s="309">
        <v>16855000</v>
      </c>
    </row>
    <row r="96" spans="1:3" ht="12" customHeight="1">
      <c r="A96" s="455" t="s">
        <v>101</v>
      </c>
      <c r="B96" s="8" t="s">
        <v>140</v>
      </c>
      <c r="C96" s="311">
        <v>153745000</v>
      </c>
    </row>
    <row r="97" spans="1:3" ht="12" customHeight="1">
      <c r="A97" s="455" t="s">
        <v>102</v>
      </c>
      <c r="B97" s="11" t="s">
        <v>184</v>
      </c>
      <c r="C97" s="311">
        <v>9000000</v>
      </c>
    </row>
    <row r="98" spans="1:3" ht="12" customHeight="1">
      <c r="A98" s="455" t="s">
        <v>113</v>
      </c>
      <c r="B98" s="19" t="s">
        <v>185</v>
      </c>
      <c r="C98" s="311">
        <v>39651000</v>
      </c>
    </row>
    <row r="99" spans="1:3" ht="12" customHeight="1">
      <c r="A99" s="455" t="s">
        <v>103</v>
      </c>
      <c r="B99" s="8" t="s">
        <v>516</v>
      </c>
      <c r="C99" s="311"/>
    </row>
    <row r="100" spans="1:3" ht="12" customHeight="1">
      <c r="A100" s="455" t="s">
        <v>104</v>
      </c>
      <c r="B100" s="143" t="s">
        <v>446</v>
      </c>
      <c r="C100" s="311"/>
    </row>
    <row r="101" spans="1:3" ht="12" customHeight="1">
      <c r="A101" s="455" t="s">
        <v>114</v>
      </c>
      <c r="B101" s="143" t="s">
        <v>445</v>
      </c>
      <c r="C101" s="311"/>
    </row>
    <row r="102" spans="1:3" ht="12" customHeight="1">
      <c r="A102" s="455" t="s">
        <v>115</v>
      </c>
      <c r="B102" s="143" t="s">
        <v>354</v>
      </c>
      <c r="C102" s="311"/>
    </row>
    <row r="103" spans="1:3" ht="12" customHeight="1">
      <c r="A103" s="455" t="s">
        <v>116</v>
      </c>
      <c r="B103" s="144" t="s">
        <v>355</v>
      </c>
      <c r="C103" s="311"/>
    </row>
    <row r="104" spans="1:3" ht="12" customHeight="1">
      <c r="A104" s="455" t="s">
        <v>117</v>
      </c>
      <c r="B104" s="144" t="s">
        <v>356</v>
      </c>
      <c r="C104" s="311"/>
    </row>
    <row r="105" spans="1:3" ht="12" customHeight="1">
      <c r="A105" s="455" t="s">
        <v>119</v>
      </c>
      <c r="B105" s="143" t="s">
        <v>357</v>
      </c>
      <c r="C105" s="311"/>
    </row>
    <row r="106" spans="1:3" ht="12" customHeight="1">
      <c r="A106" s="455" t="s">
        <v>186</v>
      </c>
      <c r="B106" s="143" t="s">
        <v>358</v>
      </c>
      <c r="C106" s="311"/>
    </row>
    <row r="107" spans="1:3" ht="12" customHeight="1">
      <c r="A107" s="455" t="s">
        <v>352</v>
      </c>
      <c r="B107" s="144" t="s">
        <v>359</v>
      </c>
      <c r="C107" s="311"/>
    </row>
    <row r="108" spans="1:3" ht="12" customHeight="1">
      <c r="A108" s="463" t="s">
        <v>353</v>
      </c>
      <c r="B108" s="145" t="s">
        <v>360</v>
      </c>
      <c r="C108" s="311"/>
    </row>
    <row r="109" spans="1:3" ht="12" customHeight="1">
      <c r="A109" s="455" t="s">
        <v>443</v>
      </c>
      <c r="B109" s="145" t="s">
        <v>361</v>
      </c>
      <c r="C109" s="311"/>
    </row>
    <row r="110" spans="1:3" ht="12" customHeight="1">
      <c r="A110" s="455" t="s">
        <v>444</v>
      </c>
      <c r="B110" s="144" t="s">
        <v>362</v>
      </c>
      <c r="C110" s="309"/>
    </row>
    <row r="111" spans="1:3" ht="12" customHeight="1">
      <c r="A111" s="455" t="s">
        <v>448</v>
      </c>
      <c r="B111" s="11" t="s">
        <v>51</v>
      </c>
      <c r="C111" s="309"/>
    </row>
    <row r="112" spans="1:3" ht="12" customHeight="1">
      <c r="A112" s="456" t="s">
        <v>449</v>
      </c>
      <c r="B112" s="8" t="s">
        <v>517</v>
      </c>
      <c r="C112" s="311"/>
    </row>
    <row r="113" spans="1:3" ht="12" customHeight="1" thickBot="1">
      <c r="A113" s="464" t="s">
        <v>450</v>
      </c>
      <c r="B113" s="146" t="s">
        <v>518</v>
      </c>
      <c r="C113" s="315"/>
    </row>
    <row r="114" spans="1:3" ht="12" customHeight="1" thickBot="1">
      <c r="A114" s="31" t="s">
        <v>20</v>
      </c>
      <c r="B114" s="27" t="s">
        <v>363</v>
      </c>
      <c r="C114" s="307">
        <f>+C115+C117+C119</f>
        <v>131000000</v>
      </c>
    </row>
    <row r="115" spans="1:3" ht="12" customHeight="1">
      <c r="A115" s="454" t="s">
        <v>105</v>
      </c>
      <c r="B115" s="8" t="s">
        <v>232</v>
      </c>
      <c r="C115" s="599">
        <v>131000000</v>
      </c>
    </row>
    <row r="116" spans="1:3" ht="12" customHeight="1">
      <c r="A116" s="454" t="s">
        <v>106</v>
      </c>
      <c r="B116" s="12" t="s">
        <v>367</v>
      </c>
      <c r="C116" s="310"/>
    </row>
    <row r="117" spans="1:3" ht="12" customHeight="1">
      <c r="A117" s="454" t="s">
        <v>107</v>
      </c>
      <c r="B117" s="12" t="s">
        <v>187</v>
      </c>
      <c r="C117" s="309"/>
    </row>
    <row r="118" spans="1:3" ht="12" customHeight="1">
      <c r="A118" s="454" t="s">
        <v>108</v>
      </c>
      <c r="B118" s="12" t="s">
        <v>368</v>
      </c>
      <c r="C118" s="274">
        <v>25729000</v>
      </c>
    </row>
    <row r="119" spans="1:3" ht="12" customHeight="1">
      <c r="A119" s="454" t="s">
        <v>109</v>
      </c>
      <c r="B119" s="304" t="s">
        <v>234</v>
      </c>
      <c r="C119" s="274"/>
    </row>
    <row r="120" spans="1:3" ht="12" customHeight="1">
      <c r="A120" s="454" t="s">
        <v>118</v>
      </c>
      <c r="B120" s="303" t="s">
        <v>433</v>
      </c>
      <c r="C120" s="274"/>
    </row>
    <row r="121" spans="1:3" ht="12" customHeight="1">
      <c r="A121" s="454" t="s">
        <v>120</v>
      </c>
      <c r="B121" s="431" t="s">
        <v>373</v>
      </c>
      <c r="C121" s="274"/>
    </row>
    <row r="122" spans="1:3" ht="12" customHeight="1">
      <c r="A122" s="454" t="s">
        <v>188</v>
      </c>
      <c r="B122" s="144" t="s">
        <v>356</v>
      </c>
      <c r="C122" s="274"/>
    </row>
    <row r="123" spans="1:3" ht="12" customHeight="1">
      <c r="A123" s="454" t="s">
        <v>189</v>
      </c>
      <c r="B123" s="144" t="s">
        <v>372</v>
      </c>
      <c r="C123" s="274"/>
    </row>
    <row r="124" spans="1:3" ht="12" customHeight="1">
      <c r="A124" s="454" t="s">
        <v>190</v>
      </c>
      <c r="B124" s="144" t="s">
        <v>371</v>
      </c>
      <c r="C124" s="274"/>
    </row>
    <row r="125" spans="1:3" ht="12" customHeight="1">
      <c r="A125" s="454" t="s">
        <v>364</v>
      </c>
      <c r="B125" s="144" t="s">
        <v>359</v>
      </c>
      <c r="C125" s="274"/>
    </row>
    <row r="126" spans="1:3" ht="12" customHeight="1">
      <c r="A126" s="454" t="s">
        <v>365</v>
      </c>
      <c r="B126" s="144" t="s">
        <v>370</v>
      </c>
      <c r="C126" s="274"/>
    </row>
    <row r="127" spans="1:3" ht="12" customHeight="1" thickBot="1">
      <c r="A127" s="463" t="s">
        <v>366</v>
      </c>
      <c r="B127" s="144" t="s">
        <v>369</v>
      </c>
      <c r="C127" s="276"/>
    </row>
    <row r="128" spans="1:3" ht="12" customHeight="1" thickBot="1">
      <c r="A128" s="31" t="s">
        <v>21</v>
      </c>
      <c r="B128" s="124" t="s">
        <v>453</v>
      </c>
      <c r="C128" s="307">
        <f>+C93+C114</f>
        <v>487181000</v>
      </c>
    </row>
    <row r="129" spans="1:3" ht="12" customHeight="1" thickBot="1">
      <c r="A129" s="31" t="s">
        <v>22</v>
      </c>
      <c r="B129" s="124" t="s">
        <v>454</v>
      </c>
      <c r="C129" s="307">
        <f>+C130+C131+C132</f>
        <v>2089000</v>
      </c>
    </row>
    <row r="130" spans="1:3" s="98" customFormat="1" ht="12" customHeight="1">
      <c r="A130" s="454" t="s">
        <v>271</v>
      </c>
      <c r="B130" s="9" t="s">
        <v>522</v>
      </c>
      <c r="C130" s="274">
        <v>2089000</v>
      </c>
    </row>
    <row r="131" spans="1:3" ht="12" customHeight="1">
      <c r="A131" s="454" t="s">
        <v>272</v>
      </c>
      <c r="B131" s="9" t="s">
        <v>462</v>
      </c>
      <c r="C131" s="274"/>
    </row>
    <row r="132" spans="1:3" ht="12" customHeight="1" thickBot="1">
      <c r="A132" s="463" t="s">
        <v>273</v>
      </c>
      <c r="B132" s="7" t="s">
        <v>521</v>
      </c>
      <c r="C132" s="274"/>
    </row>
    <row r="133" spans="1:3" ht="12" customHeight="1" thickBot="1">
      <c r="A133" s="31" t="s">
        <v>23</v>
      </c>
      <c r="B133" s="124" t="s">
        <v>455</v>
      </c>
      <c r="C133" s="307">
        <f>+C134+C135+C136+C137+C138+C139</f>
        <v>0</v>
      </c>
    </row>
    <row r="134" spans="1:3" ht="12" customHeight="1">
      <c r="A134" s="454" t="s">
        <v>92</v>
      </c>
      <c r="B134" s="9" t="s">
        <v>464</v>
      </c>
      <c r="C134" s="274"/>
    </row>
    <row r="135" spans="1:3" ht="12" customHeight="1">
      <c r="A135" s="454" t="s">
        <v>93</v>
      </c>
      <c r="B135" s="9" t="s">
        <v>456</v>
      </c>
      <c r="C135" s="274"/>
    </row>
    <row r="136" spans="1:3" ht="12" customHeight="1">
      <c r="A136" s="454" t="s">
        <v>94</v>
      </c>
      <c r="B136" s="9" t="s">
        <v>457</v>
      </c>
      <c r="C136" s="274"/>
    </row>
    <row r="137" spans="1:3" ht="12" customHeight="1">
      <c r="A137" s="454" t="s">
        <v>175</v>
      </c>
      <c r="B137" s="9" t="s">
        <v>520</v>
      </c>
      <c r="C137" s="274"/>
    </row>
    <row r="138" spans="1:3" ht="12" customHeight="1">
      <c r="A138" s="454" t="s">
        <v>176</v>
      </c>
      <c r="B138" s="9" t="s">
        <v>459</v>
      </c>
      <c r="C138" s="274"/>
    </row>
    <row r="139" spans="1:3" s="98" customFormat="1" ht="12" customHeight="1" thickBot="1">
      <c r="A139" s="463" t="s">
        <v>177</v>
      </c>
      <c r="B139" s="7" t="s">
        <v>460</v>
      </c>
      <c r="C139" s="274"/>
    </row>
    <row r="140" spans="1:11" ht="12" customHeight="1" thickBot="1">
      <c r="A140" s="31" t="s">
        <v>24</v>
      </c>
      <c r="B140" s="124" t="s">
        <v>547</v>
      </c>
      <c r="C140" s="313">
        <f>+C141+C142+C144+C145+C143</f>
        <v>9592463</v>
      </c>
      <c r="K140" s="256"/>
    </row>
    <row r="141" spans="1:3" ht="12.75">
      <c r="A141" s="454" t="s">
        <v>95</v>
      </c>
      <c r="B141" s="9" t="s">
        <v>374</v>
      </c>
      <c r="C141" s="274"/>
    </row>
    <row r="142" spans="1:3" ht="12" customHeight="1">
      <c r="A142" s="454" t="s">
        <v>96</v>
      </c>
      <c r="B142" s="9" t="s">
        <v>375</v>
      </c>
      <c r="C142" s="274">
        <v>8560000</v>
      </c>
    </row>
    <row r="143" spans="1:3" ht="12" customHeight="1">
      <c r="A143" s="454" t="s">
        <v>291</v>
      </c>
      <c r="B143" s="9" t="s">
        <v>546</v>
      </c>
      <c r="C143" s="274">
        <v>141463</v>
      </c>
    </row>
    <row r="144" spans="1:3" s="98" customFormat="1" ht="12" customHeight="1">
      <c r="A144" s="454" t="s">
        <v>292</v>
      </c>
      <c r="B144" s="9" t="s">
        <v>469</v>
      </c>
      <c r="C144" s="274"/>
    </row>
    <row r="145" spans="1:3" s="98" customFormat="1" ht="12" customHeight="1" thickBot="1">
      <c r="A145" s="463" t="s">
        <v>293</v>
      </c>
      <c r="B145" s="7" t="s">
        <v>394</v>
      </c>
      <c r="C145" s="274">
        <v>891000</v>
      </c>
    </row>
    <row r="146" spans="1:3" s="98" customFormat="1" ht="12" customHeight="1" thickBot="1">
      <c r="A146" s="31" t="s">
        <v>25</v>
      </c>
      <c r="B146" s="124" t="s">
        <v>470</v>
      </c>
      <c r="C146" s="316">
        <f>+C147+C148+C149+C150+C151</f>
        <v>0</v>
      </c>
    </row>
    <row r="147" spans="1:3" s="98" customFormat="1" ht="12" customHeight="1">
      <c r="A147" s="454" t="s">
        <v>97</v>
      </c>
      <c r="B147" s="9" t="s">
        <v>465</v>
      </c>
      <c r="C147" s="274"/>
    </row>
    <row r="148" spans="1:3" s="98" customFormat="1" ht="12" customHeight="1">
      <c r="A148" s="454" t="s">
        <v>98</v>
      </c>
      <c r="B148" s="9" t="s">
        <v>472</v>
      </c>
      <c r="C148" s="274"/>
    </row>
    <row r="149" spans="1:3" s="98" customFormat="1" ht="12" customHeight="1">
      <c r="A149" s="454" t="s">
        <v>303</v>
      </c>
      <c r="B149" s="9" t="s">
        <v>467</v>
      </c>
      <c r="C149" s="274"/>
    </row>
    <row r="150" spans="1:3" s="98" customFormat="1" ht="12" customHeight="1">
      <c r="A150" s="454" t="s">
        <v>304</v>
      </c>
      <c r="B150" s="9" t="s">
        <v>523</v>
      </c>
      <c r="C150" s="274"/>
    </row>
    <row r="151" spans="1:3" ht="12.75" customHeight="1" thickBot="1">
      <c r="A151" s="463" t="s">
        <v>471</v>
      </c>
      <c r="B151" s="7" t="s">
        <v>474</v>
      </c>
      <c r="C151" s="276"/>
    </row>
    <row r="152" spans="1:3" ht="12.75" customHeight="1" thickBot="1">
      <c r="A152" s="510" t="s">
        <v>26</v>
      </c>
      <c r="B152" s="124" t="s">
        <v>475</v>
      </c>
      <c r="C152" s="316"/>
    </row>
    <row r="153" spans="1:3" ht="12.75" customHeight="1" thickBot="1">
      <c r="A153" s="510" t="s">
        <v>27</v>
      </c>
      <c r="B153" s="124" t="s">
        <v>476</v>
      </c>
      <c r="C153" s="316"/>
    </row>
    <row r="154" spans="1:3" ht="12" customHeight="1" thickBot="1">
      <c r="A154" s="31" t="s">
        <v>28</v>
      </c>
      <c r="B154" s="124" t="s">
        <v>478</v>
      </c>
      <c r="C154" s="445">
        <f>+C129+C133+C140+C146+C152+C153</f>
        <v>11681463</v>
      </c>
    </row>
    <row r="155" spans="1:3" ht="15" customHeight="1" thickBot="1">
      <c r="A155" s="465" t="s">
        <v>29</v>
      </c>
      <c r="B155" s="398" t="s">
        <v>477</v>
      </c>
      <c r="C155" s="445">
        <f>+C128+C154</f>
        <v>498862463</v>
      </c>
    </row>
    <row r="156" spans="1:3" ht="13.5" thickBot="1">
      <c r="A156" s="406"/>
      <c r="B156" s="407"/>
      <c r="C156" s="408"/>
    </row>
    <row r="157" spans="1:3" ht="15" customHeight="1" thickBot="1">
      <c r="A157" s="254" t="s">
        <v>524</v>
      </c>
      <c r="B157" s="255"/>
      <c r="C157" s="121">
        <v>7</v>
      </c>
    </row>
    <row r="158" spans="1:3" ht="14.25" customHeight="1" thickBot="1">
      <c r="A158" s="254" t="s">
        <v>206</v>
      </c>
      <c r="B158" s="255"/>
      <c r="C158" s="121">
        <v>142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">
      <selection activeCell="C20" sqref="C20"/>
    </sheetView>
  </sheetViews>
  <sheetFormatPr defaultColWidth="9.37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 thickBot="1">
      <c r="A1" s="231"/>
      <c r="B1" s="233"/>
      <c r="C1" s="580" t="str">
        <f>+CONCATENATE("9.1.1. melléklet a ……/",LEFT(ÖSSZEFÜGGÉSEK!A5,4),". (….) önkormányzati rendelethez")</f>
        <v>9.1.1. melléklet a ……/2018. (….) önkormányzati rendelethez</v>
      </c>
    </row>
    <row r="2" spans="1:3" s="94" customFormat="1" ht="21" customHeight="1">
      <c r="A2" s="425" t="s">
        <v>62</v>
      </c>
      <c r="B2" s="368" t="s">
        <v>228</v>
      </c>
      <c r="C2" s="370" t="s">
        <v>55</v>
      </c>
    </row>
    <row r="3" spans="1:3" s="94" customFormat="1" ht="15.75" thickBot="1">
      <c r="A3" s="234" t="s">
        <v>203</v>
      </c>
      <c r="B3" s="369" t="s">
        <v>434</v>
      </c>
      <c r="C3" s="509" t="s">
        <v>60</v>
      </c>
    </row>
    <row r="4" spans="1:3" s="95" customFormat="1" ht="15.75" customHeight="1" thickBot="1">
      <c r="A4" s="235"/>
      <c r="B4" s="235"/>
      <c r="C4" s="236" t="str">
        <f>'9.1. sz. mell'!C4</f>
        <v>Forintban!</v>
      </c>
    </row>
    <row r="5" spans="1:3" ht="13.5" thickBot="1">
      <c r="A5" s="426" t="s">
        <v>205</v>
      </c>
      <c r="B5" s="237" t="s">
        <v>569</v>
      </c>
      <c r="C5" s="371" t="s">
        <v>56</v>
      </c>
    </row>
    <row r="6" spans="1:3" s="68" customFormat="1" ht="12.75" customHeight="1" thickBot="1">
      <c r="A6" s="200"/>
      <c r="B6" s="201" t="s">
        <v>498</v>
      </c>
      <c r="C6" s="202" t="s">
        <v>499</v>
      </c>
    </row>
    <row r="7" spans="1:3" s="68" customFormat="1" ht="15.75" customHeight="1" thickBot="1">
      <c r="A7" s="239"/>
      <c r="B7" s="240" t="s">
        <v>57</v>
      </c>
      <c r="C7" s="372"/>
    </row>
    <row r="8" spans="1:3" s="68" customFormat="1" ht="12" customHeight="1" thickBot="1">
      <c r="A8" s="31" t="s">
        <v>19</v>
      </c>
      <c r="B8" s="21" t="s">
        <v>255</v>
      </c>
      <c r="C8" s="307">
        <f>+C9+C10+C11+C12+C13+C14</f>
        <v>0</v>
      </c>
    </row>
    <row r="9" spans="1:3" s="96" customFormat="1" ht="12" customHeight="1">
      <c r="A9" s="454" t="s">
        <v>99</v>
      </c>
      <c r="B9" s="435" t="s">
        <v>256</v>
      </c>
      <c r="C9" s="310"/>
    </row>
    <row r="10" spans="1:3" s="97" customFormat="1" ht="12" customHeight="1">
      <c r="A10" s="455" t="s">
        <v>100</v>
      </c>
      <c r="B10" s="436" t="s">
        <v>257</v>
      </c>
      <c r="C10" s="309"/>
    </row>
    <row r="11" spans="1:3" s="97" customFormat="1" ht="12" customHeight="1">
      <c r="A11" s="455" t="s">
        <v>101</v>
      </c>
      <c r="B11" s="436" t="s">
        <v>556</v>
      </c>
      <c r="C11" s="309"/>
    </row>
    <row r="12" spans="1:3" s="97" customFormat="1" ht="12" customHeight="1">
      <c r="A12" s="455" t="s">
        <v>102</v>
      </c>
      <c r="B12" s="436" t="s">
        <v>259</v>
      </c>
      <c r="C12" s="309"/>
    </row>
    <row r="13" spans="1:3" s="97" customFormat="1" ht="12" customHeight="1">
      <c r="A13" s="455" t="s">
        <v>148</v>
      </c>
      <c r="B13" s="436" t="s">
        <v>511</v>
      </c>
      <c r="C13" s="309"/>
    </row>
    <row r="14" spans="1:3" s="96" customFormat="1" ht="12" customHeight="1" thickBot="1">
      <c r="A14" s="456" t="s">
        <v>103</v>
      </c>
      <c r="B14" s="437" t="s">
        <v>438</v>
      </c>
      <c r="C14" s="309"/>
    </row>
    <row r="15" spans="1:3" s="96" customFormat="1" ht="12" customHeight="1" thickBot="1">
      <c r="A15" s="31" t="s">
        <v>20</v>
      </c>
      <c r="B15" s="302" t="s">
        <v>260</v>
      </c>
      <c r="C15" s="307">
        <f>+C16+C17+C18+C19+C20</f>
        <v>0</v>
      </c>
    </row>
    <row r="16" spans="1:3" s="96" customFormat="1" ht="12" customHeight="1">
      <c r="A16" s="454" t="s">
        <v>105</v>
      </c>
      <c r="B16" s="435" t="s">
        <v>261</v>
      </c>
      <c r="C16" s="310"/>
    </row>
    <row r="17" spans="1:3" s="96" customFormat="1" ht="12" customHeight="1">
      <c r="A17" s="455" t="s">
        <v>106</v>
      </c>
      <c r="B17" s="436" t="s">
        <v>262</v>
      </c>
      <c r="C17" s="309"/>
    </row>
    <row r="18" spans="1:3" s="96" customFormat="1" ht="12" customHeight="1">
      <c r="A18" s="455" t="s">
        <v>107</v>
      </c>
      <c r="B18" s="436" t="s">
        <v>427</v>
      </c>
      <c r="C18" s="309"/>
    </row>
    <row r="19" spans="1:3" s="96" customFormat="1" ht="12" customHeight="1">
      <c r="A19" s="455" t="s">
        <v>108</v>
      </c>
      <c r="B19" s="436" t="s">
        <v>428</v>
      </c>
      <c r="C19" s="309"/>
    </row>
    <row r="20" spans="1:3" s="96" customFormat="1" ht="12" customHeight="1">
      <c r="A20" s="455" t="s">
        <v>109</v>
      </c>
      <c r="B20" s="436" t="s">
        <v>263</v>
      </c>
      <c r="C20" s="309"/>
    </row>
    <row r="21" spans="1:3" s="97" customFormat="1" ht="12" customHeight="1" thickBot="1">
      <c r="A21" s="456" t="s">
        <v>118</v>
      </c>
      <c r="B21" s="437" t="s">
        <v>264</v>
      </c>
      <c r="C21" s="311"/>
    </row>
    <row r="22" spans="1:3" s="97" customFormat="1" ht="12" customHeight="1" thickBot="1">
      <c r="A22" s="31" t="s">
        <v>21</v>
      </c>
      <c r="B22" s="21" t="s">
        <v>265</v>
      </c>
      <c r="C22" s="307">
        <f>+C23+C24+C25+C26+C27</f>
        <v>0</v>
      </c>
    </row>
    <row r="23" spans="1:3" s="97" customFormat="1" ht="12" customHeight="1">
      <c r="A23" s="454" t="s">
        <v>88</v>
      </c>
      <c r="B23" s="435" t="s">
        <v>266</v>
      </c>
      <c r="C23" s="310"/>
    </row>
    <row r="24" spans="1:3" s="96" customFormat="1" ht="12" customHeight="1">
      <c r="A24" s="455" t="s">
        <v>89</v>
      </c>
      <c r="B24" s="436" t="s">
        <v>267</v>
      </c>
      <c r="C24" s="309"/>
    </row>
    <row r="25" spans="1:3" s="97" customFormat="1" ht="12" customHeight="1">
      <c r="A25" s="455" t="s">
        <v>90</v>
      </c>
      <c r="B25" s="436" t="s">
        <v>429</v>
      </c>
      <c r="C25" s="309"/>
    </row>
    <row r="26" spans="1:3" s="97" customFormat="1" ht="12" customHeight="1">
      <c r="A26" s="455" t="s">
        <v>91</v>
      </c>
      <c r="B26" s="436" t="s">
        <v>430</v>
      </c>
      <c r="C26" s="309"/>
    </row>
    <row r="27" spans="1:3" s="97" customFormat="1" ht="12" customHeight="1">
      <c r="A27" s="455" t="s">
        <v>171</v>
      </c>
      <c r="B27" s="436" t="s">
        <v>268</v>
      </c>
      <c r="C27" s="309"/>
    </row>
    <row r="28" spans="1:3" s="97" customFormat="1" ht="12" customHeight="1" thickBot="1">
      <c r="A28" s="456" t="s">
        <v>172</v>
      </c>
      <c r="B28" s="437" t="s">
        <v>269</v>
      </c>
      <c r="C28" s="311"/>
    </row>
    <row r="29" spans="1:3" s="97" customFormat="1" ht="12" customHeight="1" thickBot="1">
      <c r="A29" s="31" t="s">
        <v>173</v>
      </c>
      <c r="B29" s="21" t="s">
        <v>566</v>
      </c>
      <c r="C29" s="313">
        <f>SUM(C30:C36)</f>
        <v>0</v>
      </c>
    </row>
    <row r="30" spans="1:3" s="97" customFormat="1" ht="12" customHeight="1">
      <c r="A30" s="454" t="s">
        <v>271</v>
      </c>
      <c r="B30" s="435" t="s">
        <v>561</v>
      </c>
      <c r="C30" s="310"/>
    </row>
    <row r="31" spans="1:3" s="97" customFormat="1" ht="12" customHeight="1">
      <c r="A31" s="455" t="s">
        <v>272</v>
      </c>
      <c r="B31" s="436" t="s">
        <v>562</v>
      </c>
      <c r="C31" s="309"/>
    </row>
    <row r="32" spans="1:3" s="97" customFormat="1" ht="12" customHeight="1">
      <c r="A32" s="455" t="s">
        <v>273</v>
      </c>
      <c r="B32" s="436" t="s">
        <v>563</v>
      </c>
      <c r="C32" s="309"/>
    </row>
    <row r="33" spans="1:3" s="97" customFormat="1" ht="12" customHeight="1">
      <c r="A33" s="455" t="s">
        <v>274</v>
      </c>
      <c r="B33" s="436" t="s">
        <v>564</v>
      </c>
      <c r="C33" s="309"/>
    </row>
    <row r="34" spans="1:3" s="97" customFormat="1" ht="12" customHeight="1">
      <c r="A34" s="455" t="s">
        <v>558</v>
      </c>
      <c r="B34" s="436" t="s">
        <v>275</v>
      </c>
      <c r="C34" s="309"/>
    </row>
    <row r="35" spans="1:3" s="97" customFormat="1" ht="12" customHeight="1">
      <c r="A35" s="455" t="s">
        <v>559</v>
      </c>
      <c r="B35" s="436" t="s">
        <v>276</v>
      </c>
      <c r="C35" s="309"/>
    </row>
    <row r="36" spans="1:3" s="97" customFormat="1" ht="12" customHeight="1" thickBot="1">
      <c r="A36" s="456" t="s">
        <v>560</v>
      </c>
      <c r="B36" s="535" t="s">
        <v>277</v>
      </c>
      <c r="C36" s="311"/>
    </row>
    <row r="37" spans="1:3" s="97" customFormat="1" ht="12" customHeight="1" thickBot="1">
      <c r="A37" s="31" t="s">
        <v>23</v>
      </c>
      <c r="B37" s="21" t="s">
        <v>439</v>
      </c>
      <c r="C37" s="307">
        <f>SUM(C38:C48)</f>
        <v>0</v>
      </c>
    </row>
    <row r="38" spans="1:3" s="97" customFormat="1" ht="12" customHeight="1">
      <c r="A38" s="454" t="s">
        <v>92</v>
      </c>
      <c r="B38" s="435" t="s">
        <v>280</v>
      </c>
      <c r="C38" s="310"/>
    </row>
    <row r="39" spans="1:3" s="97" customFormat="1" ht="12" customHeight="1">
      <c r="A39" s="455" t="s">
        <v>93</v>
      </c>
      <c r="B39" s="436" t="s">
        <v>281</v>
      </c>
      <c r="C39" s="309"/>
    </row>
    <row r="40" spans="1:3" s="97" customFormat="1" ht="12" customHeight="1">
      <c r="A40" s="455" t="s">
        <v>94</v>
      </c>
      <c r="B40" s="436" t="s">
        <v>282</v>
      </c>
      <c r="C40" s="309"/>
    </row>
    <row r="41" spans="1:3" s="97" customFormat="1" ht="12" customHeight="1">
      <c r="A41" s="455" t="s">
        <v>175</v>
      </c>
      <c r="B41" s="436" t="s">
        <v>283</v>
      </c>
      <c r="C41" s="309"/>
    </row>
    <row r="42" spans="1:3" s="97" customFormat="1" ht="12" customHeight="1">
      <c r="A42" s="455" t="s">
        <v>176</v>
      </c>
      <c r="B42" s="436" t="s">
        <v>284</v>
      </c>
      <c r="C42" s="309"/>
    </row>
    <row r="43" spans="1:3" s="97" customFormat="1" ht="12" customHeight="1">
      <c r="A43" s="455" t="s">
        <v>177</v>
      </c>
      <c r="B43" s="436" t="s">
        <v>285</v>
      </c>
      <c r="C43" s="309"/>
    </row>
    <row r="44" spans="1:3" s="97" customFormat="1" ht="12" customHeight="1">
      <c r="A44" s="455" t="s">
        <v>178</v>
      </c>
      <c r="B44" s="436" t="s">
        <v>286</v>
      </c>
      <c r="C44" s="309"/>
    </row>
    <row r="45" spans="1:3" s="97" customFormat="1" ht="12" customHeight="1">
      <c r="A45" s="455" t="s">
        <v>179</v>
      </c>
      <c r="B45" s="436" t="s">
        <v>565</v>
      </c>
      <c r="C45" s="309"/>
    </row>
    <row r="46" spans="1:3" s="97" customFormat="1" ht="12" customHeight="1">
      <c r="A46" s="455" t="s">
        <v>278</v>
      </c>
      <c r="B46" s="436" t="s">
        <v>288</v>
      </c>
      <c r="C46" s="312"/>
    </row>
    <row r="47" spans="1:3" s="97" customFormat="1" ht="12" customHeight="1">
      <c r="A47" s="456" t="s">
        <v>279</v>
      </c>
      <c r="B47" s="437" t="s">
        <v>441</v>
      </c>
      <c r="C47" s="422"/>
    </row>
    <row r="48" spans="1:3" s="97" customFormat="1" ht="12" customHeight="1" thickBot="1">
      <c r="A48" s="456" t="s">
        <v>440</v>
      </c>
      <c r="B48" s="437" t="s">
        <v>289</v>
      </c>
      <c r="C48" s="422"/>
    </row>
    <row r="49" spans="1:3" s="97" customFormat="1" ht="12" customHeight="1" thickBot="1">
      <c r="A49" s="31" t="s">
        <v>24</v>
      </c>
      <c r="B49" s="21" t="s">
        <v>290</v>
      </c>
      <c r="C49" s="307">
        <f>SUM(C50:C54)</f>
        <v>0</v>
      </c>
    </row>
    <row r="50" spans="1:3" s="97" customFormat="1" ht="12" customHeight="1">
      <c r="A50" s="454" t="s">
        <v>95</v>
      </c>
      <c r="B50" s="435" t="s">
        <v>294</v>
      </c>
      <c r="C50" s="479"/>
    </row>
    <row r="51" spans="1:3" s="97" customFormat="1" ht="12" customHeight="1">
      <c r="A51" s="455" t="s">
        <v>96</v>
      </c>
      <c r="B51" s="436" t="s">
        <v>295</v>
      </c>
      <c r="C51" s="312"/>
    </row>
    <row r="52" spans="1:3" s="97" customFormat="1" ht="12" customHeight="1">
      <c r="A52" s="455" t="s">
        <v>291</v>
      </c>
      <c r="B52" s="436" t="s">
        <v>296</v>
      </c>
      <c r="C52" s="312"/>
    </row>
    <row r="53" spans="1:3" s="97" customFormat="1" ht="12" customHeight="1">
      <c r="A53" s="455" t="s">
        <v>292</v>
      </c>
      <c r="B53" s="436" t="s">
        <v>297</v>
      </c>
      <c r="C53" s="312"/>
    </row>
    <row r="54" spans="1:3" s="97" customFormat="1" ht="12" customHeight="1" thickBot="1">
      <c r="A54" s="456" t="s">
        <v>293</v>
      </c>
      <c r="B54" s="437" t="s">
        <v>298</v>
      </c>
      <c r="C54" s="422"/>
    </row>
    <row r="55" spans="1:3" s="97" customFormat="1" ht="12" customHeight="1" thickBot="1">
      <c r="A55" s="31" t="s">
        <v>180</v>
      </c>
      <c r="B55" s="21" t="s">
        <v>299</v>
      </c>
      <c r="C55" s="307">
        <f>SUM(C56:C58)</f>
        <v>0</v>
      </c>
    </row>
    <row r="56" spans="1:3" s="97" customFormat="1" ht="12" customHeight="1">
      <c r="A56" s="454" t="s">
        <v>97</v>
      </c>
      <c r="B56" s="435" t="s">
        <v>300</v>
      </c>
      <c r="C56" s="310"/>
    </row>
    <row r="57" spans="1:3" s="97" customFormat="1" ht="12" customHeight="1">
      <c r="A57" s="455" t="s">
        <v>98</v>
      </c>
      <c r="B57" s="436" t="s">
        <v>431</v>
      </c>
      <c r="C57" s="309"/>
    </row>
    <row r="58" spans="1:3" s="97" customFormat="1" ht="12" customHeight="1">
      <c r="A58" s="455" t="s">
        <v>303</v>
      </c>
      <c r="B58" s="436" t="s">
        <v>301</v>
      </c>
      <c r="C58" s="309"/>
    </row>
    <row r="59" spans="1:3" s="97" customFormat="1" ht="12" customHeight="1" thickBot="1">
      <c r="A59" s="456" t="s">
        <v>304</v>
      </c>
      <c r="B59" s="437" t="s">
        <v>302</v>
      </c>
      <c r="C59" s="311"/>
    </row>
    <row r="60" spans="1:3" s="97" customFormat="1" ht="12" customHeight="1" thickBot="1">
      <c r="A60" s="31" t="s">
        <v>26</v>
      </c>
      <c r="B60" s="302" t="s">
        <v>305</v>
      </c>
      <c r="C60" s="307">
        <f>SUM(C61:C63)</f>
        <v>0</v>
      </c>
    </row>
    <row r="61" spans="1:3" s="97" customFormat="1" ht="12" customHeight="1">
      <c r="A61" s="454" t="s">
        <v>181</v>
      </c>
      <c r="B61" s="435" t="s">
        <v>307</v>
      </c>
      <c r="C61" s="312"/>
    </row>
    <row r="62" spans="1:3" s="97" customFormat="1" ht="12" customHeight="1">
      <c r="A62" s="455" t="s">
        <v>182</v>
      </c>
      <c r="B62" s="436" t="s">
        <v>432</v>
      </c>
      <c r="C62" s="312"/>
    </row>
    <row r="63" spans="1:3" s="97" customFormat="1" ht="12" customHeight="1">
      <c r="A63" s="455" t="s">
        <v>233</v>
      </c>
      <c r="B63" s="436" t="s">
        <v>308</v>
      </c>
      <c r="C63" s="312"/>
    </row>
    <row r="64" spans="1:3" s="97" customFormat="1" ht="12" customHeight="1" thickBot="1">
      <c r="A64" s="456" t="s">
        <v>306</v>
      </c>
      <c r="B64" s="437" t="s">
        <v>309</v>
      </c>
      <c r="C64" s="312"/>
    </row>
    <row r="65" spans="1:3" s="97" customFormat="1" ht="12" customHeight="1" thickBot="1">
      <c r="A65" s="31" t="s">
        <v>27</v>
      </c>
      <c r="B65" s="21" t="s">
        <v>310</v>
      </c>
      <c r="C65" s="313">
        <f>+C8+C15+C22+C29+C37+C49+C55+C60</f>
        <v>0</v>
      </c>
    </row>
    <row r="66" spans="1:3" s="97" customFormat="1" ht="12" customHeight="1" thickBot="1">
      <c r="A66" s="457" t="s">
        <v>398</v>
      </c>
      <c r="B66" s="302" t="s">
        <v>312</v>
      </c>
      <c r="C66" s="307">
        <f>SUM(C67:C69)</f>
        <v>0</v>
      </c>
    </row>
    <row r="67" spans="1:3" s="97" customFormat="1" ht="12" customHeight="1">
      <c r="A67" s="454" t="s">
        <v>340</v>
      </c>
      <c r="B67" s="435" t="s">
        <v>313</v>
      </c>
      <c r="C67" s="312"/>
    </row>
    <row r="68" spans="1:3" s="97" customFormat="1" ht="12" customHeight="1">
      <c r="A68" s="455" t="s">
        <v>349</v>
      </c>
      <c r="B68" s="436" t="s">
        <v>314</v>
      </c>
      <c r="C68" s="312"/>
    </row>
    <row r="69" spans="1:3" s="97" customFormat="1" ht="12" customHeight="1" thickBot="1">
      <c r="A69" s="456" t="s">
        <v>350</v>
      </c>
      <c r="B69" s="438" t="s">
        <v>315</v>
      </c>
      <c r="C69" s="312"/>
    </row>
    <row r="70" spans="1:3" s="97" customFormat="1" ht="12" customHeight="1" thickBot="1">
      <c r="A70" s="457" t="s">
        <v>316</v>
      </c>
      <c r="B70" s="302" t="s">
        <v>317</v>
      </c>
      <c r="C70" s="307">
        <f>SUM(C71:C74)</f>
        <v>0</v>
      </c>
    </row>
    <row r="71" spans="1:3" s="97" customFormat="1" ht="12" customHeight="1">
      <c r="A71" s="454" t="s">
        <v>149</v>
      </c>
      <c r="B71" s="435" t="s">
        <v>318</v>
      </c>
      <c r="C71" s="312"/>
    </row>
    <row r="72" spans="1:3" s="97" customFormat="1" ht="12" customHeight="1">
      <c r="A72" s="455" t="s">
        <v>150</v>
      </c>
      <c r="B72" s="436" t="s">
        <v>577</v>
      </c>
      <c r="C72" s="312"/>
    </row>
    <row r="73" spans="1:3" s="97" customFormat="1" ht="12" customHeight="1">
      <c r="A73" s="455" t="s">
        <v>341</v>
      </c>
      <c r="B73" s="436" t="s">
        <v>319</v>
      </c>
      <c r="C73" s="312"/>
    </row>
    <row r="74" spans="1:3" s="97" customFormat="1" ht="12" customHeight="1" thickBot="1">
      <c r="A74" s="456" t="s">
        <v>342</v>
      </c>
      <c r="B74" s="304" t="s">
        <v>578</v>
      </c>
      <c r="C74" s="312"/>
    </row>
    <row r="75" spans="1:3" s="97" customFormat="1" ht="12" customHeight="1" thickBot="1">
      <c r="A75" s="457" t="s">
        <v>320</v>
      </c>
      <c r="B75" s="302" t="s">
        <v>321</v>
      </c>
      <c r="C75" s="307">
        <f>SUM(C76:C77)</f>
        <v>0</v>
      </c>
    </row>
    <row r="76" spans="1:3" s="97" customFormat="1" ht="12" customHeight="1">
      <c r="A76" s="454" t="s">
        <v>343</v>
      </c>
      <c r="B76" s="435" t="s">
        <v>322</v>
      </c>
      <c r="C76" s="312"/>
    </row>
    <row r="77" spans="1:3" s="97" customFormat="1" ht="12" customHeight="1" thickBot="1">
      <c r="A77" s="456" t="s">
        <v>344</v>
      </c>
      <c r="B77" s="437" t="s">
        <v>323</v>
      </c>
      <c r="C77" s="312"/>
    </row>
    <row r="78" spans="1:3" s="96" customFormat="1" ht="12" customHeight="1" thickBot="1">
      <c r="A78" s="457" t="s">
        <v>324</v>
      </c>
      <c r="B78" s="302" t="s">
        <v>325</v>
      </c>
      <c r="C78" s="307">
        <f>SUM(C79:C81)</f>
        <v>0</v>
      </c>
    </row>
    <row r="79" spans="1:3" s="97" customFormat="1" ht="12" customHeight="1">
      <c r="A79" s="454" t="s">
        <v>345</v>
      </c>
      <c r="B79" s="435" t="s">
        <v>326</v>
      </c>
      <c r="C79" s="312"/>
    </row>
    <row r="80" spans="1:3" s="97" customFormat="1" ht="12" customHeight="1">
      <c r="A80" s="455" t="s">
        <v>346</v>
      </c>
      <c r="B80" s="436" t="s">
        <v>327</v>
      </c>
      <c r="C80" s="312"/>
    </row>
    <row r="81" spans="1:3" s="97" customFormat="1" ht="12" customHeight="1" thickBot="1">
      <c r="A81" s="456" t="s">
        <v>347</v>
      </c>
      <c r="B81" s="437" t="s">
        <v>579</v>
      </c>
      <c r="C81" s="312"/>
    </row>
    <row r="82" spans="1:3" s="97" customFormat="1" ht="12" customHeight="1" thickBot="1">
      <c r="A82" s="457" t="s">
        <v>328</v>
      </c>
      <c r="B82" s="302" t="s">
        <v>348</v>
      </c>
      <c r="C82" s="307">
        <f>SUM(C83:C86)</f>
        <v>0</v>
      </c>
    </row>
    <row r="83" spans="1:3" s="97" customFormat="1" ht="12" customHeight="1">
      <c r="A83" s="458" t="s">
        <v>329</v>
      </c>
      <c r="B83" s="435" t="s">
        <v>330</v>
      </c>
      <c r="C83" s="312"/>
    </row>
    <row r="84" spans="1:3" s="97" customFormat="1" ht="12" customHeight="1">
      <c r="A84" s="459" t="s">
        <v>331</v>
      </c>
      <c r="B84" s="436" t="s">
        <v>332</v>
      </c>
      <c r="C84" s="312"/>
    </row>
    <row r="85" spans="1:3" s="97" customFormat="1" ht="12" customHeight="1">
      <c r="A85" s="459" t="s">
        <v>333</v>
      </c>
      <c r="B85" s="436" t="s">
        <v>334</v>
      </c>
      <c r="C85" s="312"/>
    </row>
    <row r="86" spans="1:3" s="96" customFormat="1" ht="12" customHeight="1" thickBot="1">
      <c r="A86" s="460" t="s">
        <v>335</v>
      </c>
      <c r="B86" s="437" t="s">
        <v>336</v>
      </c>
      <c r="C86" s="312"/>
    </row>
    <row r="87" spans="1:3" s="96" customFormat="1" ht="12" customHeight="1" thickBot="1">
      <c r="A87" s="457" t="s">
        <v>337</v>
      </c>
      <c r="B87" s="302" t="s">
        <v>480</v>
      </c>
      <c r="C87" s="480"/>
    </row>
    <row r="88" spans="1:3" s="96" customFormat="1" ht="12" customHeight="1" thickBot="1">
      <c r="A88" s="457" t="s">
        <v>512</v>
      </c>
      <c r="B88" s="302" t="s">
        <v>338</v>
      </c>
      <c r="C88" s="480"/>
    </row>
    <row r="89" spans="1:3" s="96" customFormat="1" ht="12" customHeight="1" thickBot="1">
      <c r="A89" s="457" t="s">
        <v>513</v>
      </c>
      <c r="B89" s="442" t="s">
        <v>483</v>
      </c>
      <c r="C89" s="313">
        <f>+C66+C70+C75+C78+C82+C88+C87</f>
        <v>0</v>
      </c>
    </row>
    <row r="90" spans="1:3" s="96" customFormat="1" ht="12" customHeight="1" thickBot="1">
      <c r="A90" s="461" t="s">
        <v>514</v>
      </c>
      <c r="B90" s="443" t="s">
        <v>515</v>
      </c>
      <c r="C90" s="313">
        <f>+C65+C89</f>
        <v>0</v>
      </c>
    </row>
    <row r="91" spans="1:3" s="97" customFormat="1" ht="15" customHeight="1" thickBot="1">
      <c r="A91" s="245"/>
      <c r="B91" s="246"/>
      <c r="C91" s="377"/>
    </row>
    <row r="92" spans="1:3" s="68" customFormat="1" ht="16.5" customHeight="1" thickBot="1">
      <c r="A92" s="249"/>
      <c r="B92" s="250" t="s">
        <v>58</v>
      </c>
      <c r="C92" s="379"/>
    </row>
    <row r="93" spans="1:3" s="98" customFormat="1" ht="12" customHeight="1" thickBot="1">
      <c r="A93" s="427" t="s">
        <v>19</v>
      </c>
      <c r="B93" s="28" t="s">
        <v>519</v>
      </c>
      <c r="C93" s="306">
        <f>+C94+C95+C96+C97+C98+C111</f>
        <v>0</v>
      </c>
    </row>
    <row r="94" spans="1:3" ht="12" customHeight="1">
      <c r="A94" s="462" t="s">
        <v>99</v>
      </c>
      <c r="B94" s="10" t="s">
        <v>50</v>
      </c>
      <c r="C94" s="308"/>
    </row>
    <row r="95" spans="1:3" ht="12" customHeight="1">
      <c r="A95" s="455" t="s">
        <v>100</v>
      </c>
      <c r="B95" s="8" t="s">
        <v>183</v>
      </c>
      <c r="C95" s="309"/>
    </row>
    <row r="96" spans="1:3" ht="12" customHeight="1">
      <c r="A96" s="455" t="s">
        <v>101</v>
      </c>
      <c r="B96" s="8" t="s">
        <v>140</v>
      </c>
      <c r="C96" s="311"/>
    </row>
    <row r="97" spans="1:3" ht="12" customHeight="1">
      <c r="A97" s="455" t="s">
        <v>102</v>
      </c>
      <c r="B97" s="11" t="s">
        <v>184</v>
      </c>
      <c r="C97" s="311"/>
    </row>
    <row r="98" spans="1:3" ht="12" customHeight="1">
      <c r="A98" s="455" t="s">
        <v>113</v>
      </c>
      <c r="B98" s="19" t="s">
        <v>185</v>
      </c>
      <c r="C98" s="311"/>
    </row>
    <row r="99" spans="1:3" ht="12" customHeight="1">
      <c r="A99" s="455" t="s">
        <v>103</v>
      </c>
      <c r="B99" s="8" t="s">
        <v>516</v>
      </c>
      <c r="C99" s="311"/>
    </row>
    <row r="100" spans="1:3" ht="12" customHeight="1">
      <c r="A100" s="455" t="s">
        <v>104</v>
      </c>
      <c r="B100" s="143" t="s">
        <v>446</v>
      </c>
      <c r="C100" s="311"/>
    </row>
    <row r="101" spans="1:3" ht="12" customHeight="1">
      <c r="A101" s="455" t="s">
        <v>114</v>
      </c>
      <c r="B101" s="143" t="s">
        <v>445</v>
      </c>
      <c r="C101" s="311"/>
    </row>
    <row r="102" spans="1:3" ht="12" customHeight="1">
      <c r="A102" s="455" t="s">
        <v>115</v>
      </c>
      <c r="B102" s="143" t="s">
        <v>354</v>
      </c>
      <c r="C102" s="311"/>
    </row>
    <row r="103" spans="1:3" ht="12" customHeight="1">
      <c r="A103" s="455" t="s">
        <v>116</v>
      </c>
      <c r="B103" s="144" t="s">
        <v>355</v>
      </c>
      <c r="C103" s="311"/>
    </row>
    <row r="104" spans="1:3" ht="12" customHeight="1">
      <c r="A104" s="455" t="s">
        <v>117</v>
      </c>
      <c r="B104" s="144" t="s">
        <v>356</v>
      </c>
      <c r="C104" s="311"/>
    </row>
    <row r="105" spans="1:3" ht="12" customHeight="1">
      <c r="A105" s="455" t="s">
        <v>119</v>
      </c>
      <c r="B105" s="143" t="s">
        <v>357</v>
      </c>
      <c r="C105" s="311"/>
    </row>
    <row r="106" spans="1:3" ht="12" customHeight="1">
      <c r="A106" s="455" t="s">
        <v>186</v>
      </c>
      <c r="B106" s="143" t="s">
        <v>358</v>
      </c>
      <c r="C106" s="311"/>
    </row>
    <row r="107" spans="1:3" ht="12" customHeight="1">
      <c r="A107" s="455" t="s">
        <v>352</v>
      </c>
      <c r="B107" s="144" t="s">
        <v>359</v>
      </c>
      <c r="C107" s="311"/>
    </row>
    <row r="108" spans="1:3" ht="12" customHeight="1">
      <c r="A108" s="463" t="s">
        <v>353</v>
      </c>
      <c r="B108" s="145" t="s">
        <v>360</v>
      </c>
      <c r="C108" s="311"/>
    </row>
    <row r="109" spans="1:3" ht="12" customHeight="1">
      <c r="A109" s="455" t="s">
        <v>443</v>
      </c>
      <c r="B109" s="145" t="s">
        <v>361</v>
      </c>
      <c r="C109" s="311"/>
    </row>
    <row r="110" spans="1:3" ht="12" customHeight="1">
      <c r="A110" s="455" t="s">
        <v>444</v>
      </c>
      <c r="B110" s="144" t="s">
        <v>362</v>
      </c>
      <c r="C110" s="309"/>
    </row>
    <row r="111" spans="1:3" ht="12" customHeight="1">
      <c r="A111" s="455" t="s">
        <v>448</v>
      </c>
      <c r="B111" s="11" t="s">
        <v>51</v>
      </c>
      <c r="C111" s="309"/>
    </row>
    <row r="112" spans="1:3" ht="12" customHeight="1">
      <c r="A112" s="456" t="s">
        <v>449</v>
      </c>
      <c r="B112" s="8" t="s">
        <v>517</v>
      </c>
      <c r="C112" s="311"/>
    </row>
    <row r="113" spans="1:3" ht="12" customHeight="1" thickBot="1">
      <c r="A113" s="464" t="s">
        <v>450</v>
      </c>
      <c r="B113" s="146" t="s">
        <v>518</v>
      </c>
      <c r="C113" s="315"/>
    </row>
    <row r="114" spans="1:3" ht="12" customHeight="1" thickBot="1">
      <c r="A114" s="31" t="s">
        <v>20</v>
      </c>
      <c r="B114" s="27" t="s">
        <v>363</v>
      </c>
      <c r="C114" s="307">
        <f>+C115+C117+C119</f>
        <v>0</v>
      </c>
    </row>
    <row r="115" spans="1:3" ht="12" customHeight="1">
      <c r="A115" s="454" t="s">
        <v>105</v>
      </c>
      <c r="B115" s="8" t="s">
        <v>232</v>
      </c>
      <c r="C115" s="310"/>
    </row>
    <row r="116" spans="1:3" ht="12" customHeight="1">
      <c r="A116" s="454" t="s">
        <v>106</v>
      </c>
      <c r="B116" s="12" t="s">
        <v>367</v>
      </c>
      <c r="C116" s="310"/>
    </row>
    <row r="117" spans="1:3" ht="12" customHeight="1">
      <c r="A117" s="454" t="s">
        <v>107</v>
      </c>
      <c r="B117" s="12" t="s">
        <v>187</v>
      </c>
      <c r="C117" s="309"/>
    </row>
    <row r="118" spans="1:3" ht="12" customHeight="1">
      <c r="A118" s="454" t="s">
        <v>108</v>
      </c>
      <c r="B118" s="12" t="s">
        <v>368</v>
      </c>
      <c r="C118" s="274"/>
    </row>
    <row r="119" spans="1:3" ht="12" customHeight="1">
      <c r="A119" s="454" t="s">
        <v>109</v>
      </c>
      <c r="B119" s="304" t="s">
        <v>234</v>
      </c>
      <c r="C119" s="274"/>
    </row>
    <row r="120" spans="1:3" ht="12" customHeight="1">
      <c r="A120" s="454" t="s">
        <v>118</v>
      </c>
      <c r="B120" s="303" t="s">
        <v>433</v>
      </c>
      <c r="C120" s="274"/>
    </row>
    <row r="121" spans="1:3" ht="12" customHeight="1">
      <c r="A121" s="454" t="s">
        <v>120</v>
      </c>
      <c r="B121" s="431" t="s">
        <v>373</v>
      </c>
      <c r="C121" s="274"/>
    </row>
    <row r="122" spans="1:3" ht="12" customHeight="1">
      <c r="A122" s="454" t="s">
        <v>188</v>
      </c>
      <c r="B122" s="144" t="s">
        <v>356</v>
      </c>
      <c r="C122" s="274"/>
    </row>
    <row r="123" spans="1:3" ht="12" customHeight="1">
      <c r="A123" s="454" t="s">
        <v>189</v>
      </c>
      <c r="B123" s="144" t="s">
        <v>372</v>
      </c>
      <c r="C123" s="274"/>
    </row>
    <row r="124" spans="1:3" ht="12" customHeight="1">
      <c r="A124" s="454" t="s">
        <v>190</v>
      </c>
      <c r="B124" s="144" t="s">
        <v>371</v>
      </c>
      <c r="C124" s="274"/>
    </row>
    <row r="125" spans="1:3" ht="12" customHeight="1">
      <c r="A125" s="454" t="s">
        <v>364</v>
      </c>
      <c r="B125" s="144" t="s">
        <v>359</v>
      </c>
      <c r="C125" s="274"/>
    </row>
    <row r="126" spans="1:3" ht="12" customHeight="1">
      <c r="A126" s="454" t="s">
        <v>365</v>
      </c>
      <c r="B126" s="144" t="s">
        <v>370</v>
      </c>
      <c r="C126" s="274"/>
    </row>
    <row r="127" spans="1:3" ht="12" customHeight="1" thickBot="1">
      <c r="A127" s="463" t="s">
        <v>366</v>
      </c>
      <c r="B127" s="144" t="s">
        <v>369</v>
      </c>
      <c r="C127" s="276"/>
    </row>
    <row r="128" spans="1:3" ht="12" customHeight="1" thickBot="1">
      <c r="A128" s="31" t="s">
        <v>21</v>
      </c>
      <c r="B128" s="124" t="s">
        <v>453</v>
      </c>
      <c r="C128" s="307">
        <f>+C93+C114</f>
        <v>0</v>
      </c>
    </row>
    <row r="129" spans="1:3" ht="12" customHeight="1" thickBot="1">
      <c r="A129" s="31" t="s">
        <v>22</v>
      </c>
      <c r="B129" s="124" t="s">
        <v>454</v>
      </c>
      <c r="C129" s="307">
        <f>+C130+C131+C132</f>
        <v>0</v>
      </c>
    </row>
    <row r="130" spans="1:3" s="98" customFormat="1" ht="12" customHeight="1">
      <c r="A130" s="454" t="s">
        <v>271</v>
      </c>
      <c r="B130" s="9" t="s">
        <v>522</v>
      </c>
      <c r="C130" s="274"/>
    </row>
    <row r="131" spans="1:3" ht="12" customHeight="1">
      <c r="A131" s="454" t="s">
        <v>272</v>
      </c>
      <c r="B131" s="9" t="s">
        <v>462</v>
      </c>
      <c r="C131" s="274"/>
    </row>
    <row r="132" spans="1:3" ht="12" customHeight="1" thickBot="1">
      <c r="A132" s="463" t="s">
        <v>273</v>
      </c>
      <c r="B132" s="7" t="s">
        <v>521</v>
      </c>
      <c r="C132" s="274"/>
    </row>
    <row r="133" spans="1:3" ht="12" customHeight="1" thickBot="1">
      <c r="A133" s="31" t="s">
        <v>23</v>
      </c>
      <c r="B133" s="124" t="s">
        <v>455</v>
      </c>
      <c r="C133" s="307">
        <f>+C134+C135+C136+C137+C138+C139</f>
        <v>0</v>
      </c>
    </row>
    <row r="134" spans="1:3" ht="12" customHeight="1">
      <c r="A134" s="454" t="s">
        <v>92</v>
      </c>
      <c r="B134" s="9" t="s">
        <v>464</v>
      </c>
      <c r="C134" s="274"/>
    </row>
    <row r="135" spans="1:3" ht="12" customHeight="1">
      <c r="A135" s="454" t="s">
        <v>93</v>
      </c>
      <c r="B135" s="9" t="s">
        <v>456</v>
      </c>
      <c r="C135" s="274"/>
    </row>
    <row r="136" spans="1:3" ht="12" customHeight="1">
      <c r="A136" s="454" t="s">
        <v>94</v>
      </c>
      <c r="B136" s="9" t="s">
        <v>457</v>
      </c>
      <c r="C136" s="274"/>
    </row>
    <row r="137" spans="1:3" ht="12" customHeight="1">
      <c r="A137" s="454" t="s">
        <v>175</v>
      </c>
      <c r="B137" s="9" t="s">
        <v>520</v>
      </c>
      <c r="C137" s="274"/>
    </row>
    <row r="138" spans="1:3" ht="12" customHeight="1">
      <c r="A138" s="454" t="s">
        <v>176</v>
      </c>
      <c r="B138" s="9" t="s">
        <v>459</v>
      </c>
      <c r="C138" s="274"/>
    </row>
    <row r="139" spans="1:3" s="98" customFormat="1" ht="12" customHeight="1" thickBot="1">
      <c r="A139" s="463" t="s">
        <v>177</v>
      </c>
      <c r="B139" s="7" t="s">
        <v>460</v>
      </c>
      <c r="C139" s="274"/>
    </row>
    <row r="140" spans="1:11" ht="12" customHeight="1" thickBot="1">
      <c r="A140" s="31" t="s">
        <v>24</v>
      </c>
      <c r="B140" s="124" t="s">
        <v>547</v>
      </c>
      <c r="C140" s="313">
        <f>+C141+C142+C144+C145+C143</f>
        <v>0</v>
      </c>
      <c r="K140" s="256"/>
    </row>
    <row r="141" spans="1:3" ht="12.75">
      <c r="A141" s="454" t="s">
        <v>95</v>
      </c>
      <c r="B141" s="9" t="s">
        <v>374</v>
      </c>
      <c r="C141" s="274"/>
    </row>
    <row r="142" spans="1:3" ht="12" customHeight="1">
      <c r="A142" s="454" t="s">
        <v>96</v>
      </c>
      <c r="B142" s="9" t="s">
        <v>375</v>
      </c>
      <c r="C142" s="274"/>
    </row>
    <row r="143" spans="1:3" s="98" customFormat="1" ht="12" customHeight="1">
      <c r="A143" s="454" t="s">
        <v>291</v>
      </c>
      <c r="B143" s="9" t="s">
        <v>546</v>
      </c>
      <c r="C143" s="274"/>
    </row>
    <row r="144" spans="1:3" s="98" customFormat="1" ht="12" customHeight="1">
      <c r="A144" s="454" t="s">
        <v>292</v>
      </c>
      <c r="B144" s="9" t="s">
        <v>469</v>
      </c>
      <c r="C144" s="274"/>
    </row>
    <row r="145" spans="1:3" s="98" customFormat="1" ht="12" customHeight="1" thickBot="1">
      <c r="A145" s="463" t="s">
        <v>293</v>
      </c>
      <c r="B145" s="7" t="s">
        <v>394</v>
      </c>
      <c r="C145" s="274"/>
    </row>
    <row r="146" spans="1:3" s="98" customFormat="1" ht="12" customHeight="1" thickBot="1">
      <c r="A146" s="31" t="s">
        <v>25</v>
      </c>
      <c r="B146" s="124" t="s">
        <v>470</v>
      </c>
      <c r="C146" s="316">
        <f>+C147+C148+C149+C150+C151</f>
        <v>0</v>
      </c>
    </row>
    <row r="147" spans="1:3" s="98" customFormat="1" ht="12" customHeight="1">
      <c r="A147" s="454" t="s">
        <v>97</v>
      </c>
      <c r="B147" s="9" t="s">
        <v>465</v>
      </c>
      <c r="C147" s="274"/>
    </row>
    <row r="148" spans="1:3" s="98" customFormat="1" ht="12" customHeight="1">
      <c r="A148" s="454" t="s">
        <v>98</v>
      </c>
      <c r="B148" s="9" t="s">
        <v>472</v>
      </c>
      <c r="C148" s="274"/>
    </row>
    <row r="149" spans="1:3" s="98" customFormat="1" ht="12" customHeight="1">
      <c r="A149" s="454" t="s">
        <v>303</v>
      </c>
      <c r="B149" s="9" t="s">
        <v>467</v>
      </c>
      <c r="C149" s="274"/>
    </row>
    <row r="150" spans="1:3" ht="12.75" customHeight="1">
      <c r="A150" s="454" t="s">
        <v>304</v>
      </c>
      <c r="B150" s="9" t="s">
        <v>523</v>
      </c>
      <c r="C150" s="274"/>
    </row>
    <row r="151" spans="1:3" ht="12.75" customHeight="1" thickBot="1">
      <c r="A151" s="463" t="s">
        <v>471</v>
      </c>
      <c r="B151" s="7" t="s">
        <v>474</v>
      </c>
      <c r="C151" s="276"/>
    </row>
    <row r="152" spans="1:3" ht="12.75" customHeight="1" thickBot="1">
      <c r="A152" s="510" t="s">
        <v>26</v>
      </c>
      <c r="B152" s="124" t="s">
        <v>475</v>
      </c>
      <c r="C152" s="316"/>
    </row>
    <row r="153" spans="1:3" ht="12" customHeight="1" thickBot="1">
      <c r="A153" s="510" t="s">
        <v>27</v>
      </c>
      <c r="B153" s="124" t="s">
        <v>476</v>
      </c>
      <c r="C153" s="316"/>
    </row>
    <row r="154" spans="1:3" ht="15" customHeight="1" thickBot="1">
      <c r="A154" s="31" t="s">
        <v>28</v>
      </c>
      <c r="B154" s="124" t="s">
        <v>478</v>
      </c>
      <c r="C154" s="445">
        <f>+C129+C133+C140+C146+C152+C153</f>
        <v>0</v>
      </c>
    </row>
    <row r="155" spans="1:3" ht="13.5" thickBot="1">
      <c r="A155" s="465" t="s">
        <v>29</v>
      </c>
      <c r="B155" s="398" t="s">
        <v>477</v>
      </c>
      <c r="C155" s="445">
        <f>+C128+C154</f>
        <v>0</v>
      </c>
    </row>
    <row r="156" spans="1:3" ht="15" customHeight="1" thickBot="1">
      <c r="A156" s="406"/>
      <c r="B156" s="407"/>
      <c r="C156" s="408"/>
    </row>
    <row r="157" spans="1:3" ht="14.25" customHeight="1" thickBot="1">
      <c r="A157" s="254" t="s">
        <v>524</v>
      </c>
      <c r="B157" s="255"/>
      <c r="C157" s="121"/>
    </row>
    <row r="158" spans="1:3" ht="13.5" thickBot="1">
      <c r="A158" s="254" t="s">
        <v>206</v>
      </c>
      <c r="B158" s="255"/>
      <c r="C1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45">
      <selection activeCell="C2" sqref="C2"/>
    </sheetView>
  </sheetViews>
  <sheetFormatPr defaultColWidth="9.37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 thickBot="1">
      <c r="A1" s="231"/>
      <c r="B1" s="233"/>
      <c r="C1" s="580" t="str">
        <f>+CONCATENATE("9.1.2. melléklet a ……/",LEFT(ÖSSZEFÜGGÉSEK!A5,4),". (….) önkormányzati rendelethez")</f>
        <v>9.1.2. melléklet a ……/2018. (….) önkormányzati rendelethez</v>
      </c>
    </row>
    <row r="2" spans="1:3" s="94" customFormat="1" ht="21" customHeight="1">
      <c r="A2" s="425" t="s">
        <v>62</v>
      </c>
      <c r="B2" s="368" t="s">
        <v>228</v>
      </c>
      <c r="C2" s="370" t="s">
        <v>55</v>
      </c>
    </row>
    <row r="3" spans="1:3" s="94" customFormat="1" ht="15.75" thickBot="1">
      <c r="A3" s="234" t="s">
        <v>203</v>
      </c>
      <c r="B3" s="369" t="s">
        <v>435</v>
      </c>
      <c r="C3" s="509" t="s">
        <v>61</v>
      </c>
    </row>
    <row r="4" spans="1:3" s="95" customFormat="1" ht="15.75" customHeight="1" thickBot="1">
      <c r="A4" s="235"/>
      <c r="B4" s="235"/>
      <c r="C4" s="236" t="str">
        <f>'9.1.1. sz. mell '!C4</f>
        <v>Forintban!</v>
      </c>
    </row>
    <row r="5" spans="1:3" ht="13.5" thickBot="1">
      <c r="A5" s="426" t="s">
        <v>205</v>
      </c>
      <c r="B5" s="237" t="s">
        <v>569</v>
      </c>
      <c r="C5" s="371" t="s">
        <v>56</v>
      </c>
    </row>
    <row r="6" spans="1:3" s="68" customFormat="1" ht="12.75" customHeight="1" thickBot="1">
      <c r="A6" s="200"/>
      <c r="B6" s="201" t="s">
        <v>498</v>
      </c>
      <c r="C6" s="202" t="s">
        <v>499</v>
      </c>
    </row>
    <row r="7" spans="1:3" s="68" customFormat="1" ht="15.75" customHeight="1" thickBot="1">
      <c r="A7" s="239"/>
      <c r="B7" s="240" t="s">
        <v>57</v>
      </c>
      <c r="C7" s="372"/>
    </row>
    <row r="8" spans="1:3" s="68" customFormat="1" ht="12" customHeight="1" thickBot="1">
      <c r="A8" s="31" t="s">
        <v>19</v>
      </c>
      <c r="B8" s="21" t="s">
        <v>255</v>
      </c>
      <c r="C8" s="307">
        <f>+C9+C10+C11+C12+C13+C14</f>
        <v>0</v>
      </c>
    </row>
    <row r="9" spans="1:3" s="96" customFormat="1" ht="12" customHeight="1">
      <c r="A9" s="454" t="s">
        <v>99</v>
      </c>
      <c r="B9" s="435" t="s">
        <v>256</v>
      </c>
      <c r="C9" s="310"/>
    </row>
    <row r="10" spans="1:3" s="97" customFormat="1" ht="12" customHeight="1">
      <c r="A10" s="455" t="s">
        <v>100</v>
      </c>
      <c r="B10" s="436" t="s">
        <v>257</v>
      </c>
      <c r="C10" s="309"/>
    </row>
    <row r="11" spans="1:3" s="97" customFormat="1" ht="12" customHeight="1">
      <c r="A11" s="455" t="s">
        <v>101</v>
      </c>
      <c r="B11" s="436" t="s">
        <v>556</v>
      </c>
      <c r="C11" s="309"/>
    </row>
    <row r="12" spans="1:3" s="97" customFormat="1" ht="12" customHeight="1">
      <c r="A12" s="455" t="s">
        <v>102</v>
      </c>
      <c r="B12" s="436" t="s">
        <v>259</v>
      </c>
      <c r="C12" s="309"/>
    </row>
    <row r="13" spans="1:3" s="97" customFormat="1" ht="12" customHeight="1">
      <c r="A13" s="455" t="s">
        <v>148</v>
      </c>
      <c r="B13" s="436" t="s">
        <v>511</v>
      </c>
      <c r="C13" s="309"/>
    </row>
    <row r="14" spans="1:3" s="96" customFormat="1" ht="12" customHeight="1" thickBot="1">
      <c r="A14" s="456" t="s">
        <v>103</v>
      </c>
      <c r="B14" s="437" t="s">
        <v>438</v>
      </c>
      <c r="C14" s="309"/>
    </row>
    <row r="15" spans="1:3" s="96" customFormat="1" ht="12" customHeight="1" thickBot="1">
      <c r="A15" s="31" t="s">
        <v>20</v>
      </c>
      <c r="B15" s="302" t="s">
        <v>260</v>
      </c>
      <c r="C15" s="307">
        <f>+C16+C17+C18+C19+C20</f>
        <v>0</v>
      </c>
    </row>
    <row r="16" spans="1:3" s="96" customFormat="1" ht="12" customHeight="1">
      <c r="A16" s="454" t="s">
        <v>105</v>
      </c>
      <c r="B16" s="435" t="s">
        <v>261</v>
      </c>
      <c r="C16" s="310"/>
    </row>
    <row r="17" spans="1:3" s="96" customFormat="1" ht="12" customHeight="1">
      <c r="A17" s="455" t="s">
        <v>106</v>
      </c>
      <c r="B17" s="436" t="s">
        <v>262</v>
      </c>
      <c r="C17" s="309"/>
    </row>
    <row r="18" spans="1:3" s="96" customFormat="1" ht="12" customHeight="1">
      <c r="A18" s="455" t="s">
        <v>107</v>
      </c>
      <c r="B18" s="436" t="s">
        <v>427</v>
      </c>
      <c r="C18" s="309"/>
    </row>
    <row r="19" spans="1:3" s="96" customFormat="1" ht="12" customHeight="1">
      <c r="A19" s="455" t="s">
        <v>108</v>
      </c>
      <c r="B19" s="436" t="s">
        <v>428</v>
      </c>
      <c r="C19" s="309"/>
    </row>
    <row r="20" spans="1:3" s="96" customFormat="1" ht="12" customHeight="1">
      <c r="A20" s="455" t="s">
        <v>109</v>
      </c>
      <c r="B20" s="436" t="s">
        <v>263</v>
      </c>
      <c r="C20" s="309"/>
    </row>
    <row r="21" spans="1:3" s="97" customFormat="1" ht="12" customHeight="1" thickBot="1">
      <c r="A21" s="456" t="s">
        <v>118</v>
      </c>
      <c r="B21" s="437" t="s">
        <v>264</v>
      </c>
      <c r="C21" s="311"/>
    </row>
    <row r="22" spans="1:3" s="97" customFormat="1" ht="12" customHeight="1" thickBot="1">
      <c r="A22" s="31" t="s">
        <v>21</v>
      </c>
      <c r="B22" s="21" t="s">
        <v>265</v>
      </c>
      <c r="C22" s="307">
        <f>+C23+C24+C25+C26+C27</f>
        <v>0</v>
      </c>
    </row>
    <row r="23" spans="1:3" s="97" customFormat="1" ht="12" customHeight="1">
      <c r="A23" s="454" t="s">
        <v>88</v>
      </c>
      <c r="B23" s="435" t="s">
        <v>266</v>
      </c>
      <c r="C23" s="310"/>
    </row>
    <row r="24" spans="1:3" s="96" customFormat="1" ht="12" customHeight="1">
      <c r="A24" s="455" t="s">
        <v>89</v>
      </c>
      <c r="B24" s="436" t="s">
        <v>267</v>
      </c>
      <c r="C24" s="309"/>
    </row>
    <row r="25" spans="1:3" s="97" customFormat="1" ht="12" customHeight="1">
      <c r="A25" s="455" t="s">
        <v>90</v>
      </c>
      <c r="B25" s="436" t="s">
        <v>429</v>
      </c>
      <c r="C25" s="309"/>
    </row>
    <row r="26" spans="1:3" s="97" customFormat="1" ht="12" customHeight="1">
      <c r="A26" s="455" t="s">
        <v>91</v>
      </c>
      <c r="B26" s="436" t="s">
        <v>430</v>
      </c>
      <c r="C26" s="309"/>
    </row>
    <row r="27" spans="1:3" s="97" customFormat="1" ht="12" customHeight="1">
      <c r="A27" s="455" t="s">
        <v>171</v>
      </c>
      <c r="B27" s="436" t="s">
        <v>268</v>
      </c>
      <c r="C27" s="309"/>
    </row>
    <row r="28" spans="1:3" s="97" customFormat="1" ht="12" customHeight="1" thickBot="1">
      <c r="A28" s="456" t="s">
        <v>172</v>
      </c>
      <c r="B28" s="437" t="s">
        <v>269</v>
      </c>
      <c r="C28" s="311"/>
    </row>
    <row r="29" spans="1:3" s="97" customFormat="1" ht="12" customHeight="1" thickBot="1">
      <c r="A29" s="31" t="s">
        <v>173</v>
      </c>
      <c r="B29" s="21" t="s">
        <v>270</v>
      </c>
      <c r="C29" s="313">
        <f>SUM(C30:C36)</f>
        <v>0</v>
      </c>
    </row>
    <row r="30" spans="1:3" s="97" customFormat="1" ht="12" customHeight="1">
      <c r="A30" s="454" t="s">
        <v>271</v>
      </c>
      <c r="B30" s="435" t="s">
        <v>561</v>
      </c>
      <c r="C30" s="310"/>
    </row>
    <row r="31" spans="1:3" s="97" customFormat="1" ht="12" customHeight="1">
      <c r="A31" s="455" t="s">
        <v>272</v>
      </c>
      <c r="B31" s="436" t="s">
        <v>562</v>
      </c>
      <c r="C31" s="309"/>
    </row>
    <row r="32" spans="1:3" s="97" customFormat="1" ht="12" customHeight="1">
      <c r="A32" s="455" t="s">
        <v>273</v>
      </c>
      <c r="B32" s="436" t="s">
        <v>563</v>
      </c>
      <c r="C32" s="309"/>
    </row>
    <row r="33" spans="1:3" s="97" customFormat="1" ht="12" customHeight="1">
      <c r="A33" s="455" t="s">
        <v>274</v>
      </c>
      <c r="B33" s="436" t="s">
        <v>564</v>
      </c>
      <c r="C33" s="309"/>
    </row>
    <row r="34" spans="1:3" s="97" customFormat="1" ht="12" customHeight="1">
      <c r="A34" s="455" t="s">
        <v>558</v>
      </c>
      <c r="B34" s="436" t="s">
        <v>275</v>
      </c>
      <c r="C34" s="309"/>
    </row>
    <row r="35" spans="1:3" s="97" customFormat="1" ht="12" customHeight="1">
      <c r="A35" s="455" t="s">
        <v>559</v>
      </c>
      <c r="B35" s="436" t="s">
        <v>276</v>
      </c>
      <c r="C35" s="309"/>
    </row>
    <row r="36" spans="1:3" s="97" customFormat="1" ht="12" customHeight="1" thickBot="1">
      <c r="A36" s="456" t="s">
        <v>560</v>
      </c>
      <c r="B36" s="437" t="s">
        <v>277</v>
      </c>
      <c r="C36" s="311"/>
    </row>
    <row r="37" spans="1:3" s="97" customFormat="1" ht="12" customHeight="1" thickBot="1">
      <c r="A37" s="31" t="s">
        <v>23</v>
      </c>
      <c r="B37" s="21" t="s">
        <v>439</v>
      </c>
      <c r="C37" s="307">
        <f>SUM(C38:C48)</f>
        <v>0</v>
      </c>
    </row>
    <row r="38" spans="1:3" s="97" customFormat="1" ht="12" customHeight="1">
      <c r="A38" s="454" t="s">
        <v>92</v>
      </c>
      <c r="B38" s="435" t="s">
        <v>280</v>
      </c>
      <c r="C38" s="310"/>
    </row>
    <row r="39" spans="1:3" s="97" customFormat="1" ht="12" customHeight="1">
      <c r="A39" s="455" t="s">
        <v>93</v>
      </c>
      <c r="B39" s="436" t="s">
        <v>281</v>
      </c>
      <c r="C39" s="309"/>
    </row>
    <row r="40" spans="1:3" s="97" customFormat="1" ht="12" customHeight="1">
      <c r="A40" s="455" t="s">
        <v>94</v>
      </c>
      <c r="B40" s="436" t="s">
        <v>282</v>
      </c>
      <c r="C40" s="309"/>
    </row>
    <row r="41" spans="1:3" s="97" customFormat="1" ht="12" customHeight="1">
      <c r="A41" s="455" t="s">
        <v>175</v>
      </c>
      <c r="B41" s="436" t="s">
        <v>283</v>
      </c>
      <c r="C41" s="309"/>
    </row>
    <row r="42" spans="1:3" s="97" customFormat="1" ht="12" customHeight="1">
      <c r="A42" s="455" t="s">
        <v>176</v>
      </c>
      <c r="B42" s="436" t="s">
        <v>284</v>
      </c>
      <c r="C42" s="309"/>
    </row>
    <row r="43" spans="1:3" s="97" customFormat="1" ht="12" customHeight="1">
      <c r="A43" s="455" t="s">
        <v>177</v>
      </c>
      <c r="B43" s="436" t="s">
        <v>285</v>
      </c>
      <c r="C43" s="309"/>
    </row>
    <row r="44" spans="1:3" s="97" customFormat="1" ht="12" customHeight="1">
      <c r="A44" s="455" t="s">
        <v>178</v>
      </c>
      <c r="B44" s="436" t="s">
        <v>286</v>
      </c>
      <c r="C44" s="309"/>
    </row>
    <row r="45" spans="1:3" s="97" customFormat="1" ht="12" customHeight="1">
      <c r="A45" s="455" t="s">
        <v>179</v>
      </c>
      <c r="B45" s="436" t="s">
        <v>567</v>
      </c>
      <c r="C45" s="309"/>
    </row>
    <row r="46" spans="1:3" s="97" customFormat="1" ht="12" customHeight="1">
      <c r="A46" s="455" t="s">
        <v>278</v>
      </c>
      <c r="B46" s="436" t="s">
        <v>288</v>
      </c>
      <c r="C46" s="312"/>
    </row>
    <row r="47" spans="1:3" s="97" customFormat="1" ht="12" customHeight="1">
      <c r="A47" s="456" t="s">
        <v>279</v>
      </c>
      <c r="B47" s="437" t="s">
        <v>441</v>
      </c>
      <c r="C47" s="422"/>
    </row>
    <row r="48" spans="1:3" s="97" customFormat="1" ht="12" customHeight="1" thickBot="1">
      <c r="A48" s="456" t="s">
        <v>440</v>
      </c>
      <c r="B48" s="437" t="s">
        <v>289</v>
      </c>
      <c r="C48" s="422"/>
    </row>
    <row r="49" spans="1:3" s="97" customFormat="1" ht="12" customHeight="1" thickBot="1">
      <c r="A49" s="31" t="s">
        <v>24</v>
      </c>
      <c r="B49" s="21" t="s">
        <v>290</v>
      </c>
      <c r="C49" s="307">
        <f>SUM(C50:C54)</f>
        <v>0</v>
      </c>
    </row>
    <row r="50" spans="1:3" s="97" customFormat="1" ht="12" customHeight="1">
      <c r="A50" s="454" t="s">
        <v>95</v>
      </c>
      <c r="B50" s="435" t="s">
        <v>294</v>
      </c>
      <c r="C50" s="479"/>
    </row>
    <row r="51" spans="1:3" s="97" customFormat="1" ht="12" customHeight="1">
      <c r="A51" s="455" t="s">
        <v>96</v>
      </c>
      <c r="B51" s="436" t="s">
        <v>295</v>
      </c>
      <c r="C51" s="312"/>
    </row>
    <row r="52" spans="1:3" s="97" customFormat="1" ht="12" customHeight="1">
      <c r="A52" s="455" t="s">
        <v>291</v>
      </c>
      <c r="B52" s="436" t="s">
        <v>296</v>
      </c>
      <c r="C52" s="312"/>
    </row>
    <row r="53" spans="1:3" s="97" customFormat="1" ht="12" customHeight="1">
      <c r="A53" s="455" t="s">
        <v>292</v>
      </c>
      <c r="B53" s="436" t="s">
        <v>297</v>
      </c>
      <c r="C53" s="312"/>
    </row>
    <row r="54" spans="1:3" s="97" customFormat="1" ht="12" customHeight="1" thickBot="1">
      <c r="A54" s="456" t="s">
        <v>293</v>
      </c>
      <c r="B54" s="437" t="s">
        <v>298</v>
      </c>
      <c r="C54" s="422"/>
    </row>
    <row r="55" spans="1:3" s="97" customFormat="1" ht="12" customHeight="1" thickBot="1">
      <c r="A55" s="31" t="s">
        <v>180</v>
      </c>
      <c r="B55" s="21" t="s">
        <v>299</v>
      </c>
      <c r="C55" s="307">
        <f>SUM(C56:C58)</f>
        <v>0</v>
      </c>
    </row>
    <row r="56" spans="1:3" s="97" customFormat="1" ht="12" customHeight="1">
      <c r="A56" s="454" t="s">
        <v>97</v>
      </c>
      <c r="B56" s="435" t="s">
        <v>300</v>
      </c>
      <c r="C56" s="310"/>
    </row>
    <row r="57" spans="1:3" s="97" customFormat="1" ht="12" customHeight="1">
      <c r="A57" s="455" t="s">
        <v>98</v>
      </c>
      <c r="B57" s="436" t="s">
        <v>431</v>
      </c>
      <c r="C57" s="309"/>
    </row>
    <row r="58" spans="1:3" s="97" customFormat="1" ht="12" customHeight="1">
      <c r="A58" s="455" t="s">
        <v>303</v>
      </c>
      <c r="B58" s="436" t="s">
        <v>301</v>
      </c>
      <c r="C58" s="309"/>
    </row>
    <row r="59" spans="1:3" s="97" customFormat="1" ht="12" customHeight="1" thickBot="1">
      <c r="A59" s="456" t="s">
        <v>304</v>
      </c>
      <c r="B59" s="437" t="s">
        <v>302</v>
      </c>
      <c r="C59" s="311"/>
    </row>
    <row r="60" spans="1:3" s="97" customFormat="1" ht="12" customHeight="1" thickBot="1">
      <c r="A60" s="31" t="s">
        <v>26</v>
      </c>
      <c r="B60" s="302" t="s">
        <v>305</v>
      </c>
      <c r="C60" s="307">
        <f>SUM(C61:C63)</f>
        <v>0</v>
      </c>
    </row>
    <row r="61" spans="1:3" s="97" customFormat="1" ht="12" customHeight="1">
      <c r="A61" s="454" t="s">
        <v>181</v>
      </c>
      <c r="B61" s="435" t="s">
        <v>307</v>
      </c>
      <c r="C61" s="312"/>
    </row>
    <row r="62" spans="1:3" s="97" customFormat="1" ht="12" customHeight="1">
      <c r="A62" s="455" t="s">
        <v>182</v>
      </c>
      <c r="B62" s="436" t="s">
        <v>432</v>
      </c>
      <c r="C62" s="312"/>
    </row>
    <row r="63" spans="1:3" s="97" customFormat="1" ht="12" customHeight="1">
      <c r="A63" s="455" t="s">
        <v>233</v>
      </c>
      <c r="B63" s="436" t="s">
        <v>308</v>
      </c>
      <c r="C63" s="312"/>
    </row>
    <row r="64" spans="1:3" s="97" customFormat="1" ht="12" customHeight="1" thickBot="1">
      <c r="A64" s="456" t="s">
        <v>306</v>
      </c>
      <c r="B64" s="437" t="s">
        <v>309</v>
      </c>
      <c r="C64" s="312"/>
    </row>
    <row r="65" spans="1:3" s="97" customFormat="1" ht="12" customHeight="1" thickBot="1">
      <c r="A65" s="31" t="s">
        <v>27</v>
      </c>
      <c r="B65" s="21" t="s">
        <v>310</v>
      </c>
      <c r="C65" s="313">
        <f>+C8+C15+C22+C29+C37+C49+C55+C60</f>
        <v>0</v>
      </c>
    </row>
    <row r="66" spans="1:3" s="97" customFormat="1" ht="12" customHeight="1" thickBot="1">
      <c r="A66" s="457" t="s">
        <v>398</v>
      </c>
      <c r="B66" s="302" t="s">
        <v>312</v>
      </c>
      <c r="C66" s="307">
        <f>SUM(C67:C69)</f>
        <v>0</v>
      </c>
    </row>
    <row r="67" spans="1:3" s="97" customFormat="1" ht="12" customHeight="1">
      <c r="A67" s="454" t="s">
        <v>340</v>
      </c>
      <c r="B67" s="435" t="s">
        <v>313</v>
      </c>
      <c r="C67" s="312"/>
    </row>
    <row r="68" spans="1:3" s="97" customFormat="1" ht="12" customHeight="1">
      <c r="A68" s="455" t="s">
        <v>349</v>
      </c>
      <c r="B68" s="436" t="s">
        <v>314</v>
      </c>
      <c r="C68" s="312"/>
    </row>
    <row r="69" spans="1:3" s="97" customFormat="1" ht="12" customHeight="1" thickBot="1">
      <c r="A69" s="456" t="s">
        <v>350</v>
      </c>
      <c r="B69" s="438" t="s">
        <v>315</v>
      </c>
      <c r="C69" s="312"/>
    </row>
    <row r="70" spans="1:3" s="97" customFormat="1" ht="12" customHeight="1" thickBot="1">
      <c r="A70" s="457" t="s">
        <v>316</v>
      </c>
      <c r="B70" s="302" t="s">
        <v>317</v>
      </c>
      <c r="C70" s="307">
        <f>SUM(C71:C74)</f>
        <v>0</v>
      </c>
    </row>
    <row r="71" spans="1:3" s="97" customFormat="1" ht="12" customHeight="1">
      <c r="A71" s="454" t="s">
        <v>149</v>
      </c>
      <c r="B71" s="435" t="s">
        <v>318</v>
      </c>
      <c r="C71" s="312"/>
    </row>
    <row r="72" spans="1:3" s="97" customFormat="1" ht="12" customHeight="1">
      <c r="A72" s="455" t="s">
        <v>150</v>
      </c>
      <c r="B72" s="436" t="s">
        <v>577</v>
      </c>
      <c r="C72" s="312"/>
    </row>
    <row r="73" spans="1:3" s="97" customFormat="1" ht="12" customHeight="1">
      <c r="A73" s="455" t="s">
        <v>341</v>
      </c>
      <c r="B73" s="436" t="s">
        <v>319</v>
      </c>
      <c r="C73" s="312"/>
    </row>
    <row r="74" spans="1:3" s="97" customFormat="1" ht="12" customHeight="1" thickBot="1">
      <c r="A74" s="456" t="s">
        <v>342</v>
      </c>
      <c r="B74" s="304" t="s">
        <v>578</v>
      </c>
      <c r="C74" s="312"/>
    </row>
    <row r="75" spans="1:3" s="97" customFormat="1" ht="12" customHeight="1" thickBot="1">
      <c r="A75" s="457" t="s">
        <v>320</v>
      </c>
      <c r="B75" s="302" t="s">
        <v>321</v>
      </c>
      <c r="C75" s="307">
        <f>SUM(C76:C77)</f>
        <v>0</v>
      </c>
    </row>
    <row r="76" spans="1:3" s="97" customFormat="1" ht="12" customHeight="1">
      <c r="A76" s="454" t="s">
        <v>343</v>
      </c>
      <c r="B76" s="435" t="s">
        <v>322</v>
      </c>
      <c r="C76" s="312"/>
    </row>
    <row r="77" spans="1:3" s="97" customFormat="1" ht="12" customHeight="1" thickBot="1">
      <c r="A77" s="456" t="s">
        <v>344</v>
      </c>
      <c r="B77" s="437" t="s">
        <v>323</v>
      </c>
      <c r="C77" s="312"/>
    </row>
    <row r="78" spans="1:3" s="96" customFormat="1" ht="12" customHeight="1" thickBot="1">
      <c r="A78" s="457" t="s">
        <v>324</v>
      </c>
      <c r="B78" s="302" t="s">
        <v>325</v>
      </c>
      <c r="C78" s="307">
        <f>SUM(C79:C81)</f>
        <v>0</v>
      </c>
    </row>
    <row r="79" spans="1:3" s="97" customFormat="1" ht="12" customHeight="1">
      <c r="A79" s="454" t="s">
        <v>345</v>
      </c>
      <c r="B79" s="435" t="s">
        <v>326</v>
      </c>
      <c r="C79" s="312"/>
    </row>
    <row r="80" spans="1:3" s="97" customFormat="1" ht="12" customHeight="1">
      <c r="A80" s="455" t="s">
        <v>346</v>
      </c>
      <c r="B80" s="436" t="s">
        <v>327</v>
      </c>
      <c r="C80" s="312"/>
    </row>
    <row r="81" spans="1:3" s="97" customFormat="1" ht="12" customHeight="1" thickBot="1">
      <c r="A81" s="456" t="s">
        <v>347</v>
      </c>
      <c r="B81" s="437" t="s">
        <v>579</v>
      </c>
      <c r="C81" s="312"/>
    </row>
    <row r="82" spans="1:3" s="97" customFormat="1" ht="12" customHeight="1" thickBot="1">
      <c r="A82" s="457" t="s">
        <v>328</v>
      </c>
      <c r="B82" s="302" t="s">
        <v>348</v>
      </c>
      <c r="C82" s="307">
        <f>SUM(C83:C86)</f>
        <v>0</v>
      </c>
    </row>
    <row r="83" spans="1:3" s="97" customFormat="1" ht="12" customHeight="1">
      <c r="A83" s="458" t="s">
        <v>329</v>
      </c>
      <c r="B83" s="435" t="s">
        <v>330</v>
      </c>
      <c r="C83" s="312"/>
    </row>
    <row r="84" spans="1:3" s="97" customFormat="1" ht="12" customHeight="1">
      <c r="A84" s="459" t="s">
        <v>331</v>
      </c>
      <c r="B84" s="436" t="s">
        <v>332</v>
      </c>
      <c r="C84" s="312"/>
    </row>
    <row r="85" spans="1:3" s="97" customFormat="1" ht="12" customHeight="1">
      <c r="A85" s="459" t="s">
        <v>333</v>
      </c>
      <c r="B85" s="436" t="s">
        <v>334</v>
      </c>
      <c r="C85" s="312"/>
    </row>
    <row r="86" spans="1:3" s="96" customFormat="1" ht="12" customHeight="1" thickBot="1">
      <c r="A86" s="460" t="s">
        <v>335</v>
      </c>
      <c r="B86" s="437" t="s">
        <v>336</v>
      </c>
      <c r="C86" s="312"/>
    </row>
    <row r="87" spans="1:3" s="96" customFormat="1" ht="12" customHeight="1" thickBot="1">
      <c r="A87" s="457" t="s">
        <v>337</v>
      </c>
      <c r="B87" s="302" t="s">
        <v>480</v>
      </c>
      <c r="C87" s="480"/>
    </row>
    <row r="88" spans="1:3" s="96" customFormat="1" ht="12" customHeight="1" thickBot="1">
      <c r="A88" s="457" t="s">
        <v>512</v>
      </c>
      <c r="B88" s="302" t="s">
        <v>338</v>
      </c>
      <c r="C88" s="480"/>
    </row>
    <row r="89" spans="1:3" s="96" customFormat="1" ht="12" customHeight="1" thickBot="1">
      <c r="A89" s="457" t="s">
        <v>513</v>
      </c>
      <c r="B89" s="442" t="s">
        <v>483</v>
      </c>
      <c r="C89" s="313">
        <f>+C66+C70+C75+C78+C82+C88+C87</f>
        <v>0</v>
      </c>
    </row>
    <row r="90" spans="1:3" s="96" customFormat="1" ht="12" customHeight="1" thickBot="1">
      <c r="A90" s="461" t="s">
        <v>514</v>
      </c>
      <c r="B90" s="443" t="s">
        <v>515</v>
      </c>
      <c r="C90" s="313">
        <f>+C65+C89</f>
        <v>0</v>
      </c>
    </row>
    <row r="91" spans="1:3" s="97" customFormat="1" ht="15" customHeight="1" thickBot="1">
      <c r="A91" s="245"/>
      <c r="B91" s="246"/>
      <c r="C91" s="377"/>
    </row>
    <row r="92" spans="1:3" s="68" customFormat="1" ht="16.5" customHeight="1" thickBot="1">
      <c r="A92" s="249"/>
      <c r="B92" s="250" t="s">
        <v>58</v>
      </c>
      <c r="C92" s="379"/>
    </row>
    <row r="93" spans="1:3" s="98" customFormat="1" ht="12" customHeight="1" thickBot="1">
      <c r="A93" s="427" t="s">
        <v>19</v>
      </c>
      <c r="B93" s="28" t="s">
        <v>519</v>
      </c>
      <c r="C93" s="306">
        <f>+C94+C95+C96+C97+C98+C111</f>
        <v>0</v>
      </c>
    </row>
    <row r="94" spans="1:3" ht="12" customHeight="1">
      <c r="A94" s="462" t="s">
        <v>99</v>
      </c>
      <c r="B94" s="10" t="s">
        <v>50</v>
      </c>
      <c r="C94" s="308"/>
    </row>
    <row r="95" spans="1:3" ht="12" customHeight="1">
      <c r="A95" s="455" t="s">
        <v>100</v>
      </c>
      <c r="B95" s="8" t="s">
        <v>183</v>
      </c>
      <c r="C95" s="309"/>
    </row>
    <row r="96" spans="1:3" ht="12" customHeight="1">
      <c r="A96" s="455" t="s">
        <v>101</v>
      </c>
      <c r="B96" s="8" t="s">
        <v>140</v>
      </c>
      <c r="C96" s="311"/>
    </row>
    <row r="97" spans="1:3" ht="12" customHeight="1">
      <c r="A97" s="455" t="s">
        <v>102</v>
      </c>
      <c r="B97" s="11" t="s">
        <v>184</v>
      </c>
      <c r="C97" s="311"/>
    </row>
    <row r="98" spans="1:3" ht="12" customHeight="1">
      <c r="A98" s="455" t="s">
        <v>113</v>
      </c>
      <c r="B98" s="19" t="s">
        <v>185</v>
      </c>
      <c r="C98" s="311"/>
    </row>
    <row r="99" spans="1:3" ht="12" customHeight="1">
      <c r="A99" s="455" t="s">
        <v>103</v>
      </c>
      <c r="B99" s="8" t="s">
        <v>516</v>
      </c>
      <c r="C99" s="311"/>
    </row>
    <row r="100" spans="1:3" ht="12" customHeight="1">
      <c r="A100" s="455" t="s">
        <v>104</v>
      </c>
      <c r="B100" s="143" t="s">
        <v>446</v>
      </c>
      <c r="C100" s="311"/>
    </row>
    <row r="101" spans="1:3" ht="12" customHeight="1">
      <c r="A101" s="455" t="s">
        <v>114</v>
      </c>
      <c r="B101" s="143" t="s">
        <v>445</v>
      </c>
      <c r="C101" s="311"/>
    </row>
    <row r="102" spans="1:3" ht="12" customHeight="1">
      <c r="A102" s="455" t="s">
        <v>115</v>
      </c>
      <c r="B102" s="143" t="s">
        <v>354</v>
      </c>
      <c r="C102" s="311"/>
    </row>
    <row r="103" spans="1:3" ht="12" customHeight="1">
      <c r="A103" s="455" t="s">
        <v>116</v>
      </c>
      <c r="B103" s="144" t="s">
        <v>355</v>
      </c>
      <c r="C103" s="311"/>
    </row>
    <row r="104" spans="1:3" ht="12" customHeight="1">
      <c r="A104" s="455" t="s">
        <v>117</v>
      </c>
      <c r="B104" s="144" t="s">
        <v>356</v>
      </c>
      <c r="C104" s="311"/>
    </row>
    <row r="105" spans="1:3" ht="12" customHeight="1">
      <c r="A105" s="455" t="s">
        <v>119</v>
      </c>
      <c r="B105" s="143" t="s">
        <v>357</v>
      </c>
      <c r="C105" s="311"/>
    </row>
    <row r="106" spans="1:3" ht="12" customHeight="1">
      <c r="A106" s="455" t="s">
        <v>186</v>
      </c>
      <c r="B106" s="143" t="s">
        <v>358</v>
      </c>
      <c r="C106" s="311"/>
    </row>
    <row r="107" spans="1:3" ht="12" customHeight="1">
      <c r="A107" s="455" t="s">
        <v>352</v>
      </c>
      <c r="B107" s="144" t="s">
        <v>359</v>
      </c>
      <c r="C107" s="311"/>
    </row>
    <row r="108" spans="1:3" ht="12" customHeight="1">
      <c r="A108" s="463" t="s">
        <v>353</v>
      </c>
      <c r="B108" s="145" t="s">
        <v>360</v>
      </c>
      <c r="C108" s="311"/>
    </row>
    <row r="109" spans="1:3" ht="12" customHeight="1">
      <c r="A109" s="455" t="s">
        <v>443</v>
      </c>
      <c r="B109" s="145" t="s">
        <v>361</v>
      </c>
      <c r="C109" s="311"/>
    </row>
    <row r="110" spans="1:3" ht="12" customHeight="1">
      <c r="A110" s="455" t="s">
        <v>444</v>
      </c>
      <c r="B110" s="144" t="s">
        <v>362</v>
      </c>
      <c r="C110" s="309"/>
    </row>
    <row r="111" spans="1:3" ht="12" customHeight="1">
      <c r="A111" s="455" t="s">
        <v>448</v>
      </c>
      <c r="B111" s="11" t="s">
        <v>51</v>
      </c>
      <c r="C111" s="309"/>
    </row>
    <row r="112" spans="1:3" ht="12" customHeight="1">
      <c r="A112" s="456" t="s">
        <v>449</v>
      </c>
      <c r="B112" s="8" t="s">
        <v>517</v>
      </c>
      <c r="C112" s="311"/>
    </row>
    <row r="113" spans="1:3" ht="12" customHeight="1" thickBot="1">
      <c r="A113" s="464" t="s">
        <v>450</v>
      </c>
      <c r="B113" s="146" t="s">
        <v>518</v>
      </c>
      <c r="C113" s="315"/>
    </row>
    <row r="114" spans="1:3" ht="12" customHeight="1" thickBot="1">
      <c r="A114" s="31" t="s">
        <v>20</v>
      </c>
      <c r="B114" s="27" t="s">
        <v>363</v>
      </c>
      <c r="C114" s="307">
        <f>+C115+C117+C119</f>
        <v>0</v>
      </c>
    </row>
    <row r="115" spans="1:3" ht="12" customHeight="1">
      <c r="A115" s="454" t="s">
        <v>105</v>
      </c>
      <c r="B115" s="8" t="s">
        <v>232</v>
      </c>
      <c r="C115" s="310"/>
    </row>
    <row r="116" spans="1:3" ht="12" customHeight="1">
      <c r="A116" s="454" t="s">
        <v>106</v>
      </c>
      <c r="B116" s="12" t="s">
        <v>367</v>
      </c>
      <c r="C116" s="310"/>
    </row>
    <row r="117" spans="1:3" ht="12" customHeight="1">
      <c r="A117" s="454" t="s">
        <v>107</v>
      </c>
      <c r="B117" s="12" t="s">
        <v>187</v>
      </c>
      <c r="C117" s="309"/>
    </row>
    <row r="118" spans="1:3" ht="12" customHeight="1">
      <c r="A118" s="454" t="s">
        <v>108</v>
      </c>
      <c r="B118" s="12" t="s">
        <v>368</v>
      </c>
      <c r="C118" s="274"/>
    </row>
    <row r="119" spans="1:3" ht="12" customHeight="1">
      <c r="A119" s="454" t="s">
        <v>109</v>
      </c>
      <c r="B119" s="304" t="s">
        <v>234</v>
      </c>
      <c r="C119" s="274"/>
    </row>
    <row r="120" spans="1:3" ht="12" customHeight="1">
      <c r="A120" s="454" t="s">
        <v>118</v>
      </c>
      <c r="B120" s="303" t="s">
        <v>433</v>
      </c>
      <c r="C120" s="274"/>
    </row>
    <row r="121" spans="1:3" ht="12" customHeight="1">
      <c r="A121" s="454" t="s">
        <v>120</v>
      </c>
      <c r="B121" s="431" t="s">
        <v>373</v>
      </c>
      <c r="C121" s="274"/>
    </row>
    <row r="122" spans="1:3" ht="12" customHeight="1">
      <c r="A122" s="454" t="s">
        <v>188</v>
      </c>
      <c r="B122" s="144" t="s">
        <v>356</v>
      </c>
      <c r="C122" s="274"/>
    </row>
    <row r="123" spans="1:3" ht="12" customHeight="1">
      <c r="A123" s="454" t="s">
        <v>189</v>
      </c>
      <c r="B123" s="144" t="s">
        <v>372</v>
      </c>
      <c r="C123" s="274"/>
    </row>
    <row r="124" spans="1:3" ht="12" customHeight="1">
      <c r="A124" s="454" t="s">
        <v>190</v>
      </c>
      <c r="B124" s="144" t="s">
        <v>371</v>
      </c>
      <c r="C124" s="274"/>
    </row>
    <row r="125" spans="1:3" ht="12" customHeight="1">
      <c r="A125" s="454" t="s">
        <v>364</v>
      </c>
      <c r="B125" s="144" t="s">
        <v>359</v>
      </c>
      <c r="C125" s="274"/>
    </row>
    <row r="126" spans="1:3" ht="12" customHeight="1">
      <c r="A126" s="454" t="s">
        <v>365</v>
      </c>
      <c r="B126" s="144" t="s">
        <v>370</v>
      </c>
      <c r="C126" s="274"/>
    </row>
    <row r="127" spans="1:3" ht="12" customHeight="1" thickBot="1">
      <c r="A127" s="463" t="s">
        <v>366</v>
      </c>
      <c r="B127" s="144" t="s">
        <v>369</v>
      </c>
      <c r="C127" s="276"/>
    </row>
    <row r="128" spans="1:3" ht="12" customHeight="1" thickBot="1">
      <c r="A128" s="31" t="s">
        <v>21</v>
      </c>
      <c r="B128" s="124" t="s">
        <v>453</v>
      </c>
      <c r="C128" s="307">
        <f>+C93+C114</f>
        <v>0</v>
      </c>
    </row>
    <row r="129" spans="1:3" ht="12" customHeight="1" thickBot="1">
      <c r="A129" s="31" t="s">
        <v>22</v>
      </c>
      <c r="B129" s="124" t="s">
        <v>454</v>
      </c>
      <c r="C129" s="307">
        <f>+C130+C131+C132</f>
        <v>0</v>
      </c>
    </row>
    <row r="130" spans="1:3" s="98" customFormat="1" ht="12" customHeight="1">
      <c r="A130" s="454" t="s">
        <v>271</v>
      </c>
      <c r="B130" s="9" t="s">
        <v>522</v>
      </c>
      <c r="C130" s="274"/>
    </row>
    <row r="131" spans="1:3" ht="12" customHeight="1">
      <c r="A131" s="454" t="s">
        <v>272</v>
      </c>
      <c r="B131" s="9" t="s">
        <v>462</v>
      </c>
      <c r="C131" s="274"/>
    </row>
    <row r="132" spans="1:3" ht="12" customHeight="1" thickBot="1">
      <c r="A132" s="463" t="s">
        <v>273</v>
      </c>
      <c r="B132" s="7" t="s">
        <v>521</v>
      </c>
      <c r="C132" s="274"/>
    </row>
    <row r="133" spans="1:3" ht="12" customHeight="1" thickBot="1">
      <c r="A133" s="31" t="s">
        <v>23</v>
      </c>
      <c r="B133" s="124" t="s">
        <v>455</v>
      </c>
      <c r="C133" s="307">
        <f>+C134+C135+C136+C137+C138+C139</f>
        <v>0</v>
      </c>
    </row>
    <row r="134" spans="1:3" ht="12" customHeight="1">
      <c r="A134" s="454" t="s">
        <v>92</v>
      </c>
      <c r="B134" s="9" t="s">
        <v>464</v>
      </c>
      <c r="C134" s="274"/>
    </row>
    <row r="135" spans="1:3" ht="12" customHeight="1">
      <c r="A135" s="454" t="s">
        <v>93</v>
      </c>
      <c r="B135" s="9" t="s">
        <v>456</v>
      </c>
      <c r="C135" s="274"/>
    </row>
    <row r="136" spans="1:3" ht="12" customHeight="1">
      <c r="A136" s="454" t="s">
        <v>94</v>
      </c>
      <c r="B136" s="9" t="s">
        <v>457</v>
      </c>
      <c r="C136" s="274"/>
    </row>
    <row r="137" spans="1:3" ht="12" customHeight="1">
      <c r="A137" s="454" t="s">
        <v>175</v>
      </c>
      <c r="B137" s="9" t="s">
        <v>520</v>
      </c>
      <c r="C137" s="274"/>
    </row>
    <row r="138" spans="1:3" ht="12" customHeight="1">
      <c r="A138" s="454" t="s">
        <v>176</v>
      </c>
      <c r="B138" s="9" t="s">
        <v>459</v>
      </c>
      <c r="C138" s="274"/>
    </row>
    <row r="139" spans="1:3" s="98" customFormat="1" ht="12" customHeight="1" thickBot="1">
      <c r="A139" s="463" t="s">
        <v>177</v>
      </c>
      <c r="B139" s="7" t="s">
        <v>460</v>
      </c>
      <c r="C139" s="274"/>
    </row>
    <row r="140" spans="1:11" ht="12" customHeight="1" thickBot="1">
      <c r="A140" s="31" t="s">
        <v>24</v>
      </c>
      <c r="B140" s="124" t="s">
        <v>547</v>
      </c>
      <c r="C140" s="313">
        <f>+C141+C142+C144+C145+C143</f>
        <v>0</v>
      </c>
      <c r="K140" s="256"/>
    </row>
    <row r="141" spans="1:3" ht="12.75">
      <c r="A141" s="454" t="s">
        <v>95</v>
      </c>
      <c r="B141" s="9" t="s">
        <v>374</v>
      </c>
      <c r="C141" s="274"/>
    </row>
    <row r="142" spans="1:3" ht="12" customHeight="1">
      <c r="A142" s="454" t="s">
        <v>96</v>
      </c>
      <c r="B142" s="9" t="s">
        <v>375</v>
      </c>
      <c r="C142" s="274"/>
    </row>
    <row r="143" spans="1:3" s="98" customFormat="1" ht="12" customHeight="1">
      <c r="A143" s="454" t="s">
        <v>291</v>
      </c>
      <c r="B143" s="9" t="s">
        <v>546</v>
      </c>
      <c r="C143" s="274"/>
    </row>
    <row r="144" spans="1:3" s="98" customFormat="1" ht="12" customHeight="1">
      <c r="A144" s="454" t="s">
        <v>292</v>
      </c>
      <c r="B144" s="9" t="s">
        <v>469</v>
      </c>
      <c r="C144" s="274"/>
    </row>
    <row r="145" spans="1:3" s="98" customFormat="1" ht="12" customHeight="1" thickBot="1">
      <c r="A145" s="463" t="s">
        <v>293</v>
      </c>
      <c r="B145" s="7" t="s">
        <v>394</v>
      </c>
      <c r="C145" s="274"/>
    </row>
    <row r="146" spans="1:3" s="98" customFormat="1" ht="12" customHeight="1" thickBot="1">
      <c r="A146" s="31" t="s">
        <v>25</v>
      </c>
      <c r="B146" s="124" t="s">
        <v>470</v>
      </c>
      <c r="C146" s="316">
        <f>+C147+C148+C149+C150+C151</f>
        <v>0</v>
      </c>
    </row>
    <row r="147" spans="1:3" s="98" customFormat="1" ht="12" customHeight="1">
      <c r="A147" s="454" t="s">
        <v>97</v>
      </c>
      <c r="B147" s="9" t="s">
        <v>465</v>
      </c>
      <c r="C147" s="274"/>
    </row>
    <row r="148" spans="1:3" s="98" customFormat="1" ht="12" customHeight="1">
      <c r="A148" s="454" t="s">
        <v>98</v>
      </c>
      <c r="B148" s="9" t="s">
        <v>472</v>
      </c>
      <c r="C148" s="274"/>
    </row>
    <row r="149" spans="1:3" s="98" customFormat="1" ht="12" customHeight="1">
      <c r="A149" s="454" t="s">
        <v>303</v>
      </c>
      <c r="B149" s="9" t="s">
        <v>467</v>
      </c>
      <c r="C149" s="274"/>
    </row>
    <row r="150" spans="1:3" ht="12.75" customHeight="1">
      <c r="A150" s="454" t="s">
        <v>304</v>
      </c>
      <c r="B150" s="9" t="s">
        <v>523</v>
      </c>
      <c r="C150" s="274"/>
    </row>
    <row r="151" spans="1:3" ht="12.75" customHeight="1" thickBot="1">
      <c r="A151" s="463" t="s">
        <v>471</v>
      </c>
      <c r="B151" s="7" t="s">
        <v>474</v>
      </c>
      <c r="C151" s="276"/>
    </row>
    <row r="152" spans="1:3" ht="12.75" customHeight="1" thickBot="1">
      <c r="A152" s="510" t="s">
        <v>26</v>
      </c>
      <c r="B152" s="124" t="s">
        <v>475</v>
      </c>
      <c r="C152" s="316"/>
    </row>
    <row r="153" spans="1:3" ht="12" customHeight="1" thickBot="1">
      <c r="A153" s="510" t="s">
        <v>27</v>
      </c>
      <c r="B153" s="124" t="s">
        <v>476</v>
      </c>
      <c r="C153" s="316"/>
    </row>
    <row r="154" spans="1:3" ht="15" customHeight="1" thickBot="1">
      <c r="A154" s="31" t="s">
        <v>28</v>
      </c>
      <c r="B154" s="124" t="s">
        <v>478</v>
      </c>
      <c r="C154" s="445">
        <f>+C129+C133+C140+C146+C152+C153</f>
        <v>0</v>
      </c>
    </row>
    <row r="155" spans="1:3" ht="13.5" thickBot="1">
      <c r="A155" s="465" t="s">
        <v>29</v>
      </c>
      <c r="B155" s="398" t="s">
        <v>477</v>
      </c>
      <c r="C155" s="445">
        <f>+C128+C154</f>
        <v>0</v>
      </c>
    </row>
    <row r="156" spans="1:3" ht="15" customHeight="1" thickBot="1">
      <c r="A156" s="406"/>
      <c r="B156" s="407"/>
      <c r="C156" s="408"/>
    </row>
    <row r="157" spans="1:3" ht="14.25" customHeight="1" thickBot="1">
      <c r="A157" s="254" t="s">
        <v>524</v>
      </c>
      <c r="B157" s="255"/>
      <c r="C157" s="121"/>
    </row>
    <row r="158" spans="1:3" ht="13.5" thickBot="1">
      <c r="A158" s="254" t="s">
        <v>206</v>
      </c>
      <c r="B158" s="255"/>
      <c r="C1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BreakPreview" zoomScale="85" zoomScaleNormal="130" zoomScaleSheetLayoutView="85" workbookViewId="0" topLeftCell="A139">
      <selection activeCell="C2" sqref="C2"/>
    </sheetView>
  </sheetViews>
  <sheetFormatPr defaultColWidth="9.375" defaultRowHeight="12.75"/>
  <cols>
    <col min="1" max="1" width="19.50390625" style="409" customWidth="1"/>
    <col min="2" max="2" width="72.00390625" style="410" customWidth="1"/>
    <col min="3" max="3" width="25.00390625" style="411" customWidth="1"/>
    <col min="4" max="16384" width="9.375" style="3" customWidth="1"/>
  </cols>
  <sheetData>
    <row r="1" spans="1:3" s="2" customFormat="1" ht="16.5" customHeight="1" thickBot="1">
      <c r="A1" s="231"/>
      <c r="B1" s="233"/>
      <c r="C1" s="580" t="str">
        <f>+CONCATENATE("9.1.3. melléklet a ……/",LEFT(ÖSSZEFÜGGÉSEK!A5,4),". (….) önkormányzati rendelethez")</f>
        <v>9.1.3. melléklet a ……/2018. (….) önkormányzati rendelethez</v>
      </c>
    </row>
    <row r="2" spans="1:3" s="94" customFormat="1" ht="21" customHeight="1">
      <c r="A2" s="425" t="s">
        <v>62</v>
      </c>
      <c r="B2" s="368" t="s">
        <v>228</v>
      </c>
      <c r="C2" s="370" t="s">
        <v>55</v>
      </c>
    </row>
    <row r="3" spans="1:3" s="94" customFormat="1" ht="15.75" thickBot="1">
      <c r="A3" s="234" t="s">
        <v>203</v>
      </c>
      <c r="B3" s="369" t="s">
        <v>534</v>
      </c>
      <c r="C3" s="509" t="s">
        <v>436</v>
      </c>
    </row>
    <row r="4" spans="1:3" s="95" customFormat="1" ht="15.75" customHeight="1" thickBot="1">
      <c r="A4" s="235"/>
      <c r="B4" s="235"/>
      <c r="C4" s="236" t="str">
        <f>'9.1.2. sz. mell '!C4</f>
        <v>Forintban!</v>
      </c>
    </row>
    <row r="5" spans="1:3" ht="13.5" thickBot="1">
      <c r="A5" s="426" t="s">
        <v>205</v>
      </c>
      <c r="B5" s="237" t="s">
        <v>569</v>
      </c>
      <c r="C5" s="371" t="s">
        <v>56</v>
      </c>
    </row>
    <row r="6" spans="1:3" s="68" customFormat="1" ht="12.75" customHeight="1" thickBot="1">
      <c r="A6" s="200"/>
      <c r="B6" s="201" t="s">
        <v>498</v>
      </c>
      <c r="C6" s="202" t="s">
        <v>499</v>
      </c>
    </row>
    <row r="7" spans="1:3" s="68" customFormat="1" ht="15.75" customHeight="1" thickBot="1">
      <c r="A7" s="239"/>
      <c r="B7" s="240" t="s">
        <v>57</v>
      </c>
      <c r="C7" s="372"/>
    </row>
    <row r="8" spans="1:3" s="68" customFormat="1" ht="12" customHeight="1" thickBot="1">
      <c r="A8" s="31" t="s">
        <v>19</v>
      </c>
      <c r="B8" s="21" t="s">
        <v>255</v>
      </c>
      <c r="C8" s="307">
        <f>+C9+C10+C11+C12+C13+C14</f>
        <v>0</v>
      </c>
    </row>
    <row r="9" spans="1:3" s="96" customFormat="1" ht="12" customHeight="1">
      <c r="A9" s="454" t="s">
        <v>99</v>
      </c>
      <c r="B9" s="435" t="s">
        <v>256</v>
      </c>
      <c r="C9" s="310"/>
    </row>
    <row r="10" spans="1:3" s="97" customFormat="1" ht="12" customHeight="1">
      <c r="A10" s="455" t="s">
        <v>100</v>
      </c>
      <c r="B10" s="436" t="s">
        <v>257</v>
      </c>
      <c r="C10" s="309"/>
    </row>
    <row r="11" spans="1:3" s="97" customFormat="1" ht="12" customHeight="1">
      <c r="A11" s="455" t="s">
        <v>101</v>
      </c>
      <c r="B11" s="436" t="s">
        <v>556</v>
      </c>
      <c r="C11" s="309"/>
    </row>
    <row r="12" spans="1:3" s="97" customFormat="1" ht="12" customHeight="1">
      <c r="A12" s="455" t="s">
        <v>102</v>
      </c>
      <c r="B12" s="436" t="s">
        <v>259</v>
      </c>
      <c r="C12" s="309"/>
    </row>
    <row r="13" spans="1:3" s="97" customFormat="1" ht="12" customHeight="1">
      <c r="A13" s="455" t="s">
        <v>148</v>
      </c>
      <c r="B13" s="436" t="s">
        <v>511</v>
      </c>
      <c r="C13" s="309"/>
    </row>
    <row r="14" spans="1:3" s="96" customFormat="1" ht="12" customHeight="1" thickBot="1">
      <c r="A14" s="456" t="s">
        <v>103</v>
      </c>
      <c r="B14" s="437" t="s">
        <v>438</v>
      </c>
      <c r="C14" s="309"/>
    </row>
    <row r="15" spans="1:3" s="96" customFormat="1" ht="12" customHeight="1" thickBot="1">
      <c r="A15" s="31" t="s">
        <v>20</v>
      </c>
      <c r="B15" s="302" t="s">
        <v>260</v>
      </c>
      <c r="C15" s="307">
        <f>+C16+C17+C18+C19+C20</f>
        <v>0</v>
      </c>
    </row>
    <row r="16" spans="1:3" s="96" customFormat="1" ht="12" customHeight="1">
      <c r="A16" s="454" t="s">
        <v>105</v>
      </c>
      <c r="B16" s="435" t="s">
        <v>261</v>
      </c>
      <c r="C16" s="310"/>
    </row>
    <row r="17" spans="1:3" s="96" customFormat="1" ht="12" customHeight="1">
      <c r="A17" s="455" t="s">
        <v>106</v>
      </c>
      <c r="B17" s="436" t="s">
        <v>262</v>
      </c>
      <c r="C17" s="309"/>
    </row>
    <row r="18" spans="1:3" s="96" customFormat="1" ht="12" customHeight="1">
      <c r="A18" s="455" t="s">
        <v>107</v>
      </c>
      <c r="B18" s="436" t="s">
        <v>427</v>
      </c>
      <c r="C18" s="309"/>
    </row>
    <row r="19" spans="1:3" s="96" customFormat="1" ht="12" customHeight="1">
      <c r="A19" s="455" t="s">
        <v>108</v>
      </c>
      <c r="B19" s="436" t="s">
        <v>428</v>
      </c>
      <c r="C19" s="309"/>
    </row>
    <row r="20" spans="1:3" s="96" customFormat="1" ht="12" customHeight="1">
      <c r="A20" s="455" t="s">
        <v>109</v>
      </c>
      <c r="B20" s="436" t="s">
        <v>263</v>
      </c>
      <c r="C20" s="309"/>
    </row>
    <row r="21" spans="1:3" s="97" customFormat="1" ht="12" customHeight="1" thickBot="1">
      <c r="A21" s="456" t="s">
        <v>118</v>
      </c>
      <c r="B21" s="437" t="s">
        <v>264</v>
      </c>
      <c r="C21" s="311"/>
    </row>
    <row r="22" spans="1:3" s="97" customFormat="1" ht="12" customHeight="1" thickBot="1">
      <c r="A22" s="31" t="s">
        <v>21</v>
      </c>
      <c r="B22" s="21" t="s">
        <v>265</v>
      </c>
      <c r="C22" s="307">
        <f>+C23+C24+C25+C26+C27</f>
        <v>0</v>
      </c>
    </row>
    <row r="23" spans="1:3" s="97" customFormat="1" ht="12" customHeight="1">
      <c r="A23" s="454" t="s">
        <v>88</v>
      </c>
      <c r="B23" s="435" t="s">
        <v>266</v>
      </c>
      <c r="C23" s="310"/>
    </row>
    <row r="24" spans="1:3" s="96" customFormat="1" ht="12" customHeight="1">
      <c r="A24" s="455" t="s">
        <v>89</v>
      </c>
      <c r="B24" s="436" t="s">
        <v>267</v>
      </c>
      <c r="C24" s="309"/>
    </row>
    <row r="25" spans="1:3" s="97" customFormat="1" ht="12" customHeight="1">
      <c r="A25" s="455" t="s">
        <v>90</v>
      </c>
      <c r="B25" s="436" t="s">
        <v>429</v>
      </c>
      <c r="C25" s="309"/>
    </row>
    <row r="26" spans="1:3" s="97" customFormat="1" ht="12" customHeight="1">
      <c r="A26" s="455" t="s">
        <v>91</v>
      </c>
      <c r="B26" s="436" t="s">
        <v>430</v>
      </c>
      <c r="C26" s="309"/>
    </row>
    <row r="27" spans="1:3" s="97" customFormat="1" ht="12" customHeight="1">
      <c r="A27" s="455" t="s">
        <v>171</v>
      </c>
      <c r="B27" s="436" t="s">
        <v>268</v>
      </c>
      <c r="C27" s="309"/>
    </row>
    <row r="28" spans="1:3" s="97" customFormat="1" ht="12" customHeight="1" thickBot="1">
      <c r="A28" s="456" t="s">
        <v>172</v>
      </c>
      <c r="B28" s="437" t="s">
        <v>269</v>
      </c>
      <c r="C28" s="311"/>
    </row>
    <row r="29" spans="1:3" s="97" customFormat="1" ht="12" customHeight="1" thickBot="1">
      <c r="A29" s="31" t="s">
        <v>173</v>
      </c>
      <c r="B29" s="21" t="s">
        <v>270</v>
      </c>
      <c r="C29" s="313">
        <f>SUM(C30:C36)</f>
        <v>0</v>
      </c>
    </row>
    <row r="30" spans="1:3" s="97" customFormat="1" ht="12" customHeight="1">
      <c r="A30" s="454" t="s">
        <v>271</v>
      </c>
      <c r="B30" s="435" t="s">
        <v>561</v>
      </c>
      <c r="C30" s="310"/>
    </row>
    <row r="31" spans="1:3" s="97" customFormat="1" ht="12" customHeight="1">
      <c r="A31" s="455" t="s">
        <v>272</v>
      </c>
      <c r="B31" s="436" t="s">
        <v>562</v>
      </c>
      <c r="C31" s="309"/>
    </row>
    <row r="32" spans="1:3" s="97" customFormat="1" ht="12" customHeight="1">
      <c r="A32" s="455" t="s">
        <v>273</v>
      </c>
      <c r="B32" s="436" t="s">
        <v>563</v>
      </c>
      <c r="C32" s="309"/>
    </row>
    <row r="33" spans="1:3" s="97" customFormat="1" ht="12" customHeight="1">
      <c r="A33" s="455" t="s">
        <v>274</v>
      </c>
      <c r="B33" s="436" t="s">
        <v>564</v>
      </c>
      <c r="C33" s="309"/>
    </row>
    <row r="34" spans="1:3" s="97" customFormat="1" ht="12" customHeight="1">
      <c r="A34" s="455" t="s">
        <v>558</v>
      </c>
      <c r="B34" s="436" t="s">
        <v>275</v>
      </c>
      <c r="C34" s="309"/>
    </row>
    <row r="35" spans="1:3" s="97" customFormat="1" ht="12" customHeight="1">
      <c r="A35" s="455" t="s">
        <v>559</v>
      </c>
      <c r="B35" s="436" t="s">
        <v>276</v>
      </c>
      <c r="C35" s="309"/>
    </row>
    <row r="36" spans="1:3" s="97" customFormat="1" ht="12" customHeight="1" thickBot="1">
      <c r="A36" s="456" t="s">
        <v>560</v>
      </c>
      <c r="B36" s="535" t="s">
        <v>277</v>
      </c>
      <c r="C36" s="311"/>
    </row>
    <row r="37" spans="1:3" s="97" customFormat="1" ht="12" customHeight="1" thickBot="1">
      <c r="A37" s="31" t="s">
        <v>23</v>
      </c>
      <c r="B37" s="21" t="s">
        <v>439</v>
      </c>
      <c r="C37" s="307">
        <f>SUM(C38:C48)</f>
        <v>0</v>
      </c>
    </row>
    <row r="38" spans="1:3" s="97" customFormat="1" ht="12" customHeight="1">
      <c r="A38" s="454" t="s">
        <v>92</v>
      </c>
      <c r="B38" s="435" t="s">
        <v>280</v>
      </c>
      <c r="C38" s="310"/>
    </row>
    <row r="39" spans="1:3" s="97" customFormat="1" ht="12" customHeight="1">
      <c r="A39" s="455" t="s">
        <v>93</v>
      </c>
      <c r="B39" s="436" t="s">
        <v>281</v>
      </c>
      <c r="C39" s="309"/>
    </row>
    <row r="40" spans="1:3" s="97" customFormat="1" ht="12" customHeight="1">
      <c r="A40" s="455" t="s">
        <v>94</v>
      </c>
      <c r="B40" s="436" t="s">
        <v>282</v>
      </c>
      <c r="C40" s="309"/>
    </row>
    <row r="41" spans="1:3" s="97" customFormat="1" ht="12" customHeight="1">
      <c r="A41" s="455" t="s">
        <v>175</v>
      </c>
      <c r="B41" s="436" t="s">
        <v>283</v>
      </c>
      <c r="C41" s="309"/>
    </row>
    <row r="42" spans="1:3" s="97" customFormat="1" ht="12" customHeight="1">
      <c r="A42" s="455" t="s">
        <v>176</v>
      </c>
      <c r="B42" s="436" t="s">
        <v>284</v>
      </c>
      <c r="C42" s="309"/>
    </row>
    <row r="43" spans="1:3" s="97" customFormat="1" ht="12" customHeight="1">
      <c r="A43" s="455" t="s">
        <v>177</v>
      </c>
      <c r="B43" s="436" t="s">
        <v>285</v>
      </c>
      <c r="C43" s="309"/>
    </row>
    <row r="44" spans="1:3" s="97" customFormat="1" ht="12" customHeight="1">
      <c r="A44" s="455" t="s">
        <v>178</v>
      </c>
      <c r="B44" s="436" t="s">
        <v>286</v>
      </c>
      <c r="C44" s="309"/>
    </row>
    <row r="45" spans="1:3" s="97" customFormat="1" ht="12" customHeight="1">
      <c r="A45" s="455" t="s">
        <v>179</v>
      </c>
      <c r="B45" s="436" t="s">
        <v>565</v>
      </c>
      <c r="C45" s="309"/>
    </row>
    <row r="46" spans="1:3" s="97" customFormat="1" ht="12" customHeight="1">
      <c r="A46" s="455" t="s">
        <v>278</v>
      </c>
      <c r="B46" s="436" t="s">
        <v>288</v>
      </c>
      <c r="C46" s="312"/>
    </row>
    <row r="47" spans="1:3" s="97" customFormat="1" ht="12" customHeight="1">
      <c r="A47" s="456" t="s">
        <v>279</v>
      </c>
      <c r="B47" s="437" t="s">
        <v>441</v>
      </c>
      <c r="C47" s="422"/>
    </row>
    <row r="48" spans="1:3" s="97" customFormat="1" ht="12" customHeight="1" thickBot="1">
      <c r="A48" s="456" t="s">
        <v>440</v>
      </c>
      <c r="B48" s="437" t="s">
        <v>289</v>
      </c>
      <c r="C48" s="422"/>
    </row>
    <row r="49" spans="1:3" s="97" customFormat="1" ht="12" customHeight="1" thickBot="1">
      <c r="A49" s="31" t="s">
        <v>24</v>
      </c>
      <c r="B49" s="21" t="s">
        <v>290</v>
      </c>
      <c r="C49" s="307">
        <f>SUM(C50:C54)</f>
        <v>0</v>
      </c>
    </row>
    <row r="50" spans="1:3" s="97" customFormat="1" ht="12" customHeight="1">
      <c r="A50" s="454" t="s">
        <v>95</v>
      </c>
      <c r="B50" s="435" t="s">
        <v>294</v>
      </c>
      <c r="C50" s="479"/>
    </row>
    <row r="51" spans="1:3" s="97" customFormat="1" ht="12" customHeight="1">
      <c r="A51" s="455" t="s">
        <v>96</v>
      </c>
      <c r="B51" s="436" t="s">
        <v>295</v>
      </c>
      <c r="C51" s="312"/>
    </row>
    <row r="52" spans="1:3" s="97" customFormat="1" ht="12" customHeight="1">
      <c r="A52" s="455" t="s">
        <v>291</v>
      </c>
      <c r="B52" s="436" t="s">
        <v>296</v>
      </c>
      <c r="C52" s="312"/>
    </row>
    <row r="53" spans="1:3" s="97" customFormat="1" ht="12" customHeight="1">
      <c r="A53" s="455" t="s">
        <v>292</v>
      </c>
      <c r="B53" s="436" t="s">
        <v>297</v>
      </c>
      <c r="C53" s="312"/>
    </row>
    <row r="54" spans="1:3" s="97" customFormat="1" ht="12" customHeight="1" thickBot="1">
      <c r="A54" s="456" t="s">
        <v>293</v>
      </c>
      <c r="B54" s="535" t="s">
        <v>298</v>
      </c>
      <c r="C54" s="422"/>
    </row>
    <row r="55" spans="1:3" s="97" customFormat="1" ht="12" customHeight="1" thickBot="1">
      <c r="A55" s="31" t="s">
        <v>180</v>
      </c>
      <c r="B55" s="21" t="s">
        <v>299</v>
      </c>
      <c r="C55" s="307">
        <f>SUM(C56:C58)</f>
        <v>0</v>
      </c>
    </row>
    <row r="56" spans="1:3" s="97" customFormat="1" ht="12" customHeight="1">
      <c r="A56" s="454" t="s">
        <v>97</v>
      </c>
      <c r="B56" s="435" t="s">
        <v>300</v>
      </c>
      <c r="C56" s="310"/>
    </row>
    <row r="57" spans="1:3" s="97" customFormat="1" ht="12" customHeight="1">
      <c r="A57" s="455" t="s">
        <v>98</v>
      </c>
      <c r="B57" s="436" t="s">
        <v>431</v>
      </c>
      <c r="C57" s="309"/>
    </row>
    <row r="58" spans="1:3" s="97" customFormat="1" ht="12" customHeight="1">
      <c r="A58" s="455" t="s">
        <v>303</v>
      </c>
      <c r="B58" s="436" t="s">
        <v>301</v>
      </c>
      <c r="C58" s="309"/>
    </row>
    <row r="59" spans="1:3" s="97" customFormat="1" ht="12" customHeight="1" thickBot="1">
      <c r="A59" s="456" t="s">
        <v>304</v>
      </c>
      <c r="B59" s="535" t="s">
        <v>302</v>
      </c>
      <c r="C59" s="311"/>
    </row>
    <row r="60" spans="1:3" s="97" customFormat="1" ht="12" customHeight="1" thickBot="1">
      <c r="A60" s="31" t="s">
        <v>26</v>
      </c>
      <c r="B60" s="302" t="s">
        <v>305</v>
      </c>
      <c r="C60" s="307">
        <f>SUM(C61:C63)</f>
        <v>0</v>
      </c>
    </row>
    <row r="61" spans="1:3" s="97" customFormat="1" ht="12" customHeight="1">
      <c r="A61" s="454" t="s">
        <v>181</v>
      </c>
      <c r="B61" s="435" t="s">
        <v>307</v>
      </c>
      <c r="C61" s="312"/>
    </row>
    <row r="62" spans="1:3" s="97" customFormat="1" ht="12" customHeight="1">
      <c r="A62" s="455" t="s">
        <v>182</v>
      </c>
      <c r="B62" s="436" t="s">
        <v>432</v>
      </c>
      <c r="C62" s="312"/>
    </row>
    <row r="63" spans="1:3" s="97" customFormat="1" ht="12" customHeight="1">
      <c r="A63" s="455" t="s">
        <v>233</v>
      </c>
      <c r="B63" s="436" t="s">
        <v>308</v>
      </c>
      <c r="C63" s="312"/>
    </row>
    <row r="64" spans="1:3" s="97" customFormat="1" ht="12" customHeight="1" thickBot="1">
      <c r="A64" s="456" t="s">
        <v>306</v>
      </c>
      <c r="B64" s="535" t="s">
        <v>309</v>
      </c>
      <c r="C64" s="312"/>
    </row>
    <row r="65" spans="1:3" s="97" customFormat="1" ht="12" customHeight="1" thickBot="1">
      <c r="A65" s="31" t="s">
        <v>27</v>
      </c>
      <c r="B65" s="21" t="s">
        <v>310</v>
      </c>
      <c r="C65" s="313">
        <f>+C8+C15+C22+C29+C37+C49+C55+C60</f>
        <v>0</v>
      </c>
    </row>
    <row r="66" spans="1:3" s="97" customFormat="1" ht="12" customHeight="1" thickBot="1">
      <c r="A66" s="457" t="s">
        <v>398</v>
      </c>
      <c r="B66" s="302" t="s">
        <v>312</v>
      </c>
      <c r="C66" s="307">
        <f>SUM(C67:C69)</f>
        <v>0</v>
      </c>
    </row>
    <row r="67" spans="1:3" s="97" customFormat="1" ht="12" customHeight="1">
      <c r="A67" s="454" t="s">
        <v>340</v>
      </c>
      <c r="B67" s="435" t="s">
        <v>313</v>
      </c>
      <c r="C67" s="312"/>
    </row>
    <row r="68" spans="1:3" s="97" customFormat="1" ht="12" customHeight="1">
      <c r="A68" s="455" t="s">
        <v>349</v>
      </c>
      <c r="B68" s="436" t="s">
        <v>314</v>
      </c>
      <c r="C68" s="312"/>
    </row>
    <row r="69" spans="1:3" s="97" customFormat="1" ht="12" customHeight="1" thickBot="1">
      <c r="A69" s="456" t="s">
        <v>350</v>
      </c>
      <c r="B69" s="539" t="s">
        <v>315</v>
      </c>
      <c r="C69" s="312"/>
    </row>
    <row r="70" spans="1:3" s="97" customFormat="1" ht="12" customHeight="1" thickBot="1">
      <c r="A70" s="457" t="s">
        <v>316</v>
      </c>
      <c r="B70" s="302" t="s">
        <v>317</v>
      </c>
      <c r="C70" s="307">
        <f>SUM(C71:C74)</f>
        <v>0</v>
      </c>
    </row>
    <row r="71" spans="1:3" s="97" customFormat="1" ht="12" customHeight="1">
      <c r="A71" s="454" t="s">
        <v>149</v>
      </c>
      <c r="B71" s="435" t="s">
        <v>318</v>
      </c>
      <c r="C71" s="312"/>
    </row>
    <row r="72" spans="1:3" s="97" customFormat="1" ht="12" customHeight="1">
      <c r="A72" s="455" t="s">
        <v>150</v>
      </c>
      <c r="B72" s="436" t="s">
        <v>577</v>
      </c>
      <c r="C72" s="312"/>
    </row>
    <row r="73" spans="1:3" s="97" customFormat="1" ht="12" customHeight="1">
      <c r="A73" s="455" t="s">
        <v>341</v>
      </c>
      <c r="B73" s="436" t="s">
        <v>319</v>
      </c>
      <c r="C73" s="312"/>
    </row>
    <row r="74" spans="1:3" s="97" customFormat="1" ht="12" customHeight="1" thickBot="1">
      <c r="A74" s="456" t="s">
        <v>342</v>
      </c>
      <c r="B74" s="304" t="s">
        <v>578</v>
      </c>
      <c r="C74" s="312"/>
    </row>
    <row r="75" spans="1:3" s="97" customFormat="1" ht="12" customHeight="1" thickBot="1">
      <c r="A75" s="457" t="s">
        <v>320</v>
      </c>
      <c r="B75" s="302" t="s">
        <v>321</v>
      </c>
      <c r="C75" s="307">
        <f>SUM(C76:C77)</f>
        <v>0</v>
      </c>
    </row>
    <row r="76" spans="1:3" s="97" customFormat="1" ht="12" customHeight="1">
      <c r="A76" s="454" t="s">
        <v>343</v>
      </c>
      <c r="B76" s="435" t="s">
        <v>322</v>
      </c>
      <c r="C76" s="312"/>
    </row>
    <row r="77" spans="1:3" s="97" customFormat="1" ht="12" customHeight="1" thickBot="1">
      <c r="A77" s="456" t="s">
        <v>344</v>
      </c>
      <c r="B77" s="437" t="s">
        <v>323</v>
      </c>
      <c r="C77" s="312"/>
    </row>
    <row r="78" spans="1:3" s="96" customFormat="1" ht="12" customHeight="1" thickBot="1">
      <c r="A78" s="457" t="s">
        <v>324</v>
      </c>
      <c r="B78" s="302" t="s">
        <v>325</v>
      </c>
      <c r="C78" s="307">
        <f>SUM(C79:C81)</f>
        <v>0</v>
      </c>
    </row>
    <row r="79" spans="1:3" s="97" customFormat="1" ht="12" customHeight="1">
      <c r="A79" s="454" t="s">
        <v>345</v>
      </c>
      <c r="B79" s="435" t="s">
        <v>326</v>
      </c>
      <c r="C79" s="312"/>
    </row>
    <row r="80" spans="1:3" s="97" customFormat="1" ht="12" customHeight="1">
      <c r="A80" s="455" t="s">
        <v>346</v>
      </c>
      <c r="B80" s="436" t="s">
        <v>327</v>
      </c>
      <c r="C80" s="312"/>
    </row>
    <row r="81" spans="1:3" s="97" customFormat="1" ht="12" customHeight="1" thickBot="1">
      <c r="A81" s="456" t="s">
        <v>347</v>
      </c>
      <c r="B81" s="437" t="s">
        <v>579</v>
      </c>
      <c r="C81" s="312"/>
    </row>
    <row r="82" spans="1:3" s="97" customFormat="1" ht="12" customHeight="1" thickBot="1">
      <c r="A82" s="457" t="s">
        <v>328</v>
      </c>
      <c r="B82" s="302" t="s">
        <v>348</v>
      </c>
      <c r="C82" s="307">
        <f>SUM(C83:C86)</f>
        <v>0</v>
      </c>
    </row>
    <row r="83" spans="1:3" s="97" customFormat="1" ht="12" customHeight="1">
      <c r="A83" s="458" t="s">
        <v>329</v>
      </c>
      <c r="B83" s="435" t="s">
        <v>330</v>
      </c>
      <c r="C83" s="312"/>
    </row>
    <row r="84" spans="1:3" s="97" customFormat="1" ht="12" customHeight="1">
      <c r="A84" s="459" t="s">
        <v>331</v>
      </c>
      <c r="B84" s="436" t="s">
        <v>332</v>
      </c>
      <c r="C84" s="312"/>
    </row>
    <row r="85" spans="1:3" s="97" customFormat="1" ht="12" customHeight="1">
      <c r="A85" s="459" t="s">
        <v>333</v>
      </c>
      <c r="B85" s="436" t="s">
        <v>334</v>
      </c>
      <c r="C85" s="312"/>
    </row>
    <row r="86" spans="1:3" s="96" customFormat="1" ht="12" customHeight="1" thickBot="1">
      <c r="A86" s="460" t="s">
        <v>335</v>
      </c>
      <c r="B86" s="437" t="s">
        <v>336</v>
      </c>
      <c r="C86" s="312"/>
    </row>
    <row r="87" spans="1:3" s="96" customFormat="1" ht="12" customHeight="1" thickBot="1">
      <c r="A87" s="457" t="s">
        <v>337</v>
      </c>
      <c r="B87" s="302" t="s">
        <v>480</v>
      </c>
      <c r="C87" s="480"/>
    </row>
    <row r="88" spans="1:3" s="96" customFormat="1" ht="12" customHeight="1" thickBot="1">
      <c r="A88" s="457" t="s">
        <v>512</v>
      </c>
      <c r="B88" s="302" t="s">
        <v>338</v>
      </c>
      <c r="C88" s="480"/>
    </row>
    <row r="89" spans="1:3" s="96" customFormat="1" ht="12" customHeight="1" thickBot="1">
      <c r="A89" s="457" t="s">
        <v>513</v>
      </c>
      <c r="B89" s="442" t="s">
        <v>483</v>
      </c>
      <c r="C89" s="313">
        <f>+C66+C70+C75+C78+C82+C88+C87</f>
        <v>0</v>
      </c>
    </row>
    <row r="90" spans="1:3" s="96" customFormat="1" ht="12" customHeight="1" thickBot="1">
      <c r="A90" s="461" t="s">
        <v>514</v>
      </c>
      <c r="B90" s="443" t="s">
        <v>515</v>
      </c>
      <c r="C90" s="313">
        <f>+C65+C89</f>
        <v>0</v>
      </c>
    </row>
    <row r="91" spans="1:3" s="97" customFormat="1" ht="15" customHeight="1" thickBot="1">
      <c r="A91" s="245"/>
      <c r="B91" s="246"/>
      <c r="C91" s="377"/>
    </row>
    <row r="92" spans="1:3" s="68" customFormat="1" ht="16.5" customHeight="1" thickBot="1">
      <c r="A92" s="249"/>
      <c r="B92" s="250" t="s">
        <v>58</v>
      </c>
      <c r="C92" s="379"/>
    </row>
    <row r="93" spans="1:3" s="98" customFormat="1" ht="12" customHeight="1" thickBot="1">
      <c r="A93" s="427" t="s">
        <v>19</v>
      </c>
      <c r="B93" s="28" t="s">
        <v>519</v>
      </c>
      <c r="C93" s="306">
        <f>+C94+C95+C96+C97+C98+C111</f>
        <v>0</v>
      </c>
    </row>
    <row r="94" spans="1:3" ht="12" customHeight="1">
      <c r="A94" s="462" t="s">
        <v>99</v>
      </c>
      <c r="B94" s="10" t="s">
        <v>50</v>
      </c>
      <c r="C94" s="308"/>
    </row>
    <row r="95" spans="1:3" ht="12" customHeight="1">
      <c r="A95" s="455" t="s">
        <v>100</v>
      </c>
      <c r="B95" s="8" t="s">
        <v>183</v>
      </c>
      <c r="C95" s="309"/>
    </row>
    <row r="96" spans="1:3" ht="12" customHeight="1">
      <c r="A96" s="455" t="s">
        <v>101</v>
      </c>
      <c r="B96" s="8" t="s">
        <v>140</v>
      </c>
      <c r="C96" s="311"/>
    </row>
    <row r="97" spans="1:3" ht="12" customHeight="1">
      <c r="A97" s="455" t="s">
        <v>102</v>
      </c>
      <c r="B97" s="11" t="s">
        <v>184</v>
      </c>
      <c r="C97" s="311"/>
    </row>
    <row r="98" spans="1:3" ht="12" customHeight="1">
      <c r="A98" s="455" t="s">
        <v>113</v>
      </c>
      <c r="B98" s="19" t="s">
        <v>185</v>
      </c>
      <c r="C98" s="311"/>
    </row>
    <row r="99" spans="1:3" ht="12" customHeight="1">
      <c r="A99" s="455" t="s">
        <v>103</v>
      </c>
      <c r="B99" s="8" t="s">
        <v>516</v>
      </c>
      <c r="C99" s="311"/>
    </row>
    <row r="100" spans="1:3" ht="12" customHeight="1">
      <c r="A100" s="455" t="s">
        <v>104</v>
      </c>
      <c r="B100" s="143" t="s">
        <v>446</v>
      </c>
      <c r="C100" s="311"/>
    </row>
    <row r="101" spans="1:3" ht="12" customHeight="1">
      <c r="A101" s="455" t="s">
        <v>114</v>
      </c>
      <c r="B101" s="143" t="s">
        <v>445</v>
      </c>
      <c r="C101" s="311"/>
    </row>
    <row r="102" spans="1:3" ht="12" customHeight="1">
      <c r="A102" s="455" t="s">
        <v>115</v>
      </c>
      <c r="B102" s="143" t="s">
        <v>354</v>
      </c>
      <c r="C102" s="311"/>
    </row>
    <row r="103" spans="1:3" ht="12" customHeight="1">
      <c r="A103" s="455" t="s">
        <v>116</v>
      </c>
      <c r="B103" s="144" t="s">
        <v>355</v>
      </c>
      <c r="C103" s="311"/>
    </row>
    <row r="104" spans="1:3" ht="12" customHeight="1">
      <c r="A104" s="455" t="s">
        <v>117</v>
      </c>
      <c r="B104" s="144" t="s">
        <v>356</v>
      </c>
      <c r="C104" s="311"/>
    </row>
    <row r="105" spans="1:3" ht="12" customHeight="1">
      <c r="A105" s="455" t="s">
        <v>119</v>
      </c>
      <c r="B105" s="143" t="s">
        <v>357</v>
      </c>
      <c r="C105" s="311"/>
    </row>
    <row r="106" spans="1:3" ht="12" customHeight="1">
      <c r="A106" s="455" t="s">
        <v>186</v>
      </c>
      <c r="B106" s="143" t="s">
        <v>358</v>
      </c>
      <c r="C106" s="311"/>
    </row>
    <row r="107" spans="1:3" ht="12" customHeight="1">
      <c r="A107" s="455" t="s">
        <v>352</v>
      </c>
      <c r="B107" s="144" t="s">
        <v>359</v>
      </c>
      <c r="C107" s="311"/>
    </row>
    <row r="108" spans="1:3" ht="12" customHeight="1">
      <c r="A108" s="463" t="s">
        <v>353</v>
      </c>
      <c r="B108" s="145" t="s">
        <v>360</v>
      </c>
      <c r="C108" s="311"/>
    </row>
    <row r="109" spans="1:3" ht="12" customHeight="1">
      <c r="A109" s="455" t="s">
        <v>443</v>
      </c>
      <c r="B109" s="145" t="s">
        <v>361</v>
      </c>
      <c r="C109" s="311"/>
    </row>
    <row r="110" spans="1:3" ht="12" customHeight="1">
      <c r="A110" s="455" t="s">
        <v>444</v>
      </c>
      <c r="B110" s="144" t="s">
        <v>362</v>
      </c>
      <c r="C110" s="309"/>
    </row>
    <row r="111" spans="1:3" ht="12" customHeight="1">
      <c r="A111" s="455" t="s">
        <v>448</v>
      </c>
      <c r="B111" s="11" t="s">
        <v>51</v>
      </c>
      <c r="C111" s="309"/>
    </row>
    <row r="112" spans="1:3" ht="12" customHeight="1">
      <c r="A112" s="456" t="s">
        <v>449</v>
      </c>
      <c r="B112" s="8" t="s">
        <v>517</v>
      </c>
      <c r="C112" s="311"/>
    </row>
    <row r="113" spans="1:3" ht="12" customHeight="1" thickBot="1">
      <c r="A113" s="464" t="s">
        <v>450</v>
      </c>
      <c r="B113" s="146" t="s">
        <v>518</v>
      </c>
      <c r="C113" s="315"/>
    </row>
    <row r="114" spans="1:3" ht="12" customHeight="1" thickBot="1">
      <c r="A114" s="31" t="s">
        <v>20</v>
      </c>
      <c r="B114" s="27" t="s">
        <v>363</v>
      </c>
      <c r="C114" s="307">
        <f>+C115+C117+C119</f>
        <v>0</v>
      </c>
    </row>
    <row r="115" spans="1:3" ht="12" customHeight="1">
      <c r="A115" s="454" t="s">
        <v>105</v>
      </c>
      <c r="B115" s="8" t="s">
        <v>232</v>
      </c>
      <c r="C115" s="310"/>
    </row>
    <row r="116" spans="1:3" ht="12" customHeight="1">
      <c r="A116" s="454" t="s">
        <v>106</v>
      </c>
      <c r="B116" s="12" t="s">
        <v>367</v>
      </c>
      <c r="C116" s="310"/>
    </row>
    <row r="117" spans="1:3" ht="12" customHeight="1">
      <c r="A117" s="454" t="s">
        <v>107</v>
      </c>
      <c r="B117" s="12" t="s">
        <v>187</v>
      </c>
      <c r="C117" s="309"/>
    </row>
    <row r="118" spans="1:3" ht="12" customHeight="1">
      <c r="A118" s="454" t="s">
        <v>108</v>
      </c>
      <c r="B118" s="12" t="s">
        <v>368</v>
      </c>
      <c r="C118" s="274"/>
    </row>
    <row r="119" spans="1:3" ht="12" customHeight="1">
      <c r="A119" s="454" t="s">
        <v>109</v>
      </c>
      <c r="B119" s="304" t="s">
        <v>234</v>
      </c>
      <c r="C119" s="274"/>
    </row>
    <row r="120" spans="1:3" ht="12" customHeight="1">
      <c r="A120" s="454" t="s">
        <v>118</v>
      </c>
      <c r="B120" s="303" t="s">
        <v>433</v>
      </c>
      <c r="C120" s="274"/>
    </row>
    <row r="121" spans="1:3" ht="12" customHeight="1">
      <c r="A121" s="454" t="s">
        <v>120</v>
      </c>
      <c r="B121" s="431" t="s">
        <v>373</v>
      </c>
      <c r="C121" s="274"/>
    </row>
    <row r="122" spans="1:3" ht="12" customHeight="1">
      <c r="A122" s="454" t="s">
        <v>188</v>
      </c>
      <c r="B122" s="144" t="s">
        <v>356</v>
      </c>
      <c r="C122" s="274"/>
    </row>
    <row r="123" spans="1:3" ht="12" customHeight="1">
      <c r="A123" s="454" t="s">
        <v>189</v>
      </c>
      <c r="B123" s="144" t="s">
        <v>372</v>
      </c>
      <c r="C123" s="274"/>
    </row>
    <row r="124" spans="1:3" ht="12" customHeight="1">
      <c r="A124" s="454" t="s">
        <v>190</v>
      </c>
      <c r="B124" s="144" t="s">
        <v>371</v>
      </c>
      <c r="C124" s="274"/>
    </row>
    <row r="125" spans="1:3" ht="12" customHeight="1">
      <c r="A125" s="454" t="s">
        <v>364</v>
      </c>
      <c r="B125" s="144" t="s">
        <v>359</v>
      </c>
      <c r="C125" s="274"/>
    </row>
    <row r="126" spans="1:3" ht="12" customHeight="1">
      <c r="A126" s="454" t="s">
        <v>365</v>
      </c>
      <c r="B126" s="144" t="s">
        <v>370</v>
      </c>
      <c r="C126" s="274"/>
    </row>
    <row r="127" spans="1:3" ht="12" customHeight="1" thickBot="1">
      <c r="A127" s="463" t="s">
        <v>366</v>
      </c>
      <c r="B127" s="144" t="s">
        <v>369</v>
      </c>
      <c r="C127" s="276"/>
    </row>
    <row r="128" spans="1:3" ht="12" customHeight="1" thickBot="1">
      <c r="A128" s="31" t="s">
        <v>21</v>
      </c>
      <c r="B128" s="124" t="s">
        <v>453</v>
      </c>
      <c r="C128" s="307">
        <f>+C93+C114</f>
        <v>0</v>
      </c>
    </row>
    <row r="129" spans="1:3" ht="12" customHeight="1" thickBot="1">
      <c r="A129" s="31" t="s">
        <v>22</v>
      </c>
      <c r="B129" s="124" t="s">
        <v>454</v>
      </c>
      <c r="C129" s="307">
        <f>+C130+C131+C132</f>
        <v>0</v>
      </c>
    </row>
    <row r="130" spans="1:3" s="98" customFormat="1" ht="12" customHeight="1">
      <c r="A130" s="454" t="s">
        <v>271</v>
      </c>
      <c r="B130" s="9" t="s">
        <v>522</v>
      </c>
      <c r="C130" s="274"/>
    </row>
    <row r="131" spans="1:3" ht="12" customHeight="1">
      <c r="A131" s="454" t="s">
        <v>272</v>
      </c>
      <c r="B131" s="9" t="s">
        <v>462</v>
      </c>
      <c r="C131" s="274"/>
    </row>
    <row r="132" spans="1:3" ht="12" customHeight="1" thickBot="1">
      <c r="A132" s="463" t="s">
        <v>273</v>
      </c>
      <c r="B132" s="7" t="s">
        <v>521</v>
      </c>
      <c r="C132" s="274"/>
    </row>
    <row r="133" spans="1:3" ht="12" customHeight="1" thickBot="1">
      <c r="A133" s="31" t="s">
        <v>23</v>
      </c>
      <c r="B133" s="124" t="s">
        <v>455</v>
      </c>
      <c r="C133" s="307">
        <f>+C134+C135+C136+C137+C138+C139</f>
        <v>0</v>
      </c>
    </row>
    <row r="134" spans="1:3" ht="12" customHeight="1">
      <c r="A134" s="454" t="s">
        <v>92</v>
      </c>
      <c r="B134" s="9" t="s">
        <v>464</v>
      </c>
      <c r="C134" s="274"/>
    </row>
    <row r="135" spans="1:3" ht="12" customHeight="1">
      <c r="A135" s="454" t="s">
        <v>93</v>
      </c>
      <c r="B135" s="9" t="s">
        <v>456</v>
      </c>
      <c r="C135" s="274"/>
    </row>
    <row r="136" spans="1:3" ht="12" customHeight="1">
      <c r="A136" s="454" t="s">
        <v>94</v>
      </c>
      <c r="B136" s="9" t="s">
        <v>457</v>
      </c>
      <c r="C136" s="274"/>
    </row>
    <row r="137" spans="1:3" ht="12" customHeight="1">
      <c r="A137" s="454" t="s">
        <v>175</v>
      </c>
      <c r="B137" s="9" t="s">
        <v>520</v>
      </c>
      <c r="C137" s="274"/>
    </row>
    <row r="138" spans="1:3" ht="12" customHeight="1">
      <c r="A138" s="454" t="s">
        <v>176</v>
      </c>
      <c r="B138" s="9" t="s">
        <v>459</v>
      </c>
      <c r="C138" s="274"/>
    </row>
    <row r="139" spans="1:3" s="98" customFormat="1" ht="12" customHeight="1" thickBot="1">
      <c r="A139" s="463" t="s">
        <v>177</v>
      </c>
      <c r="B139" s="7" t="s">
        <v>460</v>
      </c>
      <c r="C139" s="274"/>
    </row>
    <row r="140" spans="1:11" ht="12" customHeight="1" thickBot="1">
      <c r="A140" s="31" t="s">
        <v>24</v>
      </c>
      <c r="B140" s="124" t="s">
        <v>547</v>
      </c>
      <c r="C140" s="313">
        <f>+C141+C142+C144+C145+C143</f>
        <v>0</v>
      </c>
      <c r="K140" s="256"/>
    </row>
    <row r="141" spans="1:3" ht="12.75">
      <c r="A141" s="454" t="s">
        <v>95</v>
      </c>
      <c r="B141" s="9" t="s">
        <v>374</v>
      </c>
      <c r="C141" s="274"/>
    </row>
    <row r="142" spans="1:3" ht="12" customHeight="1">
      <c r="A142" s="454" t="s">
        <v>96</v>
      </c>
      <c r="B142" s="9" t="s">
        <v>375</v>
      </c>
      <c r="C142" s="274"/>
    </row>
    <row r="143" spans="1:3" s="98" customFormat="1" ht="12" customHeight="1">
      <c r="A143" s="454" t="s">
        <v>291</v>
      </c>
      <c r="B143" s="9" t="s">
        <v>546</v>
      </c>
      <c r="C143" s="274"/>
    </row>
    <row r="144" spans="1:3" s="98" customFormat="1" ht="12" customHeight="1">
      <c r="A144" s="454" t="s">
        <v>292</v>
      </c>
      <c r="B144" s="9" t="s">
        <v>469</v>
      </c>
      <c r="C144" s="274"/>
    </row>
    <row r="145" spans="1:3" s="98" customFormat="1" ht="12" customHeight="1" thickBot="1">
      <c r="A145" s="463" t="s">
        <v>293</v>
      </c>
      <c r="B145" s="7" t="s">
        <v>394</v>
      </c>
      <c r="C145" s="274"/>
    </row>
    <row r="146" spans="1:3" s="98" customFormat="1" ht="12" customHeight="1" thickBot="1">
      <c r="A146" s="31" t="s">
        <v>25</v>
      </c>
      <c r="B146" s="124" t="s">
        <v>470</v>
      </c>
      <c r="C146" s="316">
        <f>+C147+C148+C149+C150+C151</f>
        <v>0</v>
      </c>
    </row>
    <row r="147" spans="1:3" s="98" customFormat="1" ht="12" customHeight="1">
      <c r="A147" s="454" t="s">
        <v>97</v>
      </c>
      <c r="B147" s="9" t="s">
        <v>465</v>
      </c>
      <c r="C147" s="274"/>
    </row>
    <row r="148" spans="1:3" s="98" customFormat="1" ht="12" customHeight="1">
      <c r="A148" s="454" t="s">
        <v>98</v>
      </c>
      <c r="B148" s="9" t="s">
        <v>472</v>
      </c>
      <c r="C148" s="274"/>
    </row>
    <row r="149" spans="1:3" s="98" customFormat="1" ht="12" customHeight="1">
      <c r="A149" s="454" t="s">
        <v>303</v>
      </c>
      <c r="B149" s="9" t="s">
        <v>467</v>
      </c>
      <c r="C149" s="274"/>
    </row>
    <row r="150" spans="1:3" ht="12.75" customHeight="1">
      <c r="A150" s="454" t="s">
        <v>304</v>
      </c>
      <c r="B150" s="9" t="s">
        <v>523</v>
      </c>
      <c r="C150" s="274"/>
    </row>
    <row r="151" spans="1:3" ht="12.75" customHeight="1" thickBot="1">
      <c r="A151" s="463" t="s">
        <v>471</v>
      </c>
      <c r="B151" s="7" t="s">
        <v>474</v>
      </c>
      <c r="C151" s="276"/>
    </row>
    <row r="152" spans="1:3" ht="12.75" customHeight="1" thickBot="1">
      <c r="A152" s="510" t="s">
        <v>26</v>
      </c>
      <c r="B152" s="124" t="s">
        <v>475</v>
      </c>
      <c r="C152" s="316"/>
    </row>
    <row r="153" spans="1:3" ht="12" customHeight="1" thickBot="1">
      <c r="A153" s="510" t="s">
        <v>27</v>
      </c>
      <c r="B153" s="124" t="s">
        <v>476</v>
      </c>
      <c r="C153" s="316"/>
    </row>
    <row r="154" spans="1:3" ht="15" customHeight="1" thickBot="1">
      <c r="A154" s="31" t="s">
        <v>28</v>
      </c>
      <c r="B154" s="124" t="s">
        <v>478</v>
      </c>
      <c r="C154" s="445">
        <f>+C129+C133+C140+C146+C152+C153</f>
        <v>0</v>
      </c>
    </row>
    <row r="155" spans="1:3" ht="13.5" thickBot="1">
      <c r="A155" s="465" t="s">
        <v>29</v>
      </c>
      <c r="B155" s="398" t="s">
        <v>477</v>
      </c>
      <c r="C155" s="445">
        <f>+C128+C154</f>
        <v>0</v>
      </c>
    </row>
    <row r="156" spans="1:3" ht="15" customHeight="1" thickBot="1">
      <c r="A156" s="406"/>
      <c r="B156" s="407"/>
      <c r="C156" s="408"/>
    </row>
    <row r="157" spans="1:3" ht="14.25" customHeight="1" thickBot="1">
      <c r="A157" s="254" t="s">
        <v>524</v>
      </c>
      <c r="B157" s="255"/>
      <c r="C157" s="121"/>
    </row>
    <row r="158" spans="1:3" ht="13.5" thickBot="1">
      <c r="A158" s="254" t="s">
        <v>206</v>
      </c>
      <c r="B158" s="255"/>
      <c r="C158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0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42" sqref="C42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+CONCATENATE("9.2. melléklet a ……/",LEFT(ÖSSZEFÜGGÉSEK!A5,4),". (….) önkormányzati rendelethez")</f>
        <v>9.2. melléklet a ……/2018. (….) önkormányzati rendelethez</v>
      </c>
    </row>
    <row r="2" spans="1:3" s="474" customFormat="1" ht="34.5" customHeight="1">
      <c r="A2" s="425" t="s">
        <v>204</v>
      </c>
      <c r="B2" s="368" t="s">
        <v>586</v>
      </c>
      <c r="C2" s="382" t="s">
        <v>60</v>
      </c>
    </row>
    <row r="3" spans="1:3" s="474" customFormat="1" ht="24.75" thickBot="1">
      <c r="A3" s="468" t="s">
        <v>203</v>
      </c>
      <c r="B3" s="369" t="s">
        <v>402</v>
      </c>
      <c r="C3" s="383"/>
    </row>
    <row r="4" spans="1:3" s="475" customFormat="1" ht="15.75" customHeight="1" thickBot="1">
      <c r="A4" s="235"/>
      <c r="B4" s="235"/>
      <c r="C4" s="236" t="str">
        <f>'9.1.3. sz.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1150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>
        <v>1150</v>
      </c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1080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>
        <v>1080</v>
      </c>
    </row>
    <row r="24" spans="1:3" s="477" customFormat="1" ht="12" customHeight="1" thickBot="1">
      <c r="A24" s="470" t="s">
        <v>108</v>
      </c>
      <c r="B24" s="8" t="s">
        <v>526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527</v>
      </c>
      <c r="C26" s="327">
        <f>+C27+C28+C29</f>
        <v>0</v>
      </c>
    </row>
    <row r="27" spans="1:3" s="477" customFormat="1" ht="12" customHeight="1">
      <c r="A27" s="471" t="s">
        <v>271</v>
      </c>
      <c r="B27" s="472" t="s">
        <v>266</v>
      </c>
      <c r="C27" s="77"/>
    </row>
    <row r="28" spans="1:3" s="477" customFormat="1" ht="12" customHeight="1">
      <c r="A28" s="471" t="s">
        <v>272</v>
      </c>
      <c r="B28" s="472" t="s">
        <v>407</v>
      </c>
      <c r="C28" s="325"/>
    </row>
    <row r="29" spans="1:3" s="477" customFormat="1" ht="12" customHeight="1">
      <c r="A29" s="471" t="s">
        <v>273</v>
      </c>
      <c r="B29" s="473" t="s">
        <v>410</v>
      </c>
      <c r="C29" s="325"/>
    </row>
    <row r="30" spans="1:3" s="477" customFormat="1" ht="12" customHeight="1" thickBot="1">
      <c r="A30" s="470" t="s">
        <v>274</v>
      </c>
      <c r="B30" s="142" t="s">
        <v>528</v>
      </c>
      <c r="C30" s="84"/>
    </row>
    <row r="31" spans="1:3" s="477" customFormat="1" ht="12" customHeight="1" thickBot="1">
      <c r="A31" s="208" t="s">
        <v>23</v>
      </c>
      <c r="B31" s="124" t="s">
        <v>411</v>
      </c>
      <c r="C31" s="327">
        <f>+C32+C33+C34</f>
        <v>0</v>
      </c>
    </row>
    <row r="32" spans="1:3" s="477" customFormat="1" ht="12" customHeight="1">
      <c r="A32" s="471" t="s">
        <v>92</v>
      </c>
      <c r="B32" s="472" t="s">
        <v>294</v>
      </c>
      <c r="C32" s="77"/>
    </row>
    <row r="33" spans="1:3" s="477" customFormat="1" ht="12" customHeight="1">
      <c r="A33" s="471" t="s">
        <v>93</v>
      </c>
      <c r="B33" s="473" t="s">
        <v>295</v>
      </c>
      <c r="C33" s="328"/>
    </row>
    <row r="34" spans="1:3" s="477" customFormat="1" ht="12" customHeight="1" thickBot="1">
      <c r="A34" s="470" t="s">
        <v>94</v>
      </c>
      <c r="B34" s="142" t="s">
        <v>296</v>
      </c>
      <c r="C34" s="84"/>
    </row>
    <row r="35" spans="1:3" s="384" customFormat="1" ht="12" customHeight="1" thickBot="1">
      <c r="A35" s="208" t="s">
        <v>24</v>
      </c>
      <c r="B35" s="124" t="s">
        <v>379</v>
      </c>
      <c r="C35" s="354"/>
    </row>
    <row r="36" spans="1:3" s="384" customFormat="1" ht="12" customHeight="1" thickBot="1">
      <c r="A36" s="208" t="s">
        <v>25</v>
      </c>
      <c r="B36" s="124" t="s">
        <v>412</v>
      </c>
      <c r="C36" s="375"/>
    </row>
    <row r="37" spans="1:3" s="384" customFormat="1" ht="12" customHeight="1" thickBot="1">
      <c r="A37" s="200" t="s">
        <v>26</v>
      </c>
      <c r="B37" s="124" t="s">
        <v>413</v>
      </c>
      <c r="C37" s="376">
        <f>+C8+C20+C25+C26+C31+C35+C36</f>
        <v>2230</v>
      </c>
    </row>
    <row r="38" spans="1:3" s="384" customFormat="1" ht="12" customHeight="1" thickBot="1">
      <c r="A38" s="243" t="s">
        <v>27</v>
      </c>
      <c r="B38" s="124" t="s">
        <v>414</v>
      </c>
      <c r="C38" s="376">
        <f>+C39+C40+C41</f>
        <v>42399</v>
      </c>
    </row>
    <row r="39" spans="1:3" s="384" customFormat="1" ht="12" customHeight="1">
      <c r="A39" s="471" t="s">
        <v>415</v>
      </c>
      <c r="B39" s="472" t="s">
        <v>239</v>
      </c>
      <c r="C39" s="77">
        <v>1878</v>
      </c>
    </row>
    <row r="40" spans="1:3" s="384" customFormat="1" ht="12" customHeight="1">
      <c r="A40" s="471" t="s">
        <v>416</v>
      </c>
      <c r="B40" s="473" t="s">
        <v>2</v>
      </c>
      <c r="C40" s="328"/>
    </row>
    <row r="41" spans="1:3" s="477" customFormat="1" ht="12" customHeight="1" thickBot="1">
      <c r="A41" s="470" t="s">
        <v>417</v>
      </c>
      <c r="B41" s="142" t="s">
        <v>418</v>
      </c>
      <c r="C41" s="84">
        <v>40521</v>
      </c>
    </row>
    <row r="42" spans="1:3" s="477" customFormat="1" ht="15" customHeight="1" thickBot="1">
      <c r="A42" s="243" t="s">
        <v>28</v>
      </c>
      <c r="B42" s="244" t="s">
        <v>419</v>
      </c>
      <c r="C42" s="379">
        <f>+C37+C38</f>
        <v>44629</v>
      </c>
    </row>
    <row r="43" spans="1:3" s="477" customFormat="1" ht="15" customHeight="1">
      <c r="A43" s="245"/>
      <c r="B43" s="246"/>
      <c r="C43" s="377"/>
    </row>
    <row r="44" spans="1:3" ht="13.5" thickBot="1">
      <c r="A44" s="247"/>
      <c r="B44" s="248"/>
      <c r="C44" s="378"/>
    </row>
    <row r="45" spans="1:3" s="476" customFormat="1" ht="16.5" customHeight="1" thickBot="1">
      <c r="A45" s="249"/>
      <c r="B45" s="250" t="s">
        <v>58</v>
      </c>
      <c r="C45" s="379"/>
    </row>
    <row r="46" spans="1:3" s="478" customFormat="1" ht="12" customHeight="1" thickBot="1">
      <c r="A46" s="208" t="s">
        <v>19</v>
      </c>
      <c r="B46" s="124" t="s">
        <v>420</v>
      </c>
      <c r="C46" s="327">
        <f>SUM(C47:C51)</f>
        <v>44629</v>
      </c>
    </row>
    <row r="47" spans="1:3" ht="12" customHeight="1">
      <c r="A47" s="470" t="s">
        <v>99</v>
      </c>
      <c r="B47" s="9" t="s">
        <v>50</v>
      </c>
      <c r="C47" s="77">
        <v>31307</v>
      </c>
    </row>
    <row r="48" spans="1:3" ht="12" customHeight="1">
      <c r="A48" s="470" t="s">
        <v>100</v>
      </c>
      <c r="B48" s="8" t="s">
        <v>183</v>
      </c>
      <c r="C48" s="80">
        <v>6922</v>
      </c>
    </row>
    <row r="49" spans="1:3" ht="12" customHeight="1">
      <c r="A49" s="470" t="s">
        <v>101</v>
      </c>
      <c r="B49" s="8" t="s">
        <v>140</v>
      </c>
      <c r="C49" s="80">
        <v>6400</v>
      </c>
    </row>
    <row r="50" spans="1:3" ht="12" customHeight="1">
      <c r="A50" s="470" t="s">
        <v>102</v>
      </c>
      <c r="B50" s="8" t="s">
        <v>184</v>
      </c>
      <c r="C50" s="80"/>
    </row>
    <row r="51" spans="1:3" ht="12" customHeight="1" thickBot="1">
      <c r="A51" s="470" t="s">
        <v>148</v>
      </c>
      <c r="B51" s="8" t="s">
        <v>185</v>
      </c>
      <c r="C51" s="80"/>
    </row>
    <row r="52" spans="1:3" ht="12" customHeight="1" thickBot="1">
      <c r="A52" s="208" t="s">
        <v>20</v>
      </c>
      <c r="B52" s="124" t="s">
        <v>421</v>
      </c>
      <c r="C52" s="327">
        <f>SUM(C53:C55)</f>
        <v>0</v>
      </c>
    </row>
    <row r="53" spans="1:3" s="478" customFormat="1" ht="12" customHeight="1">
      <c r="A53" s="470" t="s">
        <v>105</v>
      </c>
      <c r="B53" s="9" t="s">
        <v>232</v>
      </c>
      <c r="C53" s="77"/>
    </row>
    <row r="54" spans="1:3" ht="12" customHeight="1">
      <c r="A54" s="470" t="s">
        <v>106</v>
      </c>
      <c r="B54" s="8" t="s">
        <v>187</v>
      </c>
      <c r="C54" s="80"/>
    </row>
    <row r="55" spans="1:3" ht="12" customHeight="1">
      <c r="A55" s="470" t="s">
        <v>107</v>
      </c>
      <c r="B55" s="8" t="s">
        <v>59</v>
      </c>
      <c r="C55" s="80"/>
    </row>
    <row r="56" spans="1:3" ht="12" customHeight="1" thickBot="1">
      <c r="A56" s="470" t="s">
        <v>108</v>
      </c>
      <c r="B56" s="8" t="s">
        <v>529</v>
      </c>
      <c r="C56" s="80"/>
    </row>
    <row r="57" spans="1:3" ht="12" customHeight="1" thickBot="1">
      <c r="A57" s="208" t="s">
        <v>21</v>
      </c>
      <c r="B57" s="124" t="s">
        <v>13</v>
      </c>
      <c r="C57" s="354"/>
    </row>
    <row r="58" spans="1:3" ht="15" customHeight="1" thickBot="1">
      <c r="A58" s="208" t="s">
        <v>22</v>
      </c>
      <c r="B58" s="251" t="s">
        <v>535</v>
      </c>
      <c r="C58" s="380">
        <f>+C46+C52+C57</f>
        <v>44629</v>
      </c>
    </row>
    <row r="59" ht="13.5" thickBot="1">
      <c r="C59" s="381"/>
    </row>
    <row r="60" spans="1:3" ht="15" customHeight="1" thickBot="1">
      <c r="A60" s="254" t="s">
        <v>524</v>
      </c>
      <c r="B60" s="255"/>
      <c r="C60" s="121">
        <v>11</v>
      </c>
    </row>
    <row r="61" spans="1:3" ht="14.25" customHeight="1" thickBot="1">
      <c r="A61" s="254" t="s">
        <v>206</v>
      </c>
      <c r="B61" s="255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C111" sqref="C111"/>
    </sheetView>
  </sheetViews>
  <sheetFormatPr defaultColWidth="9.37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2" customWidth="1"/>
    <col min="5" max="16384" width="9.375" style="432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152</v>
      </c>
      <c r="B2" s="625"/>
      <c r="C2" s="317" t="s">
        <v>570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33" customFormat="1" ht="12" customHeight="1" thickBot="1">
      <c r="A4" s="427"/>
      <c r="B4" s="428" t="s">
        <v>498</v>
      </c>
      <c r="C4" s="429" t="s">
        <v>499</v>
      </c>
    </row>
    <row r="5" spans="1:3" s="434" customFormat="1" ht="12" customHeight="1" thickBot="1">
      <c r="A5" s="20" t="s">
        <v>19</v>
      </c>
      <c r="B5" s="21" t="s">
        <v>255</v>
      </c>
      <c r="C5" s="307">
        <f>+C6+C7+C8+C9+C10+C11</f>
        <v>228928898</v>
      </c>
    </row>
    <row r="6" spans="1:3" s="434" customFormat="1" ht="12" customHeight="1">
      <c r="A6" s="15" t="s">
        <v>99</v>
      </c>
      <c r="B6" s="435" t="s">
        <v>256</v>
      </c>
      <c r="C6" s="310">
        <v>76879625</v>
      </c>
    </row>
    <row r="7" spans="1:3" s="434" customFormat="1" ht="12" customHeight="1">
      <c r="A7" s="14" t="s">
        <v>100</v>
      </c>
      <c r="B7" s="436" t="s">
        <v>257</v>
      </c>
      <c r="C7" s="309">
        <v>45449733</v>
      </c>
    </row>
    <row r="8" spans="1:3" s="434" customFormat="1" ht="12" customHeight="1">
      <c r="A8" s="14" t="s">
        <v>101</v>
      </c>
      <c r="B8" s="436" t="s">
        <v>556</v>
      </c>
      <c r="C8" s="309">
        <v>103844370</v>
      </c>
    </row>
    <row r="9" spans="1:3" s="434" customFormat="1" ht="12" customHeight="1">
      <c r="A9" s="14" t="s">
        <v>102</v>
      </c>
      <c r="B9" s="436" t="s">
        <v>259</v>
      </c>
      <c r="C9" s="309">
        <v>2755170</v>
      </c>
    </row>
    <row r="10" spans="1:3" s="434" customFormat="1" ht="12" customHeight="1">
      <c r="A10" s="14" t="s">
        <v>148</v>
      </c>
      <c r="B10" s="303" t="s">
        <v>437</v>
      </c>
      <c r="C10" s="309">
        <v>0</v>
      </c>
    </row>
    <row r="11" spans="1:3" s="434" customFormat="1" ht="12" customHeight="1" thickBot="1">
      <c r="A11" s="16" t="s">
        <v>103</v>
      </c>
      <c r="B11" s="304" t="s">
        <v>438</v>
      </c>
      <c r="C11" s="309"/>
    </row>
    <row r="12" spans="1:3" s="434" customFormat="1" ht="12" customHeight="1" thickBot="1">
      <c r="A12" s="20" t="s">
        <v>20</v>
      </c>
      <c r="B12" s="302" t="s">
        <v>260</v>
      </c>
      <c r="C12" s="307">
        <f>+C13+C14+C15+C16+C17</f>
        <v>133517000</v>
      </c>
    </row>
    <row r="13" spans="1:3" s="434" customFormat="1" ht="12" customHeight="1">
      <c r="A13" s="15" t="s">
        <v>105</v>
      </c>
      <c r="B13" s="435" t="s">
        <v>261</v>
      </c>
      <c r="C13" s="310"/>
    </row>
    <row r="14" spans="1:3" s="434" customFormat="1" ht="12" customHeight="1">
      <c r="A14" s="14" t="s">
        <v>106</v>
      </c>
      <c r="B14" s="436" t="s">
        <v>262</v>
      </c>
      <c r="C14" s="309"/>
    </row>
    <row r="15" spans="1:3" s="434" customFormat="1" ht="12" customHeight="1">
      <c r="A15" s="14" t="s">
        <v>107</v>
      </c>
      <c r="B15" s="436" t="s">
        <v>427</v>
      </c>
      <c r="C15" s="309"/>
    </row>
    <row r="16" spans="1:3" s="434" customFormat="1" ht="12" customHeight="1">
      <c r="A16" s="14" t="s">
        <v>108</v>
      </c>
      <c r="B16" s="436" t="s">
        <v>428</v>
      </c>
      <c r="C16" s="309"/>
    </row>
    <row r="17" spans="1:3" s="434" customFormat="1" ht="12" customHeight="1">
      <c r="A17" s="14" t="s">
        <v>109</v>
      </c>
      <c r="B17" s="436" t="s">
        <v>580</v>
      </c>
      <c r="C17" s="309">
        <v>133517000</v>
      </c>
    </row>
    <row r="18" spans="1:3" s="434" customFormat="1" ht="12" customHeight="1" thickBot="1">
      <c r="A18" s="16" t="s">
        <v>118</v>
      </c>
      <c r="B18" s="304" t="s">
        <v>264</v>
      </c>
      <c r="C18" s="311"/>
    </row>
    <row r="19" spans="1:3" s="434" customFormat="1" ht="12" customHeight="1" thickBot="1">
      <c r="A19" s="20" t="s">
        <v>21</v>
      </c>
      <c r="B19" s="21" t="s">
        <v>265</v>
      </c>
      <c r="C19" s="307">
        <f>+C20+C21+C22+C23+C24</f>
        <v>152442813</v>
      </c>
    </row>
    <row r="20" spans="1:3" s="434" customFormat="1" ht="12" customHeight="1">
      <c r="A20" s="15" t="s">
        <v>88</v>
      </c>
      <c r="B20" s="435" t="s">
        <v>266</v>
      </c>
      <c r="C20" s="310"/>
    </row>
    <row r="21" spans="1:3" s="434" customFormat="1" ht="12" customHeight="1">
      <c r="A21" s="14" t="s">
        <v>89</v>
      </c>
      <c r="B21" s="436" t="s">
        <v>267</v>
      </c>
      <c r="C21" s="309"/>
    </row>
    <row r="22" spans="1:3" s="434" customFormat="1" ht="12" customHeight="1">
      <c r="A22" s="14" t="s">
        <v>90</v>
      </c>
      <c r="B22" s="436" t="s">
        <v>429</v>
      </c>
      <c r="C22" s="309"/>
    </row>
    <row r="23" spans="1:3" s="434" customFormat="1" ht="12" customHeight="1">
      <c r="A23" s="14" t="s">
        <v>91</v>
      </c>
      <c r="B23" s="436" t="s">
        <v>430</v>
      </c>
      <c r="C23" s="309"/>
    </row>
    <row r="24" spans="1:3" s="434" customFormat="1" ht="12" customHeight="1">
      <c r="A24" s="14" t="s">
        <v>171</v>
      </c>
      <c r="B24" s="436" t="s">
        <v>268</v>
      </c>
      <c r="C24" s="309">
        <v>152442813</v>
      </c>
    </row>
    <row r="25" spans="1:3" s="585" customFormat="1" ht="12" customHeight="1" thickBot="1">
      <c r="A25" s="582" t="s">
        <v>172</v>
      </c>
      <c r="B25" s="583" t="s">
        <v>575</v>
      </c>
      <c r="C25" s="584"/>
    </row>
    <row r="26" spans="1:3" s="434" customFormat="1" ht="12" customHeight="1" thickBot="1">
      <c r="A26" s="20" t="s">
        <v>173</v>
      </c>
      <c r="B26" s="21" t="s">
        <v>557</v>
      </c>
      <c r="C26" s="313">
        <f>SUM(C27:C33)</f>
        <v>21684000</v>
      </c>
    </row>
    <row r="27" spans="1:3" s="434" customFormat="1" ht="12" customHeight="1">
      <c r="A27" s="15" t="s">
        <v>271</v>
      </c>
      <c r="B27" s="435" t="s">
        <v>648</v>
      </c>
      <c r="C27" s="310">
        <v>7000000</v>
      </c>
    </row>
    <row r="28" spans="1:3" s="434" customFormat="1" ht="12" customHeight="1">
      <c r="A28" s="14" t="s">
        <v>272</v>
      </c>
      <c r="B28" s="436" t="s">
        <v>562</v>
      </c>
      <c r="C28" s="309">
        <v>0</v>
      </c>
    </row>
    <row r="29" spans="1:3" s="434" customFormat="1" ht="12" customHeight="1">
      <c r="A29" s="14" t="s">
        <v>273</v>
      </c>
      <c r="B29" s="436" t="s">
        <v>563</v>
      </c>
      <c r="C29" s="309">
        <v>10662000</v>
      </c>
    </row>
    <row r="30" spans="1:3" s="434" customFormat="1" ht="12" customHeight="1">
      <c r="A30" s="14" t="s">
        <v>274</v>
      </c>
      <c r="B30" s="436" t="s">
        <v>564</v>
      </c>
      <c r="C30" s="309">
        <v>351000</v>
      </c>
    </row>
    <row r="31" spans="1:3" s="434" customFormat="1" ht="12" customHeight="1">
      <c r="A31" s="14" t="s">
        <v>558</v>
      </c>
      <c r="B31" s="436" t="s">
        <v>275</v>
      </c>
      <c r="C31" s="309">
        <v>3153000</v>
      </c>
    </row>
    <row r="32" spans="1:3" s="434" customFormat="1" ht="12" customHeight="1">
      <c r="A32" s="14" t="s">
        <v>559</v>
      </c>
      <c r="B32" s="436" t="s">
        <v>276</v>
      </c>
      <c r="C32" s="309"/>
    </row>
    <row r="33" spans="1:3" s="434" customFormat="1" ht="12" customHeight="1" thickBot="1">
      <c r="A33" s="16" t="s">
        <v>560</v>
      </c>
      <c r="B33" s="535" t="s">
        <v>277</v>
      </c>
      <c r="C33" s="311">
        <v>518000</v>
      </c>
    </row>
    <row r="34" spans="1:3" s="434" customFormat="1" ht="12" customHeight="1" thickBot="1">
      <c r="A34" s="20" t="s">
        <v>23</v>
      </c>
      <c r="B34" s="21" t="s">
        <v>439</v>
      </c>
      <c r="C34" s="307">
        <f>SUM(C35:C45)</f>
        <v>39022000</v>
      </c>
    </row>
    <row r="35" spans="1:3" s="434" customFormat="1" ht="12" customHeight="1">
      <c r="A35" s="15" t="s">
        <v>92</v>
      </c>
      <c r="B35" s="435" t="s">
        <v>280</v>
      </c>
      <c r="C35" s="310">
        <v>8400000</v>
      </c>
    </row>
    <row r="36" spans="1:3" s="434" customFormat="1" ht="12" customHeight="1">
      <c r="A36" s="14" t="s">
        <v>93</v>
      </c>
      <c r="B36" s="436" t="s">
        <v>281</v>
      </c>
      <c r="C36" s="309">
        <v>22927000</v>
      </c>
    </row>
    <row r="37" spans="1:3" s="434" customFormat="1" ht="12" customHeight="1">
      <c r="A37" s="14" t="s">
        <v>94</v>
      </c>
      <c r="B37" s="436" t="s">
        <v>282</v>
      </c>
      <c r="C37" s="309">
        <v>2900000</v>
      </c>
    </row>
    <row r="38" spans="1:3" s="434" customFormat="1" ht="12" customHeight="1">
      <c r="A38" s="14" t="s">
        <v>175</v>
      </c>
      <c r="B38" s="436" t="s">
        <v>283</v>
      </c>
      <c r="C38" s="309"/>
    </row>
    <row r="39" spans="1:3" s="434" customFormat="1" ht="12" customHeight="1">
      <c r="A39" s="14" t="s">
        <v>176</v>
      </c>
      <c r="B39" s="436" t="s">
        <v>284</v>
      </c>
      <c r="C39" s="309"/>
    </row>
    <row r="40" spans="1:3" s="434" customFormat="1" ht="12" customHeight="1">
      <c r="A40" s="14" t="s">
        <v>177</v>
      </c>
      <c r="B40" s="436" t="s">
        <v>285</v>
      </c>
      <c r="C40" s="309">
        <v>3450000</v>
      </c>
    </row>
    <row r="41" spans="1:3" s="434" customFormat="1" ht="12" customHeight="1">
      <c r="A41" s="14" t="s">
        <v>178</v>
      </c>
      <c r="B41" s="436" t="s">
        <v>286</v>
      </c>
      <c r="C41" s="309">
        <v>1345000</v>
      </c>
    </row>
    <row r="42" spans="1:3" s="434" customFormat="1" ht="12" customHeight="1">
      <c r="A42" s="14" t="s">
        <v>179</v>
      </c>
      <c r="B42" s="436" t="s">
        <v>565</v>
      </c>
      <c r="C42" s="309"/>
    </row>
    <row r="43" spans="1:3" s="434" customFormat="1" ht="12" customHeight="1">
      <c r="A43" s="14" t="s">
        <v>278</v>
      </c>
      <c r="B43" s="436" t="s">
        <v>288</v>
      </c>
      <c r="C43" s="312"/>
    </row>
    <row r="44" spans="1:3" s="434" customFormat="1" ht="12" customHeight="1">
      <c r="A44" s="16" t="s">
        <v>279</v>
      </c>
      <c r="B44" s="437" t="s">
        <v>441</v>
      </c>
      <c r="C44" s="422"/>
    </row>
    <row r="45" spans="1:3" s="434" customFormat="1" ht="12" customHeight="1" thickBot="1">
      <c r="A45" s="16" t="s">
        <v>440</v>
      </c>
      <c r="B45" s="304" t="s">
        <v>289</v>
      </c>
      <c r="C45" s="422"/>
    </row>
    <row r="46" spans="1:3" s="434" customFormat="1" ht="12" customHeight="1" thickBot="1">
      <c r="A46" s="20" t="s">
        <v>24</v>
      </c>
      <c r="B46" s="21" t="s">
        <v>290</v>
      </c>
      <c r="C46" s="307">
        <f>SUM(C47:C51)</f>
        <v>0</v>
      </c>
    </row>
    <row r="47" spans="1:3" s="434" customFormat="1" ht="12" customHeight="1">
      <c r="A47" s="15" t="s">
        <v>95</v>
      </c>
      <c r="B47" s="435" t="s">
        <v>294</v>
      </c>
      <c r="C47" s="479"/>
    </row>
    <row r="48" spans="1:3" s="434" customFormat="1" ht="12" customHeight="1">
      <c r="A48" s="14" t="s">
        <v>96</v>
      </c>
      <c r="B48" s="436" t="s">
        <v>295</v>
      </c>
      <c r="C48" s="312"/>
    </row>
    <row r="49" spans="1:3" s="434" customFormat="1" ht="12" customHeight="1">
      <c r="A49" s="14" t="s">
        <v>291</v>
      </c>
      <c r="B49" s="436" t="s">
        <v>296</v>
      </c>
      <c r="C49" s="312"/>
    </row>
    <row r="50" spans="1:3" s="434" customFormat="1" ht="12" customHeight="1">
      <c r="A50" s="14" t="s">
        <v>292</v>
      </c>
      <c r="B50" s="436" t="s">
        <v>297</v>
      </c>
      <c r="C50" s="312"/>
    </row>
    <row r="51" spans="1:3" s="434" customFormat="1" ht="12" customHeight="1" thickBot="1">
      <c r="A51" s="16" t="s">
        <v>293</v>
      </c>
      <c r="B51" s="304" t="s">
        <v>298</v>
      </c>
      <c r="C51" s="422"/>
    </row>
    <row r="52" spans="1:3" s="434" customFormat="1" ht="12" customHeight="1" thickBot="1">
      <c r="A52" s="20" t="s">
        <v>180</v>
      </c>
      <c r="B52" s="21" t="s">
        <v>299</v>
      </c>
      <c r="C52" s="307">
        <f>SUM(C53:C55)</f>
        <v>0</v>
      </c>
    </row>
    <row r="53" spans="1:3" s="434" customFormat="1" ht="12" customHeight="1">
      <c r="A53" s="15" t="s">
        <v>97</v>
      </c>
      <c r="B53" s="435" t="s">
        <v>300</v>
      </c>
      <c r="C53" s="310"/>
    </row>
    <row r="54" spans="1:3" s="434" customFormat="1" ht="12" customHeight="1">
      <c r="A54" s="14" t="s">
        <v>98</v>
      </c>
      <c r="B54" s="436" t="s">
        <v>431</v>
      </c>
      <c r="C54" s="309"/>
    </row>
    <row r="55" spans="1:3" s="434" customFormat="1" ht="12" customHeight="1">
      <c r="A55" s="14" t="s">
        <v>303</v>
      </c>
      <c r="B55" s="436" t="s">
        <v>301</v>
      </c>
      <c r="C55" s="309"/>
    </row>
    <row r="56" spans="1:3" s="434" customFormat="1" ht="12" customHeight="1" thickBot="1">
      <c r="A56" s="16" t="s">
        <v>304</v>
      </c>
      <c r="B56" s="304" t="s">
        <v>302</v>
      </c>
      <c r="C56" s="311"/>
    </row>
    <row r="57" spans="1:3" s="434" customFormat="1" ht="12" customHeight="1" thickBot="1">
      <c r="A57" s="20" t="s">
        <v>26</v>
      </c>
      <c r="B57" s="302" t="s">
        <v>305</v>
      </c>
      <c r="C57" s="307">
        <f>SUM(C58:C60)</f>
        <v>0</v>
      </c>
    </row>
    <row r="58" spans="1:3" s="434" customFormat="1" ht="12" customHeight="1">
      <c r="A58" s="15" t="s">
        <v>181</v>
      </c>
      <c r="B58" s="435" t="s">
        <v>307</v>
      </c>
      <c r="C58" s="312"/>
    </row>
    <row r="59" spans="1:3" s="434" customFormat="1" ht="12" customHeight="1">
      <c r="A59" s="14" t="s">
        <v>182</v>
      </c>
      <c r="B59" s="436" t="s">
        <v>432</v>
      </c>
      <c r="C59" s="312"/>
    </row>
    <row r="60" spans="1:3" s="434" customFormat="1" ht="12" customHeight="1">
      <c r="A60" s="14" t="s">
        <v>233</v>
      </c>
      <c r="B60" s="436" t="s">
        <v>308</v>
      </c>
      <c r="C60" s="312"/>
    </row>
    <row r="61" spans="1:3" s="434" customFormat="1" ht="12" customHeight="1" thickBot="1">
      <c r="A61" s="16" t="s">
        <v>306</v>
      </c>
      <c r="B61" s="304" t="s">
        <v>309</v>
      </c>
      <c r="C61" s="312"/>
    </row>
    <row r="62" spans="1:3" s="434" customFormat="1" ht="12" customHeight="1" thickBot="1">
      <c r="A62" s="507" t="s">
        <v>481</v>
      </c>
      <c r="B62" s="21" t="s">
        <v>310</v>
      </c>
      <c r="C62" s="313">
        <f>+C5+C12+C19+C26+C34+C46+C52+C57</f>
        <v>575594711</v>
      </c>
    </row>
    <row r="63" spans="1:3" s="434" customFormat="1" ht="12" customHeight="1" thickBot="1">
      <c r="A63" s="482" t="s">
        <v>311</v>
      </c>
      <c r="B63" s="302" t="s">
        <v>312</v>
      </c>
      <c r="C63" s="307">
        <f>SUM(C64:C66)</f>
        <v>0</v>
      </c>
    </row>
    <row r="64" spans="1:3" s="434" customFormat="1" ht="12" customHeight="1">
      <c r="A64" s="15" t="s">
        <v>340</v>
      </c>
      <c r="B64" s="435" t="s">
        <v>313</v>
      </c>
      <c r="C64" s="312"/>
    </row>
    <row r="65" spans="1:3" s="434" customFormat="1" ht="12" customHeight="1">
      <c r="A65" s="14" t="s">
        <v>349</v>
      </c>
      <c r="B65" s="436" t="s">
        <v>314</v>
      </c>
      <c r="C65" s="312"/>
    </row>
    <row r="66" spans="1:3" s="434" customFormat="1" ht="12" customHeight="1" thickBot="1">
      <c r="A66" s="16" t="s">
        <v>350</v>
      </c>
      <c r="B66" s="501" t="s">
        <v>576</v>
      </c>
      <c r="C66" s="312"/>
    </row>
    <row r="67" spans="1:3" s="434" customFormat="1" ht="12" customHeight="1" thickBot="1">
      <c r="A67" s="482" t="s">
        <v>316</v>
      </c>
      <c r="B67" s="302" t="s">
        <v>317</v>
      </c>
      <c r="C67" s="307">
        <f>SUM(C68:C71)</f>
        <v>0</v>
      </c>
    </row>
    <row r="68" spans="1:3" s="434" customFormat="1" ht="12" customHeight="1">
      <c r="A68" s="15" t="s">
        <v>149</v>
      </c>
      <c r="B68" s="435" t="s">
        <v>318</v>
      </c>
      <c r="C68" s="312"/>
    </row>
    <row r="69" spans="1:3" s="434" customFormat="1" ht="12" customHeight="1">
      <c r="A69" s="14" t="s">
        <v>150</v>
      </c>
      <c r="B69" s="436" t="s">
        <v>577</v>
      </c>
      <c r="C69" s="312"/>
    </row>
    <row r="70" spans="1:3" s="434" customFormat="1" ht="12" customHeight="1">
      <c r="A70" s="14" t="s">
        <v>341</v>
      </c>
      <c r="B70" s="436" t="s">
        <v>319</v>
      </c>
      <c r="C70" s="312"/>
    </row>
    <row r="71" spans="1:3" s="434" customFormat="1" ht="12" customHeight="1" thickBot="1">
      <c r="A71" s="16" t="s">
        <v>342</v>
      </c>
      <c r="B71" s="304" t="s">
        <v>578</v>
      </c>
      <c r="C71" s="312"/>
    </row>
    <row r="72" spans="1:3" s="434" customFormat="1" ht="12" customHeight="1" thickBot="1">
      <c r="A72" s="482" t="s">
        <v>320</v>
      </c>
      <c r="B72" s="302" t="s">
        <v>321</v>
      </c>
      <c r="C72" s="307">
        <f>SUM(C73:C74)</f>
        <v>131915000</v>
      </c>
    </row>
    <row r="73" spans="1:3" s="434" customFormat="1" ht="12" customHeight="1">
      <c r="A73" s="15" t="s">
        <v>343</v>
      </c>
      <c r="B73" s="435" t="s">
        <v>322</v>
      </c>
      <c r="C73" s="312">
        <v>131915000</v>
      </c>
    </row>
    <row r="74" spans="1:3" s="434" customFormat="1" ht="12" customHeight="1" thickBot="1">
      <c r="A74" s="16" t="s">
        <v>344</v>
      </c>
      <c r="B74" s="304" t="s">
        <v>323</v>
      </c>
      <c r="C74" s="312"/>
    </row>
    <row r="75" spans="1:3" s="434" customFormat="1" ht="12" customHeight="1" thickBot="1">
      <c r="A75" s="482" t="s">
        <v>324</v>
      </c>
      <c r="B75" s="302" t="s">
        <v>325</v>
      </c>
      <c r="C75" s="307">
        <f>SUM(C76:C78)</f>
        <v>0</v>
      </c>
    </row>
    <row r="76" spans="1:3" s="434" customFormat="1" ht="12" customHeight="1">
      <c r="A76" s="15" t="s">
        <v>345</v>
      </c>
      <c r="B76" s="435" t="s">
        <v>326</v>
      </c>
      <c r="C76" s="312"/>
    </row>
    <row r="77" spans="1:3" s="434" customFormat="1" ht="12" customHeight="1">
      <c r="A77" s="14" t="s">
        <v>346</v>
      </c>
      <c r="B77" s="436" t="s">
        <v>327</v>
      </c>
      <c r="C77" s="312"/>
    </row>
    <row r="78" spans="1:3" s="434" customFormat="1" ht="12" customHeight="1" thickBot="1">
      <c r="A78" s="18" t="s">
        <v>347</v>
      </c>
      <c r="B78" s="586" t="s">
        <v>579</v>
      </c>
      <c r="C78" s="587"/>
    </row>
    <row r="79" spans="1:3" s="434" customFormat="1" ht="12" customHeight="1" thickBot="1">
      <c r="A79" s="482" t="s">
        <v>328</v>
      </c>
      <c r="B79" s="302" t="s">
        <v>348</v>
      </c>
      <c r="C79" s="307">
        <f>SUM(C80:C83)</f>
        <v>0</v>
      </c>
    </row>
    <row r="80" spans="1:3" s="434" customFormat="1" ht="12" customHeight="1">
      <c r="A80" s="439" t="s">
        <v>329</v>
      </c>
      <c r="B80" s="435" t="s">
        <v>330</v>
      </c>
      <c r="C80" s="312"/>
    </row>
    <row r="81" spans="1:3" s="434" customFormat="1" ht="12" customHeight="1">
      <c r="A81" s="440" t="s">
        <v>331</v>
      </c>
      <c r="B81" s="436" t="s">
        <v>332</v>
      </c>
      <c r="C81" s="312"/>
    </row>
    <row r="82" spans="1:3" s="434" customFormat="1" ht="12" customHeight="1">
      <c r="A82" s="440" t="s">
        <v>333</v>
      </c>
      <c r="B82" s="436" t="s">
        <v>334</v>
      </c>
      <c r="C82" s="312"/>
    </row>
    <row r="83" spans="1:3" s="434" customFormat="1" ht="12" customHeight="1" thickBot="1">
      <c r="A83" s="441" t="s">
        <v>335</v>
      </c>
      <c r="B83" s="304" t="s">
        <v>336</v>
      </c>
      <c r="C83" s="312"/>
    </row>
    <row r="84" spans="1:3" s="434" customFormat="1" ht="12" customHeight="1" thickBot="1">
      <c r="A84" s="482" t="s">
        <v>337</v>
      </c>
      <c r="B84" s="302" t="s">
        <v>480</v>
      </c>
      <c r="C84" s="480"/>
    </row>
    <row r="85" spans="1:3" s="434" customFormat="1" ht="13.5" customHeight="1" thickBot="1">
      <c r="A85" s="482" t="s">
        <v>339</v>
      </c>
      <c r="B85" s="302" t="s">
        <v>338</v>
      </c>
      <c r="C85" s="480"/>
    </row>
    <row r="86" spans="1:3" s="434" customFormat="1" ht="15.75" customHeight="1" thickBot="1">
      <c r="A86" s="482" t="s">
        <v>351</v>
      </c>
      <c r="B86" s="442" t="s">
        <v>483</v>
      </c>
      <c r="C86" s="313">
        <f>+C63+C67+C72+C75+C79+C85+C84</f>
        <v>131915000</v>
      </c>
    </row>
    <row r="87" spans="1:3" s="434" customFormat="1" ht="16.5" customHeight="1" thickBot="1">
      <c r="A87" s="483" t="s">
        <v>482</v>
      </c>
      <c r="B87" s="443" t="s">
        <v>484</v>
      </c>
      <c r="C87" s="313">
        <f>+C62+C86</f>
        <v>707509711</v>
      </c>
    </row>
    <row r="88" spans="1:3" s="434" customFormat="1" ht="83.25" customHeight="1">
      <c r="A88" s="5"/>
      <c r="B88" s="6"/>
      <c r="C88" s="314"/>
    </row>
    <row r="89" spans="1:3" ht="16.5" customHeight="1">
      <c r="A89" s="624" t="s">
        <v>48</v>
      </c>
      <c r="B89" s="624"/>
      <c r="C89" s="624"/>
    </row>
    <row r="90" spans="1:3" s="444" customFormat="1" ht="16.5" customHeight="1" thickBot="1">
      <c r="A90" s="626" t="s">
        <v>153</v>
      </c>
      <c r="B90" s="626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33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8" t="s">
        <v>442</v>
      </c>
      <c r="C93" s="306">
        <f>C94+C95+C96+C97+C98+C111</f>
        <v>329432000</v>
      </c>
    </row>
    <row r="94" spans="1:3" ht="12" customHeight="1">
      <c r="A94" s="17" t="s">
        <v>99</v>
      </c>
      <c r="B94" s="10" t="s">
        <v>50</v>
      </c>
      <c r="C94" s="308">
        <v>231920000</v>
      </c>
    </row>
    <row r="95" spans="1:3" ht="12" customHeight="1">
      <c r="A95" s="14" t="s">
        <v>100</v>
      </c>
      <c r="B95" s="8" t="s">
        <v>183</v>
      </c>
      <c r="C95" s="309">
        <v>36984000</v>
      </c>
    </row>
    <row r="96" spans="1:3" ht="12" customHeight="1">
      <c r="A96" s="14" t="s">
        <v>101</v>
      </c>
      <c r="B96" s="8" t="s">
        <v>140</v>
      </c>
      <c r="C96" s="311">
        <v>21877000</v>
      </c>
    </row>
    <row r="97" spans="1:3" ht="12" customHeight="1">
      <c r="A97" s="14" t="s">
        <v>102</v>
      </c>
      <c r="B97" s="11" t="s">
        <v>184</v>
      </c>
      <c r="C97" s="311">
        <v>9000000</v>
      </c>
    </row>
    <row r="98" spans="1:3" ht="12" customHeight="1">
      <c r="A98" s="14" t="s">
        <v>113</v>
      </c>
      <c r="B98" s="19" t="s">
        <v>185</v>
      </c>
      <c r="C98" s="311">
        <v>29651000</v>
      </c>
    </row>
    <row r="99" spans="1:3" ht="12" customHeight="1">
      <c r="A99" s="14" t="s">
        <v>103</v>
      </c>
      <c r="B99" s="8" t="s">
        <v>447</v>
      </c>
      <c r="C99" s="311"/>
    </row>
    <row r="100" spans="1:3" ht="12" customHeight="1">
      <c r="A100" s="14" t="s">
        <v>104</v>
      </c>
      <c r="B100" s="145" t="s">
        <v>446</v>
      </c>
      <c r="C100" s="311"/>
    </row>
    <row r="101" spans="1:3" ht="12" customHeight="1">
      <c r="A101" s="14" t="s">
        <v>114</v>
      </c>
      <c r="B101" s="145" t="s">
        <v>445</v>
      </c>
      <c r="C101" s="311"/>
    </row>
    <row r="102" spans="1:3" ht="12" customHeight="1">
      <c r="A102" s="14" t="s">
        <v>115</v>
      </c>
      <c r="B102" s="143" t="s">
        <v>354</v>
      </c>
      <c r="C102" s="311"/>
    </row>
    <row r="103" spans="1:3" ht="12" customHeight="1">
      <c r="A103" s="14" t="s">
        <v>116</v>
      </c>
      <c r="B103" s="144" t="s">
        <v>355</v>
      </c>
      <c r="C103" s="311"/>
    </row>
    <row r="104" spans="1:3" ht="12" customHeight="1">
      <c r="A104" s="14" t="s">
        <v>117</v>
      </c>
      <c r="B104" s="144" t="s">
        <v>356</v>
      </c>
      <c r="C104" s="311"/>
    </row>
    <row r="105" spans="1:3" ht="12" customHeight="1">
      <c r="A105" s="14" t="s">
        <v>119</v>
      </c>
      <c r="B105" s="143" t="s">
        <v>357</v>
      </c>
      <c r="C105" s="311"/>
    </row>
    <row r="106" spans="1:3" ht="12" customHeight="1">
      <c r="A106" s="14" t="s">
        <v>186</v>
      </c>
      <c r="B106" s="143" t="s">
        <v>358</v>
      </c>
      <c r="C106" s="311"/>
    </row>
    <row r="107" spans="1:3" ht="12" customHeight="1">
      <c r="A107" s="14" t="s">
        <v>352</v>
      </c>
      <c r="B107" s="144" t="s">
        <v>359</v>
      </c>
      <c r="C107" s="311"/>
    </row>
    <row r="108" spans="1:3" ht="12" customHeight="1">
      <c r="A108" s="13" t="s">
        <v>353</v>
      </c>
      <c r="B108" s="145" t="s">
        <v>360</v>
      </c>
      <c r="C108" s="311"/>
    </row>
    <row r="109" spans="1:3" ht="12" customHeight="1">
      <c r="A109" s="14" t="s">
        <v>443</v>
      </c>
      <c r="B109" s="145" t="s">
        <v>361</v>
      </c>
      <c r="C109" s="311"/>
    </row>
    <row r="110" spans="1:3" ht="12" customHeight="1">
      <c r="A110" s="16" t="s">
        <v>444</v>
      </c>
      <c r="B110" s="145" t="s">
        <v>362</v>
      </c>
      <c r="C110" s="311"/>
    </row>
    <row r="111" spans="1:3" ht="12" customHeight="1">
      <c r="A111" s="14" t="s">
        <v>448</v>
      </c>
      <c r="B111" s="11" t="s">
        <v>51</v>
      </c>
      <c r="C111" s="309"/>
    </row>
    <row r="112" spans="1:3" ht="12" customHeight="1">
      <c r="A112" s="14" t="s">
        <v>449</v>
      </c>
      <c r="B112" s="8" t="s">
        <v>451</v>
      </c>
      <c r="C112" s="309">
        <v>2000000</v>
      </c>
    </row>
    <row r="113" spans="1:3" ht="12" customHeight="1" thickBot="1">
      <c r="A113" s="18" t="s">
        <v>450</v>
      </c>
      <c r="B113" s="505" t="s">
        <v>452</v>
      </c>
      <c r="C113" s="315">
        <v>27391000</v>
      </c>
    </row>
    <row r="114" spans="1:3" ht="12" customHeight="1" thickBot="1">
      <c r="A114" s="502" t="s">
        <v>20</v>
      </c>
      <c r="B114" s="503" t="s">
        <v>363</v>
      </c>
      <c r="C114" s="504">
        <f>+C115+C117+C119</f>
        <v>102030000</v>
      </c>
    </row>
    <row r="115" spans="1:3" ht="12" customHeight="1">
      <c r="A115" s="15" t="s">
        <v>105</v>
      </c>
      <c r="B115" s="8" t="s">
        <v>232</v>
      </c>
      <c r="C115" s="599">
        <v>102030000</v>
      </c>
    </row>
    <row r="116" spans="1:3" ht="12" customHeight="1">
      <c r="A116" s="15" t="s">
        <v>106</v>
      </c>
      <c r="B116" s="12" t="s">
        <v>367</v>
      </c>
      <c r="C116" s="310"/>
    </row>
    <row r="117" spans="1:3" ht="12" customHeight="1">
      <c r="A117" s="15" t="s">
        <v>107</v>
      </c>
      <c r="B117" s="12" t="s">
        <v>187</v>
      </c>
      <c r="C117" s="309"/>
    </row>
    <row r="118" spans="1:3" ht="12" customHeight="1">
      <c r="A118" s="15" t="s">
        <v>108</v>
      </c>
      <c r="B118" s="12" t="s">
        <v>368</v>
      </c>
      <c r="C118" s="274"/>
    </row>
    <row r="119" spans="1:3" ht="12" customHeight="1">
      <c r="A119" s="15" t="s">
        <v>109</v>
      </c>
      <c r="B119" s="304" t="s">
        <v>581</v>
      </c>
      <c r="C119" s="274"/>
    </row>
    <row r="120" spans="1:3" ht="12" customHeight="1">
      <c r="A120" s="15" t="s">
        <v>118</v>
      </c>
      <c r="B120" s="303" t="s">
        <v>433</v>
      </c>
      <c r="C120" s="274"/>
    </row>
    <row r="121" spans="1:3" ht="12" customHeight="1">
      <c r="A121" s="15" t="s">
        <v>120</v>
      </c>
      <c r="B121" s="431" t="s">
        <v>373</v>
      </c>
      <c r="C121" s="274"/>
    </row>
    <row r="122" spans="1:3" ht="15">
      <c r="A122" s="15" t="s">
        <v>188</v>
      </c>
      <c r="B122" s="144" t="s">
        <v>356</v>
      </c>
      <c r="C122" s="274"/>
    </row>
    <row r="123" spans="1:3" ht="12" customHeight="1">
      <c r="A123" s="15" t="s">
        <v>189</v>
      </c>
      <c r="B123" s="144" t="s">
        <v>372</v>
      </c>
      <c r="C123" s="274"/>
    </row>
    <row r="124" spans="1:3" ht="12" customHeight="1">
      <c r="A124" s="15" t="s">
        <v>190</v>
      </c>
      <c r="B124" s="144" t="s">
        <v>371</v>
      </c>
      <c r="C124" s="274"/>
    </row>
    <row r="125" spans="1:3" ht="12" customHeight="1">
      <c r="A125" s="15" t="s">
        <v>364</v>
      </c>
      <c r="B125" s="144" t="s">
        <v>359</v>
      </c>
      <c r="C125" s="274"/>
    </row>
    <row r="126" spans="1:3" ht="12" customHeight="1">
      <c r="A126" s="15" t="s">
        <v>365</v>
      </c>
      <c r="B126" s="144" t="s">
        <v>370</v>
      </c>
      <c r="C126" s="274"/>
    </row>
    <row r="127" spans="1:3" ht="15.75" thickBot="1">
      <c r="A127" s="13" t="s">
        <v>366</v>
      </c>
      <c r="B127" s="144" t="s">
        <v>369</v>
      </c>
      <c r="C127" s="276"/>
    </row>
    <row r="128" spans="1:3" ht="12" customHeight="1" thickBot="1">
      <c r="A128" s="20" t="s">
        <v>21</v>
      </c>
      <c r="B128" s="124" t="s">
        <v>453</v>
      </c>
      <c r="C128" s="307">
        <f>+C93+C114</f>
        <v>431462000</v>
      </c>
    </row>
    <row r="129" spans="1:3" ht="12" customHeight="1" thickBot="1">
      <c r="A129" s="20" t="s">
        <v>22</v>
      </c>
      <c r="B129" s="124" t="s">
        <v>454</v>
      </c>
      <c r="C129" s="307">
        <f>+C130+C131+C132</f>
        <v>2089000</v>
      </c>
    </row>
    <row r="130" spans="1:3" ht="12" customHeight="1">
      <c r="A130" s="15" t="s">
        <v>271</v>
      </c>
      <c r="B130" s="12" t="s">
        <v>461</v>
      </c>
      <c r="C130" s="274">
        <v>2089000</v>
      </c>
    </row>
    <row r="131" spans="1:3" ht="12" customHeight="1">
      <c r="A131" s="15" t="s">
        <v>272</v>
      </c>
      <c r="B131" s="12" t="s">
        <v>462</v>
      </c>
      <c r="C131" s="274"/>
    </row>
    <row r="132" spans="1:3" ht="12" customHeight="1" thickBot="1">
      <c r="A132" s="13" t="s">
        <v>273</v>
      </c>
      <c r="B132" s="12" t="s">
        <v>463</v>
      </c>
      <c r="C132" s="274"/>
    </row>
    <row r="133" spans="1:3" ht="12" customHeight="1" thickBot="1">
      <c r="A133" s="20" t="s">
        <v>23</v>
      </c>
      <c r="B133" s="124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4"/>
    </row>
    <row r="135" spans="1:3" ht="12" customHeight="1">
      <c r="A135" s="15" t="s">
        <v>93</v>
      </c>
      <c r="B135" s="9" t="s">
        <v>456</v>
      </c>
      <c r="C135" s="274"/>
    </row>
    <row r="136" spans="1:3" ht="12" customHeight="1">
      <c r="A136" s="15" t="s">
        <v>94</v>
      </c>
      <c r="B136" s="9" t="s">
        <v>457</v>
      </c>
      <c r="C136" s="274"/>
    </row>
    <row r="137" spans="1:3" ht="12" customHeight="1">
      <c r="A137" s="15" t="s">
        <v>175</v>
      </c>
      <c r="B137" s="9" t="s">
        <v>458</v>
      </c>
      <c r="C137" s="274"/>
    </row>
    <row r="138" spans="1:3" ht="12" customHeight="1">
      <c r="A138" s="15" t="s">
        <v>176</v>
      </c>
      <c r="B138" s="9" t="s">
        <v>459</v>
      </c>
      <c r="C138" s="274"/>
    </row>
    <row r="139" spans="1:3" ht="12" customHeight="1" thickBot="1">
      <c r="A139" s="13" t="s">
        <v>177</v>
      </c>
      <c r="B139" s="9" t="s">
        <v>460</v>
      </c>
      <c r="C139" s="274"/>
    </row>
    <row r="140" spans="1:3" ht="12" customHeight="1" thickBot="1">
      <c r="A140" s="20" t="s">
        <v>24</v>
      </c>
      <c r="B140" s="124" t="s">
        <v>468</v>
      </c>
      <c r="C140" s="313">
        <f>+C141+C142+C143+C144</f>
        <v>9451000</v>
      </c>
    </row>
    <row r="141" spans="1:3" ht="12" customHeight="1">
      <c r="A141" s="15" t="s">
        <v>95</v>
      </c>
      <c r="B141" s="9" t="s">
        <v>374</v>
      </c>
      <c r="C141" s="274"/>
    </row>
    <row r="142" spans="1:3" ht="12" customHeight="1">
      <c r="A142" s="15" t="s">
        <v>96</v>
      </c>
      <c r="B142" s="9" t="s">
        <v>375</v>
      </c>
      <c r="C142" s="274">
        <v>8560000</v>
      </c>
    </row>
    <row r="143" spans="1:3" ht="12" customHeight="1">
      <c r="A143" s="15" t="s">
        <v>291</v>
      </c>
      <c r="B143" s="9" t="s">
        <v>469</v>
      </c>
      <c r="C143" s="274"/>
    </row>
    <row r="144" spans="1:3" ht="12" customHeight="1" thickBot="1">
      <c r="A144" s="13" t="s">
        <v>292</v>
      </c>
      <c r="B144" s="7" t="s">
        <v>394</v>
      </c>
      <c r="C144" s="274">
        <v>891000</v>
      </c>
    </row>
    <row r="145" spans="1:3" ht="12" customHeight="1" thickBot="1">
      <c r="A145" s="20" t="s">
        <v>25</v>
      </c>
      <c r="B145" s="124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4"/>
    </row>
    <row r="147" spans="1:3" ht="12" customHeight="1">
      <c r="A147" s="15" t="s">
        <v>98</v>
      </c>
      <c r="B147" s="9" t="s">
        <v>472</v>
      </c>
      <c r="C147" s="274"/>
    </row>
    <row r="148" spans="1:3" ht="12" customHeight="1">
      <c r="A148" s="15" t="s">
        <v>303</v>
      </c>
      <c r="B148" s="9" t="s">
        <v>467</v>
      </c>
      <c r="C148" s="274"/>
    </row>
    <row r="149" spans="1:3" ht="12" customHeight="1">
      <c r="A149" s="15" t="s">
        <v>304</v>
      </c>
      <c r="B149" s="9" t="s">
        <v>473</v>
      </c>
      <c r="C149" s="274"/>
    </row>
    <row r="150" spans="1:3" ht="12" customHeight="1" thickBot="1">
      <c r="A150" s="15" t="s">
        <v>471</v>
      </c>
      <c r="B150" s="9" t="s">
        <v>474</v>
      </c>
      <c r="C150" s="274"/>
    </row>
    <row r="151" spans="1:3" ht="12" customHeight="1" thickBot="1">
      <c r="A151" s="20" t="s">
        <v>26</v>
      </c>
      <c r="B151" s="124" t="s">
        <v>475</v>
      </c>
      <c r="C151" s="506"/>
    </row>
    <row r="152" spans="1:3" ht="12" customHeight="1" thickBot="1">
      <c r="A152" s="20" t="s">
        <v>27</v>
      </c>
      <c r="B152" s="124" t="s">
        <v>476</v>
      </c>
      <c r="C152" s="506"/>
    </row>
    <row r="153" spans="1:9" ht="15" customHeight="1" thickBot="1">
      <c r="A153" s="20" t="s">
        <v>28</v>
      </c>
      <c r="B153" s="124" t="s">
        <v>478</v>
      </c>
      <c r="C153" s="445">
        <f>+C129+C133+C140+C145+C151+C152</f>
        <v>11540000</v>
      </c>
      <c r="F153" s="446"/>
      <c r="G153" s="447"/>
      <c r="H153" s="447"/>
      <c r="I153" s="447"/>
    </row>
    <row r="154" spans="1:3" s="434" customFormat="1" ht="12.75" customHeight="1" thickBot="1">
      <c r="A154" s="305" t="s">
        <v>29</v>
      </c>
      <c r="B154" s="398" t="s">
        <v>477</v>
      </c>
      <c r="C154" s="445">
        <f>+C128+C153</f>
        <v>443002000</v>
      </c>
    </row>
    <row r="155" ht="7.5" customHeight="1"/>
    <row r="156" spans="1:3" ht="15">
      <c r="A156" s="627" t="s">
        <v>376</v>
      </c>
      <c r="B156" s="627"/>
      <c r="C156" s="627"/>
    </row>
    <row r="157" spans="1:3" ht="15" customHeight="1" thickBot="1">
      <c r="A157" s="625" t="s">
        <v>154</v>
      </c>
      <c r="B157" s="625"/>
      <c r="C157" s="317" t="str">
        <f>C90</f>
        <v>Forintban!</v>
      </c>
    </row>
    <row r="158" spans="1:4" ht="13.5" customHeight="1" thickBot="1">
      <c r="A158" s="20">
        <v>1</v>
      </c>
      <c r="B158" s="27" t="s">
        <v>479</v>
      </c>
      <c r="C158" s="307">
        <f>+C62-C128</f>
        <v>144132711</v>
      </c>
      <c r="D158" s="448"/>
    </row>
    <row r="159" spans="1:3" ht="27.75" customHeight="1" thickBot="1">
      <c r="A159" s="20" t="s">
        <v>20</v>
      </c>
      <c r="B159" s="27" t="s">
        <v>485</v>
      </c>
      <c r="C159" s="307">
        <f>+C86-C153</f>
        <v>120375000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..............................Önkormányzat
2018. ÉVI KÖLTSÉGVETÉSÉNEK ÖSSZEVONT MÉRLEGE&amp;10
&amp;R&amp;"Times New Roman CE,Félkövér dőlt"&amp;11 1.1. melléklet a ........./2018. (.......)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4">
      <selection activeCell="C1" sqref="C1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+CONCATENATE("9.2.1. melléklet a ……/",LEFT(ÖSSZEFÜGGÉSEK!A5,4),". (….) önkormányzati rendelethez")</f>
        <v>9.2.1. melléklet a ……/2018. (….) önkormányzati rendelethez</v>
      </c>
    </row>
    <row r="2" spans="1:3" s="474" customFormat="1" ht="31.5" customHeight="1">
      <c r="A2" s="425" t="s">
        <v>204</v>
      </c>
      <c r="B2" s="368" t="s">
        <v>403</v>
      </c>
      <c r="C2" s="382" t="s">
        <v>60</v>
      </c>
    </row>
    <row r="3" spans="1:3" s="474" customFormat="1" ht="23.25" thickBot="1">
      <c r="A3" s="468" t="s">
        <v>203</v>
      </c>
      <c r="B3" s="369" t="s">
        <v>422</v>
      </c>
      <c r="C3" s="383" t="s">
        <v>55</v>
      </c>
    </row>
    <row r="4" spans="1:3" s="475" customFormat="1" ht="15.75" customHeight="1" thickBot="1">
      <c r="A4" s="235"/>
      <c r="B4" s="235"/>
      <c r="C4" s="236" t="str">
        <f>'9.2. sz.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/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526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527</v>
      </c>
      <c r="C26" s="327">
        <f>+C27+C28+C29</f>
        <v>0</v>
      </c>
    </row>
    <row r="27" spans="1:3" s="477" customFormat="1" ht="12" customHeight="1">
      <c r="A27" s="471" t="s">
        <v>271</v>
      </c>
      <c r="B27" s="472" t="s">
        <v>266</v>
      </c>
      <c r="C27" s="77"/>
    </row>
    <row r="28" spans="1:3" s="477" customFormat="1" ht="12" customHeight="1">
      <c r="A28" s="471" t="s">
        <v>272</v>
      </c>
      <c r="B28" s="472" t="s">
        <v>407</v>
      </c>
      <c r="C28" s="325"/>
    </row>
    <row r="29" spans="1:3" s="477" customFormat="1" ht="12" customHeight="1">
      <c r="A29" s="471" t="s">
        <v>273</v>
      </c>
      <c r="B29" s="473" t="s">
        <v>410</v>
      </c>
      <c r="C29" s="325"/>
    </row>
    <row r="30" spans="1:3" s="477" customFormat="1" ht="12" customHeight="1" thickBot="1">
      <c r="A30" s="470" t="s">
        <v>274</v>
      </c>
      <c r="B30" s="142" t="s">
        <v>528</v>
      </c>
      <c r="C30" s="84"/>
    </row>
    <row r="31" spans="1:3" s="477" customFormat="1" ht="12" customHeight="1" thickBot="1">
      <c r="A31" s="208" t="s">
        <v>23</v>
      </c>
      <c r="B31" s="124" t="s">
        <v>411</v>
      </c>
      <c r="C31" s="327">
        <f>+C32+C33+C34</f>
        <v>0</v>
      </c>
    </row>
    <row r="32" spans="1:3" s="477" customFormat="1" ht="12" customHeight="1">
      <c r="A32" s="471" t="s">
        <v>92</v>
      </c>
      <c r="B32" s="472" t="s">
        <v>294</v>
      </c>
      <c r="C32" s="77"/>
    </row>
    <row r="33" spans="1:3" s="477" customFormat="1" ht="12" customHeight="1">
      <c r="A33" s="471" t="s">
        <v>93</v>
      </c>
      <c r="B33" s="473" t="s">
        <v>295</v>
      </c>
      <c r="C33" s="328"/>
    </row>
    <row r="34" spans="1:3" s="477" customFormat="1" ht="12" customHeight="1" thickBot="1">
      <c r="A34" s="470" t="s">
        <v>94</v>
      </c>
      <c r="B34" s="142" t="s">
        <v>296</v>
      </c>
      <c r="C34" s="84"/>
    </row>
    <row r="35" spans="1:3" s="384" customFormat="1" ht="12" customHeight="1" thickBot="1">
      <c r="A35" s="208" t="s">
        <v>24</v>
      </c>
      <c r="B35" s="124" t="s">
        <v>379</v>
      </c>
      <c r="C35" s="354"/>
    </row>
    <row r="36" spans="1:3" s="384" customFormat="1" ht="12" customHeight="1" thickBot="1">
      <c r="A36" s="208" t="s">
        <v>25</v>
      </c>
      <c r="B36" s="124" t="s">
        <v>412</v>
      </c>
      <c r="C36" s="375"/>
    </row>
    <row r="37" spans="1:3" s="384" customFormat="1" ht="12" customHeight="1" thickBot="1">
      <c r="A37" s="200" t="s">
        <v>26</v>
      </c>
      <c r="B37" s="124" t="s">
        <v>413</v>
      </c>
      <c r="C37" s="376">
        <f>+C8+C20+C25+C26+C31+C35+C36</f>
        <v>0</v>
      </c>
    </row>
    <row r="38" spans="1:3" s="384" customFormat="1" ht="12" customHeight="1" thickBot="1">
      <c r="A38" s="243" t="s">
        <v>27</v>
      </c>
      <c r="B38" s="124" t="s">
        <v>414</v>
      </c>
      <c r="C38" s="376">
        <f>+C39+C40+C41</f>
        <v>0</v>
      </c>
    </row>
    <row r="39" spans="1:3" s="384" customFormat="1" ht="12" customHeight="1">
      <c r="A39" s="471" t="s">
        <v>415</v>
      </c>
      <c r="B39" s="472" t="s">
        <v>239</v>
      </c>
      <c r="C39" s="77"/>
    </row>
    <row r="40" spans="1:3" s="384" customFormat="1" ht="12" customHeight="1">
      <c r="A40" s="471" t="s">
        <v>416</v>
      </c>
      <c r="B40" s="473" t="s">
        <v>2</v>
      </c>
      <c r="C40" s="328"/>
    </row>
    <row r="41" spans="1:3" s="477" customFormat="1" ht="12" customHeight="1" thickBot="1">
      <c r="A41" s="470" t="s">
        <v>417</v>
      </c>
      <c r="B41" s="142" t="s">
        <v>418</v>
      </c>
      <c r="C41" s="84"/>
    </row>
    <row r="42" spans="1:3" s="477" customFormat="1" ht="15" customHeight="1" thickBot="1">
      <c r="A42" s="243" t="s">
        <v>28</v>
      </c>
      <c r="B42" s="244" t="s">
        <v>419</v>
      </c>
      <c r="C42" s="379">
        <f>+C37+C38</f>
        <v>0</v>
      </c>
    </row>
    <row r="43" spans="1:3" s="477" customFormat="1" ht="15" customHeight="1">
      <c r="A43" s="245"/>
      <c r="B43" s="246"/>
      <c r="C43" s="377"/>
    </row>
    <row r="44" spans="1:3" ht="13.5" thickBot="1">
      <c r="A44" s="247"/>
      <c r="B44" s="248"/>
      <c r="C44" s="378"/>
    </row>
    <row r="45" spans="1:3" s="476" customFormat="1" ht="16.5" customHeight="1" thickBot="1">
      <c r="A45" s="249"/>
      <c r="B45" s="250" t="s">
        <v>58</v>
      </c>
      <c r="C45" s="379"/>
    </row>
    <row r="46" spans="1:3" s="478" customFormat="1" ht="12" customHeight="1" thickBot="1">
      <c r="A46" s="208" t="s">
        <v>19</v>
      </c>
      <c r="B46" s="124" t="s">
        <v>420</v>
      </c>
      <c r="C46" s="327">
        <f>SUM(C47:C51)</f>
        <v>0</v>
      </c>
    </row>
    <row r="47" spans="1:3" ht="12" customHeight="1">
      <c r="A47" s="470" t="s">
        <v>99</v>
      </c>
      <c r="B47" s="9" t="s">
        <v>50</v>
      </c>
      <c r="C47" s="77"/>
    </row>
    <row r="48" spans="1:3" ht="12" customHeight="1">
      <c r="A48" s="470" t="s">
        <v>100</v>
      </c>
      <c r="B48" s="8" t="s">
        <v>183</v>
      </c>
      <c r="C48" s="80"/>
    </row>
    <row r="49" spans="1:3" ht="12" customHeight="1">
      <c r="A49" s="470" t="s">
        <v>101</v>
      </c>
      <c r="B49" s="8" t="s">
        <v>140</v>
      </c>
      <c r="C49" s="80"/>
    </row>
    <row r="50" spans="1:3" ht="12" customHeight="1">
      <c r="A50" s="470" t="s">
        <v>102</v>
      </c>
      <c r="B50" s="8" t="s">
        <v>184</v>
      </c>
      <c r="C50" s="80"/>
    </row>
    <row r="51" spans="1:3" ht="12" customHeight="1" thickBot="1">
      <c r="A51" s="470" t="s">
        <v>148</v>
      </c>
      <c r="B51" s="8" t="s">
        <v>185</v>
      </c>
      <c r="C51" s="80"/>
    </row>
    <row r="52" spans="1:3" ht="12" customHeight="1" thickBot="1">
      <c r="A52" s="208" t="s">
        <v>20</v>
      </c>
      <c r="B52" s="124" t="s">
        <v>421</v>
      </c>
      <c r="C52" s="327">
        <f>SUM(C53:C55)</f>
        <v>0</v>
      </c>
    </row>
    <row r="53" spans="1:3" s="478" customFormat="1" ht="12" customHeight="1">
      <c r="A53" s="470" t="s">
        <v>105</v>
      </c>
      <c r="B53" s="9" t="s">
        <v>232</v>
      </c>
      <c r="C53" s="77"/>
    </row>
    <row r="54" spans="1:3" ht="12" customHeight="1">
      <c r="A54" s="470" t="s">
        <v>106</v>
      </c>
      <c r="B54" s="8" t="s">
        <v>187</v>
      </c>
      <c r="C54" s="80"/>
    </row>
    <row r="55" spans="1:3" ht="12" customHeight="1">
      <c r="A55" s="470" t="s">
        <v>107</v>
      </c>
      <c r="B55" s="8" t="s">
        <v>59</v>
      </c>
      <c r="C55" s="80"/>
    </row>
    <row r="56" spans="1:3" ht="12" customHeight="1" thickBot="1">
      <c r="A56" s="470" t="s">
        <v>108</v>
      </c>
      <c r="B56" s="8" t="s">
        <v>529</v>
      </c>
      <c r="C56" s="80"/>
    </row>
    <row r="57" spans="1:3" ht="15" customHeight="1" thickBot="1">
      <c r="A57" s="208" t="s">
        <v>21</v>
      </c>
      <c r="B57" s="124" t="s">
        <v>13</v>
      </c>
      <c r="C57" s="354"/>
    </row>
    <row r="58" spans="1:3" ht="13.5" thickBot="1">
      <c r="A58" s="208" t="s">
        <v>22</v>
      </c>
      <c r="B58" s="251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4" t="s">
        <v>524</v>
      </c>
      <c r="B60" s="255"/>
      <c r="C60" s="121"/>
    </row>
    <row r="61" spans="1:3" ht="13.5" thickBot="1">
      <c r="A61" s="254" t="s">
        <v>206</v>
      </c>
      <c r="B61" s="255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+CONCATENATE("9.2.2. melléklet a ……/",LEFT(ÖSSZEFÜGGÉSEK!A5,4),". (….) önkormányzati rendelethez")</f>
        <v>9.2.2. melléklet a ……/2018. (….) önkormányzati rendelethez</v>
      </c>
    </row>
    <row r="2" spans="1:3" s="474" customFormat="1" ht="33.75" customHeight="1">
      <c r="A2" s="425" t="s">
        <v>204</v>
      </c>
      <c r="B2" s="368" t="s">
        <v>403</v>
      </c>
      <c r="C2" s="382" t="s">
        <v>60</v>
      </c>
    </row>
    <row r="3" spans="1:3" s="474" customFormat="1" ht="23.25" thickBot="1">
      <c r="A3" s="468" t="s">
        <v>203</v>
      </c>
      <c r="B3" s="369" t="s">
        <v>423</v>
      </c>
      <c r="C3" s="383" t="s">
        <v>60</v>
      </c>
    </row>
    <row r="4" spans="1:3" s="475" customFormat="1" ht="15.75" customHeight="1" thickBot="1">
      <c r="A4" s="235"/>
      <c r="B4" s="235"/>
      <c r="C4" s="236" t="str">
        <f>'9.2.1. sz.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/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526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527</v>
      </c>
      <c r="C26" s="327">
        <f>+C27+C28+C29</f>
        <v>0</v>
      </c>
    </row>
    <row r="27" spans="1:3" s="477" customFormat="1" ht="12" customHeight="1">
      <c r="A27" s="471" t="s">
        <v>271</v>
      </c>
      <c r="B27" s="472" t="s">
        <v>266</v>
      </c>
      <c r="C27" s="77"/>
    </row>
    <row r="28" spans="1:3" s="477" customFormat="1" ht="12" customHeight="1">
      <c r="A28" s="471" t="s">
        <v>272</v>
      </c>
      <c r="B28" s="472" t="s">
        <v>407</v>
      </c>
      <c r="C28" s="325"/>
    </row>
    <row r="29" spans="1:3" s="477" customFormat="1" ht="12" customHeight="1">
      <c r="A29" s="471" t="s">
        <v>273</v>
      </c>
      <c r="B29" s="473" t="s">
        <v>410</v>
      </c>
      <c r="C29" s="325"/>
    </row>
    <row r="30" spans="1:3" s="477" customFormat="1" ht="12" customHeight="1" thickBot="1">
      <c r="A30" s="470" t="s">
        <v>274</v>
      </c>
      <c r="B30" s="142" t="s">
        <v>528</v>
      </c>
      <c r="C30" s="84"/>
    </row>
    <row r="31" spans="1:3" s="477" customFormat="1" ht="12" customHeight="1" thickBot="1">
      <c r="A31" s="208" t="s">
        <v>23</v>
      </c>
      <c r="B31" s="124" t="s">
        <v>411</v>
      </c>
      <c r="C31" s="327">
        <f>+C32+C33+C34</f>
        <v>0</v>
      </c>
    </row>
    <row r="32" spans="1:3" s="477" customFormat="1" ht="12" customHeight="1">
      <c r="A32" s="471" t="s">
        <v>92</v>
      </c>
      <c r="B32" s="472" t="s">
        <v>294</v>
      </c>
      <c r="C32" s="77"/>
    </row>
    <row r="33" spans="1:3" s="477" customFormat="1" ht="12" customHeight="1">
      <c r="A33" s="471" t="s">
        <v>93</v>
      </c>
      <c r="B33" s="473" t="s">
        <v>295</v>
      </c>
      <c r="C33" s="328"/>
    </row>
    <row r="34" spans="1:3" s="477" customFormat="1" ht="12" customHeight="1" thickBot="1">
      <c r="A34" s="470" t="s">
        <v>94</v>
      </c>
      <c r="B34" s="142" t="s">
        <v>296</v>
      </c>
      <c r="C34" s="84"/>
    </row>
    <row r="35" spans="1:3" s="384" customFormat="1" ht="12" customHeight="1" thickBot="1">
      <c r="A35" s="208" t="s">
        <v>24</v>
      </c>
      <c r="B35" s="124" t="s">
        <v>379</v>
      </c>
      <c r="C35" s="354"/>
    </row>
    <row r="36" spans="1:3" s="384" customFormat="1" ht="12" customHeight="1" thickBot="1">
      <c r="A36" s="208" t="s">
        <v>25</v>
      </c>
      <c r="B36" s="124" t="s">
        <v>412</v>
      </c>
      <c r="C36" s="375"/>
    </row>
    <row r="37" spans="1:3" s="384" customFormat="1" ht="12" customHeight="1" thickBot="1">
      <c r="A37" s="200" t="s">
        <v>26</v>
      </c>
      <c r="B37" s="124" t="s">
        <v>413</v>
      </c>
      <c r="C37" s="376">
        <f>+C8+C20+C25+C26+C31+C35+C36</f>
        <v>0</v>
      </c>
    </row>
    <row r="38" spans="1:3" s="384" customFormat="1" ht="12" customHeight="1" thickBot="1">
      <c r="A38" s="243" t="s">
        <v>27</v>
      </c>
      <c r="B38" s="124" t="s">
        <v>414</v>
      </c>
      <c r="C38" s="376">
        <f>+C39+C40+C41</f>
        <v>0</v>
      </c>
    </row>
    <row r="39" spans="1:3" s="384" customFormat="1" ht="12" customHeight="1">
      <c r="A39" s="471" t="s">
        <v>415</v>
      </c>
      <c r="B39" s="472" t="s">
        <v>239</v>
      </c>
      <c r="C39" s="77"/>
    </row>
    <row r="40" spans="1:3" s="384" customFormat="1" ht="12" customHeight="1">
      <c r="A40" s="471" t="s">
        <v>416</v>
      </c>
      <c r="B40" s="473" t="s">
        <v>2</v>
      </c>
      <c r="C40" s="328"/>
    </row>
    <row r="41" spans="1:3" s="477" customFormat="1" ht="12" customHeight="1" thickBot="1">
      <c r="A41" s="470" t="s">
        <v>417</v>
      </c>
      <c r="B41" s="142" t="s">
        <v>418</v>
      </c>
      <c r="C41" s="84"/>
    </row>
    <row r="42" spans="1:3" s="477" customFormat="1" ht="15" customHeight="1" thickBot="1">
      <c r="A42" s="243" t="s">
        <v>28</v>
      </c>
      <c r="B42" s="244" t="s">
        <v>419</v>
      </c>
      <c r="C42" s="379">
        <f>+C37+C38</f>
        <v>0</v>
      </c>
    </row>
    <row r="43" spans="1:3" s="477" customFormat="1" ht="15" customHeight="1">
      <c r="A43" s="245"/>
      <c r="B43" s="246"/>
      <c r="C43" s="377"/>
    </row>
    <row r="44" spans="1:3" ht="13.5" thickBot="1">
      <c r="A44" s="247"/>
      <c r="B44" s="248"/>
      <c r="C44" s="378"/>
    </row>
    <row r="45" spans="1:3" s="476" customFormat="1" ht="16.5" customHeight="1" thickBot="1">
      <c r="A45" s="249"/>
      <c r="B45" s="250" t="s">
        <v>58</v>
      </c>
      <c r="C45" s="379"/>
    </row>
    <row r="46" spans="1:3" s="478" customFormat="1" ht="12" customHeight="1" thickBot="1">
      <c r="A46" s="208" t="s">
        <v>19</v>
      </c>
      <c r="B46" s="124" t="s">
        <v>420</v>
      </c>
      <c r="C46" s="327">
        <f>SUM(C47:C51)</f>
        <v>0</v>
      </c>
    </row>
    <row r="47" spans="1:3" ht="12" customHeight="1">
      <c r="A47" s="470" t="s">
        <v>99</v>
      </c>
      <c r="B47" s="9" t="s">
        <v>50</v>
      </c>
      <c r="C47" s="77"/>
    </row>
    <row r="48" spans="1:3" ht="12" customHeight="1">
      <c r="A48" s="470" t="s">
        <v>100</v>
      </c>
      <c r="B48" s="8" t="s">
        <v>183</v>
      </c>
      <c r="C48" s="80"/>
    </row>
    <row r="49" spans="1:3" ht="12" customHeight="1">
      <c r="A49" s="470" t="s">
        <v>101</v>
      </c>
      <c r="B49" s="8" t="s">
        <v>140</v>
      </c>
      <c r="C49" s="80"/>
    </row>
    <row r="50" spans="1:3" ht="12" customHeight="1">
      <c r="A50" s="470" t="s">
        <v>102</v>
      </c>
      <c r="B50" s="8" t="s">
        <v>184</v>
      </c>
      <c r="C50" s="80"/>
    </row>
    <row r="51" spans="1:3" ht="12" customHeight="1" thickBot="1">
      <c r="A51" s="470" t="s">
        <v>148</v>
      </c>
      <c r="B51" s="8" t="s">
        <v>185</v>
      </c>
      <c r="C51" s="80"/>
    </row>
    <row r="52" spans="1:3" ht="12" customHeight="1" thickBot="1">
      <c r="A52" s="208" t="s">
        <v>20</v>
      </c>
      <c r="B52" s="124" t="s">
        <v>421</v>
      </c>
      <c r="C52" s="327">
        <f>SUM(C53:C55)</f>
        <v>0</v>
      </c>
    </row>
    <row r="53" spans="1:3" s="478" customFormat="1" ht="12" customHeight="1">
      <c r="A53" s="470" t="s">
        <v>105</v>
      </c>
      <c r="B53" s="9" t="s">
        <v>232</v>
      </c>
      <c r="C53" s="77"/>
    </row>
    <row r="54" spans="1:3" ht="12" customHeight="1">
      <c r="A54" s="470" t="s">
        <v>106</v>
      </c>
      <c r="B54" s="8" t="s">
        <v>187</v>
      </c>
      <c r="C54" s="80"/>
    </row>
    <row r="55" spans="1:3" ht="12" customHeight="1">
      <c r="A55" s="470" t="s">
        <v>107</v>
      </c>
      <c r="B55" s="8" t="s">
        <v>59</v>
      </c>
      <c r="C55" s="80"/>
    </row>
    <row r="56" spans="1:3" ht="12" customHeight="1" thickBot="1">
      <c r="A56" s="470" t="s">
        <v>108</v>
      </c>
      <c r="B56" s="8" t="s">
        <v>529</v>
      </c>
      <c r="C56" s="80"/>
    </row>
    <row r="57" spans="1:3" ht="15" customHeight="1" thickBot="1">
      <c r="A57" s="208" t="s">
        <v>21</v>
      </c>
      <c r="B57" s="124" t="s">
        <v>13</v>
      </c>
      <c r="C57" s="354"/>
    </row>
    <row r="58" spans="1:3" ht="13.5" thickBot="1">
      <c r="A58" s="208" t="s">
        <v>22</v>
      </c>
      <c r="B58" s="251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4" t="s">
        <v>524</v>
      </c>
      <c r="B60" s="255"/>
      <c r="C60" s="121"/>
    </row>
    <row r="61" spans="1:3" ht="13.5" thickBot="1">
      <c r="A61" s="254" t="s">
        <v>206</v>
      </c>
      <c r="B61" s="255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BreakPreview" zoomScale="60" zoomScaleNormal="130" workbookViewId="0" topLeftCell="A1">
      <selection activeCell="C1" sqref="C1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+CONCATENATE("9.2.3. melléklet a ……/",LEFT(ÖSSZEFÜGGÉSEK!A5,4),". (….) önkormányzati rendelethez")</f>
        <v>9.2.3. melléklet a ……/2018. (….) önkormányzati rendelethez</v>
      </c>
    </row>
    <row r="2" spans="1:3" s="474" customFormat="1" ht="33" customHeight="1">
      <c r="A2" s="425" t="s">
        <v>204</v>
      </c>
      <c r="B2" s="368" t="s">
        <v>403</v>
      </c>
      <c r="C2" s="382" t="s">
        <v>60</v>
      </c>
    </row>
    <row r="3" spans="1:3" s="474" customFormat="1" ht="23.25" thickBot="1">
      <c r="A3" s="468" t="s">
        <v>203</v>
      </c>
      <c r="B3" s="369" t="s">
        <v>536</v>
      </c>
      <c r="C3" s="383" t="s">
        <v>61</v>
      </c>
    </row>
    <row r="4" spans="1:3" s="475" customFormat="1" ht="15.75" customHeight="1" thickBot="1">
      <c r="A4" s="235"/>
      <c r="B4" s="235"/>
      <c r="C4" s="236" t="str">
        <f>'9.2.2. sz. 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/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526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527</v>
      </c>
      <c r="C26" s="327">
        <f>+C27+C28+C29</f>
        <v>0</v>
      </c>
    </row>
    <row r="27" spans="1:3" s="477" customFormat="1" ht="12" customHeight="1">
      <c r="A27" s="471" t="s">
        <v>271</v>
      </c>
      <c r="B27" s="472" t="s">
        <v>266</v>
      </c>
      <c r="C27" s="77"/>
    </row>
    <row r="28" spans="1:3" s="477" customFormat="1" ht="12" customHeight="1">
      <c r="A28" s="471" t="s">
        <v>272</v>
      </c>
      <c r="B28" s="472" t="s">
        <v>407</v>
      </c>
      <c r="C28" s="325"/>
    </row>
    <row r="29" spans="1:3" s="477" customFormat="1" ht="12" customHeight="1">
      <c r="A29" s="471" t="s">
        <v>273</v>
      </c>
      <c r="B29" s="473" t="s">
        <v>410</v>
      </c>
      <c r="C29" s="325"/>
    </row>
    <row r="30" spans="1:3" s="477" customFormat="1" ht="12" customHeight="1" thickBot="1">
      <c r="A30" s="470" t="s">
        <v>274</v>
      </c>
      <c r="B30" s="142" t="s">
        <v>528</v>
      </c>
      <c r="C30" s="84"/>
    </row>
    <row r="31" spans="1:3" s="477" customFormat="1" ht="12" customHeight="1" thickBot="1">
      <c r="A31" s="208" t="s">
        <v>23</v>
      </c>
      <c r="B31" s="124" t="s">
        <v>411</v>
      </c>
      <c r="C31" s="327">
        <f>+C32+C33+C34</f>
        <v>0</v>
      </c>
    </row>
    <row r="32" spans="1:3" s="477" customFormat="1" ht="12" customHeight="1">
      <c r="A32" s="471" t="s">
        <v>92</v>
      </c>
      <c r="B32" s="472" t="s">
        <v>294</v>
      </c>
      <c r="C32" s="77"/>
    </row>
    <row r="33" spans="1:3" s="477" customFormat="1" ht="12" customHeight="1">
      <c r="A33" s="471" t="s">
        <v>93</v>
      </c>
      <c r="B33" s="473" t="s">
        <v>295</v>
      </c>
      <c r="C33" s="328"/>
    </row>
    <row r="34" spans="1:3" s="477" customFormat="1" ht="12" customHeight="1" thickBot="1">
      <c r="A34" s="470" t="s">
        <v>94</v>
      </c>
      <c r="B34" s="142" t="s">
        <v>296</v>
      </c>
      <c r="C34" s="84"/>
    </row>
    <row r="35" spans="1:3" s="384" customFormat="1" ht="12" customHeight="1" thickBot="1">
      <c r="A35" s="208" t="s">
        <v>24</v>
      </c>
      <c r="B35" s="124" t="s">
        <v>379</v>
      </c>
      <c r="C35" s="354"/>
    </row>
    <row r="36" spans="1:3" s="384" customFormat="1" ht="12" customHeight="1" thickBot="1">
      <c r="A36" s="208" t="s">
        <v>25</v>
      </c>
      <c r="B36" s="124" t="s">
        <v>412</v>
      </c>
      <c r="C36" s="375"/>
    </row>
    <row r="37" spans="1:3" s="384" customFormat="1" ht="12" customHeight="1" thickBot="1">
      <c r="A37" s="200" t="s">
        <v>26</v>
      </c>
      <c r="B37" s="124" t="s">
        <v>413</v>
      </c>
      <c r="C37" s="376">
        <f>+C8+C20+C25+C26+C31+C35+C36</f>
        <v>0</v>
      </c>
    </row>
    <row r="38" spans="1:3" s="384" customFormat="1" ht="12" customHeight="1" thickBot="1">
      <c r="A38" s="243" t="s">
        <v>27</v>
      </c>
      <c r="B38" s="124" t="s">
        <v>414</v>
      </c>
      <c r="C38" s="376">
        <f>+C39+C40+C41</f>
        <v>0</v>
      </c>
    </row>
    <row r="39" spans="1:3" s="384" customFormat="1" ht="12" customHeight="1">
      <c r="A39" s="471" t="s">
        <v>415</v>
      </c>
      <c r="B39" s="472" t="s">
        <v>239</v>
      </c>
      <c r="C39" s="77"/>
    </row>
    <row r="40" spans="1:3" s="384" customFormat="1" ht="12" customHeight="1">
      <c r="A40" s="471" t="s">
        <v>416</v>
      </c>
      <c r="B40" s="473" t="s">
        <v>2</v>
      </c>
      <c r="C40" s="328"/>
    </row>
    <row r="41" spans="1:3" s="477" customFormat="1" ht="12" customHeight="1" thickBot="1">
      <c r="A41" s="470" t="s">
        <v>417</v>
      </c>
      <c r="B41" s="142" t="s">
        <v>418</v>
      </c>
      <c r="C41" s="84"/>
    </row>
    <row r="42" spans="1:3" s="477" customFormat="1" ht="15" customHeight="1" thickBot="1">
      <c r="A42" s="243" t="s">
        <v>28</v>
      </c>
      <c r="B42" s="244" t="s">
        <v>419</v>
      </c>
      <c r="C42" s="379">
        <f>+C37+C38</f>
        <v>0</v>
      </c>
    </row>
    <row r="43" spans="1:3" s="477" customFormat="1" ht="15" customHeight="1">
      <c r="A43" s="245"/>
      <c r="B43" s="246"/>
      <c r="C43" s="377"/>
    </row>
    <row r="44" spans="1:3" ht="13.5" thickBot="1">
      <c r="A44" s="247"/>
      <c r="B44" s="248"/>
      <c r="C44" s="378"/>
    </row>
    <row r="45" spans="1:3" s="476" customFormat="1" ht="16.5" customHeight="1" thickBot="1">
      <c r="A45" s="249"/>
      <c r="B45" s="250" t="s">
        <v>58</v>
      </c>
      <c r="C45" s="379"/>
    </row>
    <row r="46" spans="1:3" s="478" customFormat="1" ht="12" customHeight="1" thickBot="1">
      <c r="A46" s="208" t="s">
        <v>19</v>
      </c>
      <c r="B46" s="124" t="s">
        <v>420</v>
      </c>
      <c r="C46" s="327">
        <f>SUM(C47:C51)</f>
        <v>0</v>
      </c>
    </row>
    <row r="47" spans="1:3" ht="12" customHeight="1">
      <c r="A47" s="470" t="s">
        <v>99</v>
      </c>
      <c r="B47" s="9" t="s">
        <v>50</v>
      </c>
      <c r="C47" s="77"/>
    </row>
    <row r="48" spans="1:3" ht="12" customHeight="1">
      <c r="A48" s="470" t="s">
        <v>100</v>
      </c>
      <c r="B48" s="8" t="s">
        <v>183</v>
      </c>
      <c r="C48" s="80"/>
    </row>
    <row r="49" spans="1:3" ht="12" customHeight="1">
      <c r="A49" s="470" t="s">
        <v>101</v>
      </c>
      <c r="B49" s="8" t="s">
        <v>140</v>
      </c>
      <c r="C49" s="80"/>
    </row>
    <row r="50" spans="1:3" ht="12" customHeight="1">
      <c r="A50" s="470" t="s">
        <v>102</v>
      </c>
      <c r="B50" s="8" t="s">
        <v>184</v>
      </c>
      <c r="C50" s="80"/>
    </row>
    <row r="51" spans="1:3" ht="12" customHeight="1" thickBot="1">
      <c r="A51" s="470" t="s">
        <v>148</v>
      </c>
      <c r="B51" s="8" t="s">
        <v>185</v>
      </c>
      <c r="C51" s="80"/>
    </row>
    <row r="52" spans="1:3" ht="12" customHeight="1" thickBot="1">
      <c r="A52" s="208" t="s">
        <v>20</v>
      </c>
      <c r="B52" s="124" t="s">
        <v>421</v>
      </c>
      <c r="C52" s="327">
        <f>SUM(C53:C55)</f>
        <v>0</v>
      </c>
    </row>
    <row r="53" spans="1:3" s="478" customFormat="1" ht="12" customHeight="1">
      <c r="A53" s="470" t="s">
        <v>105</v>
      </c>
      <c r="B53" s="9" t="s">
        <v>232</v>
      </c>
      <c r="C53" s="77"/>
    </row>
    <row r="54" spans="1:3" ht="12" customHeight="1">
      <c r="A54" s="470" t="s">
        <v>106</v>
      </c>
      <c r="B54" s="8" t="s">
        <v>187</v>
      </c>
      <c r="C54" s="80"/>
    </row>
    <row r="55" spans="1:3" ht="12" customHeight="1">
      <c r="A55" s="470" t="s">
        <v>107</v>
      </c>
      <c r="B55" s="8" t="s">
        <v>59</v>
      </c>
      <c r="C55" s="80"/>
    </row>
    <row r="56" spans="1:3" ht="12" customHeight="1" thickBot="1">
      <c r="A56" s="470" t="s">
        <v>108</v>
      </c>
      <c r="B56" s="8" t="s">
        <v>529</v>
      </c>
      <c r="C56" s="80"/>
    </row>
    <row r="57" spans="1:3" ht="15" customHeight="1" thickBot="1">
      <c r="A57" s="208" t="s">
        <v>21</v>
      </c>
      <c r="B57" s="124" t="s">
        <v>13</v>
      </c>
      <c r="C57" s="354"/>
    </row>
    <row r="58" spans="1:3" ht="13.5" thickBot="1">
      <c r="A58" s="208" t="s">
        <v>22</v>
      </c>
      <c r="B58" s="251" t="s">
        <v>535</v>
      </c>
      <c r="C58" s="380">
        <f>+C46+C52+C57</f>
        <v>0</v>
      </c>
    </row>
    <row r="59" ht="15" customHeight="1" thickBot="1">
      <c r="C59" s="381"/>
    </row>
    <row r="60" spans="1:3" ht="14.25" customHeight="1" thickBot="1">
      <c r="A60" s="254" t="s">
        <v>524</v>
      </c>
      <c r="B60" s="255"/>
      <c r="C60" s="121"/>
    </row>
    <row r="61" spans="1:3" ht="13.5" thickBot="1">
      <c r="A61" s="254" t="s">
        <v>206</v>
      </c>
      <c r="B61" s="255"/>
      <c r="C61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Normal="145" workbookViewId="0" topLeftCell="A1">
      <selection activeCell="C4" sqref="C4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4" width="12.75390625" style="253" customWidth="1"/>
    <col min="5" max="5" width="14.00390625" style="253" bestFit="1" customWidth="1"/>
    <col min="6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+CONCATENATE("9.3. melléklet a ……/",LEFT(ÖSSZEFÜGGÉSEK!A5,4),". (….) önkormányzati rendelethez")</f>
        <v>9.3. melléklet a ……/2018. (….) önkormányzati rendelethez</v>
      </c>
    </row>
    <row r="2" spans="1:3" s="474" customFormat="1" ht="35.25" customHeight="1">
      <c r="A2" s="425" t="s">
        <v>204</v>
      </c>
      <c r="B2" s="368" t="s">
        <v>585</v>
      </c>
      <c r="C2" s="382" t="s">
        <v>61</v>
      </c>
    </row>
    <row r="3" spans="1:3" s="474" customFormat="1" ht="23.25" thickBot="1">
      <c r="A3" s="468" t="s">
        <v>203</v>
      </c>
      <c r="B3" s="369" t="s">
        <v>402</v>
      </c>
      <c r="C3" s="383" t="s">
        <v>652</v>
      </c>
    </row>
    <row r="4" spans="1:3" s="475" customFormat="1" ht="15.75" customHeight="1" thickBot="1">
      <c r="A4" s="235"/>
      <c r="B4" s="235"/>
      <c r="C4" s="236" t="str">
        <f>'9.2.3. sz.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14134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>
        <v>9751</v>
      </c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>
        <v>0</v>
      </c>
    </row>
    <row r="14" spans="1:3" s="384" customFormat="1" ht="12" customHeight="1">
      <c r="A14" s="470" t="s">
        <v>103</v>
      </c>
      <c r="B14" s="8" t="s">
        <v>404</v>
      </c>
      <c r="C14" s="325">
        <v>2633</v>
      </c>
    </row>
    <row r="15" spans="1:3" s="384" customFormat="1" ht="12" customHeight="1">
      <c r="A15" s="470" t="s">
        <v>104</v>
      </c>
      <c r="B15" s="7" t="s">
        <v>405</v>
      </c>
      <c r="C15" s="325">
        <v>1750</v>
      </c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530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409</v>
      </c>
      <c r="C26" s="327">
        <f>+C27+C28</f>
        <v>0</v>
      </c>
    </row>
    <row r="27" spans="1:3" s="477" customFormat="1" ht="12" customHeight="1">
      <c r="A27" s="471" t="s">
        <v>271</v>
      </c>
      <c r="B27" s="472" t="s">
        <v>407</v>
      </c>
      <c r="C27" s="77"/>
    </row>
    <row r="28" spans="1:3" s="477" customFormat="1" ht="12" customHeight="1">
      <c r="A28" s="471" t="s">
        <v>272</v>
      </c>
      <c r="B28" s="473" t="s">
        <v>410</v>
      </c>
      <c r="C28" s="328"/>
    </row>
    <row r="29" spans="1:3" s="477" customFormat="1" ht="12" customHeight="1" thickBot="1">
      <c r="A29" s="470" t="s">
        <v>273</v>
      </c>
      <c r="B29" s="142" t="s">
        <v>531</v>
      </c>
      <c r="C29" s="84"/>
    </row>
    <row r="30" spans="1:3" s="477" customFormat="1" ht="12" customHeight="1" thickBot="1">
      <c r="A30" s="208" t="s">
        <v>23</v>
      </c>
      <c r="B30" s="124" t="s">
        <v>411</v>
      </c>
      <c r="C30" s="327">
        <f>+C31+C32+C33</f>
        <v>0</v>
      </c>
    </row>
    <row r="31" spans="1:3" s="477" customFormat="1" ht="12" customHeight="1">
      <c r="A31" s="471" t="s">
        <v>92</v>
      </c>
      <c r="B31" s="472" t="s">
        <v>294</v>
      </c>
      <c r="C31" s="77"/>
    </row>
    <row r="32" spans="1:3" s="477" customFormat="1" ht="12" customHeight="1">
      <c r="A32" s="471" t="s">
        <v>93</v>
      </c>
      <c r="B32" s="473" t="s">
        <v>295</v>
      </c>
      <c r="C32" s="328"/>
    </row>
    <row r="33" spans="1:5" s="477" customFormat="1" ht="12" customHeight="1" thickBot="1">
      <c r="A33" s="470" t="s">
        <v>94</v>
      </c>
      <c r="B33" s="142" t="s">
        <v>296</v>
      </c>
      <c r="C33" s="84"/>
      <c r="E33" s="620"/>
    </row>
    <row r="34" spans="1:5" s="384" customFormat="1" ht="12" customHeight="1" thickBot="1">
      <c r="A34" s="208" t="s">
        <v>24</v>
      </c>
      <c r="B34" s="124" t="s">
        <v>651</v>
      </c>
      <c r="C34" s="354">
        <v>97640</v>
      </c>
      <c r="E34" s="621"/>
    </row>
    <row r="35" spans="1:5" s="384" customFormat="1" ht="12" customHeight="1" thickBot="1">
      <c r="A35" s="208" t="s">
        <v>25</v>
      </c>
      <c r="B35" s="124" t="s">
        <v>412</v>
      </c>
      <c r="C35" s="375"/>
      <c r="E35" s="621"/>
    </row>
    <row r="36" spans="1:5" s="384" customFormat="1" ht="12" customHeight="1" thickBot="1">
      <c r="A36" s="200" t="s">
        <v>26</v>
      </c>
      <c r="B36" s="124" t="s">
        <v>532</v>
      </c>
      <c r="C36" s="376">
        <f>+C8+C20+C25+C26+C30+C34+C35</f>
        <v>111774</v>
      </c>
      <c r="E36" s="622"/>
    </row>
    <row r="37" spans="1:3" s="384" customFormat="1" ht="12" customHeight="1" thickBot="1">
      <c r="A37" s="243" t="s">
        <v>27</v>
      </c>
      <c r="B37" s="124" t="s">
        <v>414</v>
      </c>
      <c r="C37" s="376">
        <f>+C38+C39+C40</f>
        <v>551</v>
      </c>
    </row>
    <row r="38" spans="1:3" s="384" customFormat="1" ht="12" customHeight="1">
      <c r="A38" s="471" t="s">
        <v>415</v>
      </c>
      <c r="B38" s="472" t="s">
        <v>239</v>
      </c>
      <c r="C38" s="77">
        <v>551</v>
      </c>
    </row>
    <row r="39" spans="1:3" s="384" customFormat="1" ht="12" customHeight="1">
      <c r="A39" s="471" t="s">
        <v>416</v>
      </c>
      <c r="B39" s="473" t="s">
        <v>2</v>
      </c>
      <c r="C39" s="328"/>
    </row>
    <row r="40" spans="1:3" s="477" customFormat="1" ht="12" customHeight="1" thickBot="1">
      <c r="A40" s="470" t="s">
        <v>417</v>
      </c>
      <c r="B40" s="142" t="s">
        <v>418</v>
      </c>
      <c r="C40" s="84">
        <v>0</v>
      </c>
    </row>
    <row r="41" spans="1:3" s="477" customFormat="1" ht="15" customHeight="1" thickBot="1">
      <c r="A41" s="243" t="s">
        <v>28</v>
      </c>
      <c r="B41" s="244" t="s">
        <v>419</v>
      </c>
      <c r="C41" s="379">
        <f>+C36+C37</f>
        <v>112325</v>
      </c>
    </row>
    <row r="42" spans="1:3" s="477" customFormat="1" ht="15" customHeight="1">
      <c r="A42" s="245"/>
      <c r="B42" s="246"/>
      <c r="C42" s="377"/>
    </row>
    <row r="43" spans="1:3" ht="13.5" thickBot="1">
      <c r="A43" s="247"/>
      <c r="B43" s="248"/>
      <c r="C43" s="378"/>
    </row>
    <row r="44" spans="1:3" s="476" customFormat="1" ht="16.5" customHeight="1" thickBot="1">
      <c r="A44" s="249"/>
      <c r="B44" s="250" t="s">
        <v>58</v>
      </c>
      <c r="C44" s="379"/>
    </row>
    <row r="45" spans="1:3" s="478" customFormat="1" ht="12" customHeight="1" thickBot="1">
      <c r="A45" s="208" t="s">
        <v>19</v>
      </c>
      <c r="B45" s="124" t="s">
        <v>420</v>
      </c>
      <c r="C45" s="327">
        <f>SUM(C46:C50)</f>
        <v>112325</v>
      </c>
    </row>
    <row r="46" spans="1:3" ht="12" customHeight="1">
      <c r="A46" s="470" t="s">
        <v>99</v>
      </c>
      <c r="B46" s="9" t="s">
        <v>50</v>
      </c>
      <c r="C46" s="77">
        <v>58342</v>
      </c>
    </row>
    <row r="47" spans="1:3" ht="12" customHeight="1">
      <c r="A47" s="470" t="s">
        <v>100</v>
      </c>
      <c r="B47" s="8" t="s">
        <v>183</v>
      </c>
      <c r="C47" s="80">
        <v>12251</v>
      </c>
    </row>
    <row r="48" spans="1:3" ht="12" customHeight="1">
      <c r="A48" s="470" t="s">
        <v>101</v>
      </c>
      <c r="B48" s="8" t="s">
        <v>140</v>
      </c>
      <c r="C48" s="80">
        <v>41732</v>
      </c>
    </row>
    <row r="49" spans="1:3" ht="12" customHeight="1">
      <c r="A49" s="470" t="s">
        <v>102</v>
      </c>
      <c r="B49" s="8" t="s">
        <v>184</v>
      </c>
      <c r="C49" s="80"/>
    </row>
    <row r="50" spans="1:3" ht="12" customHeight="1" thickBot="1">
      <c r="A50" s="470" t="s">
        <v>148</v>
      </c>
      <c r="B50" s="8" t="s">
        <v>185</v>
      </c>
      <c r="C50" s="80"/>
    </row>
    <row r="51" spans="1:3" ht="12" customHeight="1" thickBot="1">
      <c r="A51" s="208" t="s">
        <v>20</v>
      </c>
      <c r="B51" s="124" t="s">
        <v>421</v>
      </c>
      <c r="C51" s="327">
        <f>SUM(C52:C54)</f>
        <v>0</v>
      </c>
    </row>
    <row r="52" spans="1:3" s="478" customFormat="1" ht="12" customHeight="1">
      <c r="A52" s="470" t="s">
        <v>105</v>
      </c>
      <c r="B52" s="9" t="s">
        <v>232</v>
      </c>
      <c r="C52" s="77"/>
    </row>
    <row r="53" spans="1:3" ht="12" customHeight="1">
      <c r="A53" s="470" t="s">
        <v>106</v>
      </c>
      <c r="B53" s="8" t="s">
        <v>187</v>
      </c>
      <c r="C53" s="80"/>
    </row>
    <row r="54" spans="1:3" ht="12" customHeight="1">
      <c r="A54" s="470" t="s">
        <v>107</v>
      </c>
      <c r="B54" s="8" t="s">
        <v>59</v>
      </c>
      <c r="C54" s="80"/>
    </row>
    <row r="55" spans="1:3" ht="12" customHeight="1" thickBot="1">
      <c r="A55" s="470" t="s">
        <v>108</v>
      </c>
      <c r="B55" s="8" t="s">
        <v>529</v>
      </c>
      <c r="C55" s="80"/>
    </row>
    <row r="56" spans="1:3" ht="15" customHeight="1" thickBot="1">
      <c r="A56" s="208" t="s">
        <v>21</v>
      </c>
      <c r="B56" s="124" t="s">
        <v>13</v>
      </c>
      <c r="C56" s="354"/>
    </row>
    <row r="57" spans="1:5" ht="13.5" thickBot="1">
      <c r="A57" s="208" t="s">
        <v>22</v>
      </c>
      <c r="B57" s="251" t="s">
        <v>535</v>
      </c>
      <c r="C57" s="380">
        <f>+C45+C51+C56</f>
        <v>112325</v>
      </c>
      <c r="E57" s="253">
        <v>97780</v>
      </c>
    </row>
    <row r="58" ht="15" customHeight="1" thickBot="1">
      <c r="C58" s="381"/>
    </row>
    <row r="59" spans="1:3" ht="14.25" customHeight="1" thickBot="1">
      <c r="A59" s="254" t="s">
        <v>524</v>
      </c>
      <c r="B59" s="255"/>
      <c r="C59" s="121">
        <v>21</v>
      </c>
    </row>
    <row r="60" spans="1:3" ht="13.5" thickBot="1">
      <c r="A60" s="254" t="s">
        <v>206</v>
      </c>
      <c r="B60" s="255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+CONCATENATE("9.3.1. melléklet a ……/",LEFT(ÖSSZEFÜGGÉSEK!A5,4),". (….) önkormányzati rendelethez")</f>
        <v>9.3.1. melléklet a ……/2018. (….) önkormányzati rendelethez</v>
      </c>
    </row>
    <row r="2" spans="1:3" s="474" customFormat="1" ht="33" customHeight="1">
      <c r="A2" s="425" t="s">
        <v>204</v>
      </c>
      <c r="B2" s="368" t="s">
        <v>207</v>
      </c>
      <c r="C2" s="382" t="s">
        <v>61</v>
      </c>
    </row>
    <row r="3" spans="1:3" s="474" customFormat="1" ht="23.25" thickBot="1">
      <c r="A3" s="468" t="s">
        <v>203</v>
      </c>
      <c r="B3" s="369" t="s">
        <v>422</v>
      </c>
      <c r="C3" s="383" t="s">
        <v>55</v>
      </c>
    </row>
    <row r="4" spans="1:3" s="475" customFormat="1" ht="15.75" customHeight="1" thickBot="1">
      <c r="A4" s="235"/>
      <c r="B4" s="235"/>
      <c r="C4" s="236" t="str">
        <f>'9.3. sz.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/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530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409</v>
      </c>
      <c r="C26" s="327">
        <f>+C27+C28</f>
        <v>0</v>
      </c>
    </row>
    <row r="27" spans="1:3" s="477" customFormat="1" ht="12" customHeight="1">
      <c r="A27" s="471" t="s">
        <v>271</v>
      </c>
      <c r="B27" s="472" t="s">
        <v>407</v>
      </c>
      <c r="C27" s="77"/>
    </row>
    <row r="28" spans="1:3" s="477" customFormat="1" ht="12" customHeight="1">
      <c r="A28" s="471" t="s">
        <v>272</v>
      </c>
      <c r="B28" s="473" t="s">
        <v>410</v>
      </c>
      <c r="C28" s="328"/>
    </row>
    <row r="29" spans="1:3" s="477" customFormat="1" ht="12" customHeight="1" thickBot="1">
      <c r="A29" s="470" t="s">
        <v>273</v>
      </c>
      <c r="B29" s="142" t="s">
        <v>531</v>
      </c>
      <c r="C29" s="84"/>
    </row>
    <row r="30" spans="1:3" s="477" customFormat="1" ht="12" customHeight="1" thickBot="1">
      <c r="A30" s="208" t="s">
        <v>23</v>
      </c>
      <c r="B30" s="124" t="s">
        <v>411</v>
      </c>
      <c r="C30" s="327">
        <f>+C31+C32+C33</f>
        <v>0</v>
      </c>
    </row>
    <row r="31" spans="1:3" s="477" customFormat="1" ht="12" customHeight="1">
      <c r="A31" s="471" t="s">
        <v>92</v>
      </c>
      <c r="B31" s="472" t="s">
        <v>294</v>
      </c>
      <c r="C31" s="77"/>
    </row>
    <row r="32" spans="1:3" s="477" customFormat="1" ht="12" customHeight="1">
      <c r="A32" s="471" t="s">
        <v>93</v>
      </c>
      <c r="B32" s="473" t="s">
        <v>295</v>
      </c>
      <c r="C32" s="328"/>
    </row>
    <row r="33" spans="1:3" s="477" customFormat="1" ht="12" customHeight="1" thickBot="1">
      <c r="A33" s="470" t="s">
        <v>94</v>
      </c>
      <c r="B33" s="142" t="s">
        <v>296</v>
      </c>
      <c r="C33" s="84"/>
    </row>
    <row r="34" spans="1:3" s="384" customFormat="1" ht="12" customHeight="1" thickBot="1">
      <c r="A34" s="208" t="s">
        <v>24</v>
      </c>
      <c r="B34" s="124" t="s">
        <v>379</v>
      </c>
      <c r="C34" s="354"/>
    </row>
    <row r="35" spans="1:3" s="384" customFormat="1" ht="12" customHeight="1" thickBot="1">
      <c r="A35" s="208" t="s">
        <v>25</v>
      </c>
      <c r="B35" s="124" t="s">
        <v>412</v>
      </c>
      <c r="C35" s="375"/>
    </row>
    <row r="36" spans="1:3" s="384" customFormat="1" ht="12" customHeight="1" thickBot="1">
      <c r="A36" s="200" t="s">
        <v>26</v>
      </c>
      <c r="B36" s="124" t="s">
        <v>532</v>
      </c>
      <c r="C36" s="376">
        <f>+C8+C20+C25+C26+C30+C34+C35</f>
        <v>0</v>
      </c>
    </row>
    <row r="37" spans="1:3" s="384" customFormat="1" ht="12" customHeight="1" thickBot="1">
      <c r="A37" s="243" t="s">
        <v>27</v>
      </c>
      <c r="B37" s="124" t="s">
        <v>414</v>
      </c>
      <c r="C37" s="376">
        <f>+C38+C39+C40</f>
        <v>0</v>
      </c>
    </row>
    <row r="38" spans="1:3" s="384" customFormat="1" ht="12" customHeight="1">
      <c r="A38" s="471" t="s">
        <v>415</v>
      </c>
      <c r="B38" s="472" t="s">
        <v>239</v>
      </c>
      <c r="C38" s="77"/>
    </row>
    <row r="39" spans="1:3" s="384" customFormat="1" ht="12" customHeight="1">
      <c r="A39" s="471" t="s">
        <v>416</v>
      </c>
      <c r="B39" s="473" t="s">
        <v>2</v>
      </c>
      <c r="C39" s="328"/>
    </row>
    <row r="40" spans="1:3" s="477" customFormat="1" ht="12" customHeight="1" thickBot="1">
      <c r="A40" s="470" t="s">
        <v>417</v>
      </c>
      <c r="B40" s="142" t="s">
        <v>418</v>
      </c>
      <c r="C40" s="84"/>
    </row>
    <row r="41" spans="1:3" s="477" customFormat="1" ht="15" customHeight="1" thickBot="1">
      <c r="A41" s="243" t="s">
        <v>28</v>
      </c>
      <c r="B41" s="244" t="s">
        <v>419</v>
      </c>
      <c r="C41" s="379">
        <f>+C36+C37</f>
        <v>0</v>
      </c>
    </row>
    <row r="42" spans="1:3" s="477" customFormat="1" ht="15" customHeight="1">
      <c r="A42" s="245"/>
      <c r="B42" s="246"/>
      <c r="C42" s="377"/>
    </row>
    <row r="43" spans="1:3" ht="13.5" thickBot="1">
      <c r="A43" s="247"/>
      <c r="B43" s="248"/>
      <c r="C43" s="378"/>
    </row>
    <row r="44" spans="1:3" s="476" customFormat="1" ht="16.5" customHeight="1" thickBot="1">
      <c r="A44" s="249"/>
      <c r="B44" s="250" t="s">
        <v>58</v>
      </c>
      <c r="C44" s="379"/>
    </row>
    <row r="45" spans="1:3" s="478" customFormat="1" ht="12" customHeight="1" thickBot="1">
      <c r="A45" s="208" t="s">
        <v>19</v>
      </c>
      <c r="B45" s="124" t="s">
        <v>420</v>
      </c>
      <c r="C45" s="327">
        <f>SUM(C46:C50)</f>
        <v>0</v>
      </c>
    </row>
    <row r="46" spans="1:3" ht="12" customHeight="1">
      <c r="A46" s="470" t="s">
        <v>99</v>
      </c>
      <c r="B46" s="9" t="s">
        <v>50</v>
      </c>
      <c r="C46" s="77"/>
    </row>
    <row r="47" spans="1:3" ht="12" customHeight="1">
      <c r="A47" s="470" t="s">
        <v>100</v>
      </c>
      <c r="B47" s="8" t="s">
        <v>183</v>
      </c>
      <c r="C47" s="80"/>
    </row>
    <row r="48" spans="1:3" ht="12" customHeight="1">
      <c r="A48" s="470" t="s">
        <v>101</v>
      </c>
      <c r="B48" s="8" t="s">
        <v>140</v>
      </c>
      <c r="C48" s="80"/>
    </row>
    <row r="49" spans="1:3" ht="12" customHeight="1">
      <c r="A49" s="470" t="s">
        <v>102</v>
      </c>
      <c r="B49" s="8" t="s">
        <v>184</v>
      </c>
      <c r="C49" s="80"/>
    </row>
    <row r="50" spans="1:3" ht="12" customHeight="1" thickBot="1">
      <c r="A50" s="470" t="s">
        <v>148</v>
      </c>
      <c r="B50" s="8" t="s">
        <v>185</v>
      </c>
      <c r="C50" s="80"/>
    </row>
    <row r="51" spans="1:3" ht="12" customHeight="1" thickBot="1">
      <c r="A51" s="208" t="s">
        <v>20</v>
      </c>
      <c r="B51" s="124" t="s">
        <v>421</v>
      </c>
      <c r="C51" s="327">
        <f>SUM(C52:C54)</f>
        <v>0</v>
      </c>
    </row>
    <row r="52" spans="1:3" s="478" customFormat="1" ht="12" customHeight="1">
      <c r="A52" s="470" t="s">
        <v>105</v>
      </c>
      <c r="B52" s="9" t="s">
        <v>232</v>
      </c>
      <c r="C52" s="77"/>
    </row>
    <row r="53" spans="1:3" ht="12" customHeight="1">
      <c r="A53" s="470" t="s">
        <v>106</v>
      </c>
      <c r="B53" s="8" t="s">
        <v>187</v>
      </c>
      <c r="C53" s="80"/>
    </row>
    <row r="54" spans="1:3" ht="12" customHeight="1">
      <c r="A54" s="470" t="s">
        <v>107</v>
      </c>
      <c r="B54" s="8" t="s">
        <v>59</v>
      </c>
      <c r="C54" s="80"/>
    </row>
    <row r="55" spans="1:3" ht="12" customHeight="1" thickBot="1">
      <c r="A55" s="470" t="s">
        <v>108</v>
      </c>
      <c r="B55" s="8" t="s">
        <v>529</v>
      </c>
      <c r="C55" s="80"/>
    </row>
    <row r="56" spans="1:3" ht="15" customHeight="1" thickBot="1">
      <c r="A56" s="208" t="s">
        <v>21</v>
      </c>
      <c r="B56" s="124" t="s">
        <v>13</v>
      </c>
      <c r="C56" s="354"/>
    </row>
    <row r="57" spans="1:3" ht="13.5" thickBot="1">
      <c r="A57" s="208" t="s">
        <v>22</v>
      </c>
      <c r="B57" s="251" t="s">
        <v>535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4" t="s">
        <v>524</v>
      </c>
      <c r="B59" s="255"/>
      <c r="C59" s="121"/>
    </row>
    <row r="60" spans="1:3" ht="13.5" thickBot="1">
      <c r="A60" s="254" t="s">
        <v>206</v>
      </c>
      <c r="B60" s="255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+CONCATENATE("9.3.2. melléklet a ……/",LEFT(ÖSSZEFÜGGÉSEK!A5,4),". (….) önkormányzati rendelethez")</f>
        <v>9.3.2. melléklet a ……/2018. (….) önkormányzati rendelethez</v>
      </c>
    </row>
    <row r="2" spans="1:3" s="474" customFormat="1" ht="35.25" customHeight="1">
      <c r="A2" s="425" t="s">
        <v>204</v>
      </c>
      <c r="B2" s="368" t="s">
        <v>207</v>
      </c>
      <c r="C2" s="382" t="s">
        <v>61</v>
      </c>
    </row>
    <row r="3" spans="1:3" s="474" customFormat="1" ht="23.25" thickBot="1">
      <c r="A3" s="468" t="s">
        <v>203</v>
      </c>
      <c r="B3" s="369" t="s">
        <v>423</v>
      </c>
      <c r="C3" s="383" t="s">
        <v>60</v>
      </c>
    </row>
    <row r="4" spans="1:3" s="475" customFormat="1" ht="15.75" customHeight="1" thickBot="1">
      <c r="A4" s="235"/>
      <c r="B4" s="235"/>
      <c r="C4" s="236" t="str">
        <f>'9.3.1. sz. mell'!C4</f>
        <v>Forintban!</v>
      </c>
    </row>
    <row r="5" spans="1:3" ht="13.5" thickBot="1">
      <c r="A5" s="426" t="s">
        <v>205</v>
      </c>
      <c r="B5" s="237" t="s">
        <v>569</v>
      </c>
      <c r="C5" s="238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/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530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409</v>
      </c>
      <c r="C26" s="327">
        <f>+C27+C28</f>
        <v>0</v>
      </c>
    </row>
    <row r="27" spans="1:3" s="477" customFormat="1" ht="12" customHeight="1">
      <c r="A27" s="471" t="s">
        <v>271</v>
      </c>
      <c r="B27" s="472" t="s">
        <v>407</v>
      </c>
      <c r="C27" s="77"/>
    </row>
    <row r="28" spans="1:3" s="477" customFormat="1" ht="12" customHeight="1">
      <c r="A28" s="471" t="s">
        <v>272</v>
      </c>
      <c r="B28" s="473" t="s">
        <v>410</v>
      </c>
      <c r="C28" s="328"/>
    </row>
    <row r="29" spans="1:3" s="477" customFormat="1" ht="12" customHeight="1" thickBot="1">
      <c r="A29" s="470" t="s">
        <v>273</v>
      </c>
      <c r="B29" s="142" t="s">
        <v>531</v>
      </c>
      <c r="C29" s="84"/>
    </row>
    <row r="30" spans="1:3" s="477" customFormat="1" ht="12" customHeight="1" thickBot="1">
      <c r="A30" s="208" t="s">
        <v>23</v>
      </c>
      <c r="B30" s="124" t="s">
        <v>411</v>
      </c>
      <c r="C30" s="327">
        <f>+C31+C32+C33</f>
        <v>0</v>
      </c>
    </row>
    <row r="31" spans="1:3" s="477" customFormat="1" ht="12" customHeight="1">
      <c r="A31" s="471" t="s">
        <v>92</v>
      </c>
      <c r="B31" s="472" t="s">
        <v>294</v>
      </c>
      <c r="C31" s="77"/>
    </row>
    <row r="32" spans="1:3" s="477" customFormat="1" ht="12" customHeight="1">
      <c r="A32" s="471" t="s">
        <v>93</v>
      </c>
      <c r="B32" s="473" t="s">
        <v>295</v>
      </c>
      <c r="C32" s="328"/>
    </row>
    <row r="33" spans="1:3" s="477" customFormat="1" ht="12" customHeight="1" thickBot="1">
      <c r="A33" s="470" t="s">
        <v>94</v>
      </c>
      <c r="B33" s="142" t="s">
        <v>296</v>
      </c>
      <c r="C33" s="84"/>
    </row>
    <row r="34" spans="1:3" s="384" customFormat="1" ht="12" customHeight="1" thickBot="1">
      <c r="A34" s="208" t="s">
        <v>24</v>
      </c>
      <c r="B34" s="124" t="s">
        <v>379</v>
      </c>
      <c r="C34" s="354"/>
    </row>
    <row r="35" spans="1:3" s="384" customFormat="1" ht="12" customHeight="1" thickBot="1">
      <c r="A35" s="208" t="s">
        <v>25</v>
      </c>
      <c r="B35" s="124" t="s">
        <v>412</v>
      </c>
      <c r="C35" s="375"/>
    </row>
    <row r="36" spans="1:3" s="384" customFormat="1" ht="12" customHeight="1" thickBot="1">
      <c r="A36" s="200" t="s">
        <v>26</v>
      </c>
      <c r="B36" s="124" t="s">
        <v>532</v>
      </c>
      <c r="C36" s="376">
        <f>+C8+C20+C25+C26+C30+C34+C35</f>
        <v>0</v>
      </c>
    </row>
    <row r="37" spans="1:3" s="384" customFormat="1" ht="12" customHeight="1" thickBot="1">
      <c r="A37" s="243" t="s">
        <v>27</v>
      </c>
      <c r="B37" s="124" t="s">
        <v>414</v>
      </c>
      <c r="C37" s="376">
        <f>+C38+C39+C40</f>
        <v>0</v>
      </c>
    </row>
    <row r="38" spans="1:3" s="384" customFormat="1" ht="12" customHeight="1">
      <c r="A38" s="471" t="s">
        <v>415</v>
      </c>
      <c r="B38" s="472" t="s">
        <v>239</v>
      </c>
      <c r="C38" s="77"/>
    </row>
    <row r="39" spans="1:3" s="384" customFormat="1" ht="12" customHeight="1">
      <c r="A39" s="471" t="s">
        <v>416</v>
      </c>
      <c r="B39" s="473" t="s">
        <v>2</v>
      </c>
      <c r="C39" s="328"/>
    </row>
    <row r="40" spans="1:3" s="477" customFormat="1" ht="12" customHeight="1" thickBot="1">
      <c r="A40" s="470" t="s">
        <v>417</v>
      </c>
      <c r="B40" s="142" t="s">
        <v>418</v>
      </c>
      <c r="C40" s="84"/>
    </row>
    <row r="41" spans="1:3" s="477" customFormat="1" ht="15" customHeight="1" thickBot="1">
      <c r="A41" s="243" t="s">
        <v>28</v>
      </c>
      <c r="B41" s="244" t="s">
        <v>419</v>
      </c>
      <c r="C41" s="379">
        <f>+C36+C37</f>
        <v>0</v>
      </c>
    </row>
    <row r="42" spans="1:3" s="477" customFormat="1" ht="15" customHeight="1">
      <c r="A42" s="245"/>
      <c r="B42" s="246"/>
      <c r="C42" s="377"/>
    </row>
    <row r="43" spans="1:3" ht="13.5" thickBot="1">
      <c r="A43" s="247"/>
      <c r="B43" s="248"/>
      <c r="C43" s="378"/>
    </row>
    <row r="44" spans="1:3" s="476" customFormat="1" ht="16.5" customHeight="1" thickBot="1">
      <c r="A44" s="249"/>
      <c r="B44" s="250" t="s">
        <v>58</v>
      </c>
      <c r="C44" s="379"/>
    </row>
    <row r="45" spans="1:3" s="478" customFormat="1" ht="12" customHeight="1" thickBot="1">
      <c r="A45" s="208" t="s">
        <v>19</v>
      </c>
      <c r="B45" s="124" t="s">
        <v>420</v>
      </c>
      <c r="C45" s="327">
        <f>SUM(C46:C50)</f>
        <v>0</v>
      </c>
    </row>
    <row r="46" spans="1:3" ht="12" customHeight="1">
      <c r="A46" s="470" t="s">
        <v>99</v>
      </c>
      <c r="B46" s="9" t="s">
        <v>50</v>
      </c>
      <c r="C46" s="77"/>
    </row>
    <row r="47" spans="1:3" ht="12" customHeight="1">
      <c r="A47" s="470" t="s">
        <v>100</v>
      </c>
      <c r="B47" s="8" t="s">
        <v>183</v>
      </c>
      <c r="C47" s="80"/>
    </row>
    <row r="48" spans="1:3" ht="12" customHeight="1">
      <c r="A48" s="470" t="s">
        <v>101</v>
      </c>
      <c r="B48" s="8" t="s">
        <v>140</v>
      </c>
      <c r="C48" s="80"/>
    </row>
    <row r="49" spans="1:3" ht="12" customHeight="1">
      <c r="A49" s="470" t="s">
        <v>102</v>
      </c>
      <c r="B49" s="8" t="s">
        <v>184</v>
      </c>
      <c r="C49" s="80"/>
    </row>
    <row r="50" spans="1:3" ht="12" customHeight="1" thickBot="1">
      <c r="A50" s="470" t="s">
        <v>148</v>
      </c>
      <c r="B50" s="8" t="s">
        <v>185</v>
      </c>
      <c r="C50" s="80"/>
    </row>
    <row r="51" spans="1:3" ht="12" customHeight="1" thickBot="1">
      <c r="A51" s="208" t="s">
        <v>20</v>
      </c>
      <c r="B51" s="124" t="s">
        <v>421</v>
      </c>
      <c r="C51" s="327">
        <f>SUM(C52:C54)</f>
        <v>0</v>
      </c>
    </row>
    <row r="52" spans="1:3" s="478" customFormat="1" ht="12" customHeight="1">
      <c r="A52" s="470" t="s">
        <v>105</v>
      </c>
      <c r="B52" s="9" t="s">
        <v>232</v>
      </c>
      <c r="C52" s="77"/>
    </row>
    <row r="53" spans="1:3" ht="12" customHeight="1">
      <c r="A53" s="470" t="s">
        <v>106</v>
      </c>
      <c r="B53" s="8" t="s">
        <v>187</v>
      </c>
      <c r="C53" s="80"/>
    </row>
    <row r="54" spans="1:3" ht="12" customHeight="1">
      <c r="A54" s="470" t="s">
        <v>107</v>
      </c>
      <c r="B54" s="8" t="s">
        <v>59</v>
      </c>
      <c r="C54" s="80"/>
    </row>
    <row r="55" spans="1:3" ht="12" customHeight="1" thickBot="1">
      <c r="A55" s="470" t="s">
        <v>108</v>
      </c>
      <c r="B55" s="8" t="s">
        <v>529</v>
      </c>
      <c r="C55" s="80"/>
    </row>
    <row r="56" spans="1:3" ht="15" customHeight="1" thickBot="1">
      <c r="A56" s="208" t="s">
        <v>21</v>
      </c>
      <c r="B56" s="124" t="s">
        <v>13</v>
      </c>
      <c r="C56" s="354"/>
    </row>
    <row r="57" spans="1:3" ht="13.5" thickBot="1">
      <c r="A57" s="208" t="s">
        <v>22</v>
      </c>
      <c r="B57" s="251" t="s">
        <v>535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4" t="s">
        <v>524</v>
      </c>
      <c r="B59" s="255"/>
      <c r="C59" s="121"/>
    </row>
    <row r="60" spans="1:3" ht="13.5" thickBot="1">
      <c r="A60" s="254" t="s">
        <v>206</v>
      </c>
      <c r="B60" s="255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BreakPreview" zoomScale="60" zoomScaleNormal="145" workbookViewId="0" topLeftCell="A1">
      <selection activeCell="C1" sqref="C1"/>
    </sheetView>
  </sheetViews>
  <sheetFormatPr defaultColWidth="9.375" defaultRowHeight="12.75"/>
  <cols>
    <col min="1" max="1" width="13.75390625" style="252" customWidth="1"/>
    <col min="2" max="2" width="79.125" style="253" customWidth="1"/>
    <col min="3" max="3" width="25.00390625" style="253" customWidth="1"/>
    <col min="4" max="16384" width="9.375" style="253" customWidth="1"/>
  </cols>
  <sheetData>
    <row r="1" spans="1:3" s="232" customFormat="1" ht="21" customHeight="1" thickBot="1">
      <c r="A1" s="231"/>
      <c r="B1" s="233"/>
      <c r="C1" s="580" t="str">
        <f>+CONCATENATE("9.3.3. melléklet a ……/",LEFT(ÖSSZEFÜGGÉSEK!A5,4),". (….) önkormányzati rendelethez")</f>
        <v>9.3.3. melléklet a ……/2018. (….) önkormányzati rendelethez</v>
      </c>
    </row>
    <row r="2" spans="1:3" s="474" customFormat="1" ht="33" customHeight="1">
      <c r="A2" s="425" t="s">
        <v>204</v>
      </c>
      <c r="B2" s="368" t="s">
        <v>207</v>
      </c>
      <c r="C2" s="382" t="s">
        <v>61</v>
      </c>
    </row>
    <row r="3" spans="1:3" s="474" customFormat="1" ht="23.25" thickBot="1">
      <c r="A3" s="468" t="s">
        <v>203</v>
      </c>
      <c r="B3" s="369" t="s">
        <v>536</v>
      </c>
      <c r="C3" s="383" t="s">
        <v>61</v>
      </c>
    </row>
    <row r="4" spans="1:3" s="475" customFormat="1" ht="15.75" customHeight="1" thickBot="1">
      <c r="A4" s="235"/>
      <c r="B4" s="235"/>
      <c r="C4" s="236" t="str">
        <f>'9.3.2. sz. mell'!C4</f>
        <v>Forintban!</v>
      </c>
    </row>
    <row r="5" spans="1:3" ht="13.5" thickBot="1">
      <c r="A5" s="426" t="s">
        <v>205</v>
      </c>
      <c r="B5" s="237" t="s">
        <v>569</v>
      </c>
      <c r="C5" s="581" t="s">
        <v>56</v>
      </c>
    </row>
    <row r="6" spans="1:3" s="476" customFormat="1" ht="12.75" customHeight="1" thickBot="1">
      <c r="A6" s="200"/>
      <c r="B6" s="201" t="s">
        <v>498</v>
      </c>
      <c r="C6" s="202" t="s">
        <v>499</v>
      </c>
    </row>
    <row r="7" spans="1:3" s="476" customFormat="1" ht="15.75" customHeight="1" thickBot="1">
      <c r="A7" s="239"/>
      <c r="B7" s="240" t="s">
        <v>57</v>
      </c>
      <c r="C7" s="241"/>
    </row>
    <row r="8" spans="1:3" s="384" customFormat="1" ht="12" customHeight="1" thickBot="1">
      <c r="A8" s="200" t="s">
        <v>19</v>
      </c>
      <c r="B8" s="242" t="s">
        <v>525</v>
      </c>
      <c r="C8" s="327">
        <f>SUM(C9:C19)</f>
        <v>0</v>
      </c>
    </row>
    <row r="9" spans="1:3" s="384" customFormat="1" ht="12" customHeight="1">
      <c r="A9" s="469" t="s">
        <v>99</v>
      </c>
      <c r="B9" s="10" t="s">
        <v>280</v>
      </c>
      <c r="C9" s="373"/>
    </row>
    <row r="10" spans="1:3" s="384" customFormat="1" ht="12" customHeight="1">
      <c r="A10" s="470" t="s">
        <v>100</v>
      </c>
      <c r="B10" s="8" t="s">
        <v>281</v>
      </c>
      <c r="C10" s="325"/>
    </row>
    <row r="11" spans="1:3" s="384" customFormat="1" ht="12" customHeight="1">
      <c r="A11" s="470" t="s">
        <v>101</v>
      </c>
      <c r="B11" s="8" t="s">
        <v>282</v>
      </c>
      <c r="C11" s="325"/>
    </row>
    <row r="12" spans="1:3" s="384" customFormat="1" ht="12" customHeight="1">
      <c r="A12" s="470" t="s">
        <v>102</v>
      </c>
      <c r="B12" s="8" t="s">
        <v>283</v>
      </c>
      <c r="C12" s="325"/>
    </row>
    <row r="13" spans="1:3" s="384" customFormat="1" ht="12" customHeight="1">
      <c r="A13" s="470" t="s">
        <v>148</v>
      </c>
      <c r="B13" s="8" t="s">
        <v>284</v>
      </c>
      <c r="C13" s="325"/>
    </row>
    <row r="14" spans="1:3" s="384" customFormat="1" ht="12" customHeight="1">
      <c r="A14" s="470" t="s">
        <v>103</v>
      </c>
      <c r="B14" s="8" t="s">
        <v>404</v>
      </c>
      <c r="C14" s="325"/>
    </row>
    <row r="15" spans="1:3" s="384" customFormat="1" ht="12" customHeight="1">
      <c r="A15" s="470" t="s">
        <v>104</v>
      </c>
      <c r="B15" s="7" t="s">
        <v>405</v>
      </c>
      <c r="C15" s="325"/>
    </row>
    <row r="16" spans="1:3" s="384" customFormat="1" ht="12" customHeight="1">
      <c r="A16" s="470" t="s">
        <v>114</v>
      </c>
      <c r="B16" s="8" t="s">
        <v>287</v>
      </c>
      <c r="C16" s="374"/>
    </row>
    <row r="17" spans="1:3" s="477" customFormat="1" ht="12" customHeight="1">
      <c r="A17" s="470" t="s">
        <v>115</v>
      </c>
      <c r="B17" s="8" t="s">
        <v>288</v>
      </c>
      <c r="C17" s="325"/>
    </row>
    <row r="18" spans="1:3" s="477" customFormat="1" ht="12" customHeight="1">
      <c r="A18" s="470" t="s">
        <v>116</v>
      </c>
      <c r="B18" s="8" t="s">
        <v>441</v>
      </c>
      <c r="C18" s="326"/>
    </row>
    <row r="19" spans="1:3" s="477" customFormat="1" ht="12" customHeight="1" thickBot="1">
      <c r="A19" s="470" t="s">
        <v>117</v>
      </c>
      <c r="B19" s="7" t="s">
        <v>289</v>
      </c>
      <c r="C19" s="326"/>
    </row>
    <row r="20" spans="1:3" s="384" customFormat="1" ht="12" customHeight="1" thickBot="1">
      <c r="A20" s="200" t="s">
        <v>20</v>
      </c>
      <c r="B20" s="242" t="s">
        <v>406</v>
      </c>
      <c r="C20" s="327">
        <f>SUM(C21:C23)</f>
        <v>0</v>
      </c>
    </row>
    <row r="21" spans="1:3" s="477" customFormat="1" ht="12" customHeight="1">
      <c r="A21" s="470" t="s">
        <v>105</v>
      </c>
      <c r="B21" s="9" t="s">
        <v>261</v>
      </c>
      <c r="C21" s="325"/>
    </row>
    <row r="22" spans="1:3" s="477" customFormat="1" ht="12" customHeight="1">
      <c r="A22" s="470" t="s">
        <v>106</v>
      </c>
      <c r="B22" s="8" t="s">
        <v>407</v>
      </c>
      <c r="C22" s="325"/>
    </row>
    <row r="23" spans="1:3" s="477" customFormat="1" ht="12" customHeight="1">
      <c r="A23" s="470" t="s">
        <v>107</v>
      </c>
      <c r="B23" s="8" t="s">
        <v>408</v>
      </c>
      <c r="C23" s="325"/>
    </row>
    <row r="24" spans="1:3" s="477" customFormat="1" ht="12" customHeight="1" thickBot="1">
      <c r="A24" s="470" t="s">
        <v>108</v>
      </c>
      <c r="B24" s="8" t="s">
        <v>530</v>
      </c>
      <c r="C24" s="325"/>
    </row>
    <row r="25" spans="1:3" s="477" customFormat="1" ht="12" customHeight="1" thickBot="1">
      <c r="A25" s="208" t="s">
        <v>21</v>
      </c>
      <c r="B25" s="124" t="s">
        <v>174</v>
      </c>
      <c r="C25" s="354"/>
    </row>
    <row r="26" spans="1:3" s="477" customFormat="1" ht="12" customHeight="1" thickBot="1">
      <c r="A26" s="208" t="s">
        <v>22</v>
      </c>
      <c r="B26" s="124" t="s">
        <v>409</v>
      </c>
      <c r="C26" s="327">
        <f>+C27+C28</f>
        <v>0</v>
      </c>
    </row>
    <row r="27" spans="1:3" s="477" customFormat="1" ht="12" customHeight="1">
      <c r="A27" s="471" t="s">
        <v>271</v>
      </c>
      <c r="B27" s="472" t="s">
        <v>407</v>
      </c>
      <c r="C27" s="77"/>
    </row>
    <row r="28" spans="1:3" s="477" customFormat="1" ht="12" customHeight="1">
      <c r="A28" s="471" t="s">
        <v>272</v>
      </c>
      <c r="B28" s="473" t="s">
        <v>410</v>
      </c>
      <c r="C28" s="328"/>
    </row>
    <row r="29" spans="1:3" s="477" customFormat="1" ht="12" customHeight="1" thickBot="1">
      <c r="A29" s="470" t="s">
        <v>273</v>
      </c>
      <c r="B29" s="142" t="s">
        <v>531</v>
      </c>
      <c r="C29" s="84"/>
    </row>
    <row r="30" spans="1:3" s="477" customFormat="1" ht="12" customHeight="1" thickBot="1">
      <c r="A30" s="208" t="s">
        <v>23</v>
      </c>
      <c r="B30" s="124" t="s">
        <v>411</v>
      </c>
      <c r="C30" s="327">
        <f>+C31+C32+C33</f>
        <v>0</v>
      </c>
    </row>
    <row r="31" spans="1:3" s="477" customFormat="1" ht="12" customHeight="1">
      <c r="A31" s="471" t="s">
        <v>92</v>
      </c>
      <c r="B31" s="472" t="s">
        <v>294</v>
      </c>
      <c r="C31" s="77"/>
    </row>
    <row r="32" spans="1:3" s="477" customFormat="1" ht="12" customHeight="1">
      <c r="A32" s="471" t="s">
        <v>93</v>
      </c>
      <c r="B32" s="473" t="s">
        <v>295</v>
      </c>
      <c r="C32" s="328"/>
    </row>
    <row r="33" spans="1:3" s="477" customFormat="1" ht="12" customHeight="1" thickBot="1">
      <c r="A33" s="470" t="s">
        <v>94</v>
      </c>
      <c r="B33" s="142" t="s">
        <v>296</v>
      </c>
      <c r="C33" s="84"/>
    </row>
    <row r="34" spans="1:3" s="384" customFormat="1" ht="12" customHeight="1" thickBot="1">
      <c r="A34" s="208" t="s">
        <v>24</v>
      </c>
      <c r="B34" s="124" t="s">
        <v>379</v>
      </c>
      <c r="C34" s="354"/>
    </row>
    <row r="35" spans="1:3" s="384" customFormat="1" ht="12" customHeight="1" thickBot="1">
      <c r="A35" s="208" t="s">
        <v>25</v>
      </c>
      <c r="B35" s="124" t="s">
        <v>412</v>
      </c>
      <c r="C35" s="375"/>
    </row>
    <row r="36" spans="1:3" s="384" customFormat="1" ht="12" customHeight="1" thickBot="1">
      <c r="A36" s="200" t="s">
        <v>26</v>
      </c>
      <c r="B36" s="124" t="s">
        <v>532</v>
      </c>
      <c r="C36" s="376">
        <f>+C8+C20+C25+C26+C30+C34+C35</f>
        <v>0</v>
      </c>
    </row>
    <row r="37" spans="1:3" s="384" customFormat="1" ht="12" customHeight="1" thickBot="1">
      <c r="A37" s="243" t="s">
        <v>27</v>
      </c>
      <c r="B37" s="124" t="s">
        <v>414</v>
      </c>
      <c r="C37" s="376">
        <f>+C38+C39+C40</f>
        <v>0</v>
      </c>
    </row>
    <row r="38" spans="1:3" s="384" customFormat="1" ht="12" customHeight="1">
      <c r="A38" s="471" t="s">
        <v>415</v>
      </c>
      <c r="B38" s="472" t="s">
        <v>239</v>
      </c>
      <c r="C38" s="77"/>
    </row>
    <row r="39" spans="1:3" s="384" customFormat="1" ht="12" customHeight="1">
      <c r="A39" s="471" t="s">
        <v>416</v>
      </c>
      <c r="B39" s="473" t="s">
        <v>2</v>
      </c>
      <c r="C39" s="328"/>
    </row>
    <row r="40" spans="1:3" s="477" customFormat="1" ht="12" customHeight="1" thickBot="1">
      <c r="A40" s="470" t="s">
        <v>417</v>
      </c>
      <c r="B40" s="142" t="s">
        <v>418</v>
      </c>
      <c r="C40" s="84"/>
    </row>
    <row r="41" spans="1:3" s="477" customFormat="1" ht="15" customHeight="1" thickBot="1">
      <c r="A41" s="243" t="s">
        <v>28</v>
      </c>
      <c r="B41" s="244" t="s">
        <v>419</v>
      </c>
      <c r="C41" s="379">
        <f>+C36+C37</f>
        <v>0</v>
      </c>
    </row>
    <row r="42" spans="1:3" s="477" customFormat="1" ht="15" customHeight="1">
      <c r="A42" s="245"/>
      <c r="B42" s="246"/>
      <c r="C42" s="377"/>
    </row>
    <row r="43" spans="1:3" ht="13.5" thickBot="1">
      <c r="A43" s="247"/>
      <c r="B43" s="248"/>
      <c r="C43" s="378"/>
    </row>
    <row r="44" spans="1:3" s="476" customFormat="1" ht="16.5" customHeight="1" thickBot="1">
      <c r="A44" s="249"/>
      <c r="B44" s="250" t="s">
        <v>58</v>
      </c>
      <c r="C44" s="379"/>
    </row>
    <row r="45" spans="1:3" s="478" customFormat="1" ht="12" customHeight="1" thickBot="1">
      <c r="A45" s="208" t="s">
        <v>19</v>
      </c>
      <c r="B45" s="124" t="s">
        <v>420</v>
      </c>
      <c r="C45" s="327">
        <f>SUM(C46:C50)</f>
        <v>0</v>
      </c>
    </row>
    <row r="46" spans="1:3" ht="12" customHeight="1">
      <c r="A46" s="470" t="s">
        <v>99</v>
      </c>
      <c r="B46" s="9" t="s">
        <v>50</v>
      </c>
      <c r="C46" s="77"/>
    </row>
    <row r="47" spans="1:3" ht="12" customHeight="1">
      <c r="A47" s="470" t="s">
        <v>100</v>
      </c>
      <c r="B47" s="8" t="s">
        <v>183</v>
      </c>
      <c r="C47" s="80"/>
    </row>
    <row r="48" spans="1:3" ht="12" customHeight="1">
      <c r="A48" s="470" t="s">
        <v>101</v>
      </c>
      <c r="B48" s="8" t="s">
        <v>140</v>
      </c>
      <c r="C48" s="80"/>
    </row>
    <row r="49" spans="1:3" ht="12" customHeight="1">
      <c r="A49" s="470" t="s">
        <v>102</v>
      </c>
      <c r="B49" s="8" t="s">
        <v>184</v>
      </c>
      <c r="C49" s="80"/>
    </row>
    <row r="50" spans="1:3" ht="12" customHeight="1" thickBot="1">
      <c r="A50" s="470" t="s">
        <v>148</v>
      </c>
      <c r="B50" s="8" t="s">
        <v>185</v>
      </c>
      <c r="C50" s="80"/>
    </row>
    <row r="51" spans="1:3" ht="12" customHeight="1" thickBot="1">
      <c r="A51" s="208" t="s">
        <v>20</v>
      </c>
      <c r="B51" s="124" t="s">
        <v>421</v>
      </c>
      <c r="C51" s="327">
        <f>SUM(C52:C54)</f>
        <v>0</v>
      </c>
    </row>
    <row r="52" spans="1:3" s="478" customFormat="1" ht="12" customHeight="1">
      <c r="A52" s="470" t="s">
        <v>105</v>
      </c>
      <c r="B52" s="9" t="s">
        <v>232</v>
      </c>
      <c r="C52" s="77"/>
    </row>
    <row r="53" spans="1:3" ht="12" customHeight="1">
      <c r="A53" s="470" t="s">
        <v>106</v>
      </c>
      <c r="B53" s="8" t="s">
        <v>187</v>
      </c>
      <c r="C53" s="80"/>
    </row>
    <row r="54" spans="1:3" ht="12" customHeight="1">
      <c r="A54" s="470" t="s">
        <v>107</v>
      </c>
      <c r="B54" s="8" t="s">
        <v>59</v>
      </c>
      <c r="C54" s="80"/>
    </row>
    <row r="55" spans="1:3" ht="12" customHeight="1" thickBot="1">
      <c r="A55" s="470" t="s">
        <v>108</v>
      </c>
      <c r="B55" s="8" t="s">
        <v>529</v>
      </c>
      <c r="C55" s="80"/>
    </row>
    <row r="56" spans="1:3" ht="15" customHeight="1" thickBot="1">
      <c r="A56" s="208" t="s">
        <v>21</v>
      </c>
      <c r="B56" s="124" t="s">
        <v>13</v>
      </c>
      <c r="C56" s="354"/>
    </row>
    <row r="57" spans="1:3" ht="13.5" thickBot="1">
      <c r="A57" s="208" t="s">
        <v>22</v>
      </c>
      <c r="B57" s="251" t="s">
        <v>535</v>
      </c>
      <c r="C57" s="380">
        <f>+C45+C51+C56</f>
        <v>0</v>
      </c>
    </row>
    <row r="58" ht="15" customHeight="1" thickBot="1">
      <c r="C58" s="381"/>
    </row>
    <row r="59" spans="1:3" ht="14.25" customHeight="1" thickBot="1">
      <c r="A59" s="254" t="s">
        <v>524</v>
      </c>
      <c r="B59" s="255"/>
      <c r="C59" s="121"/>
    </row>
    <row r="60" spans="1:3" ht="13.5" thickBot="1">
      <c r="A60" s="254" t="s">
        <v>206</v>
      </c>
      <c r="B60" s="255"/>
      <c r="C60" s="12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1">
      <selection activeCell="K19" sqref="K19"/>
    </sheetView>
  </sheetViews>
  <sheetFormatPr defaultColWidth="9.37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1" spans="1:7" ht="43.5" customHeight="1">
      <c r="A1" s="650" t="s">
        <v>3</v>
      </c>
      <c r="B1" s="650"/>
      <c r="C1" s="650"/>
      <c r="D1" s="650"/>
      <c r="E1" s="650"/>
      <c r="F1" s="650"/>
      <c r="G1" s="650"/>
    </row>
    <row r="3" spans="1:7" s="164" customFormat="1" ht="27" customHeight="1">
      <c r="A3" s="162" t="s">
        <v>211</v>
      </c>
      <c r="B3" s="163"/>
      <c r="C3" s="649" t="s">
        <v>212</v>
      </c>
      <c r="D3" s="649"/>
      <c r="E3" s="649"/>
      <c r="F3" s="649"/>
      <c r="G3" s="649"/>
    </row>
    <row r="4" spans="1:7" s="164" customFormat="1" ht="15">
      <c r="A4" s="163"/>
      <c r="B4" s="163"/>
      <c r="C4" s="163"/>
      <c r="D4" s="163"/>
      <c r="E4" s="163"/>
      <c r="F4" s="163"/>
      <c r="G4" s="163"/>
    </row>
    <row r="5" spans="1:7" s="164" customFormat="1" ht="24.75" customHeight="1">
      <c r="A5" s="162" t="s">
        <v>213</v>
      </c>
      <c r="B5" s="163"/>
      <c r="C5" s="649" t="s">
        <v>212</v>
      </c>
      <c r="D5" s="649"/>
      <c r="E5" s="649"/>
      <c r="F5" s="649"/>
      <c r="G5" s="163"/>
    </row>
    <row r="6" spans="1:7" s="165" customFormat="1" ht="12.75">
      <c r="A6" s="217"/>
      <c r="B6" s="217"/>
      <c r="C6" s="217"/>
      <c r="D6" s="217"/>
      <c r="E6" s="217"/>
      <c r="F6" s="217"/>
      <c r="G6" s="217"/>
    </row>
    <row r="7" spans="1:7" s="166" customFormat="1" ht="15" customHeight="1">
      <c r="A7" s="272" t="s">
        <v>571</v>
      </c>
      <c r="B7" s="271"/>
      <c r="C7" s="271"/>
      <c r="D7" s="257"/>
      <c r="E7" s="257"/>
      <c r="F7" s="257"/>
      <c r="G7" s="257"/>
    </row>
    <row r="8" spans="1:7" s="166" customFormat="1" ht="15" customHeight="1" thickBot="1">
      <c r="A8" s="272" t="s">
        <v>214</v>
      </c>
      <c r="B8" s="271"/>
      <c r="C8" s="271"/>
      <c r="D8" s="271"/>
      <c r="E8" s="271"/>
      <c r="F8" s="271"/>
      <c r="G8" s="542" t="str">
        <f>'9.3.3. sz. mell'!C4</f>
        <v>Forintban!</v>
      </c>
    </row>
    <row r="9" spans="1:7" s="76" customFormat="1" ht="42" customHeight="1" thickBot="1">
      <c r="A9" s="197" t="s">
        <v>17</v>
      </c>
      <c r="B9" s="198" t="s">
        <v>215</v>
      </c>
      <c r="C9" s="198" t="s">
        <v>216</v>
      </c>
      <c r="D9" s="198" t="s">
        <v>217</v>
      </c>
      <c r="E9" s="198" t="s">
        <v>218</v>
      </c>
      <c r="F9" s="198" t="s">
        <v>219</v>
      </c>
      <c r="G9" s="199" t="s">
        <v>54</v>
      </c>
    </row>
    <row r="10" spans="1:7" ht="24" customHeight="1">
      <c r="A10" s="258" t="s">
        <v>19</v>
      </c>
      <c r="B10" s="206" t="s">
        <v>220</v>
      </c>
      <c r="C10" s="167"/>
      <c r="D10" s="167"/>
      <c r="E10" s="167"/>
      <c r="F10" s="167"/>
      <c r="G10" s="259">
        <f>SUM(C10:F10)</f>
        <v>0</v>
      </c>
    </row>
    <row r="11" spans="1:7" ht="24" customHeight="1">
      <c r="A11" s="260" t="s">
        <v>20</v>
      </c>
      <c r="B11" s="207" t="s">
        <v>221</v>
      </c>
      <c r="C11" s="168"/>
      <c r="D11" s="168"/>
      <c r="E11" s="168"/>
      <c r="F11" s="168"/>
      <c r="G11" s="261">
        <f aca="true" t="shared" si="0" ref="G11:G16">SUM(C11:F11)</f>
        <v>0</v>
      </c>
    </row>
    <row r="12" spans="1:7" ht="24" customHeight="1">
      <c r="A12" s="260" t="s">
        <v>21</v>
      </c>
      <c r="B12" s="207" t="s">
        <v>222</v>
      </c>
      <c r="C12" s="168"/>
      <c r="D12" s="168"/>
      <c r="E12" s="168"/>
      <c r="F12" s="168"/>
      <c r="G12" s="261">
        <f t="shared" si="0"/>
        <v>0</v>
      </c>
    </row>
    <row r="13" spans="1:7" ht="24" customHeight="1">
      <c r="A13" s="260" t="s">
        <v>22</v>
      </c>
      <c r="B13" s="207" t="s">
        <v>223</v>
      </c>
      <c r="C13" s="168"/>
      <c r="D13" s="168"/>
      <c r="E13" s="168"/>
      <c r="F13" s="168"/>
      <c r="G13" s="261">
        <f t="shared" si="0"/>
        <v>0</v>
      </c>
    </row>
    <row r="14" spans="1:7" ht="24" customHeight="1">
      <c r="A14" s="260" t="s">
        <v>23</v>
      </c>
      <c r="B14" s="207" t="s">
        <v>224</v>
      </c>
      <c r="C14" s="168"/>
      <c r="D14" s="168"/>
      <c r="E14" s="168"/>
      <c r="F14" s="168"/>
      <c r="G14" s="261">
        <f t="shared" si="0"/>
        <v>0</v>
      </c>
    </row>
    <row r="15" spans="1:7" ht="24" customHeight="1" thickBot="1">
      <c r="A15" s="262" t="s">
        <v>24</v>
      </c>
      <c r="B15" s="263" t="s">
        <v>225</v>
      </c>
      <c r="C15" s="169"/>
      <c r="D15" s="169"/>
      <c r="E15" s="169"/>
      <c r="F15" s="169"/>
      <c r="G15" s="264">
        <f t="shared" si="0"/>
        <v>0</v>
      </c>
    </row>
    <row r="16" spans="1:7" s="170" customFormat="1" ht="24" customHeight="1" thickBot="1">
      <c r="A16" s="265" t="s">
        <v>25</v>
      </c>
      <c r="B16" s="266" t="s">
        <v>54</v>
      </c>
      <c r="C16" s="267">
        <f>SUM(C10:C15)</f>
        <v>0</v>
      </c>
      <c r="D16" s="267">
        <f>SUM(D10:D15)</f>
        <v>0</v>
      </c>
      <c r="E16" s="267">
        <f>SUM(E10:E15)</f>
        <v>0</v>
      </c>
      <c r="F16" s="267">
        <f>SUM(F10:F15)</f>
        <v>0</v>
      </c>
      <c r="G16" s="268">
        <f t="shared" si="0"/>
        <v>0</v>
      </c>
    </row>
    <row r="17" spans="1:7" s="165" customFormat="1" ht="12.75">
      <c r="A17" s="217"/>
      <c r="B17" s="217"/>
      <c r="C17" s="217"/>
      <c r="D17" s="217"/>
      <c r="E17" s="217"/>
      <c r="F17" s="217"/>
      <c r="G17" s="217"/>
    </row>
    <row r="18" spans="1:7" s="165" customFormat="1" ht="12.75">
      <c r="A18" s="217"/>
      <c r="B18" s="217"/>
      <c r="C18" s="217"/>
      <c r="D18" s="217"/>
      <c r="E18" s="217"/>
      <c r="F18" s="217"/>
      <c r="G18" s="217"/>
    </row>
    <row r="19" spans="1:7" s="165" customFormat="1" ht="12.75">
      <c r="A19" s="217"/>
      <c r="B19" s="217"/>
      <c r="C19" s="217"/>
      <c r="D19" s="217"/>
      <c r="E19" s="217"/>
      <c r="F19" s="217"/>
      <c r="G19" s="217"/>
    </row>
    <row r="20" spans="1:7" s="165" customFormat="1" ht="15">
      <c r="A20" s="164" t="str">
        <f>+CONCATENATE("......................, ",LEFT(ÖSSZEFÜGGÉSEK!A5,4),". .......................... hó ..... nap")</f>
        <v>......................, 2018. .......................... hó ..... nap</v>
      </c>
      <c r="D20" s="217"/>
      <c r="E20" s="217"/>
      <c r="F20" s="217"/>
      <c r="G20" s="217"/>
    </row>
    <row r="21" spans="1:7" s="165" customFormat="1" ht="12.75">
      <c r="A21" s="217"/>
      <c r="B21" s="217"/>
      <c r="C21" s="217"/>
      <c r="D21" s="217"/>
      <c r="E21" s="217"/>
      <c r="F21" s="217"/>
      <c r="G21" s="217"/>
    </row>
    <row r="22" spans="1:7" ht="12.75">
      <c r="A22" s="217"/>
      <c r="B22" s="217"/>
      <c r="C22" s="217"/>
      <c r="D22" s="217"/>
      <c r="E22" s="217"/>
      <c r="F22" s="217"/>
      <c r="G22" s="217"/>
    </row>
    <row r="23" spans="1:7" ht="12.75">
      <c r="A23" s="217"/>
      <c r="B23" s="217"/>
      <c r="C23" s="165"/>
      <c r="D23" s="165"/>
      <c r="E23" s="165"/>
      <c r="F23" s="165"/>
      <c r="G23" s="217"/>
    </row>
    <row r="24" spans="1:7" ht="13.5">
      <c r="A24" s="217"/>
      <c r="B24" s="217"/>
      <c r="C24" s="269"/>
      <c r="D24" s="270" t="s">
        <v>226</v>
      </c>
      <c r="E24" s="270"/>
      <c r="F24" s="269"/>
      <c r="G24" s="217"/>
    </row>
    <row r="25" spans="3:6" ht="13.5">
      <c r="C25" s="171"/>
      <c r="D25" s="172"/>
      <c r="E25" s="172"/>
      <c r="F25" s="171"/>
    </row>
    <row r="26" spans="3:6" ht="13.5">
      <c r="C26" s="171"/>
      <c r="D26" s="172"/>
      <c r="E26" s="172"/>
      <c r="F26" s="171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BreakPreview" zoomScaleNormal="120" zoomScaleSheetLayoutView="100" workbookViewId="0" topLeftCell="A99">
      <selection activeCell="F99" sqref="F99"/>
    </sheetView>
  </sheetViews>
  <sheetFormatPr defaultColWidth="9.375" defaultRowHeight="12.75"/>
  <cols>
    <col min="1" max="1" width="9.00390625" style="401" customWidth="1"/>
    <col min="2" max="2" width="75.75390625" style="401" customWidth="1"/>
    <col min="3" max="3" width="15.50390625" style="402" customWidth="1"/>
    <col min="4" max="5" width="15.50390625" style="401" customWidth="1"/>
    <col min="6" max="6" width="9.00390625" style="37" customWidth="1"/>
    <col min="7" max="16384" width="9.375" style="37" customWidth="1"/>
  </cols>
  <sheetData>
    <row r="1" spans="1:5" ht="15.75" customHeight="1">
      <c r="A1" s="624" t="s">
        <v>638</v>
      </c>
      <c r="B1" s="624"/>
      <c r="C1" s="624"/>
      <c r="D1" s="624"/>
      <c r="E1" s="624"/>
    </row>
    <row r="2" spans="1:5" ht="15.75" customHeight="1" thickBot="1">
      <c r="A2" s="625" t="s">
        <v>152</v>
      </c>
      <c r="B2" s="625"/>
      <c r="D2" s="141"/>
      <c r="E2" s="317" t="str">
        <f>'10.sz.mell'!G8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+CONCATENATE(LEFT(ÖSSZEFÜGGÉSEK!A5,4)-2,". évi tény")</f>
        <v>2016. évi tény</v>
      </c>
      <c r="D3" s="424" t="str">
        <f>+CONCATENATE(LEFT(ÖSSZEFÜGGÉSEK!A5,4)-1,". évi várható")</f>
        <v>2017. évi várható</v>
      </c>
      <c r="E3" s="161" t="str">
        <f>+'1.1.sz.mell.'!C3</f>
        <v>2018. évi előirányzat</v>
      </c>
    </row>
    <row r="4" spans="1:5" s="39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7" t="s">
        <v>501</v>
      </c>
    </row>
    <row r="5" spans="1:5" s="1" customFormat="1" ht="12" customHeight="1" thickBot="1">
      <c r="A5" s="20" t="s">
        <v>19</v>
      </c>
      <c r="B5" s="21" t="s">
        <v>255</v>
      </c>
      <c r="C5" s="416">
        <f>+C6+C7+C8+C9+C10+C11</f>
        <v>238800</v>
      </c>
      <c r="D5" s="273">
        <f>+D6+D7+D8+D9+D10+D11</f>
        <v>203575</v>
      </c>
      <c r="E5" s="273">
        <f>+E6+E7+E8+E9+E10+E11</f>
        <v>228929</v>
      </c>
    </row>
    <row r="6" spans="1:5" s="1" customFormat="1" ht="12" customHeight="1">
      <c r="A6" s="15" t="s">
        <v>99</v>
      </c>
      <c r="B6" s="435" t="s">
        <v>256</v>
      </c>
      <c r="C6" s="418">
        <v>70719</v>
      </c>
      <c r="D6" s="310">
        <v>71383</v>
      </c>
      <c r="E6" s="275">
        <v>76880</v>
      </c>
    </row>
    <row r="7" spans="1:5" s="1" customFormat="1" ht="12" customHeight="1">
      <c r="A7" s="14" t="s">
        <v>100</v>
      </c>
      <c r="B7" s="436" t="s">
        <v>257</v>
      </c>
      <c r="C7" s="417">
        <v>46498</v>
      </c>
      <c r="D7" s="309">
        <v>46066</v>
      </c>
      <c r="E7" s="274">
        <v>45450</v>
      </c>
    </row>
    <row r="8" spans="1:5" s="1" customFormat="1" ht="12" customHeight="1">
      <c r="A8" s="14" t="s">
        <v>101</v>
      </c>
      <c r="B8" s="436" t="s">
        <v>258</v>
      </c>
      <c r="C8" s="417">
        <v>101712</v>
      </c>
      <c r="D8" s="309">
        <v>83518</v>
      </c>
      <c r="E8" s="274">
        <v>103844</v>
      </c>
    </row>
    <row r="9" spans="1:5" s="1" customFormat="1" ht="12" customHeight="1">
      <c r="A9" s="14" t="s">
        <v>102</v>
      </c>
      <c r="B9" s="436" t="s">
        <v>259</v>
      </c>
      <c r="C9" s="417">
        <v>2630</v>
      </c>
      <c r="D9" s="309">
        <v>2608</v>
      </c>
      <c r="E9" s="274">
        <v>2755</v>
      </c>
    </row>
    <row r="10" spans="1:5" s="1" customFormat="1" ht="12" customHeight="1">
      <c r="A10" s="14" t="s">
        <v>148</v>
      </c>
      <c r="B10" s="303" t="s">
        <v>437</v>
      </c>
      <c r="C10" s="417">
        <v>16981</v>
      </c>
      <c r="D10" s="274"/>
      <c r="E10" s="274">
        <v>0</v>
      </c>
    </row>
    <row r="11" spans="1:5" s="1" customFormat="1" ht="12" customHeight="1" thickBot="1">
      <c r="A11" s="16" t="s">
        <v>103</v>
      </c>
      <c r="B11" s="304" t="s">
        <v>438</v>
      </c>
      <c r="C11" s="417">
        <v>260</v>
      </c>
      <c r="D11" s="274"/>
      <c r="E11" s="274">
        <v>0</v>
      </c>
    </row>
    <row r="12" spans="1:5" s="1" customFormat="1" ht="12" customHeight="1" thickBot="1">
      <c r="A12" s="20" t="s">
        <v>20</v>
      </c>
      <c r="B12" s="302" t="s">
        <v>260</v>
      </c>
      <c r="C12" s="416">
        <f>+C13+C14+C15+C16+C17</f>
        <v>204189</v>
      </c>
      <c r="D12" s="273">
        <f>+D13+D14+D15+D16+D17</f>
        <v>260036</v>
      </c>
      <c r="E12" s="273">
        <f>+E13+E14+E15+E16+E17</f>
        <v>173509</v>
      </c>
    </row>
    <row r="13" spans="1:5" s="1" customFormat="1" ht="12" customHeight="1">
      <c r="A13" s="15" t="s">
        <v>105</v>
      </c>
      <c r="B13" s="435" t="s">
        <v>261</v>
      </c>
      <c r="C13" s="418"/>
      <c r="D13" s="275"/>
      <c r="E13" s="275"/>
    </row>
    <row r="14" spans="1:5" s="1" customFormat="1" ht="12" customHeight="1">
      <c r="A14" s="14" t="s">
        <v>106</v>
      </c>
      <c r="B14" s="436" t="s">
        <v>262</v>
      </c>
      <c r="C14" s="417"/>
      <c r="D14" s="274"/>
      <c r="E14" s="274"/>
    </row>
    <row r="15" spans="1:5" s="1" customFormat="1" ht="12" customHeight="1">
      <c r="A15" s="14" t="s">
        <v>107</v>
      </c>
      <c r="B15" s="436" t="s">
        <v>427</v>
      </c>
      <c r="C15" s="417"/>
      <c r="D15" s="274"/>
      <c r="E15" s="274"/>
    </row>
    <row r="16" spans="1:5" s="1" customFormat="1" ht="12" customHeight="1">
      <c r="A16" s="14" t="s">
        <v>108</v>
      </c>
      <c r="B16" s="436" t="s">
        <v>428</v>
      </c>
      <c r="C16" s="417"/>
      <c r="D16" s="274"/>
      <c r="E16" s="274"/>
    </row>
    <row r="17" spans="1:5" s="1" customFormat="1" ht="12" customHeight="1">
      <c r="A17" s="14" t="s">
        <v>109</v>
      </c>
      <c r="B17" s="436" t="s">
        <v>263</v>
      </c>
      <c r="C17" s="417">
        <v>204189</v>
      </c>
      <c r="D17" s="309">
        <v>260036</v>
      </c>
      <c r="E17" s="274">
        <v>173509</v>
      </c>
    </row>
    <row r="18" spans="1:5" s="1" customFormat="1" ht="12" customHeight="1" thickBot="1">
      <c r="A18" s="16" t="s">
        <v>118</v>
      </c>
      <c r="B18" s="304" t="s">
        <v>264</v>
      </c>
      <c r="C18" s="419"/>
      <c r="D18" s="276">
        <v>73466</v>
      </c>
      <c r="E18" s="276">
        <v>0</v>
      </c>
    </row>
    <row r="19" spans="1:5" s="1" customFormat="1" ht="12" customHeight="1" thickBot="1">
      <c r="A19" s="20" t="s">
        <v>21</v>
      </c>
      <c r="B19" s="21" t="s">
        <v>265</v>
      </c>
      <c r="C19" s="416">
        <f>+C20+C21+C22+C23+C24</f>
        <v>150411</v>
      </c>
      <c r="D19" s="273">
        <f>+D20+D21+D22+D23+D24</f>
        <v>562149</v>
      </c>
      <c r="E19" s="273">
        <f>+E20+E21+E22+E23+E24</f>
        <v>152443</v>
      </c>
    </row>
    <row r="20" spans="1:5" s="1" customFormat="1" ht="12" customHeight="1">
      <c r="A20" s="15" t="s">
        <v>88</v>
      </c>
      <c r="B20" s="435" t="s">
        <v>266</v>
      </c>
      <c r="C20" s="418">
        <v>424</v>
      </c>
      <c r="D20" s="275"/>
      <c r="E20" s="275"/>
    </row>
    <row r="21" spans="1:5" s="1" customFormat="1" ht="12" customHeight="1">
      <c r="A21" s="14" t="s">
        <v>89</v>
      </c>
      <c r="B21" s="436" t="s">
        <v>267</v>
      </c>
      <c r="C21" s="417"/>
      <c r="D21" s="274"/>
      <c r="E21" s="274"/>
    </row>
    <row r="22" spans="1:5" s="1" customFormat="1" ht="12" customHeight="1">
      <c r="A22" s="14" t="s">
        <v>90</v>
      </c>
      <c r="B22" s="436" t="s">
        <v>429</v>
      </c>
      <c r="C22" s="417"/>
      <c r="D22" s="274"/>
      <c r="E22" s="274"/>
    </row>
    <row r="23" spans="1:5" s="1" customFormat="1" ht="12" customHeight="1">
      <c r="A23" s="14" t="s">
        <v>91</v>
      </c>
      <c r="B23" s="436" t="s">
        <v>430</v>
      </c>
      <c r="C23" s="417"/>
      <c r="D23" s="274"/>
      <c r="E23" s="274"/>
    </row>
    <row r="24" spans="1:5" s="1" customFormat="1" ht="12" customHeight="1">
      <c r="A24" s="14" t="s">
        <v>171</v>
      </c>
      <c r="B24" s="436" t="s">
        <v>268</v>
      </c>
      <c r="C24" s="417">
        <v>149987</v>
      </c>
      <c r="D24" s="309">
        <v>562149</v>
      </c>
      <c r="E24" s="274">
        <v>152443</v>
      </c>
    </row>
    <row r="25" spans="1:5" s="1" customFormat="1" ht="12" customHeight="1" thickBot="1">
      <c r="A25" s="16" t="s">
        <v>172</v>
      </c>
      <c r="B25" s="437" t="s">
        <v>269</v>
      </c>
      <c r="C25" s="419">
        <v>149987</v>
      </c>
      <c r="D25" s="276">
        <v>562149</v>
      </c>
      <c r="E25" s="276">
        <v>0</v>
      </c>
    </row>
    <row r="26" spans="1:5" s="1" customFormat="1" ht="12" customHeight="1" thickBot="1">
      <c r="A26" s="20" t="s">
        <v>173</v>
      </c>
      <c r="B26" s="21" t="s">
        <v>270</v>
      </c>
      <c r="C26" s="423">
        <f>SUM(C27:C33)</f>
        <v>18882</v>
      </c>
      <c r="D26" s="466">
        <f>SUM(D27:D33)</f>
        <v>17350</v>
      </c>
      <c r="E26" s="466">
        <f>SUM(E27:E33)</f>
        <v>21684</v>
      </c>
    </row>
    <row r="27" spans="1:5" s="1" customFormat="1" ht="12" customHeight="1">
      <c r="A27" s="15" t="s">
        <v>271</v>
      </c>
      <c r="B27" s="435" t="s">
        <v>639</v>
      </c>
      <c r="C27" s="418">
        <v>6872</v>
      </c>
      <c r="D27" s="310">
        <v>6800</v>
      </c>
      <c r="E27" s="308">
        <v>7000</v>
      </c>
    </row>
    <row r="28" spans="1:5" s="1" customFormat="1" ht="12" customHeight="1">
      <c r="A28" s="14" t="s">
        <v>272</v>
      </c>
      <c r="B28" s="436" t="s">
        <v>562</v>
      </c>
      <c r="C28" s="417"/>
      <c r="D28" s="309"/>
      <c r="E28" s="309"/>
    </row>
    <row r="29" spans="1:5" s="1" customFormat="1" ht="12" customHeight="1">
      <c r="A29" s="14" t="s">
        <v>273</v>
      </c>
      <c r="B29" s="436" t="s">
        <v>563</v>
      </c>
      <c r="C29" s="417">
        <v>8347</v>
      </c>
      <c r="D29" s="309">
        <v>6900</v>
      </c>
      <c r="E29" s="309">
        <v>10662</v>
      </c>
    </row>
    <row r="30" spans="1:5" s="1" customFormat="1" ht="12" customHeight="1">
      <c r="A30" s="14" t="s">
        <v>274</v>
      </c>
      <c r="B30" s="436" t="s">
        <v>564</v>
      </c>
      <c r="C30" s="417">
        <v>331</v>
      </c>
      <c r="D30" s="309">
        <v>300</v>
      </c>
      <c r="E30" s="309">
        <v>351</v>
      </c>
    </row>
    <row r="31" spans="1:5" s="1" customFormat="1" ht="12" customHeight="1">
      <c r="A31" s="14" t="s">
        <v>558</v>
      </c>
      <c r="B31" s="436" t="s">
        <v>275</v>
      </c>
      <c r="C31" s="417">
        <v>2897</v>
      </c>
      <c r="D31" s="309">
        <v>3100</v>
      </c>
      <c r="E31" s="309">
        <v>3153</v>
      </c>
    </row>
    <row r="32" spans="1:5" s="1" customFormat="1" ht="12" customHeight="1">
      <c r="A32" s="14" t="s">
        <v>559</v>
      </c>
      <c r="B32" s="436" t="s">
        <v>276</v>
      </c>
      <c r="C32" s="417"/>
      <c r="D32" s="309"/>
      <c r="E32" s="309"/>
    </row>
    <row r="33" spans="1:5" s="1" customFormat="1" ht="12" customHeight="1" thickBot="1">
      <c r="A33" s="16" t="s">
        <v>560</v>
      </c>
      <c r="B33" s="437" t="s">
        <v>277</v>
      </c>
      <c r="C33" s="419">
        <v>435</v>
      </c>
      <c r="D33" s="311">
        <v>250</v>
      </c>
      <c r="E33" s="315">
        <v>518</v>
      </c>
    </row>
    <row r="34" spans="1:5" s="1" customFormat="1" ht="12" customHeight="1" thickBot="1">
      <c r="A34" s="20" t="s">
        <v>23</v>
      </c>
      <c r="B34" s="21" t="s">
        <v>439</v>
      </c>
      <c r="C34" s="416">
        <f>SUM(C35:C45)</f>
        <v>40279</v>
      </c>
      <c r="D34" s="273">
        <f>SUM(D35:D45)</f>
        <v>42293</v>
      </c>
      <c r="E34" s="273">
        <f>SUM(E35:E45)</f>
        <v>29866</v>
      </c>
    </row>
    <row r="35" spans="1:5" s="1" customFormat="1" ht="12" customHeight="1">
      <c r="A35" s="15" t="s">
        <v>92</v>
      </c>
      <c r="B35" s="435" t="s">
        <v>280</v>
      </c>
      <c r="C35" s="418">
        <v>5284</v>
      </c>
      <c r="D35" s="310">
        <v>13450</v>
      </c>
      <c r="E35" s="275">
        <v>11871</v>
      </c>
    </row>
    <row r="36" spans="1:5" s="1" customFormat="1" ht="12" customHeight="1">
      <c r="A36" s="14" t="s">
        <v>93</v>
      </c>
      <c r="B36" s="436" t="s">
        <v>281</v>
      </c>
      <c r="C36" s="417">
        <v>11935</v>
      </c>
      <c r="D36" s="309">
        <v>15710</v>
      </c>
      <c r="E36" s="274">
        <v>13200</v>
      </c>
    </row>
    <row r="37" spans="1:5" s="1" customFormat="1" ht="12" customHeight="1">
      <c r="A37" s="14" t="s">
        <v>94</v>
      </c>
      <c r="B37" s="436" t="s">
        <v>282</v>
      </c>
      <c r="C37" s="417">
        <v>4110</v>
      </c>
      <c r="D37" s="309">
        <v>2900</v>
      </c>
      <c r="E37" s="274"/>
    </row>
    <row r="38" spans="1:5" s="1" customFormat="1" ht="12" customHeight="1">
      <c r="A38" s="14" t="s">
        <v>175</v>
      </c>
      <c r="B38" s="436" t="s">
        <v>283</v>
      </c>
      <c r="C38" s="417">
        <v>861</v>
      </c>
      <c r="D38" s="309"/>
      <c r="E38" s="274"/>
    </row>
    <row r="39" spans="1:5" s="1" customFormat="1" ht="12" customHeight="1">
      <c r="A39" s="14" t="s">
        <v>176</v>
      </c>
      <c r="B39" s="436" t="s">
        <v>284</v>
      </c>
      <c r="C39" s="417">
        <v>9102</v>
      </c>
      <c r="D39" s="309">
        <v>1527</v>
      </c>
      <c r="E39" s="274"/>
    </row>
    <row r="40" spans="1:5" s="1" customFormat="1" ht="12" customHeight="1">
      <c r="A40" s="14" t="s">
        <v>177</v>
      </c>
      <c r="B40" s="436" t="s">
        <v>285</v>
      </c>
      <c r="C40" s="417">
        <v>6073</v>
      </c>
      <c r="D40" s="309">
        <v>7278</v>
      </c>
      <c r="E40" s="274">
        <v>3450</v>
      </c>
    </row>
    <row r="41" spans="1:5" s="1" customFormat="1" ht="12" customHeight="1">
      <c r="A41" s="14" t="s">
        <v>178</v>
      </c>
      <c r="B41" s="436" t="s">
        <v>286</v>
      </c>
      <c r="C41" s="417">
        <v>1289</v>
      </c>
      <c r="D41" s="309">
        <v>1428</v>
      </c>
      <c r="E41" s="274">
        <v>1345</v>
      </c>
    </row>
    <row r="42" spans="1:5" s="1" customFormat="1" ht="12" customHeight="1">
      <c r="A42" s="14" t="s">
        <v>179</v>
      </c>
      <c r="B42" s="436" t="s">
        <v>565</v>
      </c>
      <c r="C42" s="417">
        <v>296</v>
      </c>
      <c r="D42" s="309"/>
      <c r="E42" s="274"/>
    </row>
    <row r="43" spans="1:5" s="1" customFormat="1" ht="12" customHeight="1">
      <c r="A43" s="14" t="s">
        <v>278</v>
      </c>
      <c r="B43" s="436" t="s">
        <v>288</v>
      </c>
      <c r="C43" s="420"/>
      <c r="D43" s="312"/>
      <c r="E43" s="277"/>
    </row>
    <row r="44" spans="1:5" s="1" customFormat="1" ht="12" customHeight="1">
      <c r="A44" s="16" t="s">
        <v>279</v>
      </c>
      <c r="B44" s="437" t="s">
        <v>441</v>
      </c>
      <c r="C44" s="421">
        <v>369</v>
      </c>
      <c r="D44" s="422"/>
      <c r="E44" s="278"/>
    </row>
    <row r="45" spans="1:5" s="1" customFormat="1" ht="12" customHeight="1" thickBot="1">
      <c r="A45" s="16" t="s">
        <v>440</v>
      </c>
      <c r="B45" s="304" t="s">
        <v>289</v>
      </c>
      <c r="C45" s="421">
        <v>960</v>
      </c>
      <c r="D45" s="422"/>
      <c r="E45" s="278"/>
    </row>
    <row r="46" spans="1:5" s="1" customFormat="1" ht="12" customHeight="1" thickBot="1">
      <c r="A46" s="20" t="s">
        <v>24</v>
      </c>
      <c r="B46" s="21" t="s">
        <v>290</v>
      </c>
      <c r="C46" s="416">
        <f>SUM(C47:C51)</f>
        <v>0</v>
      </c>
      <c r="D46" s="273">
        <f>SUM(D47:D51)</f>
        <v>0</v>
      </c>
      <c r="E46" s="273">
        <f>SUM(E47:E51)</f>
        <v>0</v>
      </c>
    </row>
    <row r="47" spans="1:5" s="1" customFormat="1" ht="12" customHeight="1">
      <c r="A47" s="15" t="s">
        <v>95</v>
      </c>
      <c r="B47" s="435" t="s">
        <v>294</v>
      </c>
      <c r="C47" s="481"/>
      <c r="D47" s="300"/>
      <c r="E47" s="300"/>
    </row>
    <row r="48" spans="1:5" s="1" customFormat="1" ht="12" customHeight="1">
      <c r="A48" s="14" t="s">
        <v>96</v>
      </c>
      <c r="B48" s="436" t="s">
        <v>295</v>
      </c>
      <c r="C48" s="420"/>
      <c r="D48" s="277"/>
      <c r="E48" s="277"/>
    </row>
    <row r="49" spans="1:5" s="1" customFormat="1" ht="12" customHeight="1">
      <c r="A49" s="14" t="s">
        <v>291</v>
      </c>
      <c r="B49" s="436" t="s">
        <v>296</v>
      </c>
      <c r="C49" s="420"/>
      <c r="D49" s="277"/>
      <c r="E49" s="277"/>
    </row>
    <row r="50" spans="1:5" s="1" customFormat="1" ht="12" customHeight="1">
      <c r="A50" s="14" t="s">
        <v>292</v>
      </c>
      <c r="B50" s="436" t="s">
        <v>297</v>
      </c>
      <c r="C50" s="420"/>
      <c r="D50" s="277"/>
      <c r="E50" s="277"/>
    </row>
    <row r="51" spans="1:5" s="1" customFormat="1" ht="12" customHeight="1" thickBot="1">
      <c r="A51" s="16" t="s">
        <v>293</v>
      </c>
      <c r="B51" s="304" t="s">
        <v>298</v>
      </c>
      <c r="C51" s="421"/>
      <c r="D51" s="278"/>
      <c r="E51" s="278"/>
    </row>
    <row r="52" spans="1:5" s="1" customFormat="1" ht="12" customHeight="1" thickBot="1">
      <c r="A52" s="20" t="s">
        <v>180</v>
      </c>
      <c r="B52" s="21" t="s">
        <v>299</v>
      </c>
      <c r="C52" s="416">
        <f>SUM(C53:C55)</f>
        <v>735</v>
      </c>
      <c r="D52" s="273">
        <f>SUM(D53:D55)</f>
        <v>1050</v>
      </c>
      <c r="E52" s="273">
        <f>SUM(E53:E55)</f>
        <v>1050</v>
      </c>
    </row>
    <row r="53" spans="1:5" s="1" customFormat="1" ht="12" customHeight="1">
      <c r="A53" s="15" t="s">
        <v>97</v>
      </c>
      <c r="B53" s="435" t="s">
        <v>300</v>
      </c>
      <c r="C53" s="418"/>
      <c r="D53" s="275"/>
      <c r="E53" s="275"/>
    </row>
    <row r="54" spans="1:5" s="1" customFormat="1" ht="12" customHeight="1">
      <c r="A54" s="14" t="s">
        <v>98</v>
      </c>
      <c r="B54" s="436" t="s">
        <v>431</v>
      </c>
      <c r="C54" s="417"/>
      <c r="D54" s="274"/>
      <c r="E54" s="274"/>
    </row>
    <row r="55" spans="1:5" s="1" customFormat="1" ht="12" customHeight="1">
      <c r="A55" s="14" t="s">
        <v>303</v>
      </c>
      <c r="B55" s="436" t="s">
        <v>301</v>
      </c>
      <c r="C55" s="417">
        <v>735</v>
      </c>
      <c r="D55" s="309">
        <v>1050</v>
      </c>
      <c r="E55" s="274">
        <v>1050</v>
      </c>
    </row>
    <row r="56" spans="1:5" s="1" customFormat="1" ht="12" customHeight="1" thickBot="1">
      <c r="A56" s="16" t="s">
        <v>304</v>
      </c>
      <c r="B56" s="304" t="s">
        <v>302</v>
      </c>
      <c r="C56" s="419"/>
      <c r="D56" s="276"/>
      <c r="E56" s="276"/>
    </row>
    <row r="57" spans="1:5" s="1" customFormat="1" ht="12" customHeight="1" thickBot="1">
      <c r="A57" s="20" t="s">
        <v>26</v>
      </c>
      <c r="B57" s="302" t="s">
        <v>305</v>
      </c>
      <c r="C57" s="416">
        <f>SUM(C58:C60)</f>
        <v>0</v>
      </c>
      <c r="D57" s="273">
        <f>SUM(D58:D60)</f>
        <v>0</v>
      </c>
      <c r="E57" s="273">
        <f>SUM(E58:E60)</f>
        <v>0</v>
      </c>
    </row>
    <row r="58" spans="1:5" s="1" customFormat="1" ht="12" customHeight="1">
      <c r="A58" s="15" t="s">
        <v>181</v>
      </c>
      <c r="B58" s="435" t="s">
        <v>307</v>
      </c>
      <c r="C58" s="420"/>
      <c r="D58" s="277"/>
      <c r="E58" s="277"/>
    </row>
    <row r="59" spans="1:5" s="1" customFormat="1" ht="12" customHeight="1">
      <c r="A59" s="14" t="s">
        <v>182</v>
      </c>
      <c r="B59" s="436" t="s">
        <v>432</v>
      </c>
      <c r="C59" s="420"/>
      <c r="D59" s="277"/>
      <c r="E59" s="277"/>
    </row>
    <row r="60" spans="1:5" s="1" customFormat="1" ht="12" customHeight="1">
      <c r="A60" s="14" t="s">
        <v>233</v>
      </c>
      <c r="B60" s="436" t="s">
        <v>308</v>
      </c>
      <c r="C60" s="420"/>
      <c r="D60" s="277"/>
      <c r="E60" s="277"/>
    </row>
    <row r="61" spans="1:5" s="1" customFormat="1" ht="12" customHeight="1" thickBot="1">
      <c r="A61" s="16" t="s">
        <v>306</v>
      </c>
      <c r="B61" s="304" t="s">
        <v>309</v>
      </c>
      <c r="C61" s="420"/>
      <c r="D61" s="277"/>
      <c r="E61" s="277"/>
    </row>
    <row r="62" spans="1:5" s="1" customFormat="1" ht="12" customHeight="1" thickBot="1">
      <c r="A62" s="507" t="s">
        <v>481</v>
      </c>
      <c r="B62" s="21" t="s">
        <v>310</v>
      </c>
      <c r="C62" s="423">
        <f>+C5+C12+C19+C26+C34+C46+C52+C57</f>
        <v>653296</v>
      </c>
      <c r="D62" s="466">
        <f>+D5+D12+D19+D26+D34+D46+D52+D57</f>
        <v>1086453</v>
      </c>
      <c r="E62" s="466">
        <f>+E5+E12+E19+E26+E34+E46+E52+E57</f>
        <v>607481</v>
      </c>
    </row>
    <row r="63" spans="1:5" s="1" customFormat="1" ht="12" customHeight="1" thickBot="1">
      <c r="A63" s="482" t="s">
        <v>311</v>
      </c>
      <c r="B63" s="302" t="s">
        <v>549</v>
      </c>
      <c r="C63" s="416">
        <f>SUM(C64:C66)</f>
        <v>0</v>
      </c>
      <c r="D63" s="273">
        <f>SUM(D64:D66)</f>
        <v>0</v>
      </c>
      <c r="E63" s="273">
        <f>SUM(E64:E66)</f>
        <v>0</v>
      </c>
    </row>
    <row r="64" spans="1:5" s="1" customFormat="1" ht="12" customHeight="1">
      <c r="A64" s="15" t="s">
        <v>340</v>
      </c>
      <c r="B64" s="435" t="s">
        <v>313</v>
      </c>
      <c r="C64" s="420"/>
      <c r="D64" s="277"/>
      <c r="E64" s="277"/>
    </row>
    <row r="65" spans="1:5" s="1" customFormat="1" ht="12" customHeight="1">
      <c r="A65" s="14" t="s">
        <v>349</v>
      </c>
      <c r="B65" s="436" t="s">
        <v>314</v>
      </c>
      <c r="C65" s="420"/>
      <c r="D65" s="277"/>
      <c r="E65" s="277"/>
    </row>
    <row r="66" spans="1:5" s="1" customFormat="1" ht="12" customHeight="1" thickBot="1">
      <c r="A66" s="16" t="s">
        <v>350</v>
      </c>
      <c r="B66" s="501" t="s">
        <v>466</v>
      </c>
      <c r="C66" s="420"/>
      <c r="D66" s="277"/>
      <c r="E66" s="277"/>
    </row>
    <row r="67" spans="1:5" s="1" customFormat="1" ht="12" customHeight="1" thickBot="1">
      <c r="A67" s="482" t="s">
        <v>316</v>
      </c>
      <c r="B67" s="302" t="s">
        <v>317</v>
      </c>
      <c r="C67" s="416">
        <f>SUM(C68:C71)</f>
        <v>0</v>
      </c>
      <c r="D67" s="273">
        <f>SUM(D68:D71)</f>
        <v>0</v>
      </c>
      <c r="E67" s="273">
        <f>SUM(E68:E71)</f>
        <v>0</v>
      </c>
    </row>
    <row r="68" spans="1:5" s="1" customFormat="1" ht="12" customHeight="1">
      <c r="A68" s="15" t="s">
        <v>149</v>
      </c>
      <c r="B68" s="589" t="s">
        <v>318</v>
      </c>
      <c r="C68" s="420"/>
      <c r="D68" s="277"/>
      <c r="E68" s="277"/>
    </row>
    <row r="69" spans="1:7" s="1" customFormat="1" ht="13.5" customHeight="1">
      <c r="A69" s="14" t="s">
        <v>150</v>
      </c>
      <c r="B69" s="589" t="s">
        <v>577</v>
      </c>
      <c r="C69" s="420"/>
      <c r="D69" s="277"/>
      <c r="E69" s="277"/>
      <c r="G69" s="40"/>
    </row>
    <row r="70" spans="1:5" s="1" customFormat="1" ht="12" customHeight="1">
      <c r="A70" s="14" t="s">
        <v>341</v>
      </c>
      <c r="B70" s="589" t="s">
        <v>319</v>
      </c>
      <c r="C70" s="420"/>
      <c r="D70" s="277"/>
      <c r="E70" s="277"/>
    </row>
    <row r="71" spans="1:5" s="1" customFormat="1" ht="12" customHeight="1" thickBot="1">
      <c r="A71" s="16" t="s">
        <v>342</v>
      </c>
      <c r="B71" s="590" t="s">
        <v>578</v>
      </c>
      <c r="C71" s="420"/>
      <c r="D71" s="277"/>
      <c r="E71" s="277"/>
    </row>
    <row r="72" spans="1:5" s="1" customFormat="1" ht="12" customHeight="1" thickBot="1">
      <c r="A72" s="482" t="s">
        <v>320</v>
      </c>
      <c r="B72" s="302" t="s">
        <v>321</v>
      </c>
      <c r="C72" s="416">
        <f>SUM(C73:C74)</f>
        <v>39888</v>
      </c>
      <c r="D72" s="273">
        <f>SUM(D73:D74)</f>
        <v>40319</v>
      </c>
      <c r="E72" s="273">
        <f>SUM(E73:E74)</f>
        <v>131915</v>
      </c>
    </row>
    <row r="73" spans="1:5" s="1" customFormat="1" ht="12" customHeight="1">
      <c r="A73" s="15" t="s">
        <v>343</v>
      </c>
      <c r="B73" s="435" t="s">
        <v>322</v>
      </c>
      <c r="C73" s="420">
        <v>39888</v>
      </c>
      <c r="D73" s="312">
        <v>40319</v>
      </c>
      <c r="E73" s="277">
        <v>131915</v>
      </c>
    </row>
    <row r="74" spans="1:5" s="1" customFormat="1" ht="12" customHeight="1" thickBot="1">
      <c r="A74" s="16" t="s">
        <v>344</v>
      </c>
      <c r="B74" s="304" t="s">
        <v>323</v>
      </c>
      <c r="C74" s="420"/>
      <c r="D74" s="277"/>
      <c r="E74" s="277"/>
    </row>
    <row r="75" spans="1:5" s="1" customFormat="1" ht="12" customHeight="1" thickBot="1">
      <c r="A75" s="482" t="s">
        <v>324</v>
      </c>
      <c r="B75" s="302" t="s">
        <v>325</v>
      </c>
      <c r="C75" s="416">
        <f>SUM(C76:C78)</f>
        <v>7516</v>
      </c>
      <c r="D75" s="273">
        <f>SUM(D76:D78)</f>
        <v>0</v>
      </c>
      <c r="E75" s="273">
        <f>SUM(E76:E78)</f>
        <v>8560</v>
      </c>
    </row>
    <row r="76" spans="1:5" s="1" customFormat="1" ht="12" customHeight="1">
      <c r="A76" s="15" t="s">
        <v>345</v>
      </c>
      <c r="B76" s="435" t="s">
        <v>326</v>
      </c>
      <c r="C76" s="420">
        <v>7516</v>
      </c>
      <c r="D76" s="277"/>
      <c r="E76" s="277">
        <v>8560</v>
      </c>
    </row>
    <row r="77" spans="1:5" s="1" customFormat="1" ht="12" customHeight="1">
      <c r="A77" s="14" t="s">
        <v>346</v>
      </c>
      <c r="B77" s="436" t="s">
        <v>327</v>
      </c>
      <c r="C77" s="420"/>
      <c r="D77" s="277"/>
      <c r="E77" s="277"/>
    </row>
    <row r="78" spans="1:5" s="1" customFormat="1" ht="12" customHeight="1" thickBot="1">
      <c r="A78" s="16" t="s">
        <v>347</v>
      </c>
      <c r="B78" s="304" t="s">
        <v>579</v>
      </c>
      <c r="C78" s="420"/>
      <c r="D78" s="277"/>
      <c r="E78" s="277"/>
    </row>
    <row r="79" spans="1:5" s="1" customFormat="1" ht="12" customHeight="1" thickBot="1">
      <c r="A79" s="482" t="s">
        <v>328</v>
      </c>
      <c r="B79" s="302" t="s">
        <v>348</v>
      </c>
      <c r="C79" s="416">
        <f>SUM(C80:C83)</f>
        <v>0</v>
      </c>
      <c r="D79" s="273">
        <f>SUM(D80:D83)</f>
        <v>0</v>
      </c>
      <c r="E79" s="273">
        <f>SUM(E80:E83)</f>
        <v>0</v>
      </c>
    </row>
    <row r="80" spans="1:5" s="1" customFormat="1" ht="12" customHeight="1">
      <c r="A80" s="439" t="s">
        <v>329</v>
      </c>
      <c r="B80" s="435" t="s">
        <v>330</v>
      </c>
      <c r="C80" s="420"/>
      <c r="D80" s="277"/>
      <c r="E80" s="277"/>
    </row>
    <row r="81" spans="1:5" s="1" customFormat="1" ht="12" customHeight="1">
      <c r="A81" s="440" t="s">
        <v>331</v>
      </c>
      <c r="B81" s="436" t="s">
        <v>332</v>
      </c>
      <c r="C81" s="420"/>
      <c r="D81" s="277"/>
      <c r="E81" s="277"/>
    </row>
    <row r="82" spans="1:5" s="1" customFormat="1" ht="12" customHeight="1">
      <c r="A82" s="440" t="s">
        <v>333</v>
      </c>
      <c r="B82" s="436" t="s">
        <v>334</v>
      </c>
      <c r="C82" s="420"/>
      <c r="D82" s="277"/>
      <c r="E82" s="277"/>
    </row>
    <row r="83" spans="1:5" s="1" customFormat="1" ht="12" customHeight="1" thickBot="1">
      <c r="A83" s="441" t="s">
        <v>335</v>
      </c>
      <c r="B83" s="304" t="s">
        <v>336</v>
      </c>
      <c r="C83" s="420"/>
      <c r="D83" s="277"/>
      <c r="E83" s="277"/>
    </row>
    <row r="84" spans="1:5" s="1" customFormat="1" ht="12" customHeight="1" thickBot="1">
      <c r="A84" s="482" t="s">
        <v>337</v>
      </c>
      <c r="B84" s="302" t="s">
        <v>480</v>
      </c>
      <c r="C84" s="484"/>
      <c r="D84" s="485"/>
      <c r="E84" s="485"/>
    </row>
    <row r="85" spans="1:5" s="1" customFormat="1" ht="12" customHeight="1" thickBot="1">
      <c r="A85" s="482" t="s">
        <v>339</v>
      </c>
      <c r="B85" s="302" t="s">
        <v>338</v>
      </c>
      <c r="C85" s="484"/>
      <c r="D85" s="485"/>
      <c r="E85" s="485"/>
    </row>
    <row r="86" spans="1:5" s="1" customFormat="1" ht="12" customHeight="1" thickBot="1">
      <c r="A86" s="482" t="s">
        <v>351</v>
      </c>
      <c r="B86" s="442" t="s">
        <v>483</v>
      </c>
      <c r="C86" s="423">
        <f>+C63+C67+C72+C75+C79+C85+C84</f>
        <v>47404</v>
      </c>
      <c r="D86" s="466">
        <f>+D63+D67+D72+D75+D79+D85+D84</f>
        <v>40319</v>
      </c>
      <c r="E86" s="466">
        <f>+E63+E67+E72+E75+E79+E85+E84</f>
        <v>140475</v>
      </c>
    </row>
    <row r="87" spans="1:5" s="1" customFormat="1" ht="12" customHeight="1" thickBot="1">
      <c r="A87" s="483" t="s">
        <v>482</v>
      </c>
      <c r="B87" s="443" t="s">
        <v>484</v>
      </c>
      <c r="C87" s="423">
        <f>+C62+C86</f>
        <v>700700</v>
      </c>
      <c r="D87" s="466">
        <f>+D62+D86</f>
        <v>1126772</v>
      </c>
      <c r="E87" s="466">
        <f>+E62+E86</f>
        <v>747956</v>
      </c>
    </row>
    <row r="88" spans="1:5" s="1" customFormat="1" ht="12" customHeight="1">
      <c r="A88" s="385"/>
      <c r="B88" s="386"/>
      <c r="C88" s="387"/>
      <c r="D88" s="388"/>
      <c r="E88" s="389"/>
    </row>
    <row r="89" spans="1:5" s="1" customFormat="1" ht="12" customHeight="1">
      <c r="A89" s="624" t="s">
        <v>48</v>
      </c>
      <c r="B89" s="624"/>
      <c r="C89" s="624"/>
      <c r="D89" s="624"/>
      <c r="E89" s="624"/>
    </row>
    <row r="90" spans="1:5" s="1" customFormat="1" ht="12" customHeight="1" thickBot="1">
      <c r="A90" s="626" t="s">
        <v>153</v>
      </c>
      <c r="B90" s="626"/>
      <c r="C90" s="402"/>
      <c r="D90" s="623" t="s">
        <v>652</v>
      </c>
      <c r="E90" s="317" t="str">
        <f>E2</f>
        <v>Forintban!</v>
      </c>
    </row>
    <row r="91" spans="1:6" s="1" customFormat="1" ht="24" customHeight="1" thickBot="1">
      <c r="A91" s="23" t="s">
        <v>17</v>
      </c>
      <c r="B91" s="24" t="s">
        <v>49</v>
      </c>
      <c r="C91" s="24" t="str">
        <f>+C3</f>
        <v>2016. évi tény</v>
      </c>
      <c r="D91" s="24" t="str">
        <f>+D3</f>
        <v>2017. évi várható</v>
      </c>
      <c r="E91" s="161" t="str">
        <f>+E3</f>
        <v>2018. évi előirányzat</v>
      </c>
      <c r="F91" s="149"/>
    </row>
    <row r="92" spans="1:6" s="1" customFormat="1" ht="12" customHeight="1" thickBot="1">
      <c r="A92" s="31" t="s">
        <v>498</v>
      </c>
      <c r="B92" s="32" t="s">
        <v>499</v>
      </c>
      <c r="C92" s="32" t="s">
        <v>500</v>
      </c>
      <c r="D92" s="32" t="s">
        <v>502</v>
      </c>
      <c r="E92" s="467" t="s">
        <v>501</v>
      </c>
      <c r="F92" s="149"/>
    </row>
    <row r="93" spans="1:6" s="1" customFormat="1" ht="15" customHeight="1" thickBot="1">
      <c r="A93" s="22" t="s">
        <v>19</v>
      </c>
      <c r="B93" s="28" t="s">
        <v>442</v>
      </c>
      <c r="C93" s="415">
        <f>C94+C95+C96+C97+C98+C111</f>
        <v>472432</v>
      </c>
      <c r="D93" s="511">
        <f>D94+D95+D96+D97+D98+D111</f>
        <v>548423</v>
      </c>
      <c r="E93" s="511">
        <f>E94+E95+E96+E97+E98+E111</f>
        <v>353984</v>
      </c>
      <c r="F93" s="149"/>
    </row>
    <row r="94" spans="1:5" s="1" customFormat="1" ht="12.75" customHeight="1">
      <c r="A94" s="17" t="s">
        <v>99</v>
      </c>
      <c r="B94" s="10" t="s">
        <v>50</v>
      </c>
      <c r="C94" s="518">
        <v>234895</v>
      </c>
      <c r="D94" s="308">
        <v>231881</v>
      </c>
      <c r="E94" s="512">
        <v>231220</v>
      </c>
    </row>
    <row r="95" spans="1:5" ht="16.5" customHeight="1">
      <c r="A95" s="14" t="s">
        <v>100</v>
      </c>
      <c r="B95" s="8" t="s">
        <v>183</v>
      </c>
      <c r="C95" s="417">
        <v>45794</v>
      </c>
      <c r="D95" s="309">
        <v>38124</v>
      </c>
      <c r="E95" s="274">
        <v>43932</v>
      </c>
    </row>
    <row r="96" spans="1:5" ht="15">
      <c r="A96" s="14" t="s">
        <v>101</v>
      </c>
      <c r="B96" s="8" t="s">
        <v>140</v>
      </c>
      <c r="C96" s="419">
        <v>121200</v>
      </c>
      <c r="D96" s="311">
        <v>208892</v>
      </c>
      <c r="E96" s="276">
        <v>36984</v>
      </c>
    </row>
    <row r="97" spans="1:5" s="39" customFormat="1" ht="12" customHeight="1">
      <c r="A97" s="14" t="s">
        <v>102</v>
      </c>
      <c r="B97" s="11" t="s">
        <v>184</v>
      </c>
      <c r="C97" s="419">
        <v>29082</v>
      </c>
      <c r="D97" s="311">
        <v>9000</v>
      </c>
      <c r="E97" s="276">
        <v>9100</v>
      </c>
    </row>
    <row r="98" spans="1:5" ht="12" customHeight="1">
      <c r="A98" s="14" t="s">
        <v>113</v>
      </c>
      <c r="B98" s="19" t="s">
        <v>185</v>
      </c>
      <c r="C98" s="419">
        <v>41461</v>
      </c>
      <c r="D98" s="311">
        <v>31135</v>
      </c>
      <c r="E98" s="276">
        <v>32748</v>
      </c>
    </row>
    <row r="99" spans="1:5" ht="12" customHeight="1">
      <c r="A99" s="14" t="s">
        <v>103</v>
      </c>
      <c r="B99" s="8" t="s">
        <v>447</v>
      </c>
      <c r="C99" s="419"/>
      <c r="D99" s="276"/>
      <c r="E99" s="276"/>
    </row>
    <row r="100" spans="1:5" ht="12" customHeight="1">
      <c r="A100" s="14" t="s">
        <v>104</v>
      </c>
      <c r="B100" s="145" t="s">
        <v>446</v>
      </c>
      <c r="C100" s="419"/>
      <c r="D100" s="276"/>
      <c r="E100" s="276"/>
    </row>
    <row r="101" spans="1:5" ht="12" customHeight="1">
      <c r="A101" s="14" t="s">
        <v>114</v>
      </c>
      <c r="B101" s="145" t="s">
        <v>445</v>
      </c>
      <c r="C101" s="419">
        <v>1676</v>
      </c>
      <c r="D101" s="276"/>
      <c r="E101" s="276"/>
    </row>
    <row r="102" spans="1:5" ht="12" customHeight="1">
      <c r="A102" s="14" t="s">
        <v>115</v>
      </c>
      <c r="B102" s="143" t="s">
        <v>354</v>
      </c>
      <c r="C102" s="419"/>
      <c r="D102" s="276"/>
      <c r="E102" s="276"/>
    </row>
    <row r="103" spans="1:5" ht="12" customHeight="1">
      <c r="A103" s="14" t="s">
        <v>116</v>
      </c>
      <c r="B103" s="144" t="s">
        <v>355</v>
      </c>
      <c r="C103" s="419"/>
      <c r="D103" s="276"/>
      <c r="E103" s="276"/>
    </row>
    <row r="104" spans="1:5" ht="12" customHeight="1">
      <c r="A104" s="14" t="s">
        <v>117</v>
      </c>
      <c r="B104" s="144" t="s">
        <v>356</v>
      </c>
      <c r="C104" s="419"/>
      <c r="D104" s="276"/>
      <c r="E104" s="276"/>
    </row>
    <row r="105" spans="1:5" ht="12" customHeight="1">
      <c r="A105" s="14" t="s">
        <v>119</v>
      </c>
      <c r="B105" s="143" t="s">
        <v>357</v>
      </c>
      <c r="C105" s="419">
        <v>39785</v>
      </c>
      <c r="D105" s="276"/>
      <c r="E105" s="276"/>
    </row>
    <row r="106" spans="1:5" ht="12" customHeight="1">
      <c r="A106" s="14" t="s">
        <v>186</v>
      </c>
      <c r="B106" s="143" t="s">
        <v>358</v>
      </c>
      <c r="C106" s="419"/>
      <c r="D106" s="276"/>
      <c r="E106" s="276"/>
    </row>
    <row r="107" spans="1:5" ht="12" customHeight="1">
      <c r="A107" s="14" t="s">
        <v>352</v>
      </c>
      <c r="B107" s="144" t="s">
        <v>359</v>
      </c>
      <c r="C107" s="419"/>
      <c r="D107" s="276"/>
      <c r="E107" s="276"/>
    </row>
    <row r="108" spans="1:5" ht="12" customHeight="1">
      <c r="A108" s="13" t="s">
        <v>353</v>
      </c>
      <c r="B108" s="145" t="s">
        <v>360</v>
      </c>
      <c r="C108" s="419"/>
      <c r="D108" s="276"/>
      <c r="E108" s="276"/>
    </row>
    <row r="109" spans="1:5" ht="12" customHeight="1">
      <c r="A109" s="14" t="s">
        <v>443</v>
      </c>
      <c r="B109" s="145" t="s">
        <v>361</v>
      </c>
      <c r="C109" s="419"/>
      <c r="D109" s="276"/>
      <c r="E109" s="276"/>
    </row>
    <row r="110" spans="1:5" ht="12" customHeight="1">
      <c r="A110" s="16" t="s">
        <v>444</v>
      </c>
      <c r="B110" s="145" t="s">
        <v>362</v>
      </c>
      <c r="C110" s="419"/>
      <c r="D110" s="276"/>
      <c r="E110" s="276"/>
    </row>
    <row r="111" spans="1:5" ht="12" customHeight="1">
      <c r="A111" s="14" t="s">
        <v>448</v>
      </c>
      <c r="B111" s="11" t="s">
        <v>51</v>
      </c>
      <c r="C111" s="417"/>
      <c r="D111" s="274">
        <v>29391</v>
      </c>
      <c r="E111" s="274"/>
    </row>
    <row r="112" spans="1:5" ht="12" customHeight="1">
      <c r="A112" s="14" t="s">
        <v>449</v>
      </c>
      <c r="B112" s="8" t="s">
        <v>451</v>
      </c>
      <c r="C112" s="417"/>
      <c r="D112" s="274">
        <v>2000</v>
      </c>
      <c r="E112" s="274"/>
    </row>
    <row r="113" spans="1:5" ht="12" customHeight="1" thickBot="1">
      <c r="A113" s="18" t="s">
        <v>450</v>
      </c>
      <c r="B113" s="505" t="s">
        <v>452</v>
      </c>
      <c r="C113" s="519"/>
      <c r="D113" s="513">
        <v>27391</v>
      </c>
      <c r="E113" s="513"/>
    </row>
    <row r="114" spans="1:5" ht="12" customHeight="1" thickBot="1">
      <c r="A114" s="502" t="s">
        <v>20</v>
      </c>
      <c r="B114" s="503" t="s">
        <v>363</v>
      </c>
      <c r="C114" s="520">
        <f>+C115+C117+C119</f>
        <v>174843</v>
      </c>
      <c r="D114" s="514">
        <f>+D115+D117+D119</f>
        <v>567786</v>
      </c>
      <c r="E114" s="514">
        <f>+E115+E117+E119</f>
        <v>127759</v>
      </c>
    </row>
    <row r="115" spans="1:5" ht="12" customHeight="1">
      <c r="A115" s="15" t="s">
        <v>105</v>
      </c>
      <c r="B115" s="8" t="s">
        <v>232</v>
      </c>
      <c r="C115" s="418">
        <v>30329</v>
      </c>
      <c r="D115" s="310">
        <v>542057</v>
      </c>
      <c r="E115" s="275">
        <v>102030</v>
      </c>
    </row>
    <row r="116" spans="1:5" ht="15">
      <c r="A116" s="15" t="s">
        <v>106</v>
      </c>
      <c r="B116" s="12" t="s">
        <v>367</v>
      </c>
      <c r="C116" s="418"/>
      <c r="D116" s="310">
        <v>511029</v>
      </c>
      <c r="E116" s="275"/>
    </row>
    <row r="117" spans="1:5" ht="12" customHeight="1">
      <c r="A117" s="15" t="s">
        <v>107</v>
      </c>
      <c r="B117" s="12" t="s">
        <v>187</v>
      </c>
      <c r="C117" s="417">
        <v>144514</v>
      </c>
      <c r="D117" s="309">
        <v>25729</v>
      </c>
      <c r="E117" s="274">
        <v>25729</v>
      </c>
    </row>
    <row r="118" spans="1:5" ht="12" customHeight="1">
      <c r="A118" s="15" t="s">
        <v>108</v>
      </c>
      <c r="B118" s="12" t="s">
        <v>368</v>
      </c>
      <c r="C118" s="417"/>
      <c r="D118" s="274">
        <v>25729</v>
      </c>
      <c r="E118" s="274">
        <v>25729</v>
      </c>
    </row>
    <row r="119" spans="1:5" ht="12" customHeight="1">
      <c r="A119" s="15" t="s">
        <v>109</v>
      </c>
      <c r="B119" s="304" t="s">
        <v>234</v>
      </c>
      <c r="C119" s="417"/>
      <c r="D119" s="274"/>
      <c r="E119" s="274"/>
    </row>
    <row r="120" spans="1:5" ht="12" customHeight="1">
      <c r="A120" s="15" t="s">
        <v>118</v>
      </c>
      <c r="B120" s="303" t="s">
        <v>433</v>
      </c>
      <c r="C120" s="417"/>
      <c r="D120" s="274"/>
      <c r="E120" s="274"/>
    </row>
    <row r="121" spans="1:5" ht="12" customHeight="1">
      <c r="A121" s="15" t="s">
        <v>120</v>
      </c>
      <c r="B121" s="431" t="s">
        <v>373</v>
      </c>
      <c r="C121" s="417"/>
      <c r="D121" s="274"/>
      <c r="E121" s="274"/>
    </row>
    <row r="122" spans="1:5" ht="12" customHeight="1">
      <c r="A122" s="15" t="s">
        <v>188</v>
      </c>
      <c r="B122" s="144" t="s">
        <v>356</v>
      </c>
      <c r="C122" s="417"/>
      <c r="D122" s="274"/>
      <c r="E122" s="274"/>
    </row>
    <row r="123" spans="1:5" ht="12" customHeight="1">
      <c r="A123" s="15" t="s">
        <v>189</v>
      </c>
      <c r="B123" s="144" t="s">
        <v>372</v>
      </c>
      <c r="C123" s="417"/>
      <c r="D123" s="274"/>
      <c r="E123" s="274"/>
    </row>
    <row r="124" spans="1:5" ht="12" customHeight="1">
      <c r="A124" s="15" t="s">
        <v>190</v>
      </c>
      <c r="B124" s="144" t="s">
        <v>371</v>
      </c>
      <c r="C124" s="417"/>
      <c r="D124" s="274"/>
      <c r="E124" s="274"/>
    </row>
    <row r="125" spans="1:5" ht="12" customHeight="1">
      <c r="A125" s="15" t="s">
        <v>364</v>
      </c>
      <c r="B125" s="144" t="s">
        <v>359</v>
      </c>
      <c r="C125" s="417"/>
      <c r="D125" s="274"/>
      <c r="E125" s="274"/>
    </row>
    <row r="126" spans="1:5" ht="12" customHeight="1">
      <c r="A126" s="15" t="s">
        <v>365</v>
      </c>
      <c r="B126" s="144" t="s">
        <v>370</v>
      </c>
      <c r="C126" s="417"/>
      <c r="D126" s="274"/>
      <c r="E126" s="274"/>
    </row>
    <row r="127" spans="1:5" ht="12" customHeight="1" thickBot="1">
      <c r="A127" s="13" t="s">
        <v>366</v>
      </c>
      <c r="B127" s="144" t="s">
        <v>369</v>
      </c>
      <c r="C127" s="419"/>
      <c r="D127" s="276"/>
      <c r="E127" s="276"/>
    </row>
    <row r="128" spans="1:5" ht="12" customHeight="1" thickBot="1">
      <c r="A128" s="20" t="s">
        <v>21</v>
      </c>
      <c r="B128" s="124" t="s">
        <v>453</v>
      </c>
      <c r="C128" s="416">
        <f>+C93+C114</f>
        <v>647275</v>
      </c>
      <c r="D128" s="273">
        <f>+D93+D114</f>
        <v>1116209</v>
      </c>
      <c r="E128" s="273">
        <f>+E93+E114</f>
        <v>481743</v>
      </c>
    </row>
    <row r="129" spans="1:5" ht="12" customHeight="1" thickBot="1">
      <c r="A129" s="20" t="s">
        <v>22</v>
      </c>
      <c r="B129" s="124" t="s">
        <v>454</v>
      </c>
      <c r="C129" s="416">
        <f>+C130+C131+C132</f>
        <v>1671</v>
      </c>
      <c r="D129" s="273">
        <f>+D130+D131+D132</f>
        <v>2089</v>
      </c>
      <c r="E129" s="273">
        <f>+E130+E131+E132</f>
        <v>2089</v>
      </c>
    </row>
    <row r="130" spans="1:5" ht="12" customHeight="1">
      <c r="A130" s="15" t="s">
        <v>271</v>
      </c>
      <c r="B130" s="12" t="s">
        <v>461</v>
      </c>
      <c r="C130" s="417">
        <v>1671</v>
      </c>
      <c r="D130" s="274">
        <v>2089</v>
      </c>
      <c r="E130" s="274">
        <v>2089</v>
      </c>
    </row>
    <row r="131" spans="1:5" ht="12" customHeight="1">
      <c r="A131" s="15" t="s">
        <v>272</v>
      </c>
      <c r="B131" s="12" t="s">
        <v>462</v>
      </c>
      <c r="C131" s="417"/>
      <c r="D131" s="274"/>
      <c r="E131" s="274"/>
    </row>
    <row r="132" spans="1:5" ht="12" customHeight="1" thickBot="1">
      <c r="A132" s="13" t="s">
        <v>273</v>
      </c>
      <c r="B132" s="12" t="s">
        <v>463</v>
      </c>
      <c r="C132" s="417"/>
      <c r="D132" s="274"/>
      <c r="E132" s="274"/>
    </row>
    <row r="133" spans="1:5" ht="12" customHeight="1" thickBot="1">
      <c r="A133" s="20" t="s">
        <v>23</v>
      </c>
      <c r="B133" s="124" t="s">
        <v>455</v>
      </c>
      <c r="C133" s="416">
        <f>SUM(C134:C139)</f>
        <v>0</v>
      </c>
      <c r="D133" s="273">
        <f>SUM(D134:D139)</f>
        <v>0</v>
      </c>
      <c r="E133" s="273">
        <f>SUM(E134:E139)</f>
        <v>0</v>
      </c>
    </row>
    <row r="134" spans="1:5" ht="12" customHeight="1">
      <c r="A134" s="15" t="s">
        <v>92</v>
      </c>
      <c r="B134" s="9" t="s">
        <v>464</v>
      </c>
      <c r="C134" s="417"/>
      <c r="D134" s="274"/>
      <c r="E134" s="274"/>
    </row>
    <row r="135" spans="1:5" ht="12" customHeight="1">
      <c r="A135" s="15" t="s">
        <v>93</v>
      </c>
      <c r="B135" s="9" t="s">
        <v>456</v>
      </c>
      <c r="C135" s="417"/>
      <c r="D135" s="274"/>
      <c r="E135" s="274"/>
    </row>
    <row r="136" spans="1:5" ht="12" customHeight="1">
      <c r="A136" s="15" t="s">
        <v>94</v>
      </c>
      <c r="B136" s="9" t="s">
        <v>457</v>
      </c>
      <c r="C136" s="417"/>
      <c r="D136" s="274"/>
      <c r="E136" s="274"/>
    </row>
    <row r="137" spans="1:5" ht="12" customHeight="1">
      <c r="A137" s="15" t="s">
        <v>175</v>
      </c>
      <c r="B137" s="9" t="s">
        <v>458</v>
      </c>
      <c r="C137" s="417"/>
      <c r="D137" s="274"/>
      <c r="E137" s="274"/>
    </row>
    <row r="138" spans="1:5" ht="12" customHeight="1">
      <c r="A138" s="15" t="s">
        <v>176</v>
      </c>
      <c r="B138" s="9" t="s">
        <v>459</v>
      </c>
      <c r="C138" s="417"/>
      <c r="D138" s="274"/>
      <c r="E138" s="274"/>
    </row>
    <row r="139" spans="1:5" ht="12" customHeight="1" thickBot="1">
      <c r="A139" s="13" t="s">
        <v>177</v>
      </c>
      <c r="B139" s="9" t="s">
        <v>460</v>
      </c>
      <c r="C139" s="417"/>
      <c r="D139" s="274"/>
      <c r="E139" s="274"/>
    </row>
    <row r="140" spans="1:5" ht="12" customHeight="1" thickBot="1">
      <c r="A140" s="20" t="s">
        <v>24</v>
      </c>
      <c r="B140" s="124" t="s">
        <v>468</v>
      </c>
      <c r="C140" s="423">
        <f>+C141+C142+C143+C144</f>
        <v>8049</v>
      </c>
      <c r="D140" s="466">
        <f>+D141+D142+D143+D144</f>
        <v>8474</v>
      </c>
      <c r="E140" s="466">
        <f>+E141+E142+E143+E144</f>
        <v>9594</v>
      </c>
    </row>
    <row r="141" spans="1:5" ht="12" customHeight="1">
      <c r="A141" s="15" t="s">
        <v>95</v>
      </c>
      <c r="B141" s="9" t="s">
        <v>374</v>
      </c>
      <c r="C141" s="417"/>
      <c r="D141" s="274"/>
      <c r="E141" s="274"/>
    </row>
    <row r="142" spans="1:5" ht="12" customHeight="1">
      <c r="A142" s="15" t="s">
        <v>96</v>
      </c>
      <c r="B142" s="9" t="s">
        <v>375</v>
      </c>
      <c r="C142" s="417">
        <v>6856</v>
      </c>
      <c r="D142" s="274">
        <v>7583</v>
      </c>
      <c r="E142" s="274">
        <v>8560</v>
      </c>
    </row>
    <row r="143" spans="1:5" ht="12" customHeight="1">
      <c r="A143" s="15" t="s">
        <v>291</v>
      </c>
      <c r="B143" s="9" t="s">
        <v>469</v>
      </c>
      <c r="C143" s="417"/>
      <c r="D143" s="274"/>
      <c r="E143" s="274"/>
    </row>
    <row r="144" spans="1:5" ht="12" customHeight="1" thickBot="1">
      <c r="A144" s="13" t="s">
        <v>292</v>
      </c>
      <c r="B144" s="7" t="s">
        <v>394</v>
      </c>
      <c r="C144" s="417">
        <v>1193</v>
      </c>
      <c r="D144" s="274">
        <v>891</v>
      </c>
      <c r="E144" s="274">
        <v>1034</v>
      </c>
    </row>
    <row r="145" spans="1:5" ht="12" customHeight="1" thickBot="1">
      <c r="A145" s="20" t="s">
        <v>25</v>
      </c>
      <c r="B145" s="124" t="s">
        <v>470</v>
      </c>
      <c r="C145" s="521">
        <f>SUM(C146:C150)</f>
        <v>0</v>
      </c>
      <c r="D145" s="515">
        <f>SUM(D146:D150)</f>
        <v>0</v>
      </c>
      <c r="E145" s="515">
        <f>SUM(E146:E150)</f>
        <v>0</v>
      </c>
    </row>
    <row r="146" spans="1:5" ht="12" customHeight="1">
      <c r="A146" s="15" t="s">
        <v>97</v>
      </c>
      <c r="B146" s="9" t="s">
        <v>465</v>
      </c>
      <c r="C146" s="417"/>
      <c r="D146" s="274"/>
      <c r="E146" s="274"/>
    </row>
    <row r="147" spans="1:5" ht="12" customHeight="1">
      <c r="A147" s="15" t="s">
        <v>98</v>
      </c>
      <c r="B147" s="9" t="s">
        <v>472</v>
      </c>
      <c r="C147" s="417"/>
      <c r="D147" s="274"/>
      <c r="E147" s="274"/>
    </row>
    <row r="148" spans="1:5" ht="12" customHeight="1">
      <c r="A148" s="15" t="s">
        <v>303</v>
      </c>
      <c r="B148" s="9" t="s">
        <v>467</v>
      </c>
      <c r="C148" s="417"/>
      <c r="D148" s="274"/>
      <c r="E148" s="274"/>
    </row>
    <row r="149" spans="1:5" ht="12" customHeight="1">
      <c r="A149" s="15" t="s">
        <v>304</v>
      </c>
      <c r="B149" s="9" t="s">
        <v>473</v>
      </c>
      <c r="C149" s="417"/>
      <c r="D149" s="274"/>
      <c r="E149" s="274"/>
    </row>
    <row r="150" spans="1:5" ht="12" customHeight="1" thickBot="1">
      <c r="A150" s="15" t="s">
        <v>471</v>
      </c>
      <c r="B150" s="9" t="s">
        <v>474</v>
      </c>
      <c r="C150" s="417"/>
      <c r="D150" s="274"/>
      <c r="E150" s="274"/>
    </row>
    <row r="151" spans="1:5" ht="12" customHeight="1" thickBot="1">
      <c r="A151" s="20" t="s">
        <v>26</v>
      </c>
      <c r="B151" s="124" t="s">
        <v>475</v>
      </c>
      <c r="C151" s="522"/>
      <c r="D151" s="516"/>
      <c r="E151" s="516"/>
    </row>
    <row r="152" spans="1:5" ht="12" customHeight="1" thickBot="1">
      <c r="A152" s="20" t="s">
        <v>27</v>
      </c>
      <c r="B152" s="124" t="s">
        <v>476</v>
      </c>
      <c r="C152" s="522"/>
      <c r="D152" s="516"/>
      <c r="E152" s="516"/>
    </row>
    <row r="153" spans="1:6" ht="15" customHeight="1" thickBot="1">
      <c r="A153" s="20" t="s">
        <v>28</v>
      </c>
      <c r="B153" s="124" t="s">
        <v>478</v>
      </c>
      <c r="C153" s="523">
        <f>+C129+C133+C140+C145+C151+C152</f>
        <v>9720</v>
      </c>
      <c r="D153" s="517">
        <f>+D129+D133+D140+D145+D151+D152</f>
        <v>10563</v>
      </c>
      <c r="E153" s="517">
        <f>+E129+E133+E140+E145+E151+E152</f>
        <v>11683</v>
      </c>
      <c r="F153" s="125"/>
    </row>
    <row r="154" spans="1:5" s="1" customFormat="1" ht="12.75" customHeight="1" thickBot="1">
      <c r="A154" s="305" t="s">
        <v>29</v>
      </c>
      <c r="B154" s="398" t="s">
        <v>477</v>
      </c>
      <c r="C154" s="523">
        <f>+C128+C153</f>
        <v>656995</v>
      </c>
      <c r="D154" s="517">
        <f>+D128+D153</f>
        <v>1126772</v>
      </c>
      <c r="E154" s="517">
        <f>+E128+E153</f>
        <v>493426</v>
      </c>
    </row>
    <row r="155" ht="15">
      <c r="C155" s="401"/>
    </row>
    <row r="156" ht="15">
      <c r="C156" s="401"/>
    </row>
    <row r="157" ht="15">
      <c r="C157" s="401"/>
    </row>
    <row r="158" ht="16.5" customHeight="1">
      <c r="C158" s="401"/>
    </row>
    <row r="159" ht="15">
      <c r="C159" s="401"/>
    </row>
    <row r="160" ht="15">
      <c r="C160" s="401"/>
    </row>
    <row r="161" ht="15">
      <c r="C161" s="401"/>
    </row>
    <row r="162" ht="15">
      <c r="C162" s="401"/>
    </row>
    <row r="163" ht="15">
      <c r="C163" s="401"/>
    </row>
    <row r="164" ht="15">
      <c r="C164" s="401"/>
    </row>
    <row r="165" ht="15">
      <c r="C165" s="401"/>
    </row>
    <row r="166" ht="15">
      <c r="C166" s="401"/>
    </row>
    <row r="167" ht="15">
      <c r="C167" s="401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............................. Önkormányzat
2018.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BreakPreview" zoomScale="60" workbookViewId="0" topLeftCell="A1">
      <selection activeCell="I9" sqref="I9"/>
    </sheetView>
  </sheetViews>
  <sheetFormatPr defaultColWidth="9.375" defaultRowHeight="12.75"/>
  <cols>
    <col min="1" max="1" width="6.75390625" style="192" customWidth="1"/>
    <col min="2" max="2" width="49.625" style="54" customWidth="1"/>
    <col min="3" max="8" width="12.75390625" style="54" customWidth="1"/>
    <col min="9" max="9" width="14.375" style="54" customWidth="1"/>
    <col min="10" max="10" width="3.375" style="54" customWidth="1"/>
    <col min="11" max="16384" width="9.375" style="54" customWidth="1"/>
  </cols>
  <sheetData>
    <row r="1" spans="1:9" ht="27.75" customHeight="1">
      <c r="A1" s="652" t="s">
        <v>4</v>
      </c>
      <c r="B1" s="652"/>
      <c r="C1" s="652"/>
      <c r="D1" s="652"/>
      <c r="E1" s="652"/>
      <c r="F1" s="652"/>
      <c r="G1" s="652"/>
      <c r="H1" s="652"/>
      <c r="I1" s="652"/>
    </row>
    <row r="2" ht="20.25" customHeight="1" thickBot="1">
      <c r="I2" s="495" t="str">
        <f>'1. sz tájékoztató t.'!E2</f>
        <v>Forintban!</v>
      </c>
    </row>
    <row r="3" spans="1:9" s="496" customFormat="1" ht="26.25" customHeight="1">
      <c r="A3" s="660" t="s">
        <v>70</v>
      </c>
      <c r="B3" s="655" t="s">
        <v>86</v>
      </c>
      <c r="C3" s="660" t="s">
        <v>87</v>
      </c>
      <c r="D3" s="660" t="str">
        <f>+CONCATENATE(LEFT(ÖSSZEFÜGGÉSEK!A5,4)," előtti kifizetés")</f>
        <v>2018 előtti kifizetés</v>
      </c>
      <c r="E3" s="657" t="s">
        <v>69</v>
      </c>
      <c r="F3" s="658"/>
      <c r="G3" s="658"/>
      <c r="H3" s="659"/>
      <c r="I3" s="655" t="s">
        <v>52</v>
      </c>
    </row>
    <row r="4" spans="1:9" s="497" customFormat="1" ht="32.25" customHeight="1" thickBot="1">
      <c r="A4" s="661"/>
      <c r="B4" s="656"/>
      <c r="C4" s="656"/>
      <c r="D4" s="661"/>
      <c r="E4" s="279" t="str">
        <f>+CONCATENATE(LEFT(ÖSSZEFÜGGÉSEK!A5,4),".")</f>
        <v>2018.</v>
      </c>
      <c r="F4" s="279" t="str">
        <f>+CONCATENATE(LEFT(ÖSSZEFÜGGÉSEK!A5,4)+1,".")</f>
        <v>2019.</v>
      </c>
      <c r="G4" s="279" t="str">
        <f>+CONCATENATE(LEFT(ÖSSZEFÜGGÉSEK!A5,4)+2,".")</f>
        <v>2020.</v>
      </c>
      <c r="H4" s="280" t="str">
        <f>+CONCATENATE(LEFT(ÖSSZEFÜGGÉSEK!A5,4)+2,".",CHAR(10)," után")</f>
        <v>2020.
 után</v>
      </c>
      <c r="I4" s="656"/>
    </row>
    <row r="5" spans="1:9" s="498" customFormat="1" ht="12.75" customHeight="1" thickBot="1">
      <c r="A5" s="281" t="s">
        <v>498</v>
      </c>
      <c r="B5" s="282" t="s">
        <v>499</v>
      </c>
      <c r="C5" s="283" t="s">
        <v>500</v>
      </c>
      <c r="D5" s="282" t="s">
        <v>502</v>
      </c>
      <c r="E5" s="281" t="s">
        <v>501</v>
      </c>
      <c r="F5" s="283" t="s">
        <v>503</v>
      </c>
      <c r="G5" s="283" t="s">
        <v>504</v>
      </c>
      <c r="H5" s="284" t="s">
        <v>505</v>
      </c>
      <c r="I5" s="285" t="s">
        <v>506</v>
      </c>
    </row>
    <row r="6" spans="1:9" ht="24.75" customHeight="1" thickBot="1">
      <c r="A6" s="286" t="s">
        <v>19</v>
      </c>
      <c r="B6" s="287" t="s">
        <v>5</v>
      </c>
      <c r="C6" s="550"/>
      <c r="D6" s="551">
        <f>+D7+D8</f>
        <v>0</v>
      </c>
      <c r="E6" s="552">
        <f>+E7+E8</f>
        <v>0</v>
      </c>
      <c r="F6" s="553">
        <f>+F7+F8</f>
        <v>0</v>
      </c>
      <c r="G6" s="553">
        <f>+G7+G8</f>
        <v>0</v>
      </c>
      <c r="H6" s="554">
        <f>+H7+H8</f>
        <v>0</v>
      </c>
      <c r="I6" s="69">
        <f aca="true" t="shared" si="0" ref="I6:I17">SUM(D6:H6)</f>
        <v>0</v>
      </c>
    </row>
    <row r="7" spans="1:10" ht="19.5" customHeight="1">
      <c r="A7" s="288" t="s">
        <v>20</v>
      </c>
      <c r="B7" s="70" t="s">
        <v>71</v>
      </c>
      <c r="C7" s="555"/>
      <c r="D7" s="556"/>
      <c r="E7" s="557"/>
      <c r="F7" s="558"/>
      <c r="G7" s="558"/>
      <c r="H7" s="559"/>
      <c r="I7" s="289">
        <f t="shared" si="0"/>
        <v>0</v>
      </c>
      <c r="J7" s="651" t="s">
        <v>533</v>
      </c>
    </row>
    <row r="8" spans="1:10" ht="19.5" customHeight="1" thickBot="1">
      <c r="A8" s="288" t="s">
        <v>21</v>
      </c>
      <c r="B8" s="70" t="s">
        <v>71</v>
      </c>
      <c r="C8" s="555"/>
      <c r="D8" s="556"/>
      <c r="E8" s="557"/>
      <c r="F8" s="558"/>
      <c r="G8" s="558"/>
      <c r="H8" s="559"/>
      <c r="I8" s="289">
        <f t="shared" si="0"/>
        <v>0</v>
      </c>
      <c r="J8" s="651"/>
    </row>
    <row r="9" spans="1:10" ht="25.5" customHeight="1" thickBot="1">
      <c r="A9" s="286" t="s">
        <v>22</v>
      </c>
      <c r="B9" s="287" t="s">
        <v>6</v>
      </c>
      <c r="C9" s="550"/>
      <c r="D9" s="551">
        <f>+D10+D11</f>
        <v>6080</v>
      </c>
      <c r="E9" s="552">
        <f>+E10+E11</f>
        <v>1995</v>
      </c>
      <c r="F9" s="553">
        <f>+F10+F11</f>
        <v>1995</v>
      </c>
      <c r="G9" s="553">
        <f>+G10+G11</f>
        <v>1752</v>
      </c>
      <c r="H9" s="554">
        <f>+H10+H11</f>
        <v>8354</v>
      </c>
      <c r="I9" s="69">
        <f t="shared" si="0"/>
        <v>20176</v>
      </c>
      <c r="J9" s="651"/>
    </row>
    <row r="10" spans="1:10" ht="19.5" customHeight="1">
      <c r="A10" s="288" t="s">
        <v>23</v>
      </c>
      <c r="B10" s="70" t="s">
        <v>635</v>
      </c>
      <c r="C10" s="611" t="s">
        <v>633</v>
      </c>
      <c r="D10" s="612">
        <v>5013</v>
      </c>
      <c r="E10" s="613">
        <v>1671</v>
      </c>
      <c r="F10" s="614">
        <v>1671</v>
      </c>
      <c r="G10" s="614">
        <v>1671</v>
      </c>
      <c r="H10" s="615">
        <v>8354</v>
      </c>
      <c r="I10" s="289">
        <f t="shared" si="0"/>
        <v>18380</v>
      </c>
      <c r="J10" s="651"/>
    </row>
    <row r="11" spans="1:10" ht="19.5" customHeight="1" thickBot="1">
      <c r="A11" s="288" t="s">
        <v>24</v>
      </c>
      <c r="B11" s="70" t="s">
        <v>636</v>
      </c>
      <c r="C11" s="611" t="s">
        <v>634</v>
      </c>
      <c r="D11" s="612">
        <v>1067</v>
      </c>
      <c r="E11" s="613">
        <v>324</v>
      </c>
      <c r="F11" s="614">
        <v>324</v>
      </c>
      <c r="G11" s="614">
        <v>81</v>
      </c>
      <c r="H11" s="615">
        <v>0</v>
      </c>
      <c r="I11" s="289">
        <f t="shared" si="0"/>
        <v>1796</v>
      </c>
      <c r="J11" s="651"/>
    </row>
    <row r="12" spans="1:10" ht="19.5" customHeight="1" thickBot="1">
      <c r="A12" s="286" t="s">
        <v>25</v>
      </c>
      <c r="B12" s="287" t="s">
        <v>637</v>
      </c>
      <c r="C12" s="611" t="s">
        <v>634</v>
      </c>
      <c r="D12" s="612">
        <v>2077</v>
      </c>
      <c r="E12" s="613">
        <v>710</v>
      </c>
      <c r="F12" s="614">
        <v>710</v>
      </c>
      <c r="G12" s="614">
        <v>355</v>
      </c>
      <c r="H12" s="615">
        <v>0</v>
      </c>
      <c r="I12" s="69">
        <f t="shared" si="0"/>
        <v>3852</v>
      </c>
      <c r="J12" s="651"/>
    </row>
    <row r="13" spans="1:10" ht="19.5" customHeight="1" thickBot="1">
      <c r="A13" s="288" t="s">
        <v>26</v>
      </c>
      <c r="B13" s="287" t="s">
        <v>208</v>
      </c>
      <c r="C13" s="555"/>
      <c r="D13" s="556"/>
      <c r="E13" s="557"/>
      <c r="F13" s="558"/>
      <c r="G13" s="558"/>
      <c r="H13" s="559"/>
      <c r="I13" s="289">
        <f t="shared" si="0"/>
        <v>0</v>
      </c>
      <c r="J13" s="651"/>
    </row>
    <row r="14" spans="1:10" ht="19.5" customHeight="1" thickBot="1">
      <c r="A14" s="286" t="s">
        <v>27</v>
      </c>
      <c r="B14" s="287" t="s">
        <v>209</v>
      </c>
      <c r="C14" s="550"/>
      <c r="D14" s="551">
        <f>+D15</f>
        <v>0</v>
      </c>
      <c r="E14" s="552">
        <f>+E15</f>
        <v>0</v>
      </c>
      <c r="F14" s="553">
        <f>+F15</f>
        <v>0</v>
      </c>
      <c r="G14" s="553">
        <f>+G15</f>
        <v>0</v>
      </c>
      <c r="H14" s="554">
        <f>+H15</f>
        <v>0</v>
      </c>
      <c r="I14" s="69">
        <f t="shared" si="0"/>
        <v>0</v>
      </c>
      <c r="J14" s="651"/>
    </row>
    <row r="15" spans="1:10" ht="19.5" customHeight="1" thickBot="1">
      <c r="A15" s="290" t="s">
        <v>28</v>
      </c>
      <c r="B15" s="71" t="s">
        <v>71</v>
      </c>
      <c r="C15" s="560"/>
      <c r="D15" s="561"/>
      <c r="E15" s="562"/>
      <c r="F15" s="563"/>
      <c r="G15" s="563"/>
      <c r="H15" s="564"/>
      <c r="I15" s="291">
        <f t="shared" si="0"/>
        <v>0</v>
      </c>
      <c r="J15" s="651"/>
    </row>
    <row r="16" spans="1:10" ht="19.5" customHeight="1" thickBot="1">
      <c r="A16" s="286" t="s">
        <v>29</v>
      </c>
      <c r="B16" s="292" t="s">
        <v>210</v>
      </c>
      <c r="C16" s="550"/>
      <c r="D16" s="551">
        <f>+D17</f>
        <v>0</v>
      </c>
      <c r="E16" s="552">
        <f>+E17</f>
        <v>0</v>
      </c>
      <c r="F16" s="553">
        <f>+F17</f>
        <v>0</v>
      </c>
      <c r="G16" s="553">
        <f>+G17</f>
        <v>0</v>
      </c>
      <c r="H16" s="554">
        <f>+H17</f>
        <v>0</v>
      </c>
      <c r="I16" s="69">
        <f t="shared" si="0"/>
        <v>0</v>
      </c>
      <c r="J16" s="651"/>
    </row>
    <row r="17" spans="1:10" ht="19.5" customHeight="1" thickBot="1">
      <c r="A17" s="293" t="s">
        <v>30</v>
      </c>
      <c r="B17" s="72" t="s">
        <v>71</v>
      </c>
      <c r="C17" s="565"/>
      <c r="D17" s="566"/>
      <c r="E17" s="567"/>
      <c r="F17" s="568"/>
      <c r="G17" s="568"/>
      <c r="H17" s="569"/>
      <c r="I17" s="294">
        <f t="shared" si="0"/>
        <v>0</v>
      </c>
      <c r="J17" s="651"/>
    </row>
    <row r="18" spans="1:10" ht="19.5" customHeight="1" thickBot="1">
      <c r="A18" s="653" t="s">
        <v>146</v>
      </c>
      <c r="B18" s="654"/>
      <c r="C18" s="570"/>
      <c r="D18" s="551">
        <f aca="true" t="shared" si="1" ref="D18:I18">+D6+D9+D12+D14+D16</f>
        <v>8157</v>
      </c>
      <c r="E18" s="552">
        <f t="shared" si="1"/>
        <v>2705</v>
      </c>
      <c r="F18" s="553">
        <f t="shared" si="1"/>
        <v>2705</v>
      </c>
      <c r="G18" s="553">
        <f t="shared" si="1"/>
        <v>2107</v>
      </c>
      <c r="H18" s="554">
        <f t="shared" si="1"/>
        <v>8354</v>
      </c>
      <c r="I18" s="69">
        <f t="shared" si="1"/>
        <v>24028</v>
      </c>
      <c r="J18" s="651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">
      <selection activeCell="H127" sqref="H127"/>
    </sheetView>
  </sheetViews>
  <sheetFormatPr defaultColWidth="9.37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2" customWidth="1"/>
    <col min="5" max="16384" width="9.375" style="432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152</v>
      </c>
      <c r="B2" s="625"/>
      <c r="C2" s="317" t="str">
        <f>'1.1.sz.mell.'!C2</f>
        <v>Forintban!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33" customFormat="1" ht="12" customHeight="1" thickBot="1">
      <c r="A4" s="427"/>
      <c r="B4" s="428" t="s">
        <v>498</v>
      </c>
      <c r="C4" s="429" t="s">
        <v>499</v>
      </c>
    </row>
    <row r="5" spans="1:3" s="434" customFormat="1" ht="12" customHeight="1" thickBot="1">
      <c r="A5" s="20" t="s">
        <v>19</v>
      </c>
      <c r="B5" s="21" t="s">
        <v>255</v>
      </c>
      <c r="C5" s="307">
        <f>+C6+C7+C8+C9+C10+C11</f>
        <v>0</v>
      </c>
    </row>
    <row r="6" spans="1:3" s="434" customFormat="1" ht="12" customHeight="1">
      <c r="A6" s="15" t="s">
        <v>99</v>
      </c>
      <c r="B6" s="435" t="s">
        <v>256</v>
      </c>
      <c r="C6" s="310"/>
    </row>
    <row r="7" spans="1:3" s="434" customFormat="1" ht="12" customHeight="1">
      <c r="A7" s="14" t="s">
        <v>100</v>
      </c>
      <c r="B7" s="436" t="s">
        <v>257</v>
      </c>
      <c r="C7" s="309"/>
    </row>
    <row r="8" spans="1:3" s="434" customFormat="1" ht="12" customHeight="1">
      <c r="A8" s="14" t="s">
        <v>101</v>
      </c>
      <c r="B8" s="436" t="s">
        <v>556</v>
      </c>
      <c r="C8" s="309"/>
    </row>
    <row r="9" spans="1:3" s="434" customFormat="1" ht="12" customHeight="1">
      <c r="A9" s="14" t="s">
        <v>102</v>
      </c>
      <c r="B9" s="436" t="s">
        <v>259</v>
      </c>
      <c r="C9" s="309"/>
    </row>
    <row r="10" spans="1:3" s="434" customFormat="1" ht="12" customHeight="1">
      <c r="A10" s="14" t="s">
        <v>148</v>
      </c>
      <c r="B10" s="303" t="s">
        <v>437</v>
      </c>
      <c r="C10" s="309"/>
    </row>
    <row r="11" spans="1:3" s="434" customFormat="1" ht="12" customHeight="1" thickBot="1">
      <c r="A11" s="16" t="s">
        <v>103</v>
      </c>
      <c r="B11" s="304" t="s">
        <v>438</v>
      </c>
      <c r="C11" s="309"/>
    </row>
    <row r="12" spans="1:3" s="434" customFormat="1" ht="12" customHeight="1" thickBot="1">
      <c r="A12" s="20" t="s">
        <v>20</v>
      </c>
      <c r="B12" s="302" t="s">
        <v>260</v>
      </c>
      <c r="C12" s="307">
        <f>+C13+C14+C15+C16+C17</f>
        <v>0</v>
      </c>
    </row>
    <row r="13" spans="1:3" s="434" customFormat="1" ht="12" customHeight="1">
      <c r="A13" s="15" t="s">
        <v>105</v>
      </c>
      <c r="B13" s="435" t="s">
        <v>261</v>
      </c>
      <c r="C13" s="310"/>
    </row>
    <row r="14" spans="1:3" s="434" customFormat="1" ht="12" customHeight="1">
      <c r="A14" s="14" t="s">
        <v>106</v>
      </c>
      <c r="B14" s="436" t="s">
        <v>262</v>
      </c>
      <c r="C14" s="309"/>
    </row>
    <row r="15" spans="1:3" s="434" customFormat="1" ht="12" customHeight="1">
      <c r="A15" s="14" t="s">
        <v>107</v>
      </c>
      <c r="B15" s="436" t="s">
        <v>427</v>
      </c>
      <c r="C15" s="309"/>
    </row>
    <row r="16" spans="1:3" s="434" customFormat="1" ht="12" customHeight="1">
      <c r="A16" s="14" t="s">
        <v>108</v>
      </c>
      <c r="B16" s="436" t="s">
        <v>428</v>
      </c>
      <c r="C16" s="309"/>
    </row>
    <row r="17" spans="1:3" s="434" customFormat="1" ht="12" customHeight="1">
      <c r="A17" s="14" t="s">
        <v>109</v>
      </c>
      <c r="B17" s="436" t="s">
        <v>580</v>
      </c>
      <c r="C17" s="309"/>
    </row>
    <row r="18" spans="1:3" s="434" customFormat="1" ht="12" customHeight="1" thickBot="1">
      <c r="A18" s="16" t="s">
        <v>118</v>
      </c>
      <c r="B18" s="304" t="s">
        <v>264</v>
      </c>
      <c r="C18" s="311"/>
    </row>
    <row r="19" spans="1:3" s="434" customFormat="1" ht="12" customHeight="1" thickBot="1">
      <c r="A19" s="20" t="s">
        <v>21</v>
      </c>
      <c r="B19" s="21" t="s">
        <v>265</v>
      </c>
      <c r="C19" s="307">
        <f>+C20+C21+C22+C23+C24</f>
        <v>0</v>
      </c>
    </row>
    <row r="20" spans="1:3" s="434" customFormat="1" ht="12" customHeight="1">
      <c r="A20" s="15" t="s">
        <v>88</v>
      </c>
      <c r="B20" s="435" t="s">
        <v>266</v>
      </c>
      <c r="C20" s="310"/>
    </row>
    <row r="21" spans="1:3" s="434" customFormat="1" ht="12" customHeight="1">
      <c r="A21" s="14" t="s">
        <v>89</v>
      </c>
      <c r="B21" s="436" t="s">
        <v>267</v>
      </c>
      <c r="C21" s="309"/>
    </row>
    <row r="22" spans="1:3" s="434" customFormat="1" ht="12" customHeight="1">
      <c r="A22" s="14" t="s">
        <v>90</v>
      </c>
      <c r="B22" s="436" t="s">
        <v>429</v>
      </c>
      <c r="C22" s="309"/>
    </row>
    <row r="23" spans="1:3" s="434" customFormat="1" ht="12" customHeight="1">
      <c r="A23" s="14" t="s">
        <v>91</v>
      </c>
      <c r="B23" s="436" t="s">
        <v>430</v>
      </c>
      <c r="C23" s="309"/>
    </row>
    <row r="24" spans="1:3" s="434" customFormat="1" ht="12" customHeight="1">
      <c r="A24" s="14" t="s">
        <v>171</v>
      </c>
      <c r="B24" s="436" t="s">
        <v>268</v>
      </c>
      <c r="C24" s="309"/>
    </row>
    <row r="25" spans="1:3" s="434" customFormat="1" ht="12" customHeight="1" thickBot="1">
      <c r="A25" s="16" t="s">
        <v>172</v>
      </c>
      <c r="B25" s="437" t="s">
        <v>269</v>
      </c>
      <c r="C25" s="311"/>
    </row>
    <row r="26" spans="1:3" s="434" customFormat="1" ht="12" customHeight="1" thickBot="1">
      <c r="A26" s="20" t="s">
        <v>173</v>
      </c>
      <c r="B26" s="21" t="s">
        <v>566</v>
      </c>
      <c r="C26" s="313">
        <f>SUM(C27:C33)</f>
        <v>0</v>
      </c>
    </row>
    <row r="27" spans="1:3" s="434" customFormat="1" ht="12" customHeight="1">
      <c r="A27" s="15" t="s">
        <v>271</v>
      </c>
      <c r="B27" s="435" t="s">
        <v>561</v>
      </c>
      <c r="C27" s="310"/>
    </row>
    <row r="28" spans="1:3" s="434" customFormat="1" ht="12" customHeight="1">
      <c r="A28" s="14" t="s">
        <v>272</v>
      </c>
      <c r="B28" s="436" t="s">
        <v>562</v>
      </c>
      <c r="C28" s="309"/>
    </row>
    <row r="29" spans="1:3" s="434" customFormat="1" ht="12" customHeight="1">
      <c r="A29" s="14" t="s">
        <v>273</v>
      </c>
      <c r="B29" s="436" t="s">
        <v>563</v>
      </c>
      <c r="C29" s="309"/>
    </row>
    <row r="30" spans="1:3" s="434" customFormat="1" ht="12" customHeight="1">
      <c r="A30" s="14" t="s">
        <v>274</v>
      </c>
      <c r="B30" s="436" t="s">
        <v>564</v>
      </c>
      <c r="C30" s="309"/>
    </row>
    <row r="31" spans="1:3" s="434" customFormat="1" ht="12" customHeight="1">
      <c r="A31" s="14" t="s">
        <v>558</v>
      </c>
      <c r="B31" s="436" t="s">
        <v>275</v>
      </c>
      <c r="C31" s="309"/>
    </row>
    <row r="32" spans="1:3" s="434" customFormat="1" ht="12" customHeight="1">
      <c r="A32" s="14" t="s">
        <v>559</v>
      </c>
      <c r="B32" s="436" t="s">
        <v>276</v>
      </c>
      <c r="C32" s="309"/>
    </row>
    <row r="33" spans="1:3" s="434" customFormat="1" ht="12" customHeight="1" thickBot="1">
      <c r="A33" s="16" t="s">
        <v>560</v>
      </c>
      <c r="B33" s="535" t="s">
        <v>277</v>
      </c>
      <c r="C33" s="311"/>
    </row>
    <row r="34" spans="1:3" s="434" customFormat="1" ht="12" customHeight="1" thickBot="1">
      <c r="A34" s="20" t="s">
        <v>23</v>
      </c>
      <c r="B34" s="21" t="s">
        <v>439</v>
      </c>
      <c r="C34" s="307">
        <f>SUM(C35:C45)</f>
        <v>0</v>
      </c>
    </row>
    <row r="35" spans="1:3" s="434" customFormat="1" ht="12" customHeight="1">
      <c r="A35" s="15" t="s">
        <v>92</v>
      </c>
      <c r="B35" s="435" t="s">
        <v>280</v>
      </c>
      <c r="C35" s="310"/>
    </row>
    <row r="36" spans="1:3" s="434" customFormat="1" ht="12" customHeight="1">
      <c r="A36" s="14" t="s">
        <v>93</v>
      </c>
      <c r="B36" s="436" t="s">
        <v>281</v>
      </c>
      <c r="C36" s="309"/>
    </row>
    <row r="37" spans="1:3" s="434" customFormat="1" ht="12" customHeight="1">
      <c r="A37" s="14" t="s">
        <v>94</v>
      </c>
      <c r="B37" s="436" t="s">
        <v>282</v>
      </c>
      <c r="C37" s="309"/>
    </row>
    <row r="38" spans="1:3" s="434" customFormat="1" ht="12" customHeight="1">
      <c r="A38" s="14" t="s">
        <v>175</v>
      </c>
      <c r="B38" s="436" t="s">
        <v>283</v>
      </c>
      <c r="C38" s="309"/>
    </row>
    <row r="39" spans="1:3" s="434" customFormat="1" ht="12" customHeight="1">
      <c r="A39" s="14" t="s">
        <v>176</v>
      </c>
      <c r="B39" s="436" t="s">
        <v>284</v>
      </c>
      <c r="C39" s="309"/>
    </row>
    <row r="40" spans="1:3" s="434" customFormat="1" ht="12" customHeight="1">
      <c r="A40" s="14" t="s">
        <v>177</v>
      </c>
      <c r="B40" s="436" t="s">
        <v>285</v>
      </c>
      <c r="C40" s="309"/>
    </row>
    <row r="41" spans="1:3" s="434" customFormat="1" ht="12" customHeight="1">
      <c r="A41" s="14" t="s">
        <v>178</v>
      </c>
      <c r="B41" s="436" t="s">
        <v>286</v>
      </c>
      <c r="C41" s="309"/>
    </row>
    <row r="42" spans="1:3" s="434" customFormat="1" ht="12" customHeight="1">
      <c r="A42" s="14" t="s">
        <v>179</v>
      </c>
      <c r="B42" s="436" t="s">
        <v>565</v>
      </c>
      <c r="C42" s="309"/>
    </row>
    <row r="43" spans="1:3" s="434" customFormat="1" ht="12" customHeight="1">
      <c r="A43" s="14" t="s">
        <v>278</v>
      </c>
      <c r="B43" s="436" t="s">
        <v>288</v>
      </c>
      <c r="C43" s="312"/>
    </row>
    <row r="44" spans="1:3" s="434" customFormat="1" ht="12" customHeight="1">
      <c r="A44" s="16" t="s">
        <v>279</v>
      </c>
      <c r="B44" s="437" t="s">
        <v>441</v>
      </c>
      <c r="C44" s="422"/>
    </row>
    <row r="45" spans="1:3" s="434" customFormat="1" ht="12" customHeight="1" thickBot="1">
      <c r="A45" s="16" t="s">
        <v>440</v>
      </c>
      <c r="B45" s="304" t="s">
        <v>289</v>
      </c>
      <c r="C45" s="422"/>
    </row>
    <row r="46" spans="1:3" s="434" customFormat="1" ht="12" customHeight="1" thickBot="1">
      <c r="A46" s="20" t="s">
        <v>24</v>
      </c>
      <c r="B46" s="21" t="s">
        <v>290</v>
      </c>
      <c r="C46" s="307">
        <f>SUM(C47:C51)</f>
        <v>0</v>
      </c>
    </row>
    <row r="47" spans="1:3" s="434" customFormat="1" ht="12" customHeight="1">
      <c r="A47" s="15" t="s">
        <v>95</v>
      </c>
      <c r="B47" s="435" t="s">
        <v>294</v>
      </c>
      <c r="C47" s="479"/>
    </row>
    <row r="48" spans="1:3" s="434" customFormat="1" ht="12" customHeight="1">
      <c r="A48" s="14" t="s">
        <v>96</v>
      </c>
      <c r="B48" s="436" t="s">
        <v>295</v>
      </c>
      <c r="C48" s="312"/>
    </row>
    <row r="49" spans="1:3" s="434" customFormat="1" ht="12" customHeight="1">
      <c r="A49" s="14" t="s">
        <v>291</v>
      </c>
      <c r="B49" s="436" t="s">
        <v>296</v>
      </c>
      <c r="C49" s="312"/>
    </row>
    <row r="50" spans="1:3" s="434" customFormat="1" ht="12" customHeight="1">
      <c r="A50" s="14" t="s">
        <v>292</v>
      </c>
      <c r="B50" s="436" t="s">
        <v>297</v>
      </c>
      <c r="C50" s="312"/>
    </row>
    <row r="51" spans="1:3" s="434" customFormat="1" ht="12" customHeight="1" thickBot="1">
      <c r="A51" s="16" t="s">
        <v>293</v>
      </c>
      <c r="B51" s="304" t="s">
        <v>298</v>
      </c>
      <c r="C51" s="422"/>
    </row>
    <row r="52" spans="1:3" s="434" customFormat="1" ht="12" customHeight="1" thickBot="1">
      <c r="A52" s="20" t="s">
        <v>180</v>
      </c>
      <c r="B52" s="21" t="s">
        <v>299</v>
      </c>
      <c r="C52" s="307">
        <f>SUM(C53:C55)</f>
        <v>0</v>
      </c>
    </row>
    <row r="53" spans="1:3" s="434" customFormat="1" ht="12" customHeight="1">
      <c r="A53" s="15" t="s">
        <v>97</v>
      </c>
      <c r="B53" s="435" t="s">
        <v>300</v>
      </c>
      <c r="C53" s="310"/>
    </row>
    <row r="54" spans="1:3" s="434" customFormat="1" ht="12" customHeight="1">
      <c r="A54" s="14" t="s">
        <v>98</v>
      </c>
      <c r="B54" s="436" t="s">
        <v>431</v>
      </c>
      <c r="C54" s="309"/>
    </row>
    <row r="55" spans="1:3" s="434" customFormat="1" ht="12" customHeight="1">
      <c r="A55" s="14" t="s">
        <v>303</v>
      </c>
      <c r="B55" s="436" t="s">
        <v>301</v>
      </c>
      <c r="C55" s="309"/>
    </row>
    <row r="56" spans="1:3" s="434" customFormat="1" ht="12" customHeight="1" thickBot="1">
      <c r="A56" s="16" t="s">
        <v>304</v>
      </c>
      <c r="B56" s="304" t="s">
        <v>302</v>
      </c>
      <c r="C56" s="311"/>
    </row>
    <row r="57" spans="1:3" s="434" customFormat="1" ht="12" customHeight="1" thickBot="1">
      <c r="A57" s="20" t="s">
        <v>26</v>
      </c>
      <c r="B57" s="302" t="s">
        <v>305</v>
      </c>
      <c r="C57" s="307">
        <f>SUM(C58:C60)</f>
        <v>0</v>
      </c>
    </row>
    <row r="58" spans="1:3" s="434" customFormat="1" ht="12" customHeight="1">
      <c r="A58" s="15" t="s">
        <v>181</v>
      </c>
      <c r="B58" s="435" t="s">
        <v>307</v>
      </c>
      <c r="C58" s="312"/>
    </row>
    <row r="59" spans="1:3" s="434" customFormat="1" ht="12" customHeight="1">
      <c r="A59" s="14" t="s">
        <v>182</v>
      </c>
      <c r="B59" s="436" t="s">
        <v>432</v>
      </c>
      <c r="C59" s="312"/>
    </row>
    <row r="60" spans="1:3" s="434" customFormat="1" ht="12" customHeight="1">
      <c r="A60" s="14" t="s">
        <v>233</v>
      </c>
      <c r="B60" s="436" t="s">
        <v>308</v>
      </c>
      <c r="C60" s="312"/>
    </row>
    <row r="61" spans="1:3" s="434" customFormat="1" ht="12" customHeight="1" thickBot="1">
      <c r="A61" s="16" t="s">
        <v>306</v>
      </c>
      <c r="B61" s="304" t="s">
        <v>309</v>
      </c>
      <c r="C61" s="312"/>
    </row>
    <row r="62" spans="1:3" s="434" customFormat="1" ht="12" customHeight="1" thickBot="1">
      <c r="A62" s="507" t="s">
        <v>481</v>
      </c>
      <c r="B62" s="21" t="s">
        <v>310</v>
      </c>
      <c r="C62" s="313">
        <f>+C5+C12+C19+C26+C34+C46+C52+C57</f>
        <v>0</v>
      </c>
    </row>
    <row r="63" spans="1:3" s="434" customFormat="1" ht="12" customHeight="1" thickBot="1">
      <c r="A63" s="482" t="s">
        <v>311</v>
      </c>
      <c r="B63" s="302" t="s">
        <v>312</v>
      </c>
      <c r="C63" s="307">
        <f>SUM(C64:C66)</f>
        <v>0</v>
      </c>
    </row>
    <row r="64" spans="1:3" s="434" customFormat="1" ht="12" customHeight="1">
      <c r="A64" s="15" t="s">
        <v>340</v>
      </c>
      <c r="B64" s="435" t="s">
        <v>313</v>
      </c>
      <c r="C64" s="312"/>
    </row>
    <row r="65" spans="1:3" s="434" customFormat="1" ht="12" customHeight="1">
      <c r="A65" s="14" t="s">
        <v>349</v>
      </c>
      <c r="B65" s="436" t="s">
        <v>314</v>
      </c>
      <c r="C65" s="312"/>
    </row>
    <row r="66" spans="1:3" s="434" customFormat="1" ht="12" customHeight="1" thickBot="1">
      <c r="A66" s="16" t="s">
        <v>350</v>
      </c>
      <c r="B66" s="501" t="s">
        <v>466</v>
      </c>
      <c r="C66" s="312"/>
    </row>
    <row r="67" spans="1:3" s="434" customFormat="1" ht="12" customHeight="1" thickBot="1">
      <c r="A67" s="482" t="s">
        <v>316</v>
      </c>
      <c r="B67" s="302" t="s">
        <v>317</v>
      </c>
      <c r="C67" s="307">
        <f>SUM(C68:C71)</f>
        <v>0</v>
      </c>
    </row>
    <row r="68" spans="1:3" s="434" customFormat="1" ht="12" customHeight="1">
      <c r="A68" s="15" t="s">
        <v>149</v>
      </c>
      <c r="B68" s="435" t="s">
        <v>318</v>
      </c>
      <c r="C68" s="312"/>
    </row>
    <row r="69" spans="1:3" s="434" customFormat="1" ht="12" customHeight="1">
      <c r="A69" s="14" t="s">
        <v>150</v>
      </c>
      <c r="B69" s="436" t="s">
        <v>577</v>
      </c>
      <c r="C69" s="312"/>
    </row>
    <row r="70" spans="1:3" s="434" customFormat="1" ht="12" customHeight="1">
      <c r="A70" s="14" t="s">
        <v>341</v>
      </c>
      <c r="B70" s="436" t="s">
        <v>319</v>
      </c>
      <c r="C70" s="312"/>
    </row>
    <row r="71" spans="1:3" s="434" customFormat="1" ht="12" customHeight="1" thickBot="1">
      <c r="A71" s="16" t="s">
        <v>342</v>
      </c>
      <c r="B71" s="304" t="s">
        <v>578</v>
      </c>
      <c r="C71" s="312"/>
    </row>
    <row r="72" spans="1:3" s="434" customFormat="1" ht="12" customHeight="1" thickBot="1">
      <c r="A72" s="482" t="s">
        <v>320</v>
      </c>
      <c r="B72" s="302" t="s">
        <v>321</v>
      </c>
      <c r="C72" s="307">
        <f>SUM(C73:C74)</f>
        <v>0</v>
      </c>
    </row>
    <row r="73" spans="1:3" s="434" customFormat="1" ht="12" customHeight="1">
      <c r="A73" s="15" t="s">
        <v>343</v>
      </c>
      <c r="B73" s="435" t="s">
        <v>322</v>
      </c>
      <c r="C73" s="312"/>
    </row>
    <row r="74" spans="1:3" s="434" customFormat="1" ht="12" customHeight="1" thickBot="1">
      <c r="A74" s="16" t="s">
        <v>344</v>
      </c>
      <c r="B74" s="304" t="s">
        <v>323</v>
      </c>
      <c r="C74" s="312"/>
    </row>
    <row r="75" spans="1:3" s="434" customFormat="1" ht="12" customHeight="1" thickBot="1">
      <c r="A75" s="482" t="s">
        <v>324</v>
      </c>
      <c r="B75" s="302" t="s">
        <v>325</v>
      </c>
      <c r="C75" s="307">
        <f>SUM(C76:C78)</f>
        <v>0</v>
      </c>
    </row>
    <row r="76" spans="1:3" s="434" customFormat="1" ht="12" customHeight="1">
      <c r="A76" s="15" t="s">
        <v>345</v>
      </c>
      <c r="B76" s="435" t="s">
        <v>326</v>
      </c>
      <c r="C76" s="312"/>
    </row>
    <row r="77" spans="1:3" s="434" customFormat="1" ht="12" customHeight="1">
      <c r="A77" s="14" t="s">
        <v>346</v>
      </c>
      <c r="B77" s="436" t="s">
        <v>327</v>
      </c>
      <c r="C77" s="312"/>
    </row>
    <row r="78" spans="1:3" s="434" customFormat="1" ht="12" customHeight="1" thickBot="1">
      <c r="A78" s="16" t="s">
        <v>347</v>
      </c>
      <c r="B78" s="304" t="s">
        <v>579</v>
      </c>
      <c r="C78" s="312"/>
    </row>
    <row r="79" spans="1:3" s="434" customFormat="1" ht="12" customHeight="1" thickBot="1">
      <c r="A79" s="482" t="s">
        <v>328</v>
      </c>
      <c r="B79" s="302" t="s">
        <v>348</v>
      </c>
      <c r="C79" s="307">
        <f>SUM(C80:C83)</f>
        <v>0</v>
      </c>
    </row>
    <row r="80" spans="1:3" s="434" customFormat="1" ht="12" customHeight="1">
      <c r="A80" s="439" t="s">
        <v>329</v>
      </c>
      <c r="B80" s="435" t="s">
        <v>330</v>
      </c>
      <c r="C80" s="312"/>
    </row>
    <row r="81" spans="1:3" s="434" customFormat="1" ht="12" customHeight="1">
      <c r="A81" s="440" t="s">
        <v>331</v>
      </c>
      <c r="B81" s="436" t="s">
        <v>332</v>
      </c>
      <c r="C81" s="312"/>
    </row>
    <row r="82" spans="1:3" s="434" customFormat="1" ht="12" customHeight="1">
      <c r="A82" s="440" t="s">
        <v>333</v>
      </c>
      <c r="B82" s="436" t="s">
        <v>334</v>
      </c>
      <c r="C82" s="312"/>
    </row>
    <row r="83" spans="1:3" s="434" customFormat="1" ht="12" customHeight="1" thickBot="1">
      <c r="A83" s="441" t="s">
        <v>335</v>
      </c>
      <c r="B83" s="304" t="s">
        <v>336</v>
      </c>
      <c r="C83" s="312"/>
    </row>
    <row r="84" spans="1:3" s="434" customFormat="1" ht="12" customHeight="1" thickBot="1">
      <c r="A84" s="482" t="s">
        <v>337</v>
      </c>
      <c r="B84" s="302" t="s">
        <v>480</v>
      </c>
      <c r="C84" s="480"/>
    </row>
    <row r="85" spans="1:3" s="434" customFormat="1" ht="13.5" customHeight="1" thickBot="1">
      <c r="A85" s="482" t="s">
        <v>339</v>
      </c>
      <c r="B85" s="302" t="s">
        <v>338</v>
      </c>
      <c r="C85" s="480"/>
    </row>
    <row r="86" spans="1:3" s="434" customFormat="1" ht="15.75" customHeight="1" thickBot="1">
      <c r="A86" s="482" t="s">
        <v>351</v>
      </c>
      <c r="B86" s="442" t="s">
        <v>483</v>
      </c>
      <c r="C86" s="313">
        <f>+C63+C67+C72+C75+C79+C85+C84</f>
        <v>0</v>
      </c>
    </row>
    <row r="87" spans="1:3" s="434" customFormat="1" ht="16.5" customHeight="1" thickBot="1">
      <c r="A87" s="483" t="s">
        <v>482</v>
      </c>
      <c r="B87" s="443" t="s">
        <v>484</v>
      </c>
      <c r="C87" s="313">
        <f>+C62+C86</f>
        <v>0</v>
      </c>
    </row>
    <row r="88" spans="1:3" s="434" customFormat="1" ht="83.25" customHeight="1">
      <c r="A88" s="5"/>
      <c r="B88" s="6"/>
      <c r="C88" s="314"/>
    </row>
    <row r="89" spans="1:3" ht="16.5" customHeight="1">
      <c r="A89" s="624" t="s">
        <v>48</v>
      </c>
      <c r="B89" s="624"/>
      <c r="C89" s="624"/>
    </row>
    <row r="90" spans="1:3" s="444" customFormat="1" ht="16.5" customHeight="1" thickBot="1">
      <c r="A90" s="626" t="s">
        <v>153</v>
      </c>
      <c r="B90" s="626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33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8" t="s">
        <v>442</v>
      </c>
      <c r="C93" s="306">
        <f>C94+C95+C96+C97+C98+C111</f>
        <v>0</v>
      </c>
    </row>
    <row r="94" spans="1:3" ht="12" customHeight="1">
      <c r="A94" s="17" t="s">
        <v>99</v>
      </c>
      <c r="B94" s="10" t="s">
        <v>50</v>
      </c>
      <c r="C94" s="308"/>
    </row>
    <row r="95" spans="1:3" ht="12" customHeight="1">
      <c r="A95" s="14" t="s">
        <v>100</v>
      </c>
      <c r="B95" s="8" t="s">
        <v>183</v>
      </c>
      <c r="C95" s="309"/>
    </row>
    <row r="96" spans="1:3" ht="12" customHeight="1">
      <c r="A96" s="14" t="s">
        <v>101</v>
      </c>
      <c r="B96" s="8" t="s">
        <v>140</v>
      </c>
      <c r="C96" s="311"/>
    </row>
    <row r="97" spans="1:3" ht="12" customHeight="1">
      <c r="A97" s="14" t="s">
        <v>102</v>
      </c>
      <c r="B97" s="11" t="s">
        <v>184</v>
      </c>
      <c r="C97" s="311"/>
    </row>
    <row r="98" spans="1:3" ht="12" customHeight="1">
      <c r="A98" s="14" t="s">
        <v>113</v>
      </c>
      <c r="B98" s="19" t="s">
        <v>185</v>
      </c>
      <c r="C98" s="311"/>
    </row>
    <row r="99" spans="1:3" ht="12" customHeight="1">
      <c r="A99" s="14" t="s">
        <v>103</v>
      </c>
      <c r="B99" s="8" t="s">
        <v>447</v>
      </c>
      <c r="C99" s="311"/>
    </row>
    <row r="100" spans="1:3" ht="12" customHeight="1">
      <c r="A100" s="14" t="s">
        <v>104</v>
      </c>
      <c r="B100" s="145" t="s">
        <v>446</v>
      </c>
      <c r="C100" s="311"/>
    </row>
    <row r="101" spans="1:3" ht="12" customHeight="1">
      <c r="A101" s="14" t="s">
        <v>114</v>
      </c>
      <c r="B101" s="145" t="s">
        <v>445</v>
      </c>
      <c r="C101" s="311"/>
    </row>
    <row r="102" spans="1:3" ht="12" customHeight="1">
      <c r="A102" s="14" t="s">
        <v>115</v>
      </c>
      <c r="B102" s="143" t="s">
        <v>354</v>
      </c>
      <c r="C102" s="311"/>
    </row>
    <row r="103" spans="1:3" ht="12" customHeight="1">
      <c r="A103" s="14" t="s">
        <v>116</v>
      </c>
      <c r="B103" s="144" t="s">
        <v>355</v>
      </c>
      <c r="C103" s="311"/>
    </row>
    <row r="104" spans="1:3" ht="12" customHeight="1">
      <c r="A104" s="14" t="s">
        <v>117</v>
      </c>
      <c r="B104" s="144" t="s">
        <v>356</v>
      </c>
      <c r="C104" s="311"/>
    </row>
    <row r="105" spans="1:3" ht="12" customHeight="1">
      <c r="A105" s="14" t="s">
        <v>119</v>
      </c>
      <c r="B105" s="143" t="s">
        <v>357</v>
      </c>
      <c r="C105" s="311"/>
    </row>
    <row r="106" spans="1:3" ht="12" customHeight="1">
      <c r="A106" s="14" t="s">
        <v>186</v>
      </c>
      <c r="B106" s="143" t="s">
        <v>358</v>
      </c>
      <c r="C106" s="311"/>
    </row>
    <row r="107" spans="1:3" ht="12" customHeight="1">
      <c r="A107" s="14" t="s">
        <v>352</v>
      </c>
      <c r="B107" s="144" t="s">
        <v>359</v>
      </c>
      <c r="C107" s="311"/>
    </row>
    <row r="108" spans="1:3" ht="12" customHeight="1">
      <c r="A108" s="13" t="s">
        <v>353</v>
      </c>
      <c r="B108" s="145" t="s">
        <v>360</v>
      </c>
      <c r="C108" s="311"/>
    </row>
    <row r="109" spans="1:3" ht="12" customHeight="1">
      <c r="A109" s="14" t="s">
        <v>443</v>
      </c>
      <c r="B109" s="145" t="s">
        <v>361</v>
      </c>
      <c r="C109" s="311"/>
    </row>
    <row r="110" spans="1:3" ht="12" customHeight="1">
      <c r="A110" s="16" t="s">
        <v>444</v>
      </c>
      <c r="B110" s="145" t="s">
        <v>362</v>
      </c>
      <c r="C110" s="311"/>
    </row>
    <row r="111" spans="1:3" ht="12" customHeight="1">
      <c r="A111" s="14" t="s">
        <v>448</v>
      </c>
      <c r="B111" s="11" t="s">
        <v>51</v>
      </c>
      <c r="C111" s="309"/>
    </row>
    <row r="112" spans="1:3" ht="12" customHeight="1">
      <c r="A112" s="14" t="s">
        <v>449</v>
      </c>
      <c r="B112" s="8" t="s">
        <v>451</v>
      </c>
      <c r="C112" s="309"/>
    </row>
    <row r="113" spans="1:3" ht="12" customHeight="1" thickBot="1">
      <c r="A113" s="18" t="s">
        <v>450</v>
      </c>
      <c r="B113" s="505" t="s">
        <v>452</v>
      </c>
      <c r="C113" s="315"/>
    </row>
    <row r="114" spans="1:3" ht="12" customHeight="1" thickBot="1">
      <c r="A114" s="502" t="s">
        <v>20</v>
      </c>
      <c r="B114" s="503" t="s">
        <v>363</v>
      </c>
      <c r="C114" s="504">
        <f>+C115+C117+C119</f>
        <v>0</v>
      </c>
    </row>
    <row r="115" spans="1:3" ht="12" customHeight="1">
      <c r="A115" s="15" t="s">
        <v>105</v>
      </c>
      <c r="B115" s="8" t="s">
        <v>232</v>
      </c>
      <c r="C115" s="310"/>
    </row>
    <row r="116" spans="1:3" ht="12" customHeight="1">
      <c r="A116" s="15" t="s">
        <v>106</v>
      </c>
      <c r="B116" s="12" t="s">
        <v>367</v>
      </c>
      <c r="C116" s="310"/>
    </row>
    <row r="117" spans="1:3" ht="12" customHeight="1">
      <c r="A117" s="15" t="s">
        <v>107</v>
      </c>
      <c r="B117" s="12" t="s">
        <v>187</v>
      </c>
      <c r="C117" s="309"/>
    </row>
    <row r="118" spans="1:3" ht="12" customHeight="1">
      <c r="A118" s="15" t="s">
        <v>108</v>
      </c>
      <c r="B118" s="12" t="s">
        <v>368</v>
      </c>
      <c r="C118" s="274"/>
    </row>
    <row r="119" spans="1:3" ht="12" customHeight="1">
      <c r="A119" s="15" t="s">
        <v>109</v>
      </c>
      <c r="B119" s="304" t="s">
        <v>581</v>
      </c>
      <c r="C119" s="274"/>
    </row>
    <row r="120" spans="1:3" ht="12" customHeight="1">
      <c r="A120" s="15" t="s">
        <v>118</v>
      </c>
      <c r="B120" s="303" t="s">
        <v>433</v>
      </c>
      <c r="C120" s="274"/>
    </row>
    <row r="121" spans="1:3" ht="12" customHeight="1">
      <c r="A121" s="15" t="s">
        <v>120</v>
      </c>
      <c r="B121" s="431" t="s">
        <v>373</v>
      </c>
      <c r="C121" s="274"/>
    </row>
    <row r="122" spans="1:3" ht="15">
      <c r="A122" s="15" t="s">
        <v>188</v>
      </c>
      <c r="B122" s="144" t="s">
        <v>356</v>
      </c>
      <c r="C122" s="274"/>
    </row>
    <row r="123" spans="1:3" ht="12" customHeight="1">
      <c r="A123" s="15" t="s">
        <v>189</v>
      </c>
      <c r="B123" s="144" t="s">
        <v>372</v>
      </c>
      <c r="C123" s="274"/>
    </row>
    <row r="124" spans="1:3" ht="12" customHeight="1">
      <c r="A124" s="15" t="s">
        <v>190</v>
      </c>
      <c r="B124" s="144" t="s">
        <v>371</v>
      </c>
      <c r="C124" s="274"/>
    </row>
    <row r="125" spans="1:3" ht="12" customHeight="1">
      <c r="A125" s="15" t="s">
        <v>364</v>
      </c>
      <c r="B125" s="144" t="s">
        <v>359</v>
      </c>
      <c r="C125" s="274"/>
    </row>
    <row r="126" spans="1:3" ht="12" customHeight="1">
      <c r="A126" s="15" t="s">
        <v>365</v>
      </c>
      <c r="B126" s="144" t="s">
        <v>370</v>
      </c>
      <c r="C126" s="274"/>
    </row>
    <row r="127" spans="1:3" ht="15.75" thickBot="1">
      <c r="A127" s="13" t="s">
        <v>366</v>
      </c>
      <c r="B127" s="144" t="s">
        <v>369</v>
      </c>
      <c r="C127" s="276"/>
    </row>
    <row r="128" spans="1:3" ht="12" customHeight="1" thickBot="1">
      <c r="A128" s="20" t="s">
        <v>21</v>
      </c>
      <c r="B128" s="124" t="s">
        <v>453</v>
      </c>
      <c r="C128" s="307">
        <f>+C93+C114</f>
        <v>0</v>
      </c>
    </row>
    <row r="129" spans="1:3" ht="12" customHeight="1" thickBot="1">
      <c r="A129" s="20" t="s">
        <v>22</v>
      </c>
      <c r="B129" s="124" t="s">
        <v>454</v>
      </c>
      <c r="C129" s="307">
        <f>+C130+C131+C132</f>
        <v>0</v>
      </c>
    </row>
    <row r="130" spans="1:3" ht="12" customHeight="1">
      <c r="A130" s="15" t="s">
        <v>271</v>
      </c>
      <c r="B130" s="12" t="s">
        <v>461</v>
      </c>
      <c r="C130" s="274"/>
    </row>
    <row r="131" spans="1:3" ht="12" customHeight="1">
      <c r="A131" s="15" t="s">
        <v>272</v>
      </c>
      <c r="B131" s="12" t="s">
        <v>462</v>
      </c>
      <c r="C131" s="274"/>
    </row>
    <row r="132" spans="1:3" ht="12" customHeight="1" thickBot="1">
      <c r="A132" s="13" t="s">
        <v>273</v>
      </c>
      <c r="B132" s="12" t="s">
        <v>463</v>
      </c>
      <c r="C132" s="274"/>
    </row>
    <row r="133" spans="1:3" ht="12" customHeight="1" thickBot="1">
      <c r="A133" s="20" t="s">
        <v>23</v>
      </c>
      <c r="B133" s="124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4"/>
    </row>
    <row r="135" spans="1:3" ht="12" customHeight="1">
      <c r="A135" s="15" t="s">
        <v>93</v>
      </c>
      <c r="B135" s="9" t="s">
        <v>456</v>
      </c>
      <c r="C135" s="274"/>
    </row>
    <row r="136" spans="1:3" ht="12" customHeight="1">
      <c r="A136" s="15" t="s">
        <v>94</v>
      </c>
      <c r="B136" s="9" t="s">
        <v>457</v>
      </c>
      <c r="C136" s="274"/>
    </row>
    <row r="137" spans="1:3" ht="12" customHeight="1">
      <c r="A137" s="15" t="s">
        <v>175</v>
      </c>
      <c r="B137" s="9" t="s">
        <v>458</v>
      </c>
      <c r="C137" s="274"/>
    </row>
    <row r="138" spans="1:3" ht="12" customHeight="1">
      <c r="A138" s="15" t="s">
        <v>176</v>
      </c>
      <c r="B138" s="9" t="s">
        <v>459</v>
      </c>
      <c r="C138" s="274"/>
    </row>
    <row r="139" spans="1:3" ht="12" customHeight="1" thickBot="1">
      <c r="A139" s="13" t="s">
        <v>177</v>
      </c>
      <c r="B139" s="9" t="s">
        <v>460</v>
      </c>
      <c r="C139" s="274"/>
    </row>
    <row r="140" spans="1:3" ht="12" customHeight="1" thickBot="1">
      <c r="A140" s="20" t="s">
        <v>24</v>
      </c>
      <c r="B140" s="124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374</v>
      </c>
      <c r="C141" s="274"/>
    </row>
    <row r="142" spans="1:3" ht="12" customHeight="1">
      <c r="A142" s="15" t="s">
        <v>96</v>
      </c>
      <c r="B142" s="9" t="s">
        <v>375</v>
      </c>
      <c r="C142" s="274"/>
    </row>
    <row r="143" spans="1:3" ht="12" customHeight="1">
      <c r="A143" s="15" t="s">
        <v>291</v>
      </c>
      <c r="B143" s="9" t="s">
        <v>469</v>
      </c>
      <c r="C143" s="274"/>
    </row>
    <row r="144" spans="1:3" ht="12" customHeight="1" thickBot="1">
      <c r="A144" s="13" t="s">
        <v>292</v>
      </c>
      <c r="B144" s="7" t="s">
        <v>394</v>
      </c>
      <c r="C144" s="274"/>
    </row>
    <row r="145" spans="1:3" ht="12" customHeight="1" thickBot="1">
      <c r="A145" s="20" t="s">
        <v>25</v>
      </c>
      <c r="B145" s="124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4"/>
    </row>
    <row r="147" spans="1:3" ht="12" customHeight="1">
      <c r="A147" s="15" t="s">
        <v>98</v>
      </c>
      <c r="B147" s="9" t="s">
        <v>472</v>
      </c>
      <c r="C147" s="274"/>
    </row>
    <row r="148" spans="1:3" ht="12" customHeight="1">
      <c r="A148" s="15" t="s">
        <v>303</v>
      </c>
      <c r="B148" s="9" t="s">
        <v>467</v>
      </c>
      <c r="C148" s="274"/>
    </row>
    <row r="149" spans="1:3" ht="12" customHeight="1">
      <c r="A149" s="15" t="s">
        <v>304</v>
      </c>
      <c r="B149" s="9" t="s">
        <v>473</v>
      </c>
      <c r="C149" s="274"/>
    </row>
    <row r="150" spans="1:3" ht="12" customHeight="1" thickBot="1">
      <c r="A150" s="15" t="s">
        <v>471</v>
      </c>
      <c r="B150" s="9" t="s">
        <v>474</v>
      </c>
      <c r="C150" s="274"/>
    </row>
    <row r="151" spans="1:3" ht="12" customHeight="1" thickBot="1">
      <c r="A151" s="20" t="s">
        <v>26</v>
      </c>
      <c r="B151" s="124" t="s">
        <v>475</v>
      </c>
      <c r="C151" s="506"/>
    </row>
    <row r="152" spans="1:3" ht="12" customHeight="1" thickBot="1">
      <c r="A152" s="20" t="s">
        <v>27</v>
      </c>
      <c r="B152" s="124" t="s">
        <v>476</v>
      </c>
      <c r="C152" s="506"/>
    </row>
    <row r="153" spans="1:9" ht="15" customHeight="1" thickBot="1">
      <c r="A153" s="20" t="s">
        <v>28</v>
      </c>
      <c r="B153" s="124" t="s">
        <v>478</v>
      </c>
      <c r="C153" s="445">
        <f>+C129+C133+C140+C145+C151+C152</f>
        <v>0</v>
      </c>
      <c r="F153" s="446"/>
      <c r="G153" s="447"/>
      <c r="H153" s="447"/>
      <c r="I153" s="447"/>
    </row>
    <row r="154" spans="1:3" s="434" customFormat="1" ht="12.75" customHeight="1" thickBot="1">
      <c r="A154" s="305" t="s">
        <v>29</v>
      </c>
      <c r="B154" s="398" t="s">
        <v>477</v>
      </c>
      <c r="C154" s="445">
        <f>+C128+C153</f>
        <v>0</v>
      </c>
    </row>
    <row r="155" ht="7.5" customHeight="1"/>
    <row r="156" spans="1:3" ht="15">
      <c r="A156" s="627" t="s">
        <v>376</v>
      </c>
      <c r="B156" s="627"/>
      <c r="C156" s="627"/>
    </row>
    <row r="157" spans="1:3" ht="15" customHeight="1" thickBot="1">
      <c r="A157" s="625" t="s">
        <v>154</v>
      </c>
      <c r="B157" s="625"/>
      <c r="C157" s="317" t="str">
        <f>C90</f>
        <v>Forintban!</v>
      </c>
    </row>
    <row r="158" spans="1:4" ht="13.5" customHeight="1" thickBot="1">
      <c r="A158" s="20">
        <v>1</v>
      </c>
      <c r="B158" s="27" t="s">
        <v>479</v>
      </c>
      <c r="C158" s="307">
        <f>+C62-C128</f>
        <v>0</v>
      </c>
      <c r="D158" s="448"/>
    </row>
    <row r="159" spans="1:3" ht="27.75" customHeight="1" thickBot="1">
      <c r="A159" s="20" t="s">
        <v>20</v>
      </c>
      <c r="B159" s="27" t="s">
        <v>485</v>
      </c>
      <c r="C159" s="307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..............................Önkormányzat
2018. ÉVI KÖLTSÉGVETÉS
KÖTELEZŐ FELADATAINAK MÉRLEGE &amp;R&amp;"Times New Roman CE,Félkövér dőlt"&amp;11 1.2. melléklet a ........./2018. (.......)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BreakPreview" zoomScale="60" workbookViewId="0" topLeftCell="A1">
      <selection activeCell="D30" sqref="D30"/>
    </sheetView>
  </sheetViews>
  <sheetFormatPr defaultColWidth="9.375" defaultRowHeight="12.75"/>
  <cols>
    <col min="1" max="1" width="5.75390625" style="86" customWidth="1"/>
    <col min="2" max="2" width="54.75390625" style="3" customWidth="1"/>
    <col min="3" max="4" width="17.625" style="3" customWidth="1"/>
    <col min="5" max="16384" width="9.375" style="3" customWidth="1"/>
  </cols>
  <sheetData>
    <row r="1" spans="2:4" ht="31.5" customHeight="1">
      <c r="B1" s="663" t="s">
        <v>7</v>
      </c>
      <c r="C1" s="663"/>
      <c r="D1" s="663"/>
    </row>
    <row r="2" spans="1:4" s="74" customFormat="1" ht="15.75" thickBot="1">
      <c r="A2" s="73"/>
      <c r="B2" s="390"/>
      <c r="D2" s="43" t="str">
        <f>'2. sz tájékoztató t'!I2</f>
        <v>Forintban!</v>
      </c>
    </row>
    <row r="3" spans="1:4" s="76" customFormat="1" ht="48" customHeight="1" thickBot="1">
      <c r="A3" s="75" t="s">
        <v>17</v>
      </c>
      <c r="B3" s="198" t="s">
        <v>18</v>
      </c>
      <c r="C3" s="198" t="s">
        <v>72</v>
      </c>
      <c r="D3" s="199" t="s">
        <v>73</v>
      </c>
    </row>
    <row r="4" spans="1:4" s="76" customFormat="1" ht="13.5" customHeight="1" thickBot="1">
      <c r="A4" s="34" t="s">
        <v>498</v>
      </c>
      <c r="B4" s="201" t="s">
        <v>499</v>
      </c>
      <c r="C4" s="201" t="s">
        <v>500</v>
      </c>
      <c r="D4" s="202" t="s">
        <v>502</v>
      </c>
    </row>
    <row r="5" spans="1:4" ht="18" customHeight="1">
      <c r="A5" s="134" t="s">
        <v>19</v>
      </c>
      <c r="B5" s="203" t="s">
        <v>167</v>
      </c>
      <c r="C5" s="132"/>
      <c r="D5" s="77"/>
    </row>
    <row r="6" spans="1:4" ht="18" customHeight="1">
      <c r="A6" s="78" t="s">
        <v>20</v>
      </c>
      <c r="B6" s="204" t="s">
        <v>168</v>
      </c>
      <c r="C6" s="133"/>
      <c r="D6" s="80"/>
    </row>
    <row r="7" spans="1:4" ht="18" customHeight="1">
      <c r="A7" s="78" t="s">
        <v>21</v>
      </c>
      <c r="B7" s="204" t="s">
        <v>121</v>
      </c>
      <c r="C7" s="133"/>
      <c r="D7" s="80"/>
    </row>
    <row r="8" spans="1:4" ht="18" customHeight="1">
      <c r="A8" s="78" t="s">
        <v>22</v>
      </c>
      <c r="B8" s="204" t="s">
        <v>122</v>
      </c>
      <c r="C8" s="133"/>
      <c r="D8" s="80"/>
    </row>
    <row r="9" spans="1:4" ht="18" customHeight="1">
      <c r="A9" s="78" t="s">
        <v>23</v>
      </c>
      <c r="B9" s="204" t="s">
        <v>160</v>
      </c>
      <c r="C9" s="133"/>
      <c r="D9" s="80"/>
    </row>
    <row r="10" spans="1:4" ht="18" customHeight="1">
      <c r="A10" s="78" t="s">
        <v>24</v>
      </c>
      <c r="B10" s="204" t="s">
        <v>161</v>
      </c>
      <c r="C10" s="133"/>
      <c r="D10" s="80"/>
    </row>
    <row r="11" spans="1:4" ht="18" customHeight="1">
      <c r="A11" s="78" t="s">
        <v>25</v>
      </c>
      <c r="B11" s="205" t="s">
        <v>162</v>
      </c>
      <c r="C11" s="133"/>
      <c r="D11" s="80"/>
    </row>
    <row r="12" spans="1:4" ht="18" customHeight="1">
      <c r="A12" s="78" t="s">
        <v>27</v>
      </c>
      <c r="B12" s="205" t="s">
        <v>163</v>
      </c>
      <c r="C12" s="133"/>
      <c r="D12" s="80"/>
    </row>
    <row r="13" spans="1:4" ht="18" customHeight="1">
      <c r="A13" s="78" t="s">
        <v>28</v>
      </c>
      <c r="B13" s="205" t="s">
        <v>164</v>
      </c>
      <c r="C13" s="133"/>
      <c r="D13" s="80"/>
    </row>
    <row r="14" spans="1:4" ht="18" customHeight="1">
      <c r="A14" s="78" t="s">
        <v>29</v>
      </c>
      <c r="B14" s="205" t="s">
        <v>165</v>
      </c>
      <c r="C14" s="133"/>
      <c r="D14" s="80"/>
    </row>
    <row r="15" spans="1:4" ht="22.5" customHeight="1">
      <c r="A15" s="78" t="s">
        <v>30</v>
      </c>
      <c r="B15" s="205" t="s">
        <v>166</v>
      </c>
      <c r="C15" s="133"/>
      <c r="D15" s="80"/>
    </row>
    <row r="16" spans="1:4" ht="18" customHeight="1">
      <c r="A16" s="78" t="s">
        <v>31</v>
      </c>
      <c r="B16" s="204" t="s">
        <v>123</v>
      </c>
      <c r="C16" s="133"/>
      <c r="D16" s="80"/>
    </row>
    <row r="17" spans="1:4" ht="18" customHeight="1">
      <c r="A17" s="78" t="s">
        <v>32</v>
      </c>
      <c r="B17" s="204" t="s">
        <v>9</v>
      </c>
      <c r="C17" s="133"/>
      <c r="D17" s="80"/>
    </row>
    <row r="18" spans="1:4" ht="18" customHeight="1">
      <c r="A18" s="78" t="s">
        <v>33</v>
      </c>
      <c r="B18" s="204" t="s">
        <v>8</v>
      </c>
      <c r="C18" s="133"/>
      <c r="D18" s="80"/>
    </row>
    <row r="19" spans="1:4" ht="18" customHeight="1">
      <c r="A19" s="78" t="s">
        <v>34</v>
      </c>
      <c r="B19" s="204" t="s">
        <v>124</v>
      </c>
      <c r="C19" s="133"/>
      <c r="D19" s="80"/>
    </row>
    <row r="20" spans="1:4" ht="18" customHeight="1">
      <c r="A20" s="78" t="s">
        <v>35</v>
      </c>
      <c r="B20" s="204" t="s">
        <v>125</v>
      </c>
      <c r="C20" s="133"/>
      <c r="D20" s="80"/>
    </row>
    <row r="21" spans="1:4" ht="18" customHeight="1">
      <c r="A21" s="78" t="s">
        <v>36</v>
      </c>
      <c r="B21" s="123"/>
      <c r="C21" s="79"/>
      <c r="D21" s="80"/>
    </row>
    <row r="22" spans="1:4" ht="18" customHeight="1">
      <c r="A22" s="78" t="s">
        <v>37</v>
      </c>
      <c r="B22" s="81"/>
      <c r="C22" s="79"/>
      <c r="D22" s="80"/>
    </row>
    <row r="23" spans="1:4" ht="18" customHeight="1">
      <c r="A23" s="78" t="s">
        <v>38</v>
      </c>
      <c r="B23" s="81"/>
      <c r="C23" s="79"/>
      <c r="D23" s="80"/>
    </row>
    <row r="24" spans="1:4" ht="18" customHeight="1">
      <c r="A24" s="78" t="s">
        <v>39</v>
      </c>
      <c r="B24" s="81"/>
      <c r="C24" s="79"/>
      <c r="D24" s="80"/>
    </row>
    <row r="25" spans="1:4" ht="18" customHeight="1">
      <c r="A25" s="78" t="s">
        <v>40</v>
      </c>
      <c r="B25" s="81"/>
      <c r="C25" s="79"/>
      <c r="D25" s="80"/>
    </row>
    <row r="26" spans="1:4" ht="18" customHeight="1">
      <c r="A26" s="78" t="s">
        <v>41</v>
      </c>
      <c r="B26" s="81"/>
      <c r="C26" s="79"/>
      <c r="D26" s="80"/>
    </row>
    <row r="27" spans="1:4" ht="18" customHeight="1">
      <c r="A27" s="78" t="s">
        <v>42</v>
      </c>
      <c r="B27" s="81"/>
      <c r="C27" s="79"/>
      <c r="D27" s="80"/>
    </row>
    <row r="28" spans="1:4" ht="18" customHeight="1">
      <c r="A28" s="78" t="s">
        <v>43</v>
      </c>
      <c r="B28" s="81"/>
      <c r="C28" s="79"/>
      <c r="D28" s="80"/>
    </row>
    <row r="29" spans="1:4" ht="18" customHeight="1" thickBot="1">
      <c r="A29" s="135" t="s">
        <v>44</v>
      </c>
      <c r="B29" s="82"/>
      <c r="C29" s="83"/>
      <c r="D29" s="84"/>
    </row>
    <row r="30" spans="1:4" ht="18" customHeight="1" thickBot="1">
      <c r="A30" s="35" t="s">
        <v>45</v>
      </c>
      <c r="B30" s="209" t="s">
        <v>54</v>
      </c>
      <c r="C30" s="210">
        <f>+C5+C6+C7+C8+C9+C16+C17+C18+C19+C20+C21+C22+C23+C24+C25+C26+C27+C28+C29</f>
        <v>0</v>
      </c>
      <c r="D30" s="211">
        <f>+D5+D6+D7+D8+D9+D16+D17+D18+D19+D20+D21+D22+D23+D24+D25+D26+D27+D28+D29</f>
        <v>0</v>
      </c>
    </row>
    <row r="31" spans="1:4" ht="8.25" customHeight="1">
      <c r="A31" s="85"/>
      <c r="B31" s="662"/>
      <c r="C31" s="662"/>
      <c r="D31" s="662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BreakPreview" zoomScale="60" zoomScaleNormal="175" workbookViewId="0" topLeftCell="A4">
      <selection activeCell="O26" sqref="O26"/>
    </sheetView>
  </sheetViews>
  <sheetFormatPr defaultColWidth="9.375" defaultRowHeight="12.75"/>
  <cols>
    <col min="1" max="1" width="4.75390625" style="102" customWidth="1"/>
    <col min="2" max="2" width="31.125" style="115" customWidth="1"/>
    <col min="3" max="4" width="9.00390625" style="115" customWidth="1"/>
    <col min="5" max="5" width="9.50390625" style="115" customWidth="1"/>
    <col min="6" max="6" width="8.75390625" style="115" customWidth="1"/>
    <col min="7" max="7" width="8.625" style="115" customWidth="1"/>
    <col min="8" max="8" width="8.75390625" style="115" customWidth="1"/>
    <col min="9" max="9" width="8.125" style="115" customWidth="1"/>
    <col min="10" max="14" width="9.50390625" style="115" customWidth="1"/>
    <col min="15" max="15" width="12.625" style="102" customWidth="1"/>
    <col min="16" max="16384" width="9.375" style="115" customWidth="1"/>
  </cols>
  <sheetData>
    <row r="1" spans="1:15" ht="31.5" customHeight="1">
      <c r="A1" s="667" t="str">
        <f>+CONCATENATE("Előirányzat-felhasználási terv",CHAR(10),LEFT(ÖSSZEFÜGGÉSEK!A5,4),". évre")</f>
        <v>Előirányzat-felhasználási terv
2018. évre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ht="15.75" thickBot="1">
      <c r="O2" s="4" t="str">
        <f>'3. sz tájékoztató t.'!D2</f>
        <v>Forintban!</v>
      </c>
    </row>
    <row r="3" spans="1:15" s="102" customFormat="1" ht="25.5" customHeight="1" thickBot="1">
      <c r="A3" s="99" t="s">
        <v>17</v>
      </c>
      <c r="B3" s="100" t="s">
        <v>62</v>
      </c>
      <c r="C3" s="100" t="s">
        <v>74</v>
      </c>
      <c r="D3" s="100" t="s">
        <v>75</v>
      </c>
      <c r="E3" s="100" t="s">
        <v>76</v>
      </c>
      <c r="F3" s="100" t="s">
        <v>77</v>
      </c>
      <c r="G3" s="100" t="s">
        <v>78</v>
      </c>
      <c r="H3" s="100" t="s">
        <v>79</v>
      </c>
      <c r="I3" s="100" t="s">
        <v>80</v>
      </c>
      <c r="J3" s="100" t="s">
        <v>81</v>
      </c>
      <c r="K3" s="100" t="s">
        <v>82</v>
      </c>
      <c r="L3" s="100" t="s">
        <v>83</v>
      </c>
      <c r="M3" s="100" t="s">
        <v>84</v>
      </c>
      <c r="N3" s="100" t="s">
        <v>85</v>
      </c>
      <c r="O3" s="101" t="s">
        <v>54</v>
      </c>
    </row>
    <row r="4" spans="1:15" s="104" customFormat="1" ht="15" customHeight="1" thickBot="1">
      <c r="A4" s="103" t="s">
        <v>19</v>
      </c>
      <c r="B4" s="664" t="s">
        <v>57</v>
      </c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6"/>
    </row>
    <row r="5" spans="1:15" s="104" customFormat="1" ht="15">
      <c r="A5" s="105" t="s">
        <v>20</v>
      </c>
      <c r="B5" s="499" t="s">
        <v>377</v>
      </c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106">
        <f aca="true" t="shared" si="0" ref="O5:O25">SUM(C5:N5)</f>
        <v>0</v>
      </c>
    </row>
    <row r="6" spans="1:15" s="109" customFormat="1" ht="15">
      <c r="A6" s="107" t="s">
        <v>21</v>
      </c>
      <c r="B6" s="297" t="s">
        <v>424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  <c r="N6" s="572"/>
      <c r="O6" s="108">
        <f t="shared" si="0"/>
        <v>0</v>
      </c>
    </row>
    <row r="7" spans="1:15" s="109" customFormat="1" ht="15">
      <c r="A7" s="107" t="s">
        <v>22</v>
      </c>
      <c r="B7" s="296" t="s">
        <v>425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110">
        <f t="shared" si="0"/>
        <v>0</v>
      </c>
    </row>
    <row r="8" spans="1:15" s="109" customFormat="1" ht="13.5" customHeight="1">
      <c r="A8" s="107" t="s">
        <v>23</v>
      </c>
      <c r="B8" s="295" t="s">
        <v>174</v>
      </c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108">
        <f t="shared" si="0"/>
        <v>0</v>
      </c>
    </row>
    <row r="9" spans="1:15" s="109" customFormat="1" ht="13.5" customHeight="1">
      <c r="A9" s="107" t="s">
        <v>24</v>
      </c>
      <c r="B9" s="295" t="s">
        <v>426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108">
        <f t="shared" si="0"/>
        <v>0</v>
      </c>
    </row>
    <row r="10" spans="1:15" s="109" customFormat="1" ht="13.5" customHeight="1">
      <c r="A10" s="107" t="s">
        <v>25</v>
      </c>
      <c r="B10" s="295" t="s">
        <v>10</v>
      </c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108">
        <f t="shared" si="0"/>
        <v>0</v>
      </c>
    </row>
    <row r="11" spans="1:15" s="109" customFormat="1" ht="13.5" customHeight="1">
      <c r="A11" s="107" t="s">
        <v>26</v>
      </c>
      <c r="B11" s="295" t="s">
        <v>379</v>
      </c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108">
        <f t="shared" si="0"/>
        <v>0</v>
      </c>
    </row>
    <row r="12" spans="1:15" s="109" customFormat="1" ht="15">
      <c r="A12" s="107" t="s">
        <v>27</v>
      </c>
      <c r="B12" s="297" t="s">
        <v>412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108">
        <f t="shared" si="0"/>
        <v>0</v>
      </c>
    </row>
    <row r="13" spans="1:15" s="109" customFormat="1" ht="13.5" customHeight="1" thickBot="1">
      <c r="A13" s="107" t="s">
        <v>28</v>
      </c>
      <c r="B13" s="295" t="s">
        <v>11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108">
        <f t="shared" si="0"/>
        <v>0</v>
      </c>
    </row>
    <row r="14" spans="1:15" s="104" customFormat="1" ht="15.75" customHeight="1" thickBot="1">
      <c r="A14" s="103" t="s">
        <v>29</v>
      </c>
      <c r="B14" s="36" t="s">
        <v>110</v>
      </c>
      <c r="C14" s="574">
        <f aca="true" t="shared" si="1" ref="C14:N14">SUM(C5:C13)</f>
        <v>0</v>
      </c>
      <c r="D14" s="574">
        <f t="shared" si="1"/>
        <v>0</v>
      </c>
      <c r="E14" s="574">
        <f t="shared" si="1"/>
        <v>0</v>
      </c>
      <c r="F14" s="574">
        <f t="shared" si="1"/>
        <v>0</v>
      </c>
      <c r="G14" s="574">
        <f t="shared" si="1"/>
        <v>0</v>
      </c>
      <c r="H14" s="574">
        <f t="shared" si="1"/>
        <v>0</v>
      </c>
      <c r="I14" s="574">
        <f t="shared" si="1"/>
        <v>0</v>
      </c>
      <c r="J14" s="574">
        <f t="shared" si="1"/>
        <v>0</v>
      </c>
      <c r="K14" s="574">
        <f t="shared" si="1"/>
        <v>0</v>
      </c>
      <c r="L14" s="574">
        <f t="shared" si="1"/>
        <v>0</v>
      </c>
      <c r="M14" s="574">
        <f t="shared" si="1"/>
        <v>0</v>
      </c>
      <c r="N14" s="574">
        <f t="shared" si="1"/>
        <v>0</v>
      </c>
      <c r="O14" s="111">
        <f>SUM(C14:N14)</f>
        <v>0</v>
      </c>
    </row>
    <row r="15" spans="1:15" s="104" customFormat="1" ht="15" customHeight="1" thickBot="1">
      <c r="A15" s="103" t="s">
        <v>30</v>
      </c>
      <c r="B15" s="664" t="s">
        <v>58</v>
      </c>
      <c r="C15" s="665"/>
      <c r="D15" s="665"/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6"/>
    </row>
    <row r="16" spans="1:15" s="109" customFormat="1" ht="13.5" customHeight="1">
      <c r="A16" s="112" t="s">
        <v>31</v>
      </c>
      <c r="B16" s="298" t="s">
        <v>63</v>
      </c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110">
        <f t="shared" si="0"/>
        <v>0</v>
      </c>
    </row>
    <row r="17" spans="1:15" s="109" customFormat="1" ht="27" customHeight="1">
      <c r="A17" s="107" t="s">
        <v>32</v>
      </c>
      <c r="B17" s="297" t="s">
        <v>183</v>
      </c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108">
        <f t="shared" si="0"/>
        <v>0</v>
      </c>
    </row>
    <row r="18" spans="1:15" s="109" customFormat="1" ht="13.5" customHeight="1">
      <c r="A18" s="107" t="s">
        <v>33</v>
      </c>
      <c r="B18" s="295" t="s">
        <v>140</v>
      </c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108">
        <f t="shared" si="0"/>
        <v>0</v>
      </c>
    </row>
    <row r="19" spans="1:15" s="109" customFormat="1" ht="13.5" customHeight="1">
      <c r="A19" s="107" t="s">
        <v>34</v>
      </c>
      <c r="B19" s="295" t="s">
        <v>184</v>
      </c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72"/>
      <c r="N19" s="572"/>
      <c r="O19" s="108">
        <f t="shared" si="0"/>
        <v>0</v>
      </c>
    </row>
    <row r="20" spans="1:15" s="109" customFormat="1" ht="13.5" customHeight="1">
      <c r="A20" s="107" t="s">
        <v>35</v>
      </c>
      <c r="B20" s="295" t="s">
        <v>12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108">
        <f t="shared" si="0"/>
        <v>0</v>
      </c>
    </row>
    <row r="21" spans="1:15" s="109" customFormat="1" ht="13.5" customHeight="1">
      <c r="A21" s="107" t="s">
        <v>36</v>
      </c>
      <c r="B21" s="295" t="s">
        <v>232</v>
      </c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108">
        <f t="shared" si="0"/>
        <v>0</v>
      </c>
    </row>
    <row r="22" spans="1:15" s="109" customFormat="1" ht="15">
      <c r="A22" s="107" t="s">
        <v>37</v>
      </c>
      <c r="B22" s="297" t="s">
        <v>187</v>
      </c>
      <c r="C22" s="572"/>
      <c r="D22" s="572"/>
      <c r="E22" s="572"/>
      <c r="F22" s="572"/>
      <c r="G22" s="572"/>
      <c r="H22" s="572"/>
      <c r="I22" s="572"/>
      <c r="J22" s="572"/>
      <c r="K22" s="572"/>
      <c r="L22" s="572"/>
      <c r="M22" s="572"/>
      <c r="N22" s="572"/>
      <c r="O22" s="108">
        <f t="shared" si="0"/>
        <v>0</v>
      </c>
    </row>
    <row r="23" spans="1:15" s="109" customFormat="1" ht="13.5" customHeight="1">
      <c r="A23" s="107" t="s">
        <v>38</v>
      </c>
      <c r="B23" s="295" t="s">
        <v>234</v>
      </c>
      <c r="C23" s="572"/>
      <c r="D23" s="572"/>
      <c r="E23" s="572"/>
      <c r="F23" s="572"/>
      <c r="G23" s="572"/>
      <c r="H23" s="572"/>
      <c r="I23" s="572"/>
      <c r="J23" s="572"/>
      <c r="K23" s="572"/>
      <c r="L23" s="572"/>
      <c r="M23" s="572"/>
      <c r="N23" s="572"/>
      <c r="O23" s="108">
        <f t="shared" si="0"/>
        <v>0</v>
      </c>
    </row>
    <row r="24" spans="1:15" s="109" customFormat="1" ht="13.5" customHeight="1" thickBot="1">
      <c r="A24" s="107" t="s">
        <v>39</v>
      </c>
      <c r="B24" s="295" t="s">
        <v>13</v>
      </c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108">
        <f t="shared" si="0"/>
        <v>0</v>
      </c>
    </row>
    <row r="25" spans="1:15" s="104" customFormat="1" ht="15.75" customHeight="1" thickBot="1">
      <c r="A25" s="113" t="s">
        <v>40</v>
      </c>
      <c r="B25" s="36" t="s">
        <v>111</v>
      </c>
      <c r="C25" s="574">
        <f aca="true" t="shared" si="2" ref="C25:N25">SUM(C16:C24)</f>
        <v>0</v>
      </c>
      <c r="D25" s="574">
        <f t="shared" si="2"/>
        <v>0</v>
      </c>
      <c r="E25" s="574">
        <f t="shared" si="2"/>
        <v>0</v>
      </c>
      <c r="F25" s="574">
        <f t="shared" si="2"/>
        <v>0</v>
      </c>
      <c r="G25" s="574">
        <f t="shared" si="2"/>
        <v>0</v>
      </c>
      <c r="H25" s="574">
        <f t="shared" si="2"/>
        <v>0</v>
      </c>
      <c r="I25" s="574">
        <f t="shared" si="2"/>
        <v>0</v>
      </c>
      <c r="J25" s="574">
        <f t="shared" si="2"/>
        <v>0</v>
      </c>
      <c r="K25" s="574">
        <f t="shared" si="2"/>
        <v>0</v>
      </c>
      <c r="L25" s="574">
        <f t="shared" si="2"/>
        <v>0</v>
      </c>
      <c r="M25" s="574">
        <f t="shared" si="2"/>
        <v>0</v>
      </c>
      <c r="N25" s="574">
        <f t="shared" si="2"/>
        <v>0</v>
      </c>
      <c r="O25" s="111">
        <f t="shared" si="0"/>
        <v>0</v>
      </c>
    </row>
    <row r="26" spans="1:15" ht="15.75" thickBot="1">
      <c r="A26" s="113" t="s">
        <v>41</v>
      </c>
      <c r="B26" s="299" t="s">
        <v>112</v>
      </c>
      <c r="C26" s="575">
        <f aca="true" t="shared" si="3" ref="C26:O26">C14-C25</f>
        <v>0</v>
      </c>
      <c r="D26" s="575">
        <f t="shared" si="3"/>
        <v>0</v>
      </c>
      <c r="E26" s="575">
        <f t="shared" si="3"/>
        <v>0</v>
      </c>
      <c r="F26" s="575">
        <f t="shared" si="3"/>
        <v>0</v>
      </c>
      <c r="G26" s="575">
        <f t="shared" si="3"/>
        <v>0</v>
      </c>
      <c r="H26" s="575">
        <f t="shared" si="3"/>
        <v>0</v>
      </c>
      <c r="I26" s="575">
        <f t="shared" si="3"/>
        <v>0</v>
      </c>
      <c r="J26" s="575">
        <f t="shared" si="3"/>
        <v>0</v>
      </c>
      <c r="K26" s="575">
        <f t="shared" si="3"/>
        <v>0</v>
      </c>
      <c r="L26" s="575">
        <f t="shared" si="3"/>
        <v>0</v>
      </c>
      <c r="M26" s="575">
        <f t="shared" si="3"/>
        <v>0</v>
      </c>
      <c r="N26" s="575">
        <f t="shared" si="3"/>
        <v>0</v>
      </c>
      <c r="O26" s="114">
        <f t="shared" si="3"/>
        <v>0</v>
      </c>
    </row>
    <row r="27" ht="15">
      <c r="A27" s="116"/>
    </row>
    <row r="28" spans="2:15" ht="15">
      <c r="B28" s="117"/>
      <c r="C28" s="118"/>
      <c r="D28" s="118"/>
      <c r="O28" s="115"/>
    </row>
    <row r="29" ht="15">
      <c r="O29" s="115"/>
    </row>
    <row r="30" ht="15">
      <c r="O30" s="115"/>
    </row>
    <row r="31" ht="15">
      <c r="O31" s="115"/>
    </row>
    <row r="32" ht="15">
      <c r="O32" s="115"/>
    </row>
    <row r="33" ht="15">
      <c r="O33" s="115"/>
    </row>
    <row r="34" ht="15">
      <c r="O34" s="115"/>
    </row>
    <row r="35" ht="15">
      <c r="O35" s="115"/>
    </row>
    <row r="36" ht="15">
      <c r="O36" s="115"/>
    </row>
    <row r="37" ht="15">
      <c r="O37" s="115"/>
    </row>
    <row r="38" ht="15">
      <c r="O38" s="115"/>
    </row>
    <row r="39" ht="15">
      <c r="O39" s="115"/>
    </row>
    <row r="40" ht="15">
      <c r="O40" s="115"/>
    </row>
    <row r="41" ht="15">
      <c r="O41" s="115"/>
    </row>
    <row r="42" ht="15">
      <c r="O42" s="115"/>
    </row>
    <row r="43" ht="15">
      <c r="O43" s="115"/>
    </row>
    <row r="44" ht="15">
      <c r="O44" s="115"/>
    </row>
    <row r="45" ht="15">
      <c r="O45" s="115"/>
    </row>
    <row r="46" ht="15">
      <c r="O46" s="115"/>
    </row>
    <row r="47" ht="15">
      <c r="O47" s="115"/>
    </row>
    <row r="48" ht="15">
      <c r="O48" s="115"/>
    </row>
    <row r="49" ht="15">
      <c r="O49" s="115"/>
    </row>
    <row r="50" ht="15">
      <c r="O50" s="115"/>
    </row>
    <row r="51" ht="15">
      <c r="O51" s="115"/>
    </row>
    <row r="52" ht="15">
      <c r="O52" s="115"/>
    </row>
    <row r="53" ht="15">
      <c r="O53" s="115"/>
    </row>
    <row r="54" ht="15">
      <c r="O54" s="115"/>
    </row>
    <row r="55" ht="15">
      <c r="O55" s="115"/>
    </row>
    <row r="56" ht="15">
      <c r="O56" s="115"/>
    </row>
    <row r="57" ht="15">
      <c r="O57" s="115"/>
    </row>
    <row r="58" ht="15">
      <c r="O58" s="115"/>
    </row>
    <row r="59" ht="15">
      <c r="O59" s="115"/>
    </row>
    <row r="60" ht="15">
      <c r="O60" s="115"/>
    </row>
    <row r="61" ht="15">
      <c r="O61" s="115"/>
    </row>
    <row r="62" ht="15">
      <c r="O62" s="115"/>
    </row>
    <row r="63" ht="15">
      <c r="O63" s="115"/>
    </row>
    <row r="64" ht="15">
      <c r="O64" s="115"/>
    </row>
    <row r="65" ht="15">
      <c r="O65" s="115"/>
    </row>
    <row r="66" ht="15">
      <c r="O66" s="115"/>
    </row>
    <row r="67" ht="15">
      <c r="O67" s="115"/>
    </row>
    <row r="68" ht="15">
      <c r="O68" s="115"/>
    </row>
    <row r="69" ht="15">
      <c r="O69" s="115"/>
    </row>
    <row r="70" ht="15">
      <c r="O70" s="115"/>
    </row>
    <row r="71" ht="15">
      <c r="O71" s="115"/>
    </row>
    <row r="72" ht="15">
      <c r="O72" s="115"/>
    </row>
    <row r="73" ht="15">
      <c r="O73" s="115"/>
    </row>
    <row r="74" ht="15">
      <c r="O74" s="115"/>
    </row>
    <row r="75" ht="15">
      <c r="O75" s="115"/>
    </row>
    <row r="76" ht="15">
      <c r="O76" s="115"/>
    </row>
    <row r="77" ht="15">
      <c r="O77" s="115"/>
    </row>
    <row r="78" ht="15">
      <c r="O78" s="115"/>
    </row>
    <row r="79" ht="15">
      <c r="O79" s="115"/>
    </row>
    <row r="80" ht="15">
      <c r="O80" s="115"/>
    </row>
    <row r="81" ht="15">
      <c r="O81" s="115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0"/>
  <sheetViews>
    <sheetView view="pageBreakPreview" zoomScale="60" workbookViewId="0" topLeftCell="A1">
      <selection activeCell="C22" sqref="C22"/>
    </sheetView>
  </sheetViews>
  <sheetFormatPr defaultColWidth="9.375" defaultRowHeight="12.75"/>
  <cols>
    <col min="1" max="1" width="88.625" style="46" customWidth="1"/>
    <col min="2" max="3" width="27.75390625" style="46" customWidth="1"/>
    <col min="4" max="16384" width="9.375" style="46" customWidth="1"/>
  </cols>
  <sheetData>
    <row r="1" spans="1:3" ht="47.25" customHeight="1">
      <c r="A1" s="675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675"/>
      <c r="C1" s="393"/>
    </row>
    <row r="2" spans="1:3" ht="22.5" customHeight="1" thickBot="1">
      <c r="A2" s="393"/>
      <c r="B2" s="394" t="s">
        <v>14</v>
      </c>
      <c r="C2" s="394"/>
    </row>
    <row r="3" spans="1:3" s="47" customFormat="1" ht="24" customHeight="1" thickBot="1">
      <c r="A3" s="301" t="s">
        <v>53</v>
      </c>
      <c r="B3" s="392"/>
      <c r="C3" s="392" t="s">
        <v>630</v>
      </c>
    </row>
    <row r="4" spans="1:3" s="48" customFormat="1" ht="13.5" thickBot="1">
      <c r="A4" s="190" t="s">
        <v>498</v>
      </c>
      <c r="B4" s="191" t="s">
        <v>499</v>
      </c>
      <c r="C4" s="191" t="s">
        <v>500</v>
      </c>
    </row>
    <row r="5" spans="1:3" ht="15">
      <c r="A5" s="669" t="s">
        <v>604</v>
      </c>
      <c r="B5" s="670"/>
      <c r="C5" s="604">
        <v>71382932</v>
      </c>
    </row>
    <row r="6" spans="1:3" ht="26.25" customHeight="1">
      <c r="A6" s="597" t="s">
        <v>605</v>
      </c>
      <c r="B6" s="598" t="s">
        <v>631</v>
      </c>
      <c r="C6" s="605">
        <v>20622000</v>
      </c>
    </row>
    <row r="7" spans="1:3" ht="19.5" customHeight="1">
      <c r="A7" s="597" t="s">
        <v>606</v>
      </c>
      <c r="B7" s="598" t="s">
        <v>631</v>
      </c>
      <c r="C7" s="605">
        <v>5880000</v>
      </c>
    </row>
    <row r="8" spans="1:3" ht="21.75" customHeight="1">
      <c r="A8" s="597" t="s">
        <v>605</v>
      </c>
      <c r="B8" s="598" t="s">
        <v>632</v>
      </c>
      <c r="C8" s="605">
        <v>10016400</v>
      </c>
    </row>
    <row r="9" spans="1:3" ht="15">
      <c r="A9" s="597" t="s">
        <v>606</v>
      </c>
      <c r="B9" s="598" t="s">
        <v>632</v>
      </c>
      <c r="C9" s="605">
        <v>2940000</v>
      </c>
    </row>
    <row r="10" spans="1:3" ht="15">
      <c r="A10" s="597" t="s">
        <v>607</v>
      </c>
      <c r="B10" s="598"/>
      <c r="C10" s="605">
        <v>0</v>
      </c>
    </row>
    <row r="11" spans="1:3" ht="15">
      <c r="A11" s="597" t="s">
        <v>608</v>
      </c>
      <c r="B11" s="598" t="s">
        <v>631</v>
      </c>
      <c r="C11" s="605">
        <v>4030533</v>
      </c>
    </row>
    <row r="12" spans="1:3" ht="15">
      <c r="A12" s="597" t="s">
        <v>608</v>
      </c>
      <c r="B12" s="598" t="s">
        <v>632</v>
      </c>
      <c r="C12" s="605">
        <v>1960800</v>
      </c>
    </row>
    <row r="13" spans="1:3" ht="38.25" customHeight="1">
      <c r="A13" s="669" t="s">
        <v>612</v>
      </c>
      <c r="B13" s="670"/>
      <c r="C13" s="606">
        <f>SUM(C6:C12)</f>
        <v>45449733</v>
      </c>
    </row>
    <row r="14" spans="1:3" ht="28.5" customHeight="1">
      <c r="A14" s="682" t="s">
        <v>613</v>
      </c>
      <c r="B14" s="683"/>
      <c r="C14" s="607">
        <v>32112000</v>
      </c>
    </row>
    <row r="15" spans="1:3" ht="15">
      <c r="A15" s="680" t="s">
        <v>614</v>
      </c>
      <c r="B15" s="684"/>
      <c r="C15" s="605"/>
    </row>
    <row r="16" spans="1:3" ht="15">
      <c r="A16" s="680" t="s">
        <v>615</v>
      </c>
      <c r="B16" s="684"/>
      <c r="C16" s="605"/>
    </row>
    <row r="17" spans="1:3" ht="15">
      <c r="A17" s="680" t="s">
        <v>616</v>
      </c>
      <c r="B17" s="684"/>
      <c r="C17" s="605">
        <v>8099168</v>
      </c>
    </row>
    <row r="18" spans="1:3" ht="15">
      <c r="A18" s="680" t="s">
        <v>617</v>
      </c>
      <c r="B18" s="684"/>
      <c r="C18" s="605">
        <v>250000</v>
      </c>
    </row>
    <row r="19" spans="1:3" ht="15">
      <c r="A19" s="600" t="s">
        <v>618</v>
      </c>
      <c r="B19" s="601"/>
      <c r="C19" s="605">
        <v>21879000</v>
      </c>
    </row>
    <row r="20" spans="1:3" ht="15">
      <c r="A20" s="676" t="s">
        <v>619</v>
      </c>
      <c r="B20" s="677"/>
      <c r="C20" s="605"/>
    </row>
    <row r="21" spans="1:3" ht="15">
      <c r="A21" s="676" t="s">
        <v>620</v>
      </c>
      <c r="B21" s="677"/>
      <c r="C21" s="608">
        <v>3924000</v>
      </c>
    </row>
    <row r="22" spans="1:3" ht="15">
      <c r="A22" s="678" t="s">
        <v>621</v>
      </c>
      <c r="B22" s="679"/>
      <c r="C22" s="609">
        <f>SUM(C15:C21)</f>
        <v>34152168</v>
      </c>
    </row>
    <row r="23" spans="1:3" ht="15">
      <c r="A23" s="680" t="s">
        <v>622</v>
      </c>
      <c r="B23" s="681"/>
      <c r="C23" s="605">
        <v>17253000</v>
      </c>
    </row>
    <row r="24" spans="1:3" ht="15">
      <c r="A24" s="680" t="s">
        <v>623</v>
      </c>
      <c r="B24" s="681"/>
      <c r="C24" s="605">
        <v>20236572</v>
      </c>
    </row>
    <row r="25" spans="1:3" s="49" customFormat="1" ht="19.5" customHeight="1">
      <c r="A25" s="680" t="s">
        <v>624</v>
      </c>
      <c r="B25" s="681"/>
      <c r="C25" s="605">
        <v>90630</v>
      </c>
    </row>
    <row r="26" spans="1:3" ht="15">
      <c r="A26" s="602" t="s">
        <v>625</v>
      </c>
      <c r="B26" s="603"/>
      <c r="C26" s="609">
        <f>SUM(C23:C25)</f>
        <v>37580202</v>
      </c>
    </row>
    <row r="27" spans="1:3" ht="15">
      <c r="A27" s="669" t="s">
        <v>626</v>
      </c>
      <c r="B27" s="670"/>
      <c r="C27" s="610">
        <f>SUM(C14,C22,C26)</f>
        <v>103844370</v>
      </c>
    </row>
    <row r="28" spans="1:3" ht="15">
      <c r="A28" s="671" t="s">
        <v>627</v>
      </c>
      <c r="B28" s="672"/>
      <c r="C28" s="610">
        <f>SUM(C27,C13,C5,)</f>
        <v>220677035</v>
      </c>
    </row>
    <row r="29" spans="1:3" ht="15">
      <c r="A29" s="673" t="s">
        <v>628</v>
      </c>
      <c r="B29" s="673"/>
      <c r="C29" s="605">
        <v>2755170</v>
      </c>
    </row>
    <row r="30" spans="1:3" ht="15">
      <c r="A30" s="674" t="s">
        <v>629</v>
      </c>
      <c r="B30" s="674"/>
      <c r="C30" s="610">
        <f>SUM(C29)</f>
        <v>2755170</v>
      </c>
    </row>
  </sheetData>
  <sheetProtection/>
  <mergeCells count="18">
    <mergeCell ref="A24:B24"/>
    <mergeCell ref="A25:B25"/>
    <mergeCell ref="A13:B13"/>
    <mergeCell ref="A14:B14"/>
    <mergeCell ref="A15:B15"/>
    <mergeCell ref="A16:B16"/>
    <mergeCell ref="A17:B17"/>
    <mergeCell ref="A18:B18"/>
    <mergeCell ref="A27:B27"/>
    <mergeCell ref="A28:B28"/>
    <mergeCell ref="A29:B29"/>
    <mergeCell ref="A30:B30"/>
    <mergeCell ref="A1:B1"/>
    <mergeCell ref="A5:B5"/>
    <mergeCell ref="A20:B20"/>
    <mergeCell ref="A21:B21"/>
    <mergeCell ref="A22:B22"/>
    <mergeCell ref="A23:B23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view="pageBreakPreview" zoomScale="60" zoomScaleNormal="145" workbookViewId="0" topLeftCell="A1">
      <selection activeCell="C8" sqref="C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1:4" ht="45" customHeight="1">
      <c r="A1" s="688" t="str">
        <f>+CONCATENATE("K I M U T A T Á S",CHAR(10),"a ",LEFT(ÖSSZEFÜGGÉSEK!A5,4),". évben céljelleggel juttatott támogatásokról")</f>
        <v>K I M U T A T Á S
a 2018. évben céljelleggel juttatott támogatásokról</v>
      </c>
      <c r="B1" s="688"/>
      <c r="C1" s="688"/>
      <c r="D1" s="688"/>
    </row>
    <row r="2" spans="1:4" ht="17.25" customHeight="1">
      <c r="A2" s="391"/>
      <c r="B2" s="391"/>
      <c r="C2" s="391"/>
      <c r="D2" s="391"/>
    </row>
    <row r="3" spans="1:4" ht="13.5" thickBot="1">
      <c r="A3" s="212"/>
      <c r="B3" s="212"/>
      <c r="C3" s="685" t="str">
        <f>'4.sz tájékoztató t.'!O2</f>
        <v>Forintban!</v>
      </c>
      <c r="D3" s="685"/>
    </row>
    <row r="4" spans="1:4" ht="42.75" customHeight="1" thickBot="1">
      <c r="A4" s="395" t="s">
        <v>70</v>
      </c>
      <c r="B4" s="396" t="s">
        <v>126</v>
      </c>
      <c r="C4" s="396" t="s">
        <v>127</v>
      </c>
      <c r="D4" s="397" t="s">
        <v>15</v>
      </c>
    </row>
    <row r="5" spans="1:4" ht="15.75" customHeight="1">
      <c r="A5" s="213" t="s">
        <v>19</v>
      </c>
      <c r="B5" s="591" t="s">
        <v>596</v>
      </c>
      <c r="C5" s="592" t="s">
        <v>597</v>
      </c>
      <c r="D5" s="593">
        <v>150000</v>
      </c>
    </row>
    <row r="6" spans="1:4" ht="15.75" customHeight="1">
      <c r="A6" s="214" t="s">
        <v>20</v>
      </c>
      <c r="B6" s="594" t="s">
        <v>598</v>
      </c>
      <c r="C6" s="594" t="s">
        <v>597</v>
      </c>
      <c r="D6" s="595">
        <v>75000</v>
      </c>
    </row>
    <row r="7" spans="1:4" ht="15.75" customHeight="1">
      <c r="A7" s="214" t="s">
        <v>21</v>
      </c>
      <c r="B7" s="594" t="s">
        <v>599</v>
      </c>
      <c r="C7" s="594" t="s">
        <v>597</v>
      </c>
      <c r="D7" s="595">
        <v>200000</v>
      </c>
    </row>
    <row r="8" spans="1:4" ht="15.75" customHeight="1">
      <c r="A8" s="214" t="s">
        <v>22</v>
      </c>
      <c r="B8" s="594" t="s">
        <v>600</v>
      </c>
      <c r="C8" s="594" t="s">
        <v>597</v>
      </c>
      <c r="D8" s="595">
        <v>200000</v>
      </c>
    </row>
    <row r="9" spans="1:4" ht="15.75" customHeight="1">
      <c r="A9" s="214" t="s">
        <v>23</v>
      </c>
      <c r="B9" s="594" t="s">
        <v>601</v>
      </c>
      <c r="C9" s="594" t="s">
        <v>597</v>
      </c>
      <c r="D9" s="595">
        <v>150000</v>
      </c>
    </row>
    <row r="10" spans="1:4" ht="15.75" customHeight="1">
      <c r="A10" s="214" t="s">
        <v>24</v>
      </c>
      <c r="B10" s="594" t="s">
        <v>602</v>
      </c>
      <c r="C10" s="594" t="s">
        <v>597</v>
      </c>
      <c r="D10" s="595">
        <v>150000</v>
      </c>
    </row>
    <row r="11" spans="1:4" ht="15.75" customHeight="1">
      <c r="A11" s="214" t="s">
        <v>25</v>
      </c>
      <c r="B11" s="594" t="s">
        <v>603</v>
      </c>
      <c r="C11" s="594" t="s">
        <v>597</v>
      </c>
      <c r="D11" s="595">
        <v>150000</v>
      </c>
    </row>
    <row r="12" spans="1:4" ht="15.75" customHeight="1">
      <c r="A12" s="214" t="s">
        <v>26</v>
      </c>
      <c r="B12" s="29"/>
      <c r="C12" s="29"/>
      <c r="D12" s="596"/>
    </row>
    <row r="13" spans="1:4" ht="15.75" customHeight="1">
      <c r="A13" s="214" t="s">
        <v>27</v>
      </c>
      <c r="B13" s="29"/>
      <c r="C13" s="29"/>
      <c r="D13" s="576"/>
    </row>
    <row r="14" spans="1:4" ht="15.75" customHeight="1">
      <c r="A14" s="214" t="s">
        <v>28</v>
      </c>
      <c r="B14" s="29"/>
      <c r="C14" s="29"/>
      <c r="D14" s="576"/>
    </row>
    <row r="15" spans="1:4" ht="15.75" customHeight="1">
      <c r="A15" s="214" t="s">
        <v>29</v>
      </c>
      <c r="B15" s="29"/>
      <c r="C15" s="29"/>
      <c r="D15" s="576"/>
    </row>
    <row r="16" spans="1:4" ht="15.75" customHeight="1">
      <c r="A16" s="214" t="s">
        <v>30</v>
      </c>
      <c r="B16" s="29"/>
      <c r="C16" s="29"/>
      <c r="D16" s="576"/>
    </row>
    <row r="17" spans="1:4" ht="15.75" customHeight="1">
      <c r="A17" s="214" t="s">
        <v>31</v>
      </c>
      <c r="B17" s="29"/>
      <c r="C17" s="29"/>
      <c r="D17" s="576"/>
    </row>
    <row r="18" spans="1:4" ht="15.75" customHeight="1">
      <c r="A18" s="214" t="s">
        <v>32</v>
      </c>
      <c r="B18" s="29"/>
      <c r="C18" s="29"/>
      <c r="D18" s="576"/>
    </row>
    <row r="19" spans="1:4" ht="15.75" customHeight="1">
      <c r="A19" s="214" t="s">
        <v>33</v>
      </c>
      <c r="B19" s="29"/>
      <c r="C19" s="29"/>
      <c r="D19" s="576"/>
    </row>
    <row r="20" spans="1:4" ht="15.75" customHeight="1">
      <c r="A20" s="214" t="s">
        <v>34</v>
      </c>
      <c r="B20" s="29"/>
      <c r="C20" s="29"/>
      <c r="D20" s="576"/>
    </row>
    <row r="21" spans="1:4" ht="15.75" customHeight="1">
      <c r="A21" s="214" t="s">
        <v>35</v>
      </c>
      <c r="B21" s="29"/>
      <c r="C21" s="29"/>
      <c r="D21" s="576"/>
    </row>
    <row r="22" spans="1:4" ht="15.75" customHeight="1">
      <c r="A22" s="214" t="s">
        <v>36</v>
      </c>
      <c r="B22" s="29"/>
      <c r="C22" s="29"/>
      <c r="D22" s="576"/>
    </row>
    <row r="23" spans="1:4" ht="15.75" customHeight="1">
      <c r="A23" s="214" t="s">
        <v>37</v>
      </c>
      <c r="B23" s="29"/>
      <c r="C23" s="29"/>
      <c r="D23" s="576"/>
    </row>
    <row r="24" spans="1:4" ht="15.75" customHeight="1">
      <c r="A24" s="214" t="s">
        <v>38</v>
      </c>
      <c r="B24" s="29"/>
      <c r="C24" s="29"/>
      <c r="D24" s="576"/>
    </row>
    <row r="25" spans="1:4" ht="15.75" customHeight="1">
      <c r="A25" s="214" t="s">
        <v>39</v>
      </c>
      <c r="B25" s="29"/>
      <c r="C25" s="29"/>
      <c r="D25" s="576"/>
    </row>
    <row r="26" spans="1:4" ht="15.75" customHeight="1">
      <c r="A26" s="214" t="s">
        <v>40</v>
      </c>
      <c r="B26" s="29"/>
      <c r="C26" s="29"/>
      <c r="D26" s="576"/>
    </row>
    <row r="27" spans="1:4" ht="15.75" customHeight="1">
      <c r="A27" s="214" t="s">
        <v>41</v>
      </c>
      <c r="B27" s="29"/>
      <c r="C27" s="29"/>
      <c r="D27" s="576"/>
    </row>
    <row r="28" spans="1:4" ht="15.75" customHeight="1">
      <c r="A28" s="214" t="s">
        <v>42</v>
      </c>
      <c r="B28" s="29"/>
      <c r="C28" s="29"/>
      <c r="D28" s="576"/>
    </row>
    <row r="29" spans="1:4" ht="15.75" customHeight="1">
      <c r="A29" s="214" t="s">
        <v>43</v>
      </c>
      <c r="B29" s="29"/>
      <c r="C29" s="29"/>
      <c r="D29" s="576"/>
    </row>
    <row r="30" spans="1:4" ht="15.75" customHeight="1">
      <c r="A30" s="214" t="s">
        <v>44</v>
      </c>
      <c r="B30" s="29"/>
      <c r="C30" s="29"/>
      <c r="D30" s="576"/>
    </row>
    <row r="31" spans="1:4" ht="15.75" customHeight="1">
      <c r="A31" s="214" t="s">
        <v>45</v>
      </c>
      <c r="B31" s="29"/>
      <c r="C31" s="29"/>
      <c r="D31" s="576"/>
    </row>
    <row r="32" spans="1:4" ht="15.75" customHeight="1">
      <c r="A32" s="214" t="s">
        <v>46</v>
      </c>
      <c r="B32" s="29"/>
      <c r="C32" s="29"/>
      <c r="D32" s="576"/>
    </row>
    <row r="33" spans="1:4" ht="15.75" customHeight="1">
      <c r="A33" s="214" t="s">
        <v>47</v>
      </c>
      <c r="B33" s="29"/>
      <c r="C33" s="29"/>
      <c r="D33" s="576"/>
    </row>
    <row r="34" spans="1:4" ht="15.75" customHeight="1">
      <c r="A34" s="214" t="s">
        <v>128</v>
      </c>
      <c r="B34" s="29"/>
      <c r="C34" s="29"/>
      <c r="D34" s="577"/>
    </row>
    <row r="35" spans="1:4" ht="15.75" customHeight="1">
      <c r="A35" s="214" t="s">
        <v>129</v>
      </c>
      <c r="B35" s="29"/>
      <c r="C35" s="29"/>
      <c r="D35" s="577"/>
    </row>
    <row r="36" spans="1:4" ht="15.75" customHeight="1">
      <c r="A36" s="214" t="s">
        <v>130</v>
      </c>
      <c r="B36" s="29"/>
      <c r="C36" s="29"/>
      <c r="D36" s="577"/>
    </row>
    <row r="37" spans="1:4" ht="15.75" customHeight="1" thickBot="1">
      <c r="A37" s="215" t="s">
        <v>131</v>
      </c>
      <c r="B37" s="30"/>
      <c r="C37" s="30"/>
      <c r="D37" s="578"/>
    </row>
    <row r="38" spans="1:4" ht="15.75" customHeight="1" thickBot="1">
      <c r="A38" s="686" t="s">
        <v>54</v>
      </c>
      <c r="B38" s="687"/>
      <c r="C38" s="216"/>
      <c r="D38" s="579">
        <f>SUM(D5:D37)</f>
        <v>1075000</v>
      </c>
    </row>
    <row r="39" ht="12.75">
      <c r="A39" t="s">
        <v>202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tabSelected="1" view="pageBreakPreview" zoomScaleNormal="120" zoomScaleSheetLayoutView="100" workbookViewId="0" topLeftCell="A1">
      <selection activeCell="K25" sqref="K25"/>
    </sheetView>
  </sheetViews>
  <sheetFormatPr defaultColWidth="9.375" defaultRowHeight="12.75"/>
  <cols>
    <col min="1" max="1" width="9.00390625" style="399" customWidth="1"/>
    <col min="2" max="2" width="66.375" style="399" bestFit="1" customWidth="1"/>
    <col min="3" max="3" width="15.50390625" style="400" customWidth="1"/>
    <col min="4" max="5" width="15.50390625" style="399" customWidth="1"/>
    <col min="6" max="6" width="9.00390625" style="432" customWidth="1"/>
    <col min="7" max="16384" width="9.375" style="432" customWidth="1"/>
  </cols>
  <sheetData>
    <row r="1" spans="1:5" ht="15.75" customHeight="1">
      <c r="A1" s="624" t="s">
        <v>16</v>
      </c>
      <c r="B1" s="624"/>
      <c r="C1" s="624"/>
      <c r="D1" s="624"/>
      <c r="E1" s="624"/>
    </row>
    <row r="2" spans="1:5" ht="15.75" customHeight="1" thickBot="1">
      <c r="A2" s="625" t="s">
        <v>152</v>
      </c>
      <c r="B2" s="625"/>
      <c r="D2" s="141"/>
      <c r="E2" s="317" t="str">
        <f>'4.sz tájékoztató t.'!O2</f>
        <v>Forintban!</v>
      </c>
    </row>
    <row r="3" spans="1:5" ht="37.5" customHeight="1" thickBot="1">
      <c r="A3" s="23" t="s">
        <v>70</v>
      </c>
      <c r="B3" s="24" t="s">
        <v>18</v>
      </c>
      <c r="C3" s="24" t="str">
        <f>+CONCATENATE(LEFT(ÖSSZEFÜGGÉSEK!A5,4)+1,". évi")</f>
        <v>2019. évi</v>
      </c>
      <c r="D3" s="424" t="str">
        <f>+CONCATENATE(LEFT(ÖSSZEFÜGGÉSEK!A5,4)+2,". évi")</f>
        <v>2020. évi</v>
      </c>
      <c r="E3" s="161" t="str">
        <f>+CONCATENATE(LEFT(ÖSSZEFÜGGÉSEK!A5,4)+3,". évi")</f>
        <v>2021. évi</v>
      </c>
    </row>
    <row r="4" spans="1:5" s="433" customFormat="1" ht="12" customHeight="1" thickBot="1">
      <c r="A4" s="31" t="s">
        <v>498</v>
      </c>
      <c r="B4" s="32" t="s">
        <v>499</v>
      </c>
      <c r="C4" s="32" t="s">
        <v>500</v>
      </c>
      <c r="D4" s="32" t="s">
        <v>502</v>
      </c>
      <c r="E4" s="467" t="s">
        <v>501</v>
      </c>
    </row>
    <row r="5" spans="1:5" s="434" customFormat="1" ht="12" customHeight="1" thickBot="1">
      <c r="A5" s="20" t="s">
        <v>19</v>
      </c>
      <c r="B5" s="21" t="s">
        <v>537</v>
      </c>
      <c r="C5" s="484"/>
      <c r="D5" s="484"/>
      <c r="E5" s="485"/>
    </row>
    <row r="6" spans="1:5" s="434" customFormat="1" ht="12" customHeight="1" thickBot="1">
      <c r="A6" s="20" t="s">
        <v>20</v>
      </c>
      <c r="B6" s="302" t="s">
        <v>378</v>
      </c>
      <c r="C6" s="484"/>
      <c r="D6" s="484"/>
      <c r="E6" s="485"/>
    </row>
    <row r="7" spans="1:5" s="434" customFormat="1" ht="12" customHeight="1" thickBot="1">
      <c r="A7" s="20" t="s">
        <v>21</v>
      </c>
      <c r="B7" s="21" t="s">
        <v>386</v>
      </c>
      <c r="C7" s="484"/>
      <c r="D7" s="484"/>
      <c r="E7" s="485"/>
    </row>
    <row r="8" spans="1:5" s="434" customFormat="1" ht="12" customHeight="1" thickBot="1">
      <c r="A8" s="20" t="s">
        <v>173</v>
      </c>
      <c r="B8" s="21" t="s">
        <v>270</v>
      </c>
      <c r="C8" s="423">
        <f>SUM(C9:C15)</f>
        <v>0</v>
      </c>
      <c r="D8" s="423">
        <f>SUM(D9:D15)</f>
        <v>0</v>
      </c>
      <c r="E8" s="466">
        <f>SUM(E9:E15)</f>
        <v>0</v>
      </c>
    </row>
    <row r="9" spans="1:5" s="434" customFormat="1" ht="12" customHeight="1">
      <c r="A9" s="15" t="s">
        <v>271</v>
      </c>
      <c r="B9" s="435" t="s">
        <v>561</v>
      </c>
      <c r="C9" s="418"/>
      <c r="D9" s="418">
        <f>+D10+D11+D12</f>
        <v>0</v>
      </c>
      <c r="E9" s="275">
        <f>+E10+E11+E12</f>
        <v>0</v>
      </c>
    </row>
    <row r="10" spans="1:5" s="434" customFormat="1" ht="12" customHeight="1">
      <c r="A10" s="14" t="s">
        <v>272</v>
      </c>
      <c r="B10" s="436" t="s">
        <v>562</v>
      </c>
      <c r="C10" s="417"/>
      <c r="D10" s="417"/>
      <c r="E10" s="274"/>
    </row>
    <row r="11" spans="1:5" s="434" customFormat="1" ht="12" customHeight="1">
      <c r="A11" s="14" t="s">
        <v>273</v>
      </c>
      <c r="B11" s="436" t="s">
        <v>563</v>
      </c>
      <c r="C11" s="417"/>
      <c r="D11" s="417"/>
      <c r="E11" s="274"/>
    </row>
    <row r="12" spans="1:5" s="434" customFormat="1" ht="12" customHeight="1">
      <c r="A12" s="14" t="s">
        <v>274</v>
      </c>
      <c r="B12" s="436" t="s">
        <v>564</v>
      </c>
      <c r="C12" s="417"/>
      <c r="D12" s="417"/>
      <c r="E12" s="274"/>
    </row>
    <row r="13" spans="1:5" s="434" customFormat="1" ht="12" customHeight="1">
      <c r="A13" s="14" t="s">
        <v>558</v>
      </c>
      <c r="B13" s="436" t="s">
        <v>275</v>
      </c>
      <c r="C13" s="417"/>
      <c r="D13" s="417"/>
      <c r="E13" s="274"/>
    </row>
    <row r="14" spans="1:5" s="434" customFormat="1" ht="12" customHeight="1">
      <c r="A14" s="14" t="s">
        <v>559</v>
      </c>
      <c r="B14" s="436" t="s">
        <v>276</v>
      </c>
      <c r="C14" s="417"/>
      <c r="D14" s="417"/>
      <c r="E14" s="274"/>
    </row>
    <row r="15" spans="1:5" s="434" customFormat="1" ht="12" customHeight="1" thickBot="1">
      <c r="A15" s="16" t="s">
        <v>560</v>
      </c>
      <c r="B15" s="437" t="s">
        <v>277</v>
      </c>
      <c r="C15" s="419"/>
      <c r="D15" s="419"/>
      <c r="E15" s="276"/>
    </row>
    <row r="16" spans="1:5" s="434" customFormat="1" ht="12" customHeight="1" thickBot="1">
      <c r="A16" s="20" t="s">
        <v>23</v>
      </c>
      <c r="B16" s="21" t="s">
        <v>540</v>
      </c>
      <c r="C16" s="484"/>
      <c r="D16" s="484"/>
      <c r="E16" s="485"/>
    </row>
    <row r="17" spans="1:5" s="434" customFormat="1" ht="12" customHeight="1" thickBot="1">
      <c r="A17" s="20" t="s">
        <v>24</v>
      </c>
      <c r="B17" s="21" t="s">
        <v>10</v>
      </c>
      <c r="C17" s="484"/>
      <c r="D17" s="484"/>
      <c r="E17" s="485"/>
    </row>
    <row r="18" spans="1:5" s="434" customFormat="1" ht="12" customHeight="1" thickBot="1">
      <c r="A18" s="20" t="s">
        <v>180</v>
      </c>
      <c r="B18" s="21" t="s">
        <v>539</v>
      </c>
      <c r="C18" s="484"/>
      <c r="D18" s="484"/>
      <c r="E18" s="485"/>
    </row>
    <row r="19" spans="1:5" s="434" customFormat="1" ht="12" customHeight="1" thickBot="1">
      <c r="A19" s="20" t="s">
        <v>26</v>
      </c>
      <c r="B19" s="302" t="s">
        <v>538</v>
      </c>
      <c r="C19" s="484"/>
      <c r="D19" s="484"/>
      <c r="E19" s="485"/>
    </row>
    <row r="20" spans="1:5" s="434" customFormat="1" ht="12" customHeight="1" thickBot="1">
      <c r="A20" s="20" t="s">
        <v>27</v>
      </c>
      <c r="B20" s="21" t="s">
        <v>310</v>
      </c>
      <c r="C20" s="423">
        <f>+C5+C6+C7+C8+C16+C17+C18+C19</f>
        <v>0</v>
      </c>
      <c r="D20" s="423">
        <f>+D5+D6+D7+D8+D16+D17+D18+D19</f>
        <v>0</v>
      </c>
      <c r="E20" s="313">
        <f>+E5+E6+E7+E8+E16+E17+E18+E19</f>
        <v>0</v>
      </c>
    </row>
    <row r="21" spans="1:5" s="434" customFormat="1" ht="12" customHeight="1" thickBot="1">
      <c r="A21" s="20" t="s">
        <v>28</v>
      </c>
      <c r="B21" s="21" t="s">
        <v>541</v>
      </c>
      <c r="C21" s="531"/>
      <c r="D21" s="531"/>
      <c r="E21" s="532"/>
    </row>
    <row r="22" spans="1:5" s="434" customFormat="1" ht="12" customHeight="1" thickBot="1">
      <c r="A22" s="20" t="s">
        <v>29</v>
      </c>
      <c r="B22" s="21" t="s">
        <v>542</v>
      </c>
      <c r="C22" s="423">
        <f>+C20+C21</f>
        <v>0</v>
      </c>
      <c r="D22" s="423">
        <f>+D20+D21</f>
        <v>0</v>
      </c>
      <c r="E22" s="466">
        <f>+E20+E21</f>
        <v>0</v>
      </c>
    </row>
    <row r="23" spans="1:5" s="434" customFormat="1" ht="12" customHeight="1">
      <c r="A23" s="385"/>
      <c r="B23" s="386"/>
      <c r="C23" s="387"/>
      <c r="D23" s="528"/>
      <c r="E23" s="529"/>
    </row>
    <row r="24" spans="1:5" s="434" customFormat="1" ht="12" customHeight="1">
      <c r="A24" s="624" t="s">
        <v>48</v>
      </c>
      <c r="B24" s="624"/>
      <c r="C24" s="624"/>
      <c r="D24" s="624"/>
      <c r="E24" s="624"/>
    </row>
    <row r="25" spans="1:5" s="434" customFormat="1" ht="12" customHeight="1" thickBot="1">
      <c r="A25" s="626" t="s">
        <v>153</v>
      </c>
      <c r="B25" s="626"/>
      <c r="C25" s="400"/>
      <c r="D25" s="141"/>
      <c r="E25" s="317" t="str">
        <f>E2</f>
        <v>Forintban!</v>
      </c>
    </row>
    <row r="26" spans="1:6" s="434" customFormat="1" ht="24" customHeight="1" thickBot="1">
      <c r="A26" s="23" t="s">
        <v>17</v>
      </c>
      <c r="B26" s="24" t="s">
        <v>49</v>
      </c>
      <c r="C26" s="24" t="str">
        <f>+C3</f>
        <v>2019. évi</v>
      </c>
      <c r="D26" s="24" t="str">
        <f>+D3</f>
        <v>2020. évi</v>
      </c>
      <c r="E26" s="161" t="str">
        <f>+E3</f>
        <v>2021. évi</v>
      </c>
      <c r="F26" s="530"/>
    </row>
    <row r="27" spans="1:6" s="434" customFormat="1" ht="12" customHeight="1" thickBot="1">
      <c r="A27" s="427" t="s">
        <v>498</v>
      </c>
      <c r="B27" s="428" t="s">
        <v>499</v>
      </c>
      <c r="C27" s="428" t="s">
        <v>500</v>
      </c>
      <c r="D27" s="428" t="s">
        <v>502</v>
      </c>
      <c r="E27" s="524" t="s">
        <v>501</v>
      </c>
      <c r="F27" s="530"/>
    </row>
    <row r="28" spans="1:6" s="434" customFormat="1" ht="15" customHeight="1" thickBot="1">
      <c r="A28" s="20" t="s">
        <v>19</v>
      </c>
      <c r="B28" s="27" t="s">
        <v>543</v>
      </c>
      <c r="C28" s="484"/>
      <c r="D28" s="484"/>
      <c r="E28" s="480"/>
      <c r="F28" s="530"/>
    </row>
    <row r="29" spans="1:5" ht="12" customHeight="1" thickBot="1">
      <c r="A29" s="502" t="s">
        <v>20</v>
      </c>
      <c r="B29" s="525" t="s">
        <v>548</v>
      </c>
      <c r="C29" s="526">
        <f>+C30+C31+C32</f>
        <v>0</v>
      </c>
      <c r="D29" s="526">
        <f>+D30+D31+D32</f>
        <v>0</v>
      </c>
      <c r="E29" s="527">
        <f>+E30+E31+E32</f>
        <v>0</v>
      </c>
    </row>
    <row r="30" spans="1:5" ht="12" customHeight="1">
      <c r="A30" s="15" t="s">
        <v>105</v>
      </c>
      <c r="B30" s="8" t="s">
        <v>232</v>
      </c>
      <c r="C30" s="418"/>
      <c r="D30" s="418"/>
      <c r="E30" s="275"/>
    </row>
    <row r="31" spans="1:5" ht="12" customHeight="1">
      <c r="A31" s="15" t="s">
        <v>106</v>
      </c>
      <c r="B31" s="12" t="s">
        <v>187</v>
      </c>
      <c r="C31" s="417"/>
      <c r="D31" s="417"/>
      <c r="E31" s="274"/>
    </row>
    <row r="32" spans="1:5" ht="12" customHeight="1" thickBot="1">
      <c r="A32" s="15" t="s">
        <v>107</v>
      </c>
      <c r="B32" s="304" t="s">
        <v>234</v>
      </c>
      <c r="C32" s="417"/>
      <c r="D32" s="417"/>
      <c r="E32" s="274"/>
    </row>
    <row r="33" spans="1:5" ht="12" customHeight="1" thickBot="1">
      <c r="A33" s="20" t="s">
        <v>21</v>
      </c>
      <c r="B33" s="124" t="s">
        <v>453</v>
      </c>
      <c r="C33" s="416">
        <f>+C28+C29</f>
        <v>0</v>
      </c>
      <c r="D33" s="416">
        <f>+D28+D29</f>
        <v>0</v>
      </c>
      <c r="E33" s="273">
        <f>+E28+E29</f>
        <v>0</v>
      </c>
    </row>
    <row r="34" spans="1:6" ht="15" customHeight="1" thickBot="1">
      <c r="A34" s="20" t="s">
        <v>22</v>
      </c>
      <c r="B34" s="124" t="s">
        <v>544</v>
      </c>
      <c r="C34" s="533"/>
      <c r="D34" s="533"/>
      <c r="E34" s="534"/>
      <c r="F34" s="447"/>
    </row>
    <row r="35" spans="1:5" s="434" customFormat="1" ht="12.75" customHeight="1" thickBot="1">
      <c r="A35" s="305" t="s">
        <v>23</v>
      </c>
      <c r="B35" s="398" t="s">
        <v>545</v>
      </c>
      <c r="C35" s="523">
        <f>+C33+C34</f>
        <v>0</v>
      </c>
      <c r="D35" s="523">
        <f>+D33+D34</f>
        <v>0</v>
      </c>
      <c r="E35" s="517">
        <f>+E33+E34</f>
        <v>0</v>
      </c>
    </row>
    <row r="36" ht="15">
      <c r="C36" s="399"/>
    </row>
    <row r="37" ht="15">
      <c r="C37" s="399"/>
    </row>
    <row r="38" ht="15">
      <c r="C38" s="399"/>
    </row>
    <row r="39" ht="16.5" customHeight="1">
      <c r="C39" s="399"/>
    </row>
    <row r="40" ht="15">
      <c r="C40" s="399"/>
    </row>
    <row r="41" ht="15">
      <c r="C41" s="399"/>
    </row>
    <row r="42" spans="6:7" s="399" customFormat="1" ht="15">
      <c r="F42" s="432"/>
      <c r="G42" s="432"/>
    </row>
    <row r="43" spans="6:7" s="399" customFormat="1" ht="15">
      <c r="F43" s="432"/>
      <c r="G43" s="432"/>
    </row>
    <row r="44" spans="6:7" s="399" customFormat="1" ht="15">
      <c r="F44" s="432"/>
      <c r="G44" s="432"/>
    </row>
    <row r="45" spans="6:7" s="399" customFormat="1" ht="15">
      <c r="F45" s="432"/>
      <c r="G45" s="432"/>
    </row>
    <row r="46" spans="6:7" s="399" customFormat="1" ht="15">
      <c r="F46" s="432"/>
      <c r="G46" s="432"/>
    </row>
    <row r="47" spans="6:7" s="399" customFormat="1" ht="15">
      <c r="F47" s="432"/>
      <c r="G47" s="432"/>
    </row>
    <row r="48" spans="6:7" s="399" customFormat="1" ht="15">
      <c r="F48" s="432"/>
      <c r="G48" s="432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CE,Félkövér"&amp;12............................. Önkormányzat
2018. ÉVI KÖLTSÉGVETÉSI ÉVET KÖVETŐ 3 ÉV TERVEZETT BEVÉTELEI, KIADÁSAI&amp;R&amp;"Times New Roman CE,Félkövér dőlt"&amp;11 7.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0" sqref="U39:U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82">
      <selection activeCell="G110" sqref="G110"/>
    </sheetView>
  </sheetViews>
  <sheetFormatPr defaultColWidth="9.37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2" customWidth="1"/>
    <col min="5" max="16384" width="9.375" style="432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152</v>
      </c>
      <c r="B2" s="625"/>
      <c r="C2" s="317" t="str">
        <f>'1.2.sz.mell.'!C2</f>
        <v>Forintban!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33" customFormat="1" ht="12" customHeight="1" thickBot="1">
      <c r="A4" s="427"/>
      <c r="B4" s="428" t="s">
        <v>498</v>
      </c>
      <c r="C4" s="429" t="s">
        <v>499</v>
      </c>
    </row>
    <row r="5" spans="1:3" s="434" customFormat="1" ht="12" customHeight="1" thickBot="1">
      <c r="A5" s="20" t="s">
        <v>19</v>
      </c>
      <c r="B5" s="21" t="s">
        <v>255</v>
      </c>
      <c r="C5" s="307">
        <f>+C6+C7+C8+C9+C10+C11</f>
        <v>0</v>
      </c>
    </row>
    <row r="6" spans="1:3" s="434" customFormat="1" ht="12" customHeight="1">
      <c r="A6" s="15" t="s">
        <v>99</v>
      </c>
      <c r="B6" s="435" t="s">
        <v>256</v>
      </c>
      <c r="C6" s="310"/>
    </row>
    <row r="7" spans="1:3" s="434" customFormat="1" ht="12" customHeight="1">
      <c r="A7" s="14" t="s">
        <v>100</v>
      </c>
      <c r="B7" s="436" t="s">
        <v>257</v>
      </c>
      <c r="C7" s="309"/>
    </row>
    <row r="8" spans="1:3" s="434" customFormat="1" ht="12" customHeight="1">
      <c r="A8" s="14" t="s">
        <v>101</v>
      </c>
      <c r="B8" s="436" t="s">
        <v>556</v>
      </c>
      <c r="C8" s="309"/>
    </row>
    <row r="9" spans="1:3" s="434" customFormat="1" ht="12" customHeight="1">
      <c r="A9" s="14" t="s">
        <v>102</v>
      </c>
      <c r="B9" s="436" t="s">
        <v>259</v>
      </c>
      <c r="C9" s="309"/>
    </row>
    <row r="10" spans="1:3" s="434" customFormat="1" ht="12" customHeight="1">
      <c r="A10" s="14" t="s">
        <v>148</v>
      </c>
      <c r="B10" s="303" t="s">
        <v>437</v>
      </c>
      <c r="C10" s="309"/>
    </row>
    <row r="11" spans="1:3" s="434" customFormat="1" ht="12" customHeight="1" thickBot="1">
      <c r="A11" s="16" t="s">
        <v>103</v>
      </c>
      <c r="B11" s="304" t="s">
        <v>438</v>
      </c>
      <c r="C11" s="309"/>
    </row>
    <row r="12" spans="1:3" s="434" customFormat="1" ht="12" customHeight="1" thickBot="1">
      <c r="A12" s="20" t="s">
        <v>20</v>
      </c>
      <c r="B12" s="302" t="s">
        <v>260</v>
      </c>
      <c r="C12" s="307">
        <f>+C13+C14+C15+C16+C17</f>
        <v>0</v>
      </c>
    </row>
    <row r="13" spans="1:3" s="434" customFormat="1" ht="12" customHeight="1">
      <c r="A13" s="15" t="s">
        <v>105</v>
      </c>
      <c r="B13" s="435" t="s">
        <v>261</v>
      </c>
      <c r="C13" s="310"/>
    </row>
    <row r="14" spans="1:3" s="434" customFormat="1" ht="12" customHeight="1">
      <c r="A14" s="14" t="s">
        <v>106</v>
      </c>
      <c r="B14" s="436" t="s">
        <v>262</v>
      </c>
      <c r="C14" s="309"/>
    </row>
    <row r="15" spans="1:3" s="434" customFormat="1" ht="12" customHeight="1">
      <c r="A15" s="14" t="s">
        <v>107</v>
      </c>
      <c r="B15" s="436" t="s">
        <v>427</v>
      </c>
      <c r="C15" s="309"/>
    </row>
    <row r="16" spans="1:3" s="434" customFormat="1" ht="12" customHeight="1">
      <c r="A16" s="14" t="s">
        <v>108</v>
      </c>
      <c r="B16" s="436" t="s">
        <v>428</v>
      </c>
      <c r="C16" s="309"/>
    </row>
    <row r="17" spans="1:3" s="434" customFormat="1" ht="12" customHeight="1">
      <c r="A17" s="14" t="s">
        <v>109</v>
      </c>
      <c r="B17" s="436" t="s">
        <v>580</v>
      </c>
      <c r="C17" s="309"/>
    </row>
    <row r="18" spans="1:3" s="434" customFormat="1" ht="12" customHeight="1" thickBot="1">
      <c r="A18" s="16" t="s">
        <v>118</v>
      </c>
      <c r="B18" s="304" t="s">
        <v>264</v>
      </c>
      <c r="C18" s="311"/>
    </row>
    <row r="19" spans="1:3" s="434" customFormat="1" ht="12" customHeight="1" thickBot="1">
      <c r="A19" s="20" t="s">
        <v>21</v>
      </c>
      <c r="B19" s="21" t="s">
        <v>265</v>
      </c>
      <c r="C19" s="307">
        <f>+C20+C21+C22+C23+C24</f>
        <v>0</v>
      </c>
    </row>
    <row r="20" spans="1:3" s="434" customFormat="1" ht="12" customHeight="1">
      <c r="A20" s="15" t="s">
        <v>88</v>
      </c>
      <c r="B20" s="435" t="s">
        <v>266</v>
      </c>
      <c r="C20" s="310"/>
    </row>
    <row r="21" spans="1:3" s="434" customFormat="1" ht="12" customHeight="1">
      <c r="A21" s="14" t="s">
        <v>89</v>
      </c>
      <c r="B21" s="436" t="s">
        <v>267</v>
      </c>
      <c r="C21" s="309"/>
    </row>
    <row r="22" spans="1:3" s="434" customFormat="1" ht="12" customHeight="1">
      <c r="A22" s="14" t="s">
        <v>90</v>
      </c>
      <c r="B22" s="436" t="s">
        <v>429</v>
      </c>
      <c r="C22" s="309"/>
    </row>
    <row r="23" spans="1:3" s="434" customFormat="1" ht="12" customHeight="1">
      <c r="A23" s="14" t="s">
        <v>91</v>
      </c>
      <c r="B23" s="436" t="s">
        <v>430</v>
      </c>
      <c r="C23" s="309"/>
    </row>
    <row r="24" spans="1:3" s="434" customFormat="1" ht="12" customHeight="1">
      <c r="A24" s="14" t="s">
        <v>171</v>
      </c>
      <c r="B24" s="436" t="s">
        <v>268</v>
      </c>
      <c r="C24" s="309"/>
    </row>
    <row r="25" spans="1:3" s="434" customFormat="1" ht="12" customHeight="1" thickBot="1">
      <c r="A25" s="16" t="s">
        <v>172</v>
      </c>
      <c r="B25" s="437" t="s">
        <v>269</v>
      </c>
      <c r="C25" s="311"/>
    </row>
    <row r="26" spans="1:3" s="434" customFormat="1" ht="12" customHeight="1" thickBot="1">
      <c r="A26" s="20" t="s">
        <v>173</v>
      </c>
      <c r="B26" s="21" t="s">
        <v>557</v>
      </c>
      <c r="C26" s="313">
        <f>SUM(C27:C33)</f>
        <v>0</v>
      </c>
    </row>
    <row r="27" spans="1:3" s="434" customFormat="1" ht="12" customHeight="1">
      <c r="A27" s="15" t="s">
        <v>271</v>
      </c>
      <c r="B27" s="435" t="s">
        <v>561</v>
      </c>
      <c r="C27" s="310"/>
    </row>
    <row r="28" spans="1:3" s="434" customFormat="1" ht="12" customHeight="1">
      <c r="A28" s="14" t="s">
        <v>272</v>
      </c>
      <c r="B28" s="436" t="s">
        <v>562</v>
      </c>
      <c r="C28" s="309"/>
    </row>
    <row r="29" spans="1:3" s="434" customFormat="1" ht="12" customHeight="1">
      <c r="A29" s="14" t="s">
        <v>273</v>
      </c>
      <c r="B29" s="436" t="s">
        <v>563</v>
      </c>
      <c r="C29" s="309"/>
    </row>
    <row r="30" spans="1:3" s="434" customFormat="1" ht="12" customHeight="1">
      <c r="A30" s="14" t="s">
        <v>274</v>
      </c>
      <c r="B30" s="436" t="s">
        <v>564</v>
      </c>
      <c r="C30" s="309"/>
    </row>
    <row r="31" spans="1:3" s="434" customFormat="1" ht="12" customHeight="1">
      <c r="A31" s="14" t="s">
        <v>558</v>
      </c>
      <c r="B31" s="436" t="s">
        <v>275</v>
      </c>
      <c r="C31" s="309"/>
    </row>
    <row r="32" spans="1:3" s="434" customFormat="1" ht="12" customHeight="1">
      <c r="A32" s="14" t="s">
        <v>559</v>
      </c>
      <c r="B32" s="436" t="s">
        <v>276</v>
      </c>
      <c r="C32" s="309"/>
    </row>
    <row r="33" spans="1:3" s="434" customFormat="1" ht="12" customHeight="1" thickBot="1">
      <c r="A33" s="16" t="s">
        <v>560</v>
      </c>
      <c r="B33" s="535" t="s">
        <v>277</v>
      </c>
      <c r="C33" s="311"/>
    </row>
    <row r="34" spans="1:3" s="434" customFormat="1" ht="12" customHeight="1" thickBot="1">
      <c r="A34" s="20" t="s">
        <v>23</v>
      </c>
      <c r="B34" s="21" t="s">
        <v>439</v>
      </c>
      <c r="C34" s="307">
        <f>SUM(C35:C45)</f>
        <v>0</v>
      </c>
    </row>
    <row r="35" spans="1:3" s="434" customFormat="1" ht="12" customHeight="1">
      <c r="A35" s="15" t="s">
        <v>92</v>
      </c>
      <c r="B35" s="435" t="s">
        <v>280</v>
      </c>
      <c r="C35" s="310"/>
    </row>
    <row r="36" spans="1:3" s="434" customFormat="1" ht="12" customHeight="1">
      <c r="A36" s="14" t="s">
        <v>93</v>
      </c>
      <c r="B36" s="436" t="s">
        <v>281</v>
      </c>
      <c r="C36" s="309"/>
    </row>
    <row r="37" spans="1:3" s="434" customFormat="1" ht="12" customHeight="1">
      <c r="A37" s="14" t="s">
        <v>94</v>
      </c>
      <c r="B37" s="436" t="s">
        <v>282</v>
      </c>
      <c r="C37" s="309"/>
    </row>
    <row r="38" spans="1:3" s="434" customFormat="1" ht="12" customHeight="1">
      <c r="A38" s="14" t="s">
        <v>175</v>
      </c>
      <c r="B38" s="436" t="s">
        <v>283</v>
      </c>
      <c r="C38" s="309"/>
    </row>
    <row r="39" spans="1:3" s="434" customFormat="1" ht="12" customHeight="1">
      <c r="A39" s="14" t="s">
        <v>176</v>
      </c>
      <c r="B39" s="436" t="s">
        <v>284</v>
      </c>
      <c r="C39" s="309"/>
    </row>
    <row r="40" spans="1:3" s="434" customFormat="1" ht="12" customHeight="1">
      <c r="A40" s="14" t="s">
        <v>177</v>
      </c>
      <c r="B40" s="436" t="s">
        <v>285</v>
      </c>
      <c r="C40" s="309"/>
    </row>
    <row r="41" spans="1:3" s="434" customFormat="1" ht="12" customHeight="1">
      <c r="A41" s="14" t="s">
        <v>178</v>
      </c>
      <c r="B41" s="436" t="s">
        <v>286</v>
      </c>
      <c r="C41" s="309"/>
    </row>
    <row r="42" spans="1:3" s="434" customFormat="1" ht="12" customHeight="1">
      <c r="A42" s="14" t="s">
        <v>179</v>
      </c>
      <c r="B42" s="436" t="s">
        <v>565</v>
      </c>
      <c r="C42" s="309"/>
    </row>
    <row r="43" spans="1:3" s="434" customFormat="1" ht="12" customHeight="1">
      <c r="A43" s="14" t="s">
        <v>278</v>
      </c>
      <c r="B43" s="436" t="s">
        <v>288</v>
      </c>
      <c r="C43" s="312"/>
    </row>
    <row r="44" spans="1:3" s="434" customFormat="1" ht="12" customHeight="1">
      <c r="A44" s="16" t="s">
        <v>279</v>
      </c>
      <c r="B44" s="437" t="s">
        <v>441</v>
      </c>
      <c r="C44" s="422"/>
    </row>
    <row r="45" spans="1:3" s="434" customFormat="1" ht="12" customHeight="1" thickBot="1">
      <c r="A45" s="16" t="s">
        <v>440</v>
      </c>
      <c r="B45" s="304" t="s">
        <v>289</v>
      </c>
      <c r="C45" s="422"/>
    </row>
    <row r="46" spans="1:3" s="434" customFormat="1" ht="12" customHeight="1" thickBot="1">
      <c r="A46" s="20" t="s">
        <v>24</v>
      </c>
      <c r="B46" s="21" t="s">
        <v>290</v>
      </c>
      <c r="C46" s="307">
        <f>SUM(C47:C51)</f>
        <v>0</v>
      </c>
    </row>
    <row r="47" spans="1:3" s="434" customFormat="1" ht="12" customHeight="1">
      <c r="A47" s="15" t="s">
        <v>95</v>
      </c>
      <c r="B47" s="435" t="s">
        <v>294</v>
      </c>
      <c r="C47" s="479"/>
    </row>
    <row r="48" spans="1:3" s="434" customFormat="1" ht="12" customHeight="1">
      <c r="A48" s="14" t="s">
        <v>96</v>
      </c>
      <c r="B48" s="436" t="s">
        <v>295</v>
      </c>
      <c r="C48" s="312"/>
    </row>
    <row r="49" spans="1:3" s="434" customFormat="1" ht="12" customHeight="1">
      <c r="A49" s="14" t="s">
        <v>291</v>
      </c>
      <c r="B49" s="436" t="s">
        <v>296</v>
      </c>
      <c r="C49" s="312"/>
    </row>
    <row r="50" spans="1:3" s="434" customFormat="1" ht="12" customHeight="1">
      <c r="A50" s="14" t="s">
        <v>292</v>
      </c>
      <c r="B50" s="436" t="s">
        <v>297</v>
      </c>
      <c r="C50" s="312"/>
    </row>
    <row r="51" spans="1:3" s="434" customFormat="1" ht="12" customHeight="1" thickBot="1">
      <c r="A51" s="16" t="s">
        <v>293</v>
      </c>
      <c r="B51" s="304" t="s">
        <v>298</v>
      </c>
      <c r="C51" s="422"/>
    </row>
    <row r="52" spans="1:3" s="434" customFormat="1" ht="12" customHeight="1" thickBot="1">
      <c r="A52" s="20" t="s">
        <v>180</v>
      </c>
      <c r="B52" s="21" t="s">
        <v>299</v>
      </c>
      <c r="C52" s="307">
        <f>SUM(C53:C55)</f>
        <v>0</v>
      </c>
    </row>
    <row r="53" spans="1:3" s="434" customFormat="1" ht="12" customHeight="1">
      <c r="A53" s="15" t="s">
        <v>97</v>
      </c>
      <c r="B53" s="435" t="s">
        <v>300</v>
      </c>
      <c r="C53" s="310"/>
    </row>
    <row r="54" spans="1:3" s="434" customFormat="1" ht="12" customHeight="1">
      <c r="A54" s="14" t="s">
        <v>98</v>
      </c>
      <c r="B54" s="436" t="s">
        <v>431</v>
      </c>
      <c r="C54" s="309"/>
    </row>
    <row r="55" spans="1:3" s="434" customFormat="1" ht="12" customHeight="1">
      <c r="A55" s="14" t="s">
        <v>303</v>
      </c>
      <c r="B55" s="436" t="s">
        <v>301</v>
      </c>
      <c r="C55" s="309"/>
    </row>
    <row r="56" spans="1:3" s="434" customFormat="1" ht="12" customHeight="1" thickBot="1">
      <c r="A56" s="16" t="s">
        <v>304</v>
      </c>
      <c r="B56" s="304" t="s">
        <v>302</v>
      </c>
      <c r="C56" s="311"/>
    </row>
    <row r="57" spans="1:3" s="434" customFormat="1" ht="12" customHeight="1" thickBot="1">
      <c r="A57" s="20" t="s">
        <v>26</v>
      </c>
      <c r="B57" s="302" t="s">
        <v>305</v>
      </c>
      <c r="C57" s="307">
        <f>SUM(C58:C60)</f>
        <v>0</v>
      </c>
    </row>
    <row r="58" spans="1:3" s="434" customFormat="1" ht="12" customHeight="1">
      <c r="A58" s="15" t="s">
        <v>181</v>
      </c>
      <c r="B58" s="435" t="s">
        <v>307</v>
      </c>
      <c r="C58" s="312"/>
    </row>
    <row r="59" spans="1:3" s="434" customFormat="1" ht="12" customHeight="1">
      <c r="A59" s="14" t="s">
        <v>182</v>
      </c>
      <c r="B59" s="436" t="s">
        <v>432</v>
      </c>
      <c r="C59" s="312"/>
    </row>
    <row r="60" spans="1:3" s="434" customFormat="1" ht="12" customHeight="1">
      <c r="A60" s="14" t="s">
        <v>233</v>
      </c>
      <c r="B60" s="436" t="s">
        <v>308</v>
      </c>
      <c r="C60" s="312"/>
    </row>
    <row r="61" spans="1:3" s="434" customFormat="1" ht="12" customHeight="1" thickBot="1">
      <c r="A61" s="16" t="s">
        <v>306</v>
      </c>
      <c r="B61" s="304" t="s">
        <v>309</v>
      </c>
      <c r="C61" s="312"/>
    </row>
    <row r="62" spans="1:3" s="434" customFormat="1" ht="12" customHeight="1" thickBot="1">
      <c r="A62" s="507" t="s">
        <v>481</v>
      </c>
      <c r="B62" s="21" t="s">
        <v>310</v>
      </c>
      <c r="C62" s="313">
        <f>+C5+C12+C19+C26+C34+C46+C52+C57</f>
        <v>0</v>
      </c>
    </row>
    <row r="63" spans="1:3" s="434" customFormat="1" ht="12" customHeight="1" thickBot="1">
      <c r="A63" s="482" t="s">
        <v>311</v>
      </c>
      <c r="B63" s="302" t="s">
        <v>312</v>
      </c>
      <c r="C63" s="307">
        <f>SUM(C64:C66)</f>
        <v>0</v>
      </c>
    </row>
    <row r="64" spans="1:3" s="434" customFormat="1" ht="12" customHeight="1">
      <c r="A64" s="15" t="s">
        <v>340</v>
      </c>
      <c r="B64" s="435" t="s">
        <v>313</v>
      </c>
      <c r="C64" s="312"/>
    </row>
    <row r="65" spans="1:3" s="434" customFormat="1" ht="12" customHeight="1">
      <c r="A65" s="14" t="s">
        <v>349</v>
      </c>
      <c r="B65" s="436" t="s">
        <v>314</v>
      </c>
      <c r="C65" s="312"/>
    </row>
    <row r="66" spans="1:3" s="434" customFormat="1" ht="12" customHeight="1" thickBot="1">
      <c r="A66" s="16" t="s">
        <v>350</v>
      </c>
      <c r="B66" s="501" t="s">
        <v>466</v>
      </c>
      <c r="C66" s="312"/>
    </row>
    <row r="67" spans="1:3" s="434" customFormat="1" ht="12" customHeight="1" thickBot="1">
      <c r="A67" s="482" t="s">
        <v>316</v>
      </c>
      <c r="B67" s="302" t="s">
        <v>317</v>
      </c>
      <c r="C67" s="307">
        <f>SUM(C68:C71)</f>
        <v>0</v>
      </c>
    </row>
    <row r="68" spans="1:3" s="434" customFormat="1" ht="12" customHeight="1">
      <c r="A68" s="15" t="s">
        <v>149</v>
      </c>
      <c r="B68" s="435" t="s">
        <v>318</v>
      </c>
      <c r="C68" s="312"/>
    </row>
    <row r="69" spans="1:3" s="434" customFormat="1" ht="12" customHeight="1">
      <c r="A69" s="14" t="s">
        <v>150</v>
      </c>
      <c r="B69" s="436" t="s">
        <v>577</v>
      </c>
      <c r="C69" s="312"/>
    </row>
    <row r="70" spans="1:3" s="434" customFormat="1" ht="12" customHeight="1">
      <c r="A70" s="14" t="s">
        <v>341</v>
      </c>
      <c r="B70" s="436" t="s">
        <v>319</v>
      </c>
      <c r="C70" s="312"/>
    </row>
    <row r="71" spans="1:3" s="434" customFormat="1" ht="12" customHeight="1" thickBot="1">
      <c r="A71" s="16" t="s">
        <v>342</v>
      </c>
      <c r="B71" s="304" t="s">
        <v>578</v>
      </c>
      <c r="C71" s="312"/>
    </row>
    <row r="72" spans="1:3" s="434" customFormat="1" ht="12" customHeight="1" thickBot="1">
      <c r="A72" s="482" t="s">
        <v>320</v>
      </c>
      <c r="B72" s="302" t="s">
        <v>321</v>
      </c>
      <c r="C72" s="307">
        <f>SUM(C73:C74)</f>
        <v>0</v>
      </c>
    </row>
    <row r="73" spans="1:3" s="434" customFormat="1" ht="12" customHeight="1">
      <c r="A73" s="15" t="s">
        <v>343</v>
      </c>
      <c r="B73" s="435" t="s">
        <v>322</v>
      </c>
      <c r="C73" s="312"/>
    </row>
    <row r="74" spans="1:3" s="434" customFormat="1" ht="12" customHeight="1" thickBot="1">
      <c r="A74" s="16" t="s">
        <v>344</v>
      </c>
      <c r="B74" s="304" t="s">
        <v>323</v>
      </c>
      <c r="C74" s="312"/>
    </row>
    <row r="75" spans="1:3" s="434" customFormat="1" ht="12" customHeight="1" thickBot="1">
      <c r="A75" s="482" t="s">
        <v>324</v>
      </c>
      <c r="B75" s="302" t="s">
        <v>325</v>
      </c>
      <c r="C75" s="307">
        <f>SUM(C76:C78)</f>
        <v>0</v>
      </c>
    </row>
    <row r="76" spans="1:3" s="434" customFormat="1" ht="12" customHeight="1">
      <c r="A76" s="15" t="s">
        <v>345</v>
      </c>
      <c r="B76" s="435" t="s">
        <v>326</v>
      </c>
      <c r="C76" s="312"/>
    </row>
    <row r="77" spans="1:3" s="434" customFormat="1" ht="12" customHeight="1">
      <c r="A77" s="14" t="s">
        <v>346</v>
      </c>
      <c r="B77" s="436" t="s">
        <v>327</v>
      </c>
      <c r="C77" s="312"/>
    </row>
    <row r="78" spans="1:3" s="434" customFormat="1" ht="12" customHeight="1" thickBot="1">
      <c r="A78" s="16" t="s">
        <v>347</v>
      </c>
      <c r="B78" s="304" t="s">
        <v>579</v>
      </c>
      <c r="C78" s="312"/>
    </row>
    <row r="79" spans="1:3" s="434" customFormat="1" ht="12" customHeight="1" thickBot="1">
      <c r="A79" s="482" t="s">
        <v>328</v>
      </c>
      <c r="B79" s="302" t="s">
        <v>348</v>
      </c>
      <c r="C79" s="307">
        <f>SUM(C80:C83)</f>
        <v>0</v>
      </c>
    </row>
    <row r="80" spans="1:3" s="434" customFormat="1" ht="12" customHeight="1">
      <c r="A80" s="439" t="s">
        <v>329</v>
      </c>
      <c r="B80" s="435" t="s">
        <v>330</v>
      </c>
      <c r="C80" s="312"/>
    </row>
    <row r="81" spans="1:3" s="434" customFormat="1" ht="12" customHeight="1">
      <c r="A81" s="440" t="s">
        <v>331</v>
      </c>
      <c r="B81" s="436" t="s">
        <v>332</v>
      </c>
      <c r="C81" s="312"/>
    </row>
    <row r="82" spans="1:3" s="434" customFormat="1" ht="12" customHeight="1">
      <c r="A82" s="440" t="s">
        <v>333</v>
      </c>
      <c r="B82" s="436" t="s">
        <v>334</v>
      </c>
      <c r="C82" s="312"/>
    </row>
    <row r="83" spans="1:3" s="434" customFormat="1" ht="12" customHeight="1" thickBot="1">
      <c r="A83" s="441" t="s">
        <v>335</v>
      </c>
      <c r="B83" s="304" t="s">
        <v>336</v>
      </c>
      <c r="C83" s="312"/>
    </row>
    <row r="84" spans="1:3" s="434" customFormat="1" ht="12" customHeight="1" thickBot="1">
      <c r="A84" s="482" t="s">
        <v>337</v>
      </c>
      <c r="B84" s="302" t="s">
        <v>480</v>
      </c>
      <c r="C84" s="480"/>
    </row>
    <row r="85" spans="1:3" s="434" customFormat="1" ht="13.5" customHeight="1" thickBot="1">
      <c r="A85" s="482" t="s">
        <v>339</v>
      </c>
      <c r="B85" s="302" t="s">
        <v>338</v>
      </c>
      <c r="C85" s="480"/>
    </row>
    <row r="86" spans="1:3" s="434" customFormat="1" ht="15.75" customHeight="1" thickBot="1">
      <c r="A86" s="482" t="s">
        <v>351</v>
      </c>
      <c r="B86" s="442" t="s">
        <v>483</v>
      </c>
      <c r="C86" s="313">
        <f>+C63+C67+C72+C75+C79+C85+C84</f>
        <v>0</v>
      </c>
    </row>
    <row r="87" spans="1:3" s="434" customFormat="1" ht="16.5" customHeight="1" thickBot="1">
      <c r="A87" s="483" t="s">
        <v>482</v>
      </c>
      <c r="B87" s="443" t="s">
        <v>484</v>
      </c>
      <c r="C87" s="313">
        <f>+C62+C86</f>
        <v>0</v>
      </c>
    </row>
    <row r="88" spans="1:3" s="434" customFormat="1" ht="83.25" customHeight="1">
      <c r="A88" s="5"/>
      <c r="B88" s="6"/>
      <c r="C88" s="314"/>
    </row>
    <row r="89" spans="1:3" ht="16.5" customHeight="1">
      <c r="A89" s="624" t="s">
        <v>48</v>
      </c>
      <c r="B89" s="624"/>
      <c r="C89" s="624"/>
    </row>
    <row r="90" spans="1:3" s="444" customFormat="1" ht="16.5" customHeight="1" thickBot="1">
      <c r="A90" s="626" t="s">
        <v>153</v>
      </c>
      <c r="B90" s="626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33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8" t="s">
        <v>442</v>
      </c>
      <c r="C93" s="306">
        <f>C94+C95+C96+C97+C98+C111</f>
        <v>0</v>
      </c>
    </row>
    <row r="94" spans="1:3" ht="12" customHeight="1">
      <c r="A94" s="17" t="s">
        <v>99</v>
      </c>
      <c r="B94" s="10" t="s">
        <v>50</v>
      </c>
      <c r="C94" s="308"/>
    </row>
    <row r="95" spans="1:3" ht="12" customHeight="1">
      <c r="A95" s="14" t="s">
        <v>100</v>
      </c>
      <c r="B95" s="8" t="s">
        <v>183</v>
      </c>
      <c r="C95" s="309"/>
    </row>
    <row r="96" spans="1:3" ht="12" customHeight="1">
      <c r="A96" s="14" t="s">
        <v>101</v>
      </c>
      <c r="B96" s="8" t="s">
        <v>140</v>
      </c>
      <c r="C96" s="311"/>
    </row>
    <row r="97" spans="1:3" ht="12" customHeight="1">
      <c r="A97" s="14" t="s">
        <v>102</v>
      </c>
      <c r="B97" s="11" t="s">
        <v>184</v>
      </c>
      <c r="C97" s="311"/>
    </row>
    <row r="98" spans="1:3" ht="12" customHeight="1">
      <c r="A98" s="14" t="s">
        <v>113</v>
      </c>
      <c r="B98" s="19" t="s">
        <v>185</v>
      </c>
      <c r="C98" s="311"/>
    </row>
    <row r="99" spans="1:3" ht="12" customHeight="1">
      <c r="A99" s="14" t="s">
        <v>103</v>
      </c>
      <c r="B99" s="8" t="s">
        <v>447</v>
      </c>
      <c r="C99" s="311"/>
    </row>
    <row r="100" spans="1:3" ht="12" customHeight="1">
      <c r="A100" s="14" t="s">
        <v>104</v>
      </c>
      <c r="B100" s="145" t="s">
        <v>446</v>
      </c>
      <c r="C100" s="311"/>
    </row>
    <row r="101" spans="1:3" ht="12" customHeight="1">
      <c r="A101" s="14" t="s">
        <v>114</v>
      </c>
      <c r="B101" s="145" t="s">
        <v>445</v>
      </c>
      <c r="C101" s="311"/>
    </row>
    <row r="102" spans="1:3" ht="12" customHeight="1">
      <c r="A102" s="14" t="s">
        <v>115</v>
      </c>
      <c r="B102" s="143" t="s">
        <v>354</v>
      </c>
      <c r="C102" s="311"/>
    </row>
    <row r="103" spans="1:3" ht="12" customHeight="1">
      <c r="A103" s="14" t="s">
        <v>116</v>
      </c>
      <c r="B103" s="144" t="s">
        <v>355</v>
      </c>
      <c r="C103" s="311"/>
    </row>
    <row r="104" spans="1:3" ht="12" customHeight="1">
      <c r="A104" s="14" t="s">
        <v>117</v>
      </c>
      <c r="B104" s="144" t="s">
        <v>356</v>
      </c>
      <c r="C104" s="311"/>
    </row>
    <row r="105" spans="1:3" ht="12" customHeight="1">
      <c r="A105" s="14" t="s">
        <v>119</v>
      </c>
      <c r="B105" s="143" t="s">
        <v>357</v>
      </c>
      <c r="C105" s="311"/>
    </row>
    <row r="106" spans="1:3" ht="12" customHeight="1">
      <c r="A106" s="14" t="s">
        <v>186</v>
      </c>
      <c r="B106" s="143" t="s">
        <v>358</v>
      </c>
      <c r="C106" s="311"/>
    </row>
    <row r="107" spans="1:3" ht="12" customHeight="1">
      <c r="A107" s="14" t="s">
        <v>352</v>
      </c>
      <c r="B107" s="144" t="s">
        <v>359</v>
      </c>
      <c r="C107" s="311"/>
    </row>
    <row r="108" spans="1:3" ht="12" customHeight="1">
      <c r="A108" s="13" t="s">
        <v>353</v>
      </c>
      <c r="B108" s="145" t="s">
        <v>360</v>
      </c>
      <c r="C108" s="311"/>
    </row>
    <row r="109" spans="1:3" ht="12" customHeight="1">
      <c r="A109" s="14" t="s">
        <v>443</v>
      </c>
      <c r="B109" s="145" t="s">
        <v>361</v>
      </c>
      <c r="C109" s="311"/>
    </row>
    <row r="110" spans="1:3" ht="12" customHeight="1">
      <c r="A110" s="16" t="s">
        <v>444</v>
      </c>
      <c r="B110" s="145" t="s">
        <v>362</v>
      </c>
      <c r="C110" s="311"/>
    </row>
    <row r="111" spans="1:3" ht="12" customHeight="1">
      <c r="A111" s="14" t="s">
        <v>448</v>
      </c>
      <c r="B111" s="11" t="s">
        <v>51</v>
      </c>
      <c r="C111" s="309"/>
    </row>
    <row r="112" spans="1:3" ht="12" customHeight="1">
      <c r="A112" s="14" t="s">
        <v>449</v>
      </c>
      <c r="B112" s="8" t="s">
        <v>451</v>
      </c>
      <c r="C112" s="309"/>
    </row>
    <row r="113" spans="1:3" ht="12" customHeight="1" thickBot="1">
      <c r="A113" s="18" t="s">
        <v>450</v>
      </c>
      <c r="B113" s="505" t="s">
        <v>452</v>
      </c>
      <c r="C113" s="315"/>
    </row>
    <row r="114" spans="1:3" ht="12" customHeight="1" thickBot="1">
      <c r="A114" s="502" t="s">
        <v>20</v>
      </c>
      <c r="B114" s="503" t="s">
        <v>363</v>
      </c>
      <c r="C114" s="504">
        <f>+C115+C117+C119</f>
        <v>0</v>
      </c>
    </row>
    <row r="115" spans="1:3" ht="12" customHeight="1">
      <c r="A115" s="15" t="s">
        <v>105</v>
      </c>
      <c r="B115" s="8" t="s">
        <v>232</v>
      </c>
      <c r="C115" s="310"/>
    </row>
    <row r="116" spans="1:3" ht="12" customHeight="1">
      <c r="A116" s="15" t="s">
        <v>106</v>
      </c>
      <c r="B116" s="12" t="s">
        <v>367</v>
      </c>
      <c r="C116" s="310"/>
    </row>
    <row r="117" spans="1:3" ht="12" customHeight="1">
      <c r="A117" s="15" t="s">
        <v>107</v>
      </c>
      <c r="B117" s="12" t="s">
        <v>187</v>
      </c>
      <c r="C117" s="309"/>
    </row>
    <row r="118" spans="1:3" ht="12" customHeight="1">
      <c r="A118" s="15" t="s">
        <v>108</v>
      </c>
      <c r="B118" s="12" t="s">
        <v>368</v>
      </c>
      <c r="C118" s="274"/>
    </row>
    <row r="119" spans="1:3" ht="12" customHeight="1">
      <c r="A119" s="15" t="s">
        <v>109</v>
      </c>
      <c r="B119" s="304" t="s">
        <v>581</v>
      </c>
      <c r="C119" s="274"/>
    </row>
    <row r="120" spans="1:3" ht="12" customHeight="1">
      <c r="A120" s="15" t="s">
        <v>118</v>
      </c>
      <c r="B120" s="303" t="s">
        <v>433</v>
      </c>
      <c r="C120" s="274"/>
    </row>
    <row r="121" spans="1:3" ht="12" customHeight="1">
      <c r="A121" s="15" t="s">
        <v>120</v>
      </c>
      <c r="B121" s="431" t="s">
        <v>373</v>
      </c>
      <c r="C121" s="274"/>
    </row>
    <row r="122" spans="1:3" ht="15">
      <c r="A122" s="15" t="s">
        <v>188</v>
      </c>
      <c r="B122" s="144" t="s">
        <v>356</v>
      </c>
      <c r="C122" s="274"/>
    </row>
    <row r="123" spans="1:3" ht="12" customHeight="1">
      <c r="A123" s="15" t="s">
        <v>189</v>
      </c>
      <c r="B123" s="144" t="s">
        <v>372</v>
      </c>
      <c r="C123" s="274"/>
    </row>
    <row r="124" spans="1:3" ht="12" customHeight="1">
      <c r="A124" s="15" t="s">
        <v>190</v>
      </c>
      <c r="B124" s="144" t="s">
        <v>371</v>
      </c>
      <c r="C124" s="274"/>
    </row>
    <row r="125" spans="1:3" ht="12" customHeight="1">
      <c r="A125" s="15" t="s">
        <v>364</v>
      </c>
      <c r="B125" s="144" t="s">
        <v>359</v>
      </c>
      <c r="C125" s="274"/>
    </row>
    <row r="126" spans="1:3" ht="12" customHeight="1">
      <c r="A126" s="15" t="s">
        <v>365</v>
      </c>
      <c r="B126" s="144" t="s">
        <v>370</v>
      </c>
      <c r="C126" s="274"/>
    </row>
    <row r="127" spans="1:3" ht="15.75" thickBot="1">
      <c r="A127" s="13" t="s">
        <v>366</v>
      </c>
      <c r="B127" s="144" t="s">
        <v>369</v>
      </c>
      <c r="C127" s="276"/>
    </row>
    <row r="128" spans="1:3" ht="12" customHeight="1" thickBot="1">
      <c r="A128" s="20" t="s">
        <v>21</v>
      </c>
      <c r="B128" s="124" t="s">
        <v>453</v>
      </c>
      <c r="C128" s="307">
        <f>+C93+C114</f>
        <v>0</v>
      </c>
    </row>
    <row r="129" spans="1:3" ht="12" customHeight="1" thickBot="1">
      <c r="A129" s="20" t="s">
        <v>22</v>
      </c>
      <c r="B129" s="124" t="s">
        <v>454</v>
      </c>
      <c r="C129" s="307">
        <f>+C130+C131+C132</f>
        <v>0</v>
      </c>
    </row>
    <row r="130" spans="1:3" ht="12" customHeight="1">
      <c r="A130" s="15" t="s">
        <v>271</v>
      </c>
      <c r="B130" s="12" t="s">
        <v>461</v>
      </c>
      <c r="C130" s="274"/>
    </row>
    <row r="131" spans="1:3" ht="12" customHeight="1">
      <c r="A131" s="15" t="s">
        <v>272</v>
      </c>
      <c r="B131" s="12" t="s">
        <v>462</v>
      </c>
      <c r="C131" s="274"/>
    </row>
    <row r="132" spans="1:3" ht="12" customHeight="1" thickBot="1">
      <c r="A132" s="13" t="s">
        <v>273</v>
      </c>
      <c r="B132" s="12" t="s">
        <v>463</v>
      </c>
      <c r="C132" s="274"/>
    </row>
    <row r="133" spans="1:3" ht="12" customHeight="1" thickBot="1">
      <c r="A133" s="20" t="s">
        <v>23</v>
      </c>
      <c r="B133" s="124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4"/>
    </row>
    <row r="135" spans="1:3" ht="12" customHeight="1">
      <c r="A135" s="15" t="s">
        <v>93</v>
      </c>
      <c r="B135" s="9" t="s">
        <v>456</v>
      </c>
      <c r="C135" s="274"/>
    </row>
    <row r="136" spans="1:3" ht="12" customHeight="1">
      <c r="A136" s="15" t="s">
        <v>94</v>
      </c>
      <c r="B136" s="9" t="s">
        <v>457</v>
      </c>
      <c r="C136" s="274"/>
    </row>
    <row r="137" spans="1:3" ht="12" customHeight="1">
      <c r="A137" s="15" t="s">
        <v>175</v>
      </c>
      <c r="B137" s="9" t="s">
        <v>458</v>
      </c>
      <c r="C137" s="274"/>
    </row>
    <row r="138" spans="1:3" ht="12" customHeight="1">
      <c r="A138" s="15" t="s">
        <v>176</v>
      </c>
      <c r="B138" s="9" t="s">
        <v>459</v>
      </c>
      <c r="C138" s="274"/>
    </row>
    <row r="139" spans="1:3" ht="12" customHeight="1" thickBot="1">
      <c r="A139" s="13" t="s">
        <v>177</v>
      </c>
      <c r="B139" s="9" t="s">
        <v>460</v>
      </c>
      <c r="C139" s="274"/>
    </row>
    <row r="140" spans="1:3" ht="12" customHeight="1" thickBot="1">
      <c r="A140" s="20" t="s">
        <v>24</v>
      </c>
      <c r="B140" s="124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374</v>
      </c>
      <c r="C141" s="274"/>
    </row>
    <row r="142" spans="1:3" ht="12" customHeight="1">
      <c r="A142" s="15" t="s">
        <v>96</v>
      </c>
      <c r="B142" s="9" t="s">
        <v>375</v>
      </c>
      <c r="C142" s="274"/>
    </row>
    <row r="143" spans="1:3" ht="12" customHeight="1">
      <c r="A143" s="15" t="s">
        <v>291</v>
      </c>
      <c r="B143" s="9" t="s">
        <v>469</v>
      </c>
      <c r="C143" s="274"/>
    </row>
    <row r="144" spans="1:3" ht="12" customHeight="1" thickBot="1">
      <c r="A144" s="13" t="s">
        <v>292</v>
      </c>
      <c r="B144" s="7" t="s">
        <v>394</v>
      </c>
      <c r="C144" s="274"/>
    </row>
    <row r="145" spans="1:3" ht="12" customHeight="1" thickBot="1">
      <c r="A145" s="20" t="s">
        <v>25</v>
      </c>
      <c r="B145" s="124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4"/>
    </row>
    <row r="147" spans="1:3" ht="12" customHeight="1">
      <c r="A147" s="15" t="s">
        <v>98</v>
      </c>
      <c r="B147" s="9" t="s">
        <v>472</v>
      </c>
      <c r="C147" s="274"/>
    </row>
    <row r="148" spans="1:3" ht="12" customHeight="1">
      <c r="A148" s="15" t="s">
        <v>303</v>
      </c>
      <c r="B148" s="9" t="s">
        <v>467</v>
      </c>
      <c r="C148" s="274"/>
    </row>
    <row r="149" spans="1:3" ht="12" customHeight="1">
      <c r="A149" s="15" t="s">
        <v>304</v>
      </c>
      <c r="B149" s="9" t="s">
        <v>473</v>
      </c>
      <c r="C149" s="274"/>
    </row>
    <row r="150" spans="1:3" ht="12" customHeight="1" thickBot="1">
      <c r="A150" s="15" t="s">
        <v>471</v>
      </c>
      <c r="B150" s="9" t="s">
        <v>474</v>
      </c>
      <c r="C150" s="274"/>
    </row>
    <row r="151" spans="1:3" ht="12" customHeight="1" thickBot="1">
      <c r="A151" s="20" t="s">
        <v>26</v>
      </c>
      <c r="B151" s="124" t="s">
        <v>475</v>
      </c>
      <c r="C151" s="506"/>
    </row>
    <row r="152" spans="1:3" ht="12" customHeight="1" thickBot="1">
      <c r="A152" s="20" t="s">
        <v>27</v>
      </c>
      <c r="B152" s="124" t="s">
        <v>476</v>
      </c>
      <c r="C152" s="506"/>
    </row>
    <row r="153" spans="1:9" ht="15" customHeight="1" thickBot="1">
      <c r="A153" s="20" t="s">
        <v>28</v>
      </c>
      <c r="B153" s="124" t="s">
        <v>478</v>
      </c>
      <c r="C153" s="445">
        <f>+C129+C133+C140+C145+C151+C152</f>
        <v>0</v>
      </c>
      <c r="F153" s="446"/>
      <c r="G153" s="447"/>
      <c r="H153" s="447"/>
      <c r="I153" s="447"/>
    </row>
    <row r="154" spans="1:3" s="434" customFormat="1" ht="12.75" customHeight="1" thickBot="1">
      <c r="A154" s="305" t="s">
        <v>29</v>
      </c>
      <c r="B154" s="398" t="s">
        <v>477</v>
      </c>
      <c r="C154" s="445">
        <f>+C128+C153</f>
        <v>0</v>
      </c>
    </row>
    <row r="155" ht="7.5" customHeight="1"/>
    <row r="156" spans="1:3" ht="15">
      <c r="A156" s="627" t="s">
        <v>376</v>
      </c>
      <c r="B156" s="627"/>
      <c r="C156" s="627"/>
    </row>
    <row r="157" spans="1:3" ht="15" customHeight="1" thickBot="1">
      <c r="A157" s="625" t="s">
        <v>154</v>
      </c>
      <c r="B157" s="625"/>
      <c r="C157" s="317" t="str">
        <f>C90</f>
        <v>Forintban!</v>
      </c>
    </row>
    <row r="158" spans="1:4" ht="13.5" customHeight="1" thickBot="1">
      <c r="A158" s="20">
        <v>1</v>
      </c>
      <c r="B158" s="27" t="s">
        <v>479</v>
      </c>
      <c r="C158" s="307">
        <f>+C62-C128</f>
        <v>0</v>
      </c>
      <c r="D158" s="448"/>
    </row>
    <row r="159" spans="1:3" ht="27.75" customHeight="1" thickBot="1">
      <c r="A159" s="20" t="s">
        <v>20</v>
      </c>
      <c r="B159" s="27" t="s">
        <v>485</v>
      </c>
      <c r="C159" s="307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..............................Önkormányzat
2018. ÉVI KÖLTSÉGVETÉS
ÖNKÉNT VÁLLALT FELADATAINAK MÉRLEGE
&amp;R&amp;"Times New Roman CE,Félkövér dőlt"&amp;11 1.3. melléklet a ........./2018. (.......)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BreakPreview" zoomScaleNormal="130" zoomScaleSheetLayoutView="100" workbookViewId="0" topLeftCell="A124">
      <selection activeCell="G80" sqref="G80"/>
    </sheetView>
  </sheetViews>
  <sheetFormatPr defaultColWidth="9.375" defaultRowHeight="12.75"/>
  <cols>
    <col min="1" max="1" width="9.50390625" style="399" customWidth="1"/>
    <col min="2" max="2" width="91.625" style="399" customWidth="1"/>
    <col min="3" max="3" width="21.625" style="400" customWidth="1"/>
    <col min="4" max="4" width="9.00390625" style="432" customWidth="1"/>
    <col min="5" max="16384" width="9.375" style="432" customWidth="1"/>
  </cols>
  <sheetData>
    <row r="1" spans="1:3" ht="15.75" customHeight="1">
      <c r="A1" s="624" t="s">
        <v>16</v>
      </c>
      <c r="B1" s="624"/>
      <c r="C1" s="624"/>
    </row>
    <row r="2" spans="1:3" ht="15.75" customHeight="1" thickBot="1">
      <c r="A2" s="625" t="s">
        <v>152</v>
      </c>
      <c r="B2" s="625"/>
      <c r="C2" s="317" t="str">
        <f>'1.3.sz.mell.'!C2</f>
        <v>Forintban!</v>
      </c>
    </row>
    <row r="3" spans="1:3" ht="37.5" customHeight="1" thickBot="1">
      <c r="A3" s="23" t="s">
        <v>70</v>
      </c>
      <c r="B3" s="24" t="s">
        <v>18</v>
      </c>
      <c r="C3" s="38" t="str">
        <f>+CONCATENATE(LEFT(ÖSSZEFÜGGÉSEK!A5,4),". évi előirányzat")</f>
        <v>2018. évi előirányzat</v>
      </c>
    </row>
    <row r="4" spans="1:3" s="433" customFormat="1" ht="12" customHeight="1" thickBot="1">
      <c r="A4" s="427"/>
      <c r="B4" s="428" t="s">
        <v>498</v>
      </c>
      <c r="C4" s="429" t="s">
        <v>499</v>
      </c>
    </row>
    <row r="5" spans="1:3" s="434" customFormat="1" ht="12" customHeight="1" thickBot="1">
      <c r="A5" s="20" t="s">
        <v>19</v>
      </c>
      <c r="B5" s="21" t="s">
        <v>255</v>
      </c>
      <c r="C5" s="307">
        <f>+C6+C7+C8+C9+C10+C11</f>
        <v>0</v>
      </c>
    </row>
    <row r="6" spans="1:3" s="434" customFormat="1" ht="12" customHeight="1">
      <c r="A6" s="15" t="s">
        <v>99</v>
      </c>
      <c r="B6" s="435" t="s">
        <v>256</v>
      </c>
      <c r="C6" s="310"/>
    </row>
    <row r="7" spans="1:3" s="434" customFormat="1" ht="12" customHeight="1">
      <c r="A7" s="14" t="s">
        <v>100</v>
      </c>
      <c r="B7" s="436" t="s">
        <v>257</v>
      </c>
      <c r="C7" s="309"/>
    </row>
    <row r="8" spans="1:3" s="434" customFormat="1" ht="12" customHeight="1">
      <c r="A8" s="14" t="s">
        <v>101</v>
      </c>
      <c r="B8" s="436" t="s">
        <v>556</v>
      </c>
      <c r="C8" s="309"/>
    </row>
    <row r="9" spans="1:3" s="434" customFormat="1" ht="12" customHeight="1">
      <c r="A9" s="14" t="s">
        <v>102</v>
      </c>
      <c r="B9" s="436" t="s">
        <v>259</v>
      </c>
      <c r="C9" s="309"/>
    </row>
    <row r="10" spans="1:3" s="434" customFormat="1" ht="12" customHeight="1">
      <c r="A10" s="14" t="s">
        <v>148</v>
      </c>
      <c r="B10" s="303" t="s">
        <v>437</v>
      </c>
      <c r="C10" s="309"/>
    </row>
    <row r="11" spans="1:3" s="434" customFormat="1" ht="12" customHeight="1" thickBot="1">
      <c r="A11" s="16" t="s">
        <v>103</v>
      </c>
      <c r="B11" s="304" t="s">
        <v>438</v>
      </c>
      <c r="C11" s="309"/>
    </row>
    <row r="12" spans="1:3" s="434" customFormat="1" ht="12" customHeight="1" thickBot="1">
      <c r="A12" s="20" t="s">
        <v>20</v>
      </c>
      <c r="B12" s="302" t="s">
        <v>260</v>
      </c>
      <c r="C12" s="307">
        <f>+C13+C14+C15+C16+C17</f>
        <v>0</v>
      </c>
    </row>
    <row r="13" spans="1:3" s="434" customFormat="1" ht="12" customHeight="1">
      <c r="A13" s="15" t="s">
        <v>105</v>
      </c>
      <c r="B13" s="435" t="s">
        <v>261</v>
      </c>
      <c r="C13" s="310"/>
    </row>
    <row r="14" spans="1:3" s="434" customFormat="1" ht="12" customHeight="1">
      <c r="A14" s="14" t="s">
        <v>106</v>
      </c>
      <c r="B14" s="436" t="s">
        <v>262</v>
      </c>
      <c r="C14" s="309"/>
    </row>
    <row r="15" spans="1:3" s="434" customFormat="1" ht="12" customHeight="1">
      <c r="A15" s="14" t="s">
        <v>107</v>
      </c>
      <c r="B15" s="436" t="s">
        <v>427</v>
      </c>
      <c r="C15" s="309"/>
    </row>
    <row r="16" spans="1:3" s="434" customFormat="1" ht="12" customHeight="1">
      <c r="A16" s="14" t="s">
        <v>108</v>
      </c>
      <c r="B16" s="436" t="s">
        <v>428</v>
      </c>
      <c r="C16" s="309"/>
    </row>
    <row r="17" spans="1:3" s="434" customFormat="1" ht="12" customHeight="1">
      <c r="A17" s="14" t="s">
        <v>109</v>
      </c>
      <c r="B17" s="436" t="s">
        <v>580</v>
      </c>
      <c r="C17" s="309"/>
    </row>
    <row r="18" spans="1:3" s="434" customFormat="1" ht="12" customHeight="1" thickBot="1">
      <c r="A18" s="16" t="s">
        <v>118</v>
      </c>
      <c r="B18" s="304" t="s">
        <v>264</v>
      </c>
      <c r="C18" s="311"/>
    </row>
    <row r="19" spans="1:3" s="434" customFormat="1" ht="12" customHeight="1" thickBot="1">
      <c r="A19" s="20" t="s">
        <v>21</v>
      </c>
      <c r="B19" s="21" t="s">
        <v>265</v>
      </c>
      <c r="C19" s="307">
        <f>+C20+C21+C22+C23+C24</f>
        <v>0</v>
      </c>
    </row>
    <row r="20" spans="1:3" s="434" customFormat="1" ht="12" customHeight="1">
      <c r="A20" s="15" t="s">
        <v>88</v>
      </c>
      <c r="B20" s="435" t="s">
        <v>266</v>
      </c>
      <c r="C20" s="310"/>
    </row>
    <row r="21" spans="1:3" s="434" customFormat="1" ht="12" customHeight="1">
      <c r="A21" s="14" t="s">
        <v>89</v>
      </c>
      <c r="B21" s="436" t="s">
        <v>267</v>
      </c>
      <c r="C21" s="309"/>
    </row>
    <row r="22" spans="1:3" s="434" customFormat="1" ht="12" customHeight="1">
      <c r="A22" s="14" t="s">
        <v>90</v>
      </c>
      <c r="B22" s="436" t="s">
        <v>429</v>
      </c>
      <c r="C22" s="309"/>
    </row>
    <row r="23" spans="1:3" s="434" customFormat="1" ht="12" customHeight="1">
      <c r="A23" s="14" t="s">
        <v>91</v>
      </c>
      <c r="B23" s="436" t="s">
        <v>430</v>
      </c>
      <c r="C23" s="309"/>
    </row>
    <row r="24" spans="1:3" s="434" customFormat="1" ht="12" customHeight="1">
      <c r="A24" s="14" t="s">
        <v>171</v>
      </c>
      <c r="B24" s="436" t="s">
        <v>268</v>
      </c>
      <c r="C24" s="309"/>
    </row>
    <row r="25" spans="1:3" s="434" customFormat="1" ht="12" customHeight="1" thickBot="1">
      <c r="A25" s="16" t="s">
        <v>172</v>
      </c>
      <c r="B25" s="437" t="s">
        <v>269</v>
      </c>
      <c r="C25" s="311"/>
    </row>
    <row r="26" spans="1:3" s="434" customFormat="1" ht="12" customHeight="1" thickBot="1">
      <c r="A26" s="20" t="s">
        <v>173</v>
      </c>
      <c r="B26" s="21" t="s">
        <v>566</v>
      </c>
      <c r="C26" s="313">
        <f>SUM(C27:C33)</f>
        <v>0</v>
      </c>
    </row>
    <row r="27" spans="1:3" s="434" customFormat="1" ht="12" customHeight="1">
      <c r="A27" s="15" t="s">
        <v>271</v>
      </c>
      <c r="B27" s="435" t="s">
        <v>561</v>
      </c>
      <c r="C27" s="310"/>
    </row>
    <row r="28" spans="1:3" s="434" customFormat="1" ht="12" customHeight="1">
      <c r="A28" s="14" t="s">
        <v>272</v>
      </c>
      <c r="B28" s="436" t="s">
        <v>562</v>
      </c>
      <c r="C28" s="309"/>
    </row>
    <row r="29" spans="1:3" s="434" customFormat="1" ht="12" customHeight="1">
      <c r="A29" s="14" t="s">
        <v>273</v>
      </c>
      <c r="B29" s="436" t="s">
        <v>563</v>
      </c>
      <c r="C29" s="309"/>
    </row>
    <row r="30" spans="1:3" s="434" customFormat="1" ht="12" customHeight="1">
      <c r="A30" s="14" t="s">
        <v>274</v>
      </c>
      <c r="B30" s="436" t="s">
        <v>564</v>
      </c>
      <c r="C30" s="309"/>
    </row>
    <row r="31" spans="1:3" s="434" customFormat="1" ht="12" customHeight="1">
      <c r="A31" s="14" t="s">
        <v>558</v>
      </c>
      <c r="B31" s="436" t="s">
        <v>275</v>
      </c>
      <c r="C31" s="309"/>
    </row>
    <row r="32" spans="1:3" s="434" customFormat="1" ht="12" customHeight="1">
      <c r="A32" s="14" t="s">
        <v>559</v>
      </c>
      <c r="B32" s="436" t="s">
        <v>276</v>
      </c>
      <c r="C32" s="309"/>
    </row>
    <row r="33" spans="1:3" s="434" customFormat="1" ht="12" customHeight="1" thickBot="1">
      <c r="A33" s="16" t="s">
        <v>560</v>
      </c>
      <c r="B33" s="535" t="s">
        <v>277</v>
      </c>
      <c r="C33" s="311"/>
    </row>
    <row r="34" spans="1:3" s="434" customFormat="1" ht="12" customHeight="1" thickBot="1">
      <c r="A34" s="20" t="s">
        <v>23</v>
      </c>
      <c r="B34" s="21" t="s">
        <v>439</v>
      </c>
      <c r="C34" s="307">
        <f>SUM(C35:C45)</f>
        <v>0</v>
      </c>
    </row>
    <row r="35" spans="1:3" s="434" customFormat="1" ht="12" customHeight="1">
      <c r="A35" s="15" t="s">
        <v>92</v>
      </c>
      <c r="B35" s="435" t="s">
        <v>280</v>
      </c>
      <c r="C35" s="310"/>
    </row>
    <row r="36" spans="1:3" s="434" customFormat="1" ht="12" customHeight="1">
      <c r="A36" s="14" t="s">
        <v>93</v>
      </c>
      <c r="B36" s="436" t="s">
        <v>281</v>
      </c>
      <c r="C36" s="309"/>
    </row>
    <row r="37" spans="1:3" s="434" customFormat="1" ht="12" customHeight="1">
      <c r="A37" s="14" t="s">
        <v>94</v>
      </c>
      <c r="B37" s="436" t="s">
        <v>282</v>
      </c>
      <c r="C37" s="309"/>
    </row>
    <row r="38" spans="1:3" s="434" customFormat="1" ht="12" customHeight="1">
      <c r="A38" s="14" t="s">
        <v>175</v>
      </c>
      <c r="B38" s="436" t="s">
        <v>283</v>
      </c>
      <c r="C38" s="309"/>
    </row>
    <row r="39" spans="1:3" s="434" customFormat="1" ht="12" customHeight="1">
      <c r="A39" s="14" t="s">
        <v>176</v>
      </c>
      <c r="B39" s="436" t="s">
        <v>284</v>
      </c>
      <c r="C39" s="309"/>
    </row>
    <row r="40" spans="1:3" s="434" customFormat="1" ht="12" customHeight="1">
      <c r="A40" s="14" t="s">
        <v>177</v>
      </c>
      <c r="B40" s="436" t="s">
        <v>285</v>
      </c>
      <c r="C40" s="309"/>
    </row>
    <row r="41" spans="1:3" s="434" customFormat="1" ht="12" customHeight="1">
      <c r="A41" s="14" t="s">
        <v>178</v>
      </c>
      <c r="B41" s="436" t="s">
        <v>286</v>
      </c>
      <c r="C41" s="309"/>
    </row>
    <row r="42" spans="1:3" s="434" customFormat="1" ht="12" customHeight="1">
      <c r="A42" s="14" t="s">
        <v>179</v>
      </c>
      <c r="B42" s="436" t="s">
        <v>565</v>
      </c>
      <c r="C42" s="309"/>
    </row>
    <row r="43" spans="1:3" s="434" customFormat="1" ht="12" customHeight="1">
      <c r="A43" s="14" t="s">
        <v>278</v>
      </c>
      <c r="B43" s="436" t="s">
        <v>288</v>
      </c>
      <c r="C43" s="312"/>
    </row>
    <row r="44" spans="1:3" s="434" customFormat="1" ht="12" customHeight="1">
      <c r="A44" s="16" t="s">
        <v>279</v>
      </c>
      <c r="B44" s="437" t="s">
        <v>441</v>
      </c>
      <c r="C44" s="422"/>
    </row>
    <row r="45" spans="1:3" s="434" customFormat="1" ht="12" customHeight="1" thickBot="1">
      <c r="A45" s="16" t="s">
        <v>440</v>
      </c>
      <c r="B45" s="304" t="s">
        <v>289</v>
      </c>
      <c r="C45" s="422"/>
    </row>
    <row r="46" spans="1:3" s="434" customFormat="1" ht="12" customHeight="1" thickBot="1">
      <c r="A46" s="20" t="s">
        <v>24</v>
      </c>
      <c r="B46" s="21" t="s">
        <v>290</v>
      </c>
      <c r="C46" s="307">
        <f>SUM(C47:C51)</f>
        <v>0</v>
      </c>
    </row>
    <row r="47" spans="1:3" s="434" customFormat="1" ht="12" customHeight="1">
      <c r="A47" s="15" t="s">
        <v>95</v>
      </c>
      <c r="B47" s="435" t="s">
        <v>294</v>
      </c>
      <c r="C47" s="479"/>
    </row>
    <row r="48" spans="1:3" s="434" customFormat="1" ht="12" customHeight="1">
      <c r="A48" s="14" t="s">
        <v>96</v>
      </c>
      <c r="B48" s="436" t="s">
        <v>295</v>
      </c>
      <c r="C48" s="312"/>
    </row>
    <row r="49" spans="1:3" s="434" customFormat="1" ht="12" customHeight="1">
      <c r="A49" s="14" t="s">
        <v>291</v>
      </c>
      <c r="B49" s="436" t="s">
        <v>296</v>
      </c>
      <c r="C49" s="312"/>
    </row>
    <row r="50" spans="1:3" s="434" customFormat="1" ht="12" customHeight="1">
      <c r="A50" s="14" t="s">
        <v>292</v>
      </c>
      <c r="B50" s="436" t="s">
        <v>297</v>
      </c>
      <c r="C50" s="312"/>
    </row>
    <row r="51" spans="1:3" s="434" customFormat="1" ht="12" customHeight="1" thickBot="1">
      <c r="A51" s="16" t="s">
        <v>293</v>
      </c>
      <c r="B51" s="304" t="s">
        <v>298</v>
      </c>
      <c r="C51" s="422"/>
    </row>
    <row r="52" spans="1:3" s="434" customFormat="1" ht="12" customHeight="1" thickBot="1">
      <c r="A52" s="20" t="s">
        <v>180</v>
      </c>
      <c r="B52" s="21" t="s">
        <v>299</v>
      </c>
      <c r="C52" s="307">
        <f>SUM(C53:C55)</f>
        <v>0</v>
      </c>
    </row>
    <row r="53" spans="1:3" s="434" customFormat="1" ht="12" customHeight="1">
      <c r="A53" s="15" t="s">
        <v>97</v>
      </c>
      <c r="B53" s="435" t="s">
        <v>300</v>
      </c>
      <c r="C53" s="310"/>
    </row>
    <row r="54" spans="1:3" s="434" customFormat="1" ht="12" customHeight="1">
      <c r="A54" s="14" t="s">
        <v>98</v>
      </c>
      <c r="B54" s="436" t="s">
        <v>431</v>
      </c>
      <c r="C54" s="309"/>
    </row>
    <row r="55" spans="1:3" s="434" customFormat="1" ht="12" customHeight="1">
      <c r="A55" s="14" t="s">
        <v>303</v>
      </c>
      <c r="B55" s="436" t="s">
        <v>301</v>
      </c>
      <c r="C55" s="309"/>
    </row>
    <row r="56" spans="1:3" s="434" customFormat="1" ht="12" customHeight="1" thickBot="1">
      <c r="A56" s="16" t="s">
        <v>304</v>
      </c>
      <c r="B56" s="304" t="s">
        <v>302</v>
      </c>
      <c r="C56" s="311"/>
    </row>
    <row r="57" spans="1:3" s="434" customFormat="1" ht="12" customHeight="1" thickBot="1">
      <c r="A57" s="20" t="s">
        <v>26</v>
      </c>
      <c r="B57" s="302" t="s">
        <v>305</v>
      </c>
      <c r="C57" s="307">
        <f>SUM(C58:C60)</f>
        <v>0</v>
      </c>
    </row>
    <row r="58" spans="1:3" s="434" customFormat="1" ht="12" customHeight="1">
      <c r="A58" s="15" t="s">
        <v>181</v>
      </c>
      <c r="B58" s="435" t="s">
        <v>307</v>
      </c>
      <c r="C58" s="312"/>
    </row>
    <row r="59" spans="1:3" s="434" customFormat="1" ht="12" customHeight="1">
      <c r="A59" s="14" t="s">
        <v>182</v>
      </c>
      <c r="B59" s="436" t="s">
        <v>432</v>
      </c>
      <c r="C59" s="312"/>
    </row>
    <row r="60" spans="1:3" s="434" customFormat="1" ht="12" customHeight="1">
      <c r="A60" s="14" t="s">
        <v>233</v>
      </c>
      <c r="B60" s="436" t="s">
        <v>308</v>
      </c>
      <c r="C60" s="312"/>
    </row>
    <row r="61" spans="1:3" s="434" customFormat="1" ht="12" customHeight="1" thickBot="1">
      <c r="A61" s="16" t="s">
        <v>306</v>
      </c>
      <c r="B61" s="304" t="s">
        <v>309</v>
      </c>
      <c r="C61" s="312"/>
    </row>
    <row r="62" spans="1:3" s="434" customFormat="1" ht="12" customHeight="1" thickBot="1">
      <c r="A62" s="507" t="s">
        <v>481</v>
      </c>
      <c r="B62" s="21" t="s">
        <v>310</v>
      </c>
      <c r="C62" s="313">
        <f>+C5+C12+C19+C26+C34+C46+C52+C57</f>
        <v>0</v>
      </c>
    </row>
    <row r="63" spans="1:3" s="434" customFormat="1" ht="12" customHeight="1" thickBot="1">
      <c r="A63" s="482" t="s">
        <v>311</v>
      </c>
      <c r="B63" s="302" t="s">
        <v>312</v>
      </c>
      <c r="C63" s="307">
        <f>SUM(C64:C66)</f>
        <v>0</v>
      </c>
    </row>
    <row r="64" spans="1:3" s="434" customFormat="1" ht="12" customHeight="1">
      <c r="A64" s="15" t="s">
        <v>340</v>
      </c>
      <c r="B64" s="435" t="s">
        <v>313</v>
      </c>
      <c r="C64" s="312"/>
    </row>
    <row r="65" spans="1:3" s="434" customFormat="1" ht="12" customHeight="1">
      <c r="A65" s="14" t="s">
        <v>349</v>
      </c>
      <c r="B65" s="436" t="s">
        <v>314</v>
      </c>
      <c r="C65" s="312"/>
    </row>
    <row r="66" spans="1:3" s="434" customFormat="1" ht="12" customHeight="1" thickBot="1">
      <c r="A66" s="16" t="s">
        <v>350</v>
      </c>
      <c r="B66" s="501" t="s">
        <v>466</v>
      </c>
      <c r="C66" s="312"/>
    </row>
    <row r="67" spans="1:3" s="434" customFormat="1" ht="12" customHeight="1" thickBot="1">
      <c r="A67" s="482" t="s">
        <v>316</v>
      </c>
      <c r="B67" s="302" t="s">
        <v>317</v>
      </c>
      <c r="C67" s="307">
        <f>SUM(C68:C71)</f>
        <v>0</v>
      </c>
    </row>
    <row r="68" spans="1:3" s="434" customFormat="1" ht="12" customHeight="1">
      <c r="A68" s="15" t="s">
        <v>149</v>
      </c>
      <c r="B68" s="435" t="s">
        <v>318</v>
      </c>
      <c r="C68" s="312"/>
    </row>
    <row r="69" spans="1:3" s="434" customFormat="1" ht="12" customHeight="1">
      <c r="A69" s="14" t="s">
        <v>150</v>
      </c>
      <c r="B69" s="436" t="s">
        <v>577</v>
      </c>
      <c r="C69" s="312"/>
    </row>
    <row r="70" spans="1:3" s="434" customFormat="1" ht="12" customHeight="1">
      <c r="A70" s="14" t="s">
        <v>341</v>
      </c>
      <c r="B70" s="436" t="s">
        <v>319</v>
      </c>
      <c r="C70" s="312"/>
    </row>
    <row r="71" spans="1:3" s="434" customFormat="1" ht="12" customHeight="1" thickBot="1">
      <c r="A71" s="16" t="s">
        <v>342</v>
      </c>
      <c r="B71" s="304" t="s">
        <v>578</v>
      </c>
      <c r="C71" s="312"/>
    </row>
    <row r="72" spans="1:3" s="434" customFormat="1" ht="12" customHeight="1" thickBot="1">
      <c r="A72" s="482" t="s">
        <v>320</v>
      </c>
      <c r="B72" s="302" t="s">
        <v>321</v>
      </c>
      <c r="C72" s="307">
        <f>SUM(C73:C74)</f>
        <v>0</v>
      </c>
    </row>
    <row r="73" spans="1:3" s="434" customFormat="1" ht="12" customHeight="1">
      <c r="A73" s="15" t="s">
        <v>343</v>
      </c>
      <c r="B73" s="435" t="s">
        <v>322</v>
      </c>
      <c r="C73" s="312"/>
    </row>
    <row r="74" spans="1:3" s="434" customFormat="1" ht="12" customHeight="1" thickBot="1">
      <c r="A74" s="16" t="s">
        <v>344</v>
      </c>
      <c r="B74" s="304" t="s">
        <v>323</v>
      </c>
      <c r="C74" s="312"/>
    </row>
    <row r="75" spans="1:3" s="434" customFormat="1" ht="12" customHeight="1" thickBot="1">
      <c r="A75" s="482" t="s">
        <v>324</v>
      </c>
      <c r="B75" s="302" t="s">
        <v>325</v>
      </c>
      <c r="C75" s="307">
        <f>SUM(C76:C78)</f>
        <v>0</v>
      </c>
    </row>
    <row r="76" spans="1:3" s="434" customFormat="1" ht="12" customHeight="1">
      <c r="A76" s="15" t="s">
        <v>345</v>
      </c>
      <c r="B76" s="435" t="s">
        <v>326</v>
      </c>
      <c r="C76" s="312"/>
    </row>
    <row r="77" spans="1:3" s="434" customFormat="1" ht="12" customHeight="1">
      <c r="A77" s="14" t="s">
        <v>346</v>
      </c>
      <c r="B77" s="436" t="s">
        <v>327</v>
      </c>
      <c r="C77" s="312"/>
    </row>
    <row r="78" spans="1:3" s="434" customFormat="1" ht="12" customHeight="1" thickBot="1">
      <c r="A78" s="16" t="s">
        <v>347</v>
      </c>
      <c r="B78" s="304" t="s">
        <v>579</v>
      </c>
      <c r="C78" s="312"/>
    </row>
    <row r="79" spans="1:3" s="434" customFormat="1" ht="12" customHeight="1" thickBot="1">
      <c r="A79" s="482" t="s">
        <v>328</v>
      </c>
      <c r="B79" s="302" t="s">
        <v>348</v>
      </c>
      <c r="C79" s="307">
        <f>SUM(C80:C83)</f>
        <v>0</v>
      </c>
    </row>
    <row r="80" spans="1:3" s="434" customFormat="1" ht="12" customHeight="1">
      <c r="A80" s="439" t="s">
        <v>329</v>
      </c>
      <c r="B80" s="435" t="s">
        <v>330</v>
      </c>
      <c r="C80" s="312"/>
    </row>
    <row r="81" spans="1:3" s="434" customFormat="1" ht="12" customHeight="1">
      <c r="A81" s="440" t="s">
        <v>331</v>
      </c>
      <c r="B81" s="436" t="s">
        <v>332</v>
      </c>
      <c r="C81" s="312"/>
    </row>
    <row r="82" spans="1:3" s="434" customFormat="1" ht="12" customHeight="1">
      <c r="A82" s="440" t="s">
        <v>333</v>
      </c>
      <c r="B82" s="436" t="s">
        <v>334</v>
      </c>
      <c r="C82" s="312"/>
    </row>
    <row r="83" spans="1:3" s="434" customFormat="1" ht="12" customHeight="1" thickBot="1">
      <c r="A83" s="441" t="s">
        <v>335</v>
      </c>
      <c r="B83" s="304" t="s">
        <v>336</v>
      </c>
      <c r="C83" s="312"/>
    </row>
    <row r="84" spans="1:3" s="434" customFormat="1" ht="12" customHeight="1" thickBot="1">
      <c r="A84" s="482" t="s">
        <v>337</v>
      </c>
      <c r="B84" s="302" t="s">
        <v>480</v>
      </c>
      <c r="C84" s="480"/>
    </row>
    <row r="85" spans="1:3" s="434" customFormat="1" ht="13.5" customHeight="1" thickBot="1">
      <c r="A85" s="482" t="s">
        <v>339</v>
      </c>
      <c r="B85" s="302" t="s">
        <v>338</v>
      </c>
      <c r="C85" s="480"/>
    </row>
    <row r="86" spans="1:3" s="434" customFormat="1" ht="15.75" customHeight="1" thickBot="1">
      <c r="A86" s="482" t="s">
        <v>351</v>
      </c>
      <c r="B86" s="442" t="s">
        <v>483</v>
      </c>
      <c r="C86" s="313">
        <f>+C63+C67+C72+C75+C79+C85+C84</f>
        <v>0</v>
      </c>
    </row>
    <row r="87" spans="1:3" s="434" customFormat="1" ht="16.5" customHeight="1" thickBot="1">
      <c r="A87" s="483" t="s">
        <v>482</v>
      </c>
      <c r="B87" s="443" t="s">
        <v>484</v>
      </c>
      <c r="C87" s="313">
        <f>+C62+C86</f>
        <v>0</v>
      </c>
    </row>
    <row r="88" spans="1:3" s="434" customFormat="1" ht="83.25" customHeight="1">
      <c r="A88" s="5"/>
      <c r="B88" s="6"/>
      <c r="C88" s="314"/>
    </row>
    <row r="89" spans="1:3" ht="16.5" customHeight="1">
      <c r="A89" s="624" t="s">
        <v>48</v>
      </c>
      <c r="B89" s="624"/>
      <c r="C89" s="624"/>
    </row>
    <row r="90" spans="1:3" s="444" customFormat="1" ht="16.5" customHeight="1" thickBot="1">
      <c r="A90" s="626" t="s">
        <v>153</v>
      </c>
      <c r="B90" s="626"/>
      <c r="C90" s="140" t="str">
        <f>C2</f>
        <v>Forintban!</v>
      </c>
    </row>
    <row r="91" spans="1:3" ht="37.5" customHeight="1" thickBot="1">
      <c r="A91" s="23" t="s">
        <v>70</v>
      </c>
      <c r="B91" s="24" t="s">
        <v>49</v>
      </c>
      <c r="C91" s="38" t="str">
        <f>+C3</f>
        <v>2018. évi előirányzat</v>
      </c>
    </row>
    <row r="92" spans="1:3" s="433" customFormat="1" ht="12" customHeight="1" thickBot="1">
      <c r="A92" s="31"/>
      <c r="B92" s="32" t="s">
        <v>498</v>
      </c>
      <c r="C92" s="33" t="s">
        <v>499</v>
      </c>
    </row>
    <row r="93" spans="1:3" ht="12" customHeight="1" thickBot="1">
      <c r="A93" s="22" t="s">
        <v>19</v>
      </c>
      <c r="B93" s="28" t="s">
        <v>442</v>
      </c>
      <c r="C93" s="306">
        <f>C94+C95+C96+C97+C98+C111</f>
        <v>0</v>
      </c>
    </row>
    <row r="94" spans="1:3" ht="12" customHeight="1">
      <c r="A94" s="17" t="s">
        <v>99</v>
      </c>
      <c r="B94" s="10" t="s">
        <v>50</v>
      </c>
      <c r="C94" s="308"/>
    </row>
    <row r="95" spans="1:3" ht="12" customHeight="1">
      <c r="A95" s="14" t="s">
        <v>100</v>
      </c>
      <c r="B95" s="8" t="s">
        <v>183</v>
      </c>
      <c r="C95" s="309"/>
    </row>
    <row r="96" spans="1:3" ht="12" customHeight="1">
      <c r="A96" s="14" t="s">
        <v>101</v>
      </c>
      <c r="B96" s="8" t="s">
        <v>140</v>
      </c>
      <c r="C96" s="311"/>
    </row>
    <row r="97" spans="1:3" ht="12" customHeight="1">
      <c r="A97" s="14" t="s">
        <v>102</v>
      </c>
      <c r="B97" s="11" t="s">
        <v>184</v>
      </c>
      <c r="C97" s="311"/>
    </row>
    <row r="98" spans="1:3" ht="12" customHeight="1">
      <c r="A98" s="14" t="s">
        <v>113</v>
      </c>
      <c r="B98" s="19" t="s">
        <v>185</v>
      </c>
      <c r="C98" s="311"/>
    </row>
    <row r="99" spans="1:3" ht="12" customHeight="1">
      <c r="A99" s="14" t="s">
        <v>103</v>
      </c>
      <c r="B99" s="8" t="s">
        <v>447</v>
      </c>
      <c r="C99" s="311"/>
    </row>
    <row r="100" spans="1:3" ht="12" customHeight="1">
      <c r="A100" s="14" t="s">
        <v>104</v>
      </c>
      <c r="B100" s="145" t="s">
        <v>446</v>
      </c>
      <c r="C100" s="311"/>
    </row>
    <row r="101" spans="1:3" ht="12" customHeight="1">
      <c r="A101" s="14" t="s">
        <v>114</v>
      </c>
      <c r="B101" s="145" t="s">
        <v>445</v>
      </c>
      <c r="C101" s="311"/>
    </row>
    <row r="102" spans="1:3" ht="12" customHeight="1">
      <c r="A102" s="14" t="s">
        <v>115</v>
      </c>
      <c r="B102" s="143" t="s">
        <v>354</v>
      </c>
      <c r="C102" s="311"/>
    </row>
    <row r="103" spans="1:3" ht="12" customHeight="1">
      <c r="A103" s="14" t="s">
        <v>116</v>
      </c>
      <c r="B103" s="144" t="s">
        <v>355</v>
      </c>
      <c r="C103" s="311"/>
    </row>
    <row r="104" spans="1:3" ht="12" customHeight="1">
      <c r="A104" s="14" t="s">
        <v>117</v>
      </c>
      <c r="B104" s="144" t="s">
        <v>356</v>
      </c>
      <c r="C104" s="311"/>
    </row>
    <row r="105" spans="1:3" ht="12" customHeight="1">
      <c r="A105" s="14" t="s">
        <v>119</v>
      </c>
      <c r="B105" s="143" t="s">
        <v>357</v>
      </c>
      <c r="C105" s="311"/>
    </row>
    <row r="106" spans="1:3" ht="12" customHeight="1">
      <c r="A106" s="14" t="s">
        <v>186</v>
      </c>
      <c r="B106" s="143" t="s">
        <v>358</v>
      </c>
      <c r="C106" s="311"/>
    </row>
    <row r="107" spans="1:3" ht="12" customHeight="1">
      <c r="A107" s="14" t="s">
        <v>352</v>
      </c>
      <c r="B107" s="144" t="s">
        <v>359</v>
      </c>
      <c r="C107" s="311"/>
    </row>
    <row r="108" spans="1:3" ht="12" customHeight="1">
      <c r="A108" s="13" t="s">
        <v>353</v>
      </c>
      <c r="B108" s="145" t="s">
        <v>360</v>
      </c>
      <c r="C108" s="311"/>
    </row>
    <row r="109" spans="1:3" ht="12" customHeight="1">
      <c r="A109" s="14" t="s">
        <v>443</v>
      </c>
      <c r="B109" s="145" t="s">
        <v>361</v>
      </c>
      <c r="C109" s="311"/>
    </row>
    <row r="110" spans="1:3" ht="12" customHeight="1">
      <c r="A110" s="16" t="s">
        <v>444</v>
      </c>
      <c r="B110" s="145" t="s">
        <v>362</v>
      </c>
      <c r="C110" s="311"/>
    </row>
    <row r="111" spans="1:3" ht="12" customHeight="1">
      <c r="A111" s="14" t="s">
        <v>448</v>
      </c>
      <c r="B111" s="11" t="s">
        <v>51</v>
      </c>
      <c r="C111" s="309"/>
    </row>
    <row r="112" spans="1:3" ht="12" customHeight="1">
      <c r="A112" s="14" t="s">
        <v>449</v>
      </c>
      <c r="B112" s="8" t="s">
        <v>451</v>
      </c>
      <c r="C112" s="309"/>
    </row>
    <row r="113" spans="1:3" ht="12" customHeight="1" thickBot="1">
      <c r="A113" s="18" t="s">
        <v>450</v>
      </c>
      <c r="B113" s="505" t="s">
        <v>452</v>
      </c>
      <c r="C113" s="315"/>
    </row>
    <row r="114" spans="1:3" ht="12" customHeight="1" thickBot="1">
      <c r="A114" s="502" t="s">
        <v>20</v>
      </c>
      <c r="B114" s="503" t="s">
        <v>363</v>
      </c>
      <c r="C114" s="504">
        <f>+C115+C117+C119</f>
        <v>0</v>
      </c>
    </row>
    <row r="115" spans="1:3" ht="12" customHeight="1">
      <c r="A115" s="15" t="s">
        <v>105</v>
      </c>
      <c r="B115" s="8" t="s">
        <v>232</v>
      </c>
      <c r="C115" s="310"/>
    </row>
    <row r="116" spans="1:3" ht="12" customHeight="1">
      <c r="A116" s="15" t="s">
        <v>106</v>
      </c>
      <c r="B116" s="12" t="s">
        <v>367</v>
      </c>
      <c r="C116" s="310"/>
    </row>
    <row r="117" spans="1:3" ht="12" customHeight="1">
      <c r="A117" s="15" t="s">
        <v>107</v>
      </c>
      <c r="B117" s="12" t="s">
        <v>187</v>
      </c>
      <c r="C117" s="309"/>
    </row>
    <row r="118" spans="1:3" ht="12" customHeight="1">
      <c r="A118" s="15" t="s">
        <v>108</v>
      </c>
      <c r="B118" s="12" t="s">
        <v>368</v>
      </c>
      <c r="C118" s="274"/>
    </row>
    <row r="119" spans="1:3" ht="12" customHeight="1">
      <c r="A119" s="15" t="s">
        <v>109</v>
      </c>
      <c r="B119" s="304" t="s">
        <v>581</v>
      </c>
      <c r="C119" s="274"/>
    </row>
    <row r="120" spans="1:3" ht="12" customHeight="1">
      <c r="A120" s="15" t="s">
        <v>118</v>
      </c>
      <c r="B120" s="303" t="s">
        <v>433</v>
      </c>
      <c r="C120" s="274"/>
    </row>
    <row r="121" spans="1:3" ht="12" customHeight="1">
      <c r="A121" s="15" t="s">
        <v>120</v>
      </c>
      <c r="B121" s="431" t="s">
        <v>373</v>
      </c>
      <c r="C121" s="274"/>
    </row>
    <row r="122" spans="1:3" ht="15">
      <c r="A122" s="15" t="s">
        <v>188</v>
      </c>
      <c r="B122" s="144" t="s">
        <v>356</v>
      </c>
      <c r="C122" s="274"/>
    </row>
    <row r="123" spans="1:3" ht="12" customHeight="1">
      <c r="A123" s="15" t="s">
        <v>189</v>
      </c>
      <c r="B123" s="144" t="s">
        <v>372</v>
      </c>
      <c r="C123" s="274"/>
    </row>
    <row r="124" spans="1:3" ht="12" customHeight="1">
      <c r="A124" s="15" t="s">
        <v>190</v>
      </c>
      <c r="B124" s="144" t="s">
        <v>371</v>
      </c>
      <c r="C124" s="274"/>
    </row>
    <row r="125" spans="1:3" ht="12" customHeight="1">
      <c r="A125" s="15" t="s">
        <v>364</v>
      </c>
      <c r="B125" s="144" t="s">
        <v>359</v>
      </c>
      <c r="C125" s="274"/>
    </row>
    <row r="126" spans="1:3" ht="12" customHeight="1">
      <c r="A126" s="15" t="s">
        <v>365</v>
      </c>
      <c r="B126" s="144" t="s">
        <v>370</v>
      </c>
      <c r="C126" s="274"/>
    </row>
    <row r="127" spans="1:3" ht="15.75" thickBot="1">
      <c r="A127" s="13" t="s">
        <v>366</v>
      </c>
      <c r="B127" s="144" t="s">
        <v>369</v>
      </c>
      <c r="C127" s="276"/>
    </row>
    <row r="128" spans="1:3" ht="12" customHeight="1" thickBot="1">
      <c r="A128" s="20" t="s">
        <v>21</v>
      </c>
      <c r="B128" s="124" t="s">
        <v>453</v>
      </c>
      <c r="C128" s="307">
        <f>+C93+C114</f>
        <v>0</v>
      </c>
    </row>
    <row r="129" spans="1:3" ht="12" customHeight="1" thickBot="1">
      <c r="A129" s="20" t="s">
        <v>22</v>
      </c>
      <c r="B129" s="124" t="s">
        <v>454</v>
      </c>
      <c r="C129" s="307">
        <f>+C130+C131+C132</f>
        <v>0</v>
      </c>
    </row>
    <row r="130" spans="1:3" ht="12" customHeight="1">
      <c r="A130" s="15" t="s">
        <v>271</v>
      </c>
      <c r="B130" s="12" t="s">
        <v>461</v>
      </c>
      <c r="C130" s="274"/>
    </row>
    <row r="131" spans="1:3" ht="12" customHeight="1">
      <c r="A131" s="15" t="s">
        <v>272</v>
      </c>
      <c r="B131" s="12" t="s">
        <v>462</v>
      </c>
      <c r="C131" s="274"/>
    </row>
    <row r="132" spans="1:3" ht="12" customHeight="1" thickBot="1">
      <c r="A132" s="13" t="s">
        <v>273</v>
      </c>
      <c r="B132" s="12" t="s">
        <v>463</v>
      </c>
      <c r="C132" s="274"/>
    </row>
    <row r="133" spans="1:3" ht="12" customHeight="1" thickBot="1">
      <c r="A133" s="20" t="s">
        <v>23</v>
      </c>
      <c r="B133" s="124" t="s">
        <v>455</v>
      </c>
      <c r="C133" s="307">
        <f>SUM(C134:C139)</f>
        <v>0</v>
      </c>
    </row>
    <row r="134" spans="1:3" ht="12" customHeight="1">
      <c r="A134" s="15" t="s">
        <v>92</v>
      </c>
      <c r="B134" s="9" t="s">
        <v>464</v>
      </c>
      <c r="C134" s="274"/>
    </row>
    <row r="135" spans="1:3" ht="12" customHeight="1">
      <c r="A135" s="15" t="s">
        <v>93</v>
      </c>
      <c r="B135" s="9" t="s">
        <v>456</v>
      </c>
      <c r="C135" s="274"/>
    </row>
    <row r="136" spans="1:3" ht="12" customHeight="1">
      <c r="A136" s="15" t="s">
        <v>94</v>
      </c>
      <c r="B136" s="9" t="s">
        <v>457</v>
      </c>
      <c r="C136" s="274"/>
    </row>
    <row r="137" spans="1:3" ht="12" customHeight="1">
      <c r="A137" s="15" t="s">
        <v>175</v>
      </c>
      <c r="B137" s="9" t="s">
        <v>458</v>
      </c>
      <c r="C137" s="274"/>
    </row>
    <row r="138" spans="1:3" ht="12" customHeight="1">
      <c r="A138" s="15" t="s">
        <v>176</v>
      </c>
      <c r="B138" s="9" t="s">
        <v>459</v>
      </c>
      <c r="C138" s="274"/>
    </row>
    <row r="139" spans="1:3" ht="12" customHeight="1" thickBot="1">
      <c r="A139" s="13" t="s">
        <v>177</v>
      </c>
      <c r="B139" s="9" t="s">
        <v>460</v>
      </c>
      <c r="C139" s="274"/>
    </row>
    <row r="140" spans="1:3" ht="12" customHeight="1" thickBot="1">
      <c r="A140" s="20" t="s">
        <v>24</v>
      </c>
      <c r="B140" s="124" t="s">
        <v>468</v>
      </c>
      <c r="C140" s="313">
        <f>+C141+C142+C143+C144</f>
        <v>0</v>
      </c>
    </row>
    <row r="141" spans="1:3" ht="12" customHeight="1">
      <c r="A141" s="15" t="s">
        <v>95</v>
      </c>
      <c r="B141" s="9" t="s">
        <v>374</v>
      </c>
      <c r="C141" s="274"/>
    </row>
    <row r="142" spans="1:3" ht="12" customHeight="1">
      <c r="A142" s="15" t="s">
        <v>96</v>
      </c>
      <c r="B142" s="9" t="s">
        <v>375</v>
      </c>
      <c r="C142" s="274"/>
    </row>
    <row r="143" spans="1:3" ht="12" customHeight="1">
      <c r="A143" s="15" t="s">
        <v>291</v>
      </c>
      <c r="B143" s="9" t="s">
        <v>469</v>
      </c>
      <c r="C143" s="274"/>
    </row>
    <row r="144" spans="1:3" ht="12" customHeight="1" thickBot="1">
      <c r="A144" s="13" t="s">
        <v>292</v>
      </c>
      <c r="B144" s="7" t="s">
        <v>394</v>
      </c>
      <c r="C144" s="274"/>
    </row>
    <row r="145" spans="1:3" ht="12" customHeight="1" thickBot="1">
      <c r="A145" s="20" t="s">
        <v>25</v>
      </c>
      <c r="B145" s="124" t="s">
        <v>470</v>
      </c>
      <c r="C145" s="316">
        <f>SUM(C146:C150)</f>
        <v>0</v>
      </c>
    </row>
    <row r="146" spans="1:3" ht="12" customHeight="1">
      <c r="A146" s="15" t="s">
        <v>97</v>
      </c>
      <c r="B146" s="9" t="s">
        <v>465</v>
      </c>
      <c r="C146" s="274"/>
    </row>
    <row r="147" spans="1:3" ht="12" customHeight="1">
      <c r="A147" s="15" t="s">
        <v>98</v>
      </c>
      <c r="B147" s="9" t="s">
        <v>472</v>
      </c>
      <c r="C147" s="274"/>
    </row>
    <row r="148" spans="1:3" ht="12" customHeight="1">
      <c r="A148" s="15" t="s">
        <v>303</v>
      </c>
      <c r="B148" s="9" t="s">
        <v>467</v>
      </c>
      <c r="C148" s="274"/>
    </row>
    <row r="149" spans="1:3" ht="12" customHeight="1">
      <c r="A149" s="15" t="s">
        <v>304</v>
      </c>
      <c r="B149" s="9" t="s">
        <v>473</v>
      </c>
      <c r="C149" s="274"/>
    </row>
    <row r="150" spans="1:3" ht="12" customHeight="1" thickBot="1">
      <c r="A150" s="15" t="s">
        <v>471</v>
      </c>
      <c r="B150" s="9" t="s">
        <v>474</v>
      </c>
      <c r="C150" s="274"/>
    </row>
    <row r="151" spans="1:3" ht="12" customHeight="1" thickBot="1">
      <c r="A151" s="20" t="s">
        <v>26</v>
      </c>
      <c r="B151" s="124" t="s">
        <v>475</v>
      </c>
      <c r="C151" s="506"/>
    </row>
    <row r="152" spans="1:3" ht="12" customHeight="1" thickBot="1">
      <c r="A152" s="20" t="s">
        <v>27</v>
      </c>
      <c r="B152" s="124" t="s">
        <v>476</v>
      </c>
      <c r="C152" s="506"/>
    </row>
    <row r="153" spans="1:9" ht="15" customHeight="1" thickBot="1">
      <c r="A153" s="20" t="s">
        <v>28</v>
      </c>
      <c r="B153" s="124" t="s">
        <v>478</v>
      </c>
      <c r="C153" s="445">
        <f>+C129+C133+C140+C145+C151+C152</f>
        <v>0</v>
      </c>
      <c r="F153" s="446"/>
      <c r="G153" s="447"/>
      <c r="H153" s="447"/>
      <c r="I153" s="447"/>
    </row>
    <row r="154" spans="1:3" s="434" customFormat="1" ht="12.75" customHeight="1" thickBot="1">
      <c r="A154" s="305" t="s">
        <v>29</v>
      </c>
      <c r="B154" s="398" t="s">
        <v>477</v>
      </c>
      <c r="C154" s="445">
        <f>+C128+C153</f>
        <v>0</v>
      </c>
    </row>
    <row r="155" ht="7.5" customHeight="1"/>
    <row r="156" spans="1:3" ht="15">
      <c r="A156" s="627" t="s">
        <v>376</v>
      </c>
      <c r="B156" s="627"/>
      <c r="C156" s="627"/>
    </row>
    <row r="157" spans="1:3" ht="15" customHeight="1" thickBot="1">
      <c r="A157" s="625" t="s">
        <v>154</v>
      </c>
      <c r="B157" s="625"/>
      <c r="C157" s="317" t="str">
        <f>C90</f>
        <v>Forintban!</v>
      </c>
    </row>
    <row r="158" spans="1:4" ht="13.5" customHeight="1" thickBot="1">
      <c r="A158" s="20">
        <v>1</v>
      </c>
      <c r="B158" s="27" t="s">
        <v>479</v>
      </c>
      <c r="C158" s="307">
        <f>+C62-C128</f>
        <v>0</v>
      </c>
      <c r="D158" s="448"/>
    </row>
    <row r="159" spans="1:3" ht="27.75" customHeight="1" thickBot="1">
      <c r="A159" s="20" t="s">
        <v>20</v>
      </c>
      <c r="B159" s="27" t="s">
        <v>485</v>
      </c>
      <c r="C159" s="307">
        <f>+C86-C153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.......................Önkormányzat
2018. ÉVI KÖLTSÉGVETÉS
ÁLLAMIGAZGATÁSI FELADATAINAK MÉRLEGE
&amp;R&amp;"Times New Roman CE,Félkövér dőlt"&amp;11 1.4. melléklet a ........./2018. (.......)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45" zoomScaleNormal="145" zoomScaleSheetLayoutView="100" workbookViewId="0" topLeftCell="A13">
      <selection activeCell="C11" sqref="C11"/>
    </sheetView>
  </sheetViews>
  <sheetFormatPr defaultColWidth="9.375" defaultRowHeight="12.75"/>
  <cols>
    <col min="1" max="1" width="6.75390625" style="54" customWidth="1"/>
    <col min="2" max="2" width="55.125" style="192" customWidth="1"/>
    <col min="3" max="3" width="16.375" style="54" customWidth="1"/>
    <col min="4" max="4" width="55.125" style="54" customWidth="1"/>
    <col min="5" max="5" width="16.375" style="54" customWidth="1"/>
    <col min="6" max="6" width="4.75390625" style="54" customWidth="1"/>
    <col min="7" max="7" width="9.375" style="54" customWidth="1"/>
    <col min="8" max="8" width="11.50390625" style="54" bestFit="1" customWidth="1"/>
    <col min="9" max="16384" width="9.375" style="54" customWidth="1"/>
  </cols>
  <sheetData>
    <row r="1" spans="2:6" ht="39.75" customHeight="1">
      <c r="B1" s="329" t="s">
        <v>158</v>
      </c>
      <c r="C1" s="330"/>
      <c r="D1" s="330"/>
      <c r="E1" s="330"/>
      <c r="F1" s="630" t="str">
        <f>+CONCATENATE("2.1. melléklet a ………../",LEFT(ÖSSZEFÜGGÉSEK!A5,4),". (……….) önkormányzati rendelethez")</f>
        <v>2.1. melléklet a ………../2018. (……….) önkormányzati rendelethez</v>
      </c>
    </row>
    <row r="2" spans="5:6" ht="14.25" thickBot="1">
      <c r="E2" s="331" t="str">
        <f>'1.4.sz.mell.'!C2</f>
        <v>Forintban!</v>
      </c>
      <c r="F2" s="630"/>
    </row>
    <row r="3" spans="1:6" ht="18" customHeight="1" thickBot="1">
      <c r="A3" s="628" t="s">
        <v>70</v>
      </c>
      <c r="B3" s="332" t="s">
        <v>57</v>
      </c>
      <c r="C3" s="333"/>
      <c r="D3" s="332" t="s">
        <v>58</v>
      </c>
      <c r="E3" s="334"/>
      <c r="F3" s="630"/>
    </row>
    <row r="4" spans="1:6" s="335" customFormat="1" ht="35.25" customHeight="1" thickBot="1">
      <c r="A4" s="629"/>
      <c r="B4" s="193" t="s">
        <v>62</v>
      </c>
      <c r="C4" s="194" t="str">
        <f>+'1.1.sz.mell.'!C3</f>
        <v>2018. évi előirányzat</v>
      </c>
      <c r="D4" s="193" t="s">
        <v>62</v>
      </c>
      <c r="E4" s="51" t="str">
        <f>+C4</f>
        <v>2018. évi előirányzat</v>
      </c>
      <c r="F4" s="630"/>
    </row>
    <row r="5" spans="1:6" s="340" customFormat="1" ht="12" customHeight="1" thickBot="1">
      <c r="A5" s="336"/>
      <c r="B5" s="337" t="s">
        <v>498</v>
      </c>
      <c r="C5" s="338" t="s">
        <v>499</v>
      </c>
      <c r="D5" s="337" t="s">
        <v>500</v>
      </c>
      <c r="E5" s="339" t="s">
        <v>502</v>
      </c>
      <c r="F5" s="630"/>
    </row>
    <row r="6" spans="1:6" ht="12.75" customHeight="1">
      <c r="A6" s="341" t="s">
        <v>19</v>
      </c>
      <c r="B6" s="342" t="s">
        <v>377</v>
      </c>
      <c r="C6" s="318">
        <v>228928898</v>
      </c>
      <c r="D6" s="342" t="s">
        <v>63</v>
      </c>
      <c r="E6" s="324">
        <v>231920000</v>
      </c>
      <c r="F6" s="630"/>
    </row>
    <row r="7" spans="1:6" ht="12.75" customHeight="1">
      <c r="A7" s="343" t="s">
        <v>20</v>
      </c>
      <c r="B7" s="344" t="s">
        <v>378</v>
      </c>
      <c r="C7" s="319">
        <v>91464813</v>
      </c>
      <c r="D7" s="344" t="s">
        <v>183</v>
      </c>
      <c r="E7" s="325">
        <v>48703000</v>
      </c>
      <c r="F7" s="630"/>
    </row>
    <row r="8" spans="1:6" ht="12.75" customHeight="1">
      <c r="A8" s="343" t="s">
        <v>21</v>
      </c>
      <c r="B8" s="344" t="s">
        <v>399</v>
      </c>
      <c r="C8" s="319"/>
      <c r="D8" s="344" t="s">
        <v>237</v>
      </c>
      <c r="E8" s="325">
        <v>121877000</v>
      </c>
      <c r="F8" s="630"/>
    </row>
    <row r="9" spans="1:6" ht="12.75" customHeight="1">
      <c r="A9" s="343" t="s">
        <v>22</v>
      </c>
      <c r="B9" s="344" t="s">
        <v>174</v>
      </c>
      <c r="C9" s="319">
        <v>21684000</v>
      </c>
      <c r="D9" s="344" t="s">
        <v>184</v>
      </c>
      <c r="E9" s="325">
        <v>9000000</v>
      </c>
      <c r="F9" s="630"/>
    </row>
    <row r="10" spans="1:6" ht="12.75" customHeight="1">
      <c r="A10" s="343" t="s">
        <v>23</v>
      </c>
      <c r="B10" s="345" t="s">
        <v>426</v>
      </c>
      <c r="C10" s="319">
        <v>206422289</v>
      </c>
      <c r="D10" s="344" t="s">
        <v>185</v>
      </c>
      <c r="E10" s="325">
        <v>137000000</v>
      </c>
      <c r="F10" s="630"/>
    </row>
    <row r="11" spans="1:6" ht="12.75" customHeight="1">
      <c r="A11" s="343" t="s">
        <v>24</v>
      </c>
      <c r="B11" s="344" t="s">
        <v>379</v>
      </c>
      <c r="C11" s="320"/>
      <c r="D11" s="344" t="s">
        <v>51</v>
      </c>
      <c r="E11" s="325"/>
      <c r="F11" s="630"/>
    </row>
    <row r="12" spans="1:6" ht="12.75" customHeight="1">
      <c r="A12" s="343" t="s">
        <v>25</v>
      </c>
      <c r="B12" s="344" t="s">
        <v>486</v>
      </c>
      <c r="C12" s="319"/>
      <c r="D12" s="45"/>
      <c r="E12" s="325"/>
      <c r="F12" s="630"/>
    </row>
    <row r="13" spans="1:6" ht="12.75" customHeight="1">
      <c r="A13" s="343" t="s">
        <v>26</v>
      </c>
      <c r="B13" s="45"/>
      <c r="C13" s="319"/>
      <c r="D13" s="45"/>
      <c r="E13" s="325"/>
      <c r="F13" s="630"/>
    </row>
    <row r="14" spans="1:6" ht="12.75" customHeight="1">
      <c r="A14" s="343" t="s">
        <v>27</v>
      </c>
      <c r="B14" s="449"/>
      <c r="C14" s="320"/>
      <c r="D14" s="45"/>
      <c r="E14" s="325"/>
      <c r="F14" s="630"/>
    </row>
    <row r="15" spans="1:6" ht="12.75" customHeight="1">
      <c r="A15" s="343" t="s">
        <v>28</v>
      </c>
      <c r="B15" s="45"/>
      <c r="C15" s="319"/>
      <c r="D15" s="45"/>
      <c r="E15" s="325"/>
      <c r="F15" s="630"/>
    </row>
    <row r="16" spans="1:6" ht="12.75" customHeight="1">
      <c r="A16" s="343" t="s">
        <v>29</v>
      </c>
      <c r="B16" s="45"/>
      <c r="C16" s="319"/>
      <c r="D16" s="45"/>
      <c r="E16" s="325"/>
      <c r="F16" s="630"/>
    </row>
    <row r="17" spans="1:6" ht="12.75" customHeight="1" thickBot="1">
      <c r="A17" s="343" t="s">
        <v>30</v>
      </c>
      <c r="B17" s="56"/>
      <c r="C17" s="321"/>
      <c r="D17" s="45"/>
      <c r="E17" s="326"/>
      <c r="F17" s="630"/>
    </row>
    <row r="18" spans="1:6" ht="15.75" customHeight="1" thickBot="1">
      <c r="A18" s="346" t="s">
        <v>31</v>
      </c>
      <c r="B18" s="126" t="s">
        <v>487</v>
      </c>
      <c r="C18" s="322">
        <f>SUM(C6:C17)</f>
        <v>548500000</v>
      </c>
      <c r="D18" s="126" t="s">
        <v>385</v>
      </c>
      <c r="E18" s="327">
        <f>SUM(E6:E17)</f>
        <v>548500000</v>
      </c>
      <c r="F18" s="630"/>
    </row>
    <row r="19" spans="1:6" ht="12.75" customHeight="1">
      <c r="A19" s="347" t="s">
        <v>32</v>
      </c>
      <c r="B19" s="348" t="s">
        <v>382</v>
      </c>
      <c r="C19" s="508">
        <v>131915000</v>
      </c>
      <c r="D19" s="349" t="s">
        <v>191</v>
      </c>
      <c r="E19" s="328"/>
      <c r="F19" s="630"/>
    </row>
    <row r="20" spans="1:6" ht="12.75" customHeight="1">
      <c r="A20" s="350" t="s">
        <v>33</v>
      </c>
      <c r="B20" s="349" t="s">
        <v>230</v>
      </c>
      <c r="C20" s="79">
        <v>131915000</v>
      </c>
      <c r="D20" s="349" t="s">
        <v>384</v>
      </c>
      <c r="E20" s="80"/>
      <c r="F20" s="630"/>
    </row>
    <row r="21" spans="1:6" ht="12.75" customHeight="1">
      <c r="A21" s="350" t="s">
        <v>34</v>
      </c>
      <c r="B21" s="349" t="s">
        <v>231</v>
      </c>
      <c r="C21" s="79"/>
      <c r="D21" s="349" t="s">
        <v>156</v>
      </c>
      <c r="E21" s="80"/>
      <c r="F21" s="630"/>
    </row>
    <row r="22" spans="1:6" ht="12.75" customHeight="1">
      <c r="A22" s="350" t="s">
        <v>35</v>
      </c>
      <c r="B22" s="349" t="s">
        <v>235</v>
      </c>
      <c r="C22" s="79"/>
      <c r="D22" s="349" t="s">
        <v>157</v>
      </c>
      <c r="E22" s="80">
        <v>2980000</v>
      </c>
      <c r="F22" s="630"/>
    </row>
    <row r="23" spans="1:6" ht="12.75" customHeight="1">
      <c r="A23" s="350" t="s">
        <v>36</v>
      </c>
      <c r="B23" s="349" t="s">
        <v>236</v>
      </c>
      <c r="C23" s="79"/>
      <c r="D23" s="348" t="s">
        <v>238</v>
      </c>
      <c r="E23" s="80"/>
      <c r="F23" s="630"/>
    </row>
    <row r="24" spans="1:6" ht="12.75" customHeight="1">
      <c r="A24" s="350" t="s">
        <v>37</v>
      </c>
      <c r="B24" s="349" t="s">
        <v>383</v>
      </c>
      <c r="C24" s="351">
        <f>+C25+C26</f>
        <v>0</v>
      </c>
      <c r="D24" s="349" t="s">
        <v>192</v>
      </c>
      <c r="E24" s="80"/>
      <c r="F24" s="630"/>
    </row>
    <row r="25" spans="1:6" ht="12.75" customHeight="1">
      <c r="A25" s="347" t="s">
        <v>38</v>
      </c>
      <c r="B25" s="348" t="s">
        <v>380</v>
      </c>
      <c r="C25" s="323"/>
      <c r="D25" s="342" t="s">
        <v>469</v>
      </c>
      <c r="E25" s="328"/>
      <c r="F25" s="630"/>
    </row>
    <row r="26" spans="1:6" ht="12.75" customHeight="1">
      <c r="A26" s="350" t="s">
        <v>39</v>
      </c>
      <c r="B26" s="349" t="s">
        <v>381</v>
      </c>
      <c r="C26" s="79"/>
      <c r="D26" s="344" t="s">
        <v>375</v>
      </c>
      <c r="E26" s="80">
        <v>8560000</v>
      </c>
      <c r="F26" s="630"/>
    </row>
    <row r="27" spans="1:6" ht="12.75" customHeight="1">
      <c r="A27" s="343" t="s">
        <v>40</v>
      </c>
      <c r="B27" s="349" t="s">
        <v>480</v>
      </c>
      <c r="C27" s="79"/>
      <c r="D27" s="344" t="s">
        <v>476</v>
      </c>
      <c r="E27" s="80"/>
      <c r="F27" s="630"/>
    </row>
    <row r="28" spans="1:6" ht="12.75" customHeight="1" thickBot="1">
      <c r="A28" s="412" t="s">
        <v>41</v>
      </c>
      <c r="B28" s="348" t="s">
        <v>338</v>
      </c>
      <c r="C28" s="323"/>
      <c r="D28" s="451"/>
      <c r="E28" s="328"/>
      <c r="F28" s="630"/>
    </row>
    <row r="29" spans="1:6" ht="15.75" customHeight="1" thickBot="1">
      <c r="A29" s="346" t="s">
        <v>42</v>
      </c>
      <c r="B29" s="126" t="s">
        <v>488</v>
      </c>
      <c r="C29" s="322">
        <f>+C19+C24+C27+C28</f>
        <v>131915000</v>
      </c>
      <c r="D29" s="126" t="s">
        <v>490</v>
      </c>
      <c r="E29" s="327">
        <f>SUM(E19:E28)</f>
        <v>11540000</v>
      </c>
      <c r="F29" s="630"/>
    </row>
    <row r="30" spans="1:6" ht="13.5" thickBot="1">
      <c r="A30" s="346" t="s">
        <v>43</v>
      </c>
      <c r="B30" s="352" t="s">
        <v>489</v>
      </c>
      <c r="C30" s="353">
        <f>+C18+C29</f>
        <v>680415000</v>
      </c>
      <c r="D30" s="352" t="s">
        <v>491</v>
      </c>
      <c r="E30" s="353">
        <f>+E18+E29</f>
        <v>560040000</v>
      </c>
      <c r="F30" s="630"/>
    </row>
    <row r="31" spans="1:6" ht="13.5" thickBot="1">
      <c r="A31" s="346" t="s">
        <v>44</v>
      </c>
      <c r="B31" s="352" t="s">
        <v>169</v>
      </c>
      <c r="C31" s="353" t="str">
        <f>IF(C18-E18&lt;0,E18-C18,"-")</f>
        <v>-</v>
      </c>
      <c r="D31" s="352" t="s">
        <v>170</v>
      </c>
      <c r="E31" s="353" t="str">
        <f>IF(C18-E18&gt;0,C18-E18,"-")</f>
        <v>-</v>
      </c>
      <c r="F31" s="630"/>
    </row>
    <row r="32" spans="1:6" ht="13.5" thickBot="1">
      <c r="A32" s="346" t="s">
        <v>45</v>
      </c>
      <c r="B32" s="352" t="s">
        <v>572</v>
      </c>
      <c r="C32" s="353" t="str">
        <f>IF(C30-E30&lt;0,E30-C30,"-")</f>
        <v>-</v>
      </c>
      <c r="D32" s="352" t="s">
        <v>573</v>
      </c>
      <c r="E32" s="353">
        <f>IF(C30-E30&gt;0,C30-E30,"-")</f>
        <v>120375000</v>
      </c>
      <c r="F32" s="630"/>
    </row>
    <row r="33" spans="2:4" ht="17.25">
      <c r="B33" s="631"/>
      <c r="C33" s="631"/>
      <c r="D33" s="63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60" zoomScaleNormal="160" zoomScaleSheetLayoutView="115" workbookViewId="0" topLeftCell="A1">
      <selection activeCell="C22" sqref="C22"/>
    </sheetView>
  </sheetViews>
  <sheetFormatPr defaultColWidth="9.375" defaultRowHeight="12.75"/>
  <cols>
    <col min="1" max="1" width="6.75390625" style="54" customWidth="1"/>
    <col min="2" max="2" width="55.125" style="192" customWidth="1"/>
    <col min="3" max="3" width="16.375" style="54" customWidth="1"/>
    <col min="4" max="4" width="55.125" style="54" customWidth="1"/>
    <col min="5" max="5" width="16.375" style="54" customWidth="1"/>
    <col min="6" max="6" width="4.75390625" style="54" customWidth="1"/>
    <col min="7" max="16384" width="9.375" style="54" customWidth="1"/>
  </cols>
  <sheetData>
    <row r="1" spans="2:6" ht="30.75">
      <c r="B1" s="329" t="s">
        <v>159</v>
      </c>
      <c r="C1" s="330"/>
      <c r="D1" s="330"/>
      <c r="E1" s="330"/>
      <c r="F1" s="630" t="str">
        <f>+CONCATENATE("2.2. melléklet a ………../",LEFT(ÖSSZEFÜGGÉSEK!A5,4),". (……….) önkormányzati rendelethez")</f>
        <v>2.2. melléklet a ………../2018. (……….) önkormányzati rendelethez</v>
      </c>
    </row>
    <row r="2" spans="5:6" ht="14.25" thickBot="1">
      <c r="E2" s="331" t="str">
        <f>'2.1.sz.mell  '!E2</f>
        <v>Forintban!</v>
      </c>
      <c r="F2" s="630"/>
    </row>
    <row r="3" spans="1:6" ht="13.5" thickBot="1">
      <c r="A3" s="632" t="s">
        <v>70</v>
      </c>
      <c r="B3" s="332" t="s">
        <v>57</v>
      </c>
      <c r="C3" s="333"/>
      <c r="D3" s="332" t="s">
        <v>58</v>
      </c>
      <c r="E3" s="334"/>
      <c r="F3" s="630"/>
    </row>
    <row r="4" spans="1:6" s="335" customFormat="1" ht="13.5" thickBot="1">
      <c r="A4" s="633"/>
      <c r="B4" s="193" t="s">
        <v>62</v>
      </c>
      <c r="C4" s="194" t="str">
        <f>+'2.1.sz.mell  '!C4</f>
        <v>2018. évi előirányzat</v>
      </c>
      <c r="D4" s="193" t="s">
        <v>62</v>
      </c>
      <c r="E4" s="51" t="str">
        <f>+'2.1.sz.mell  '!C4</f>
        <v>2018. évi előirányzat</v>
      </c>
      <c r="F4" s="630"/>
    </row>
    <row r="5" spans="1:6" s="335" customFormat="1" ht="13.5" thickBot="1">
      <c r="A5" s="336"/>
      <c r="B5" s="337" t="s">
        <v>498</v>
      </c>
      <c r="C5" s="338" t="s">
        <v>499</v>
      </c>
      <c r="D5" s="337" t="s">
        <v>500</v>
      </c>
      <c r="E5" s="339" t="s">
        <v>502</v>
      </c>
      <c r="F5" s="630"/>
    </row>
    <row r="6" spans="1:6" ht="12.75" customHeight="1">
      <c r="A6" s="341" t="s">
        <v>19</v>
      </c>
      <c r="B6" s="342" t="s">
        <v>386</v>
      </c>
      <c r="C6" s="318"/>
      <c r="D6" s="342" t="s">
        <v>232</v>
      </c>
      <c r="E6" s="324"/>
      <c r="F6" s="630"/>
    </row>
    <row r="7" spans="1:6" ht="12.75">
      <c r="A7" s="343" t="s">
        <v>20</v>
      </c>
      <c r="B7" s="344" t="s">
        <v>387</v>
      </c>
      <c r="C7" s="319"/>
      <c r="D7" s="344" t="s">
        <v>392</v>
      </c>
      <c r="E7" s="325"/>
      <c r="F7" s="630"/>
    </row>
    <row r="8" spans="1:6" ht="12.75" customHeight="1">
      <c r="A8" s="343" t="s">
        <v>21</v>
      </c>
      <c r="B8" s="344" t="s">
        <v>10</v>
      </c>
      <c r="C8" s="319"/>
      <c r="D8" s="344" t="s">
        <v>187</v>
      </c>
      <c r="E8" s="325"/>
      <c r="F8" s="630"/>
    </row>
    <row r="9" spans="1:6" ht="12.75" customHeight="1">
      <c r="A9" s="343" t="s">
        <v>22</v>
      </c>
      <c r="B9" s="344" t="s">
        <v>388</v>
      </c>
      <c r="C9" s="319"/>
      <c r="D9" s="344" t="s">
        <v>393</v>
      </c>
      <c r="E9" s="325"/>
      <c r="F9" s="630"/>
    </row>
    <row r="10" spans="1:6" ht="12.75" customHeight="1">
      <c r="A10" s="343" t="s">
        <v>23</v>
      </c>
      <c r="B10" s="344" t="s">
        <v>389</v>
      </c>
      <c r="C10" s="319"/>
      <c r="D10" s="344" t="s">
        <v>234</v>
      </c>
      <c r="E10" s="325"/>
      <c r="F10" s="630"/>
    </row>
    <row r="11" spans="1:6" ht="12.75" customHeight="1">
      <c r="A11" s="343" t="s">
        <v>24</v>
      </c>
      <c r="B11" s="344" t="s">
        <v>390</v>
      </c>
      <c r="C11" s="320"/>
      <c r="D11" s="452"/>
      <c r="E11" s="325"/>
      <c r="F11" s="630"/>
    </row>
    <row r="12" spans="1:6" ht="12.75" customHeight="1">
      <c r="A12" s="343" t="s">
        <v>25</v>
      </c>
      <c r="B12" s="45"/>
      <c r="C12" s="319"/>
      <c r="D12" s="452"/>
      <c r="E12" s="325"/>
      <c r="F12" s="630"/>
    </row>
    <row r="13" spans="1:6" ht="12.75" customHeight="1">
      <c r="A13" s="343" t="s">
        <v>26</v>
      </c>
      <c r="B13" s="45"/>
      <c r="C13" s="319"/>
      <c r="D13" s="453"/>
      <c r="E13" s="325"/>
      <c r="F13" s="630"/>
    </row>
    <row r="14" spans="1:6" ht="12.75" customHeight="1">
      <c r="A14" s="343" t="s">
        <v>27</v>
      </c>
      <c r="B14" s="450"/>
      <c r="C14" s="320"/>
      <c r="D14" s="452"/>
      <c r="E14" s="325"/>
      <c r="F14" s="630"/>
    </row>
    <row r="15" spans="1:6" ht="12.75">
      <c r="A15" s="343" t="s">
        <v>28</v>
      </c>
      <c r="B15" s="45"/>
      <c r="C15" s="320"/>
      <c r="D15" s="452"/>
      <c r="E15" s="325"/>
      <c r="F15" s="630"/>
    </row>
    <row r="16" spans="1:6" ht="12.75" customHeight="1" thickBot="1">
      <c r="A16" s="412" t="s">
        <v>29</v>
      </c>
      <c r="B16" s="451"/>
      <c r="C16" s="414"/>
      <c r="D16" s="413" t="s">
        <v>51</v>
      </c>
      <c r="E16" s="374"/>
      <c r="F16" s="630"/>
    </row>
    <row r="17" spans="1:6" ht="15.75" customHeight="1" thickBot="1">
      <c r="A17" s="346" t="s">
        <v>30</v>
      </c>
      <c r="B17" s="126" t="s">
        <v>400</v>
      </c>
      <c r="C17" s="322">
        <f>+C6+C8+C9+C11+C12+C13+C14+C15+C16</f>
        <v>0</v>
      </c>
      <c r="D17" s="126" t="s">
        <v>401</v>
      </c>
      <c r="E17" s="327">
        <f>+E6+E8+E10+E11+E12+E13+E14+E15+E16</f>
        <v>0</v>
      </c>
      <c r="F17" s="630"/>
    </row>
    <row r="18" spans="1:6" ht="12.75" customHeight="1">
      <c r="A18" s="341" t="s">
        <v>31</v>
      </c>
      <c r="B18" s="356" t="s">
        <v>250</v>
      </c>
      <c r="C18" s="363">
        <f>SUM(C19:C23)</f>
        <v>0</v>
      </c>
      <c r="D18" s="349" t="s">
        <v>191</v>
      </c>
      <c r="E18" s="77"/>
      <c r="F18" s="630"/>
    </row>
    <row r="19" spans="1:6" ht="12.75" customHeight="1">
      <c r="A19" s="343" t="s">
        <v>32</v>
      </c>
      <c r="B19" s="357" t="s">
        <v>239</v>
      </c>
      <c r="C19" s="79"/>
      <c r="D19" s="349" t="s">
        <v>194</v>
      </c>
      <c r="E19" s="80"/>
      <c r="F19" s="630"/>
    </row>
    <row r="20" spans="1:6" ht="12.75" customHeight="1">
      <c r="A20" s="341" t="s">
        <v>33</v>
      </c>
      <c r="B20" s="357" t="s">
        <v>240</v>
      </c>
      <c r="C20" s="79"/>
      <c r="D20" s="349" t="s">
        <v>156</v>
      </c>
      <c r="E20" s="80"/>
      <c r="F20" s="630"/>
    </row>
    <row r="21" spans="1:6" ht="12.75" customHeight="1">
      <c r="A21" s="343" t="s">
        <v>34</v>
      </c>
      <c r="B21" s="357" t="s">
        <v>241</v>
      </c>
      <c r="C21" s="79"/>
      <c r="D21" s="349" t="s">
        <v>157</v>
      </c>
      <c r="E21" s="80"/>
      <c r="F21" s="630"/>
    </row>
    <row r="22" spans="1:6" ht="12.75" customHeight="1">
      <c r="A22" s="341" t="s">
        <v>35</v>
      </c>
      <c r="B22" s="357" t="s">
        <v>242</v>
      </c>
      <c r="C22" s="79"/>
      <c r="D22" s="348" t="s">
        <v>238</v>
      </c>
      <c r="E22" s="80"/>
      <c r="F22" s="630"/>
    </row>
    <row r="23" spans="1:6" ht="12.75" customHeight="1">
      <c r="A23" s="343" t="s">
        <v>36</v>
      </c>
      <c r="B23" s="358" t="s">
        <v>243</v>
      </c>
      <c r="C23" s="79"/>
      <c r="D23" s="349" t="s">
        <v>195</v>
      </c>
      <c r="E23" s="80"/>
      <c r="F23" s="630"/>
    </row>
    <row r="24" spans="1:6" ht="12.75" customHeight="1">
      <c r="A24" s="341" t="s">
        <v>37</v>
      </c>
      <c r="B24" s="359" t="s">
        <v>244</v>
      </c>
      <c r="C24" s="351">
        <f>+C25+C26+C27+C28+C29</f>
        <v>0</v>
      </c>
      <c r="D24" s="360" t="s">
        <v>193</v>
      </c>
      <c r="E24" s="80"/>
      <c r="F24" s="630"/>
    </row>
    <row r="25" spans="1:6" ht="12.75" customHeight="1">
      <c r="A25" s="343" t="s">
        <v>38</v>
      </c>
      <c r="B25" s="358" t="s">
        <v>245</v>
      </c>
      <c r="C25" s="79"/>
      <c r="D25" s="360" t="s">
        <v>394</v>
      </c>
      <c r="E25" s="80"/>
      <c r="F25" s="630"/>
    </row>
    <row r="26" spans="1:6" ht="12.75" customHeight="1">
      <c r="A26" s="341" t="s">
        <v>39</v>
      </c>
      <c r="B26" s="358" t="s">
        <v>246</v>
      </c>
      <c r="C26" s="79"/>
      <c r="D26" s="355"/>
      <c r="E26" s="80"/>
      <c r="F26" s="630"/>
    </row>
    <row r="27" spans="1:6" ht="12.75" customHeight="1">
      <c r="A27" s="343" t="s">
        <v>40</v>
      </c>
      <c r="B27" s="357" t="s">
        <v>247</v>
      </c>
      <c r="C27" s="79"/>
      <c r="D27" s="122"/>
      <c r="E27" s="80"/>
      <c r="F27" s="630"/>
    </row>
    <row r="28" spans="1:6" ht="12.75" customHeight="1">
      <c r="A28" s="341" t="s">
        <v>41</v>
      </c>
      <c r="B28" s="361" t="s">
        <v>248</v>
      </c>
      <c r="C28" s="79"/>
      <c r="D28" s="45"/>
      <c r="E28" s="80"/>
      <c r="F28" s="630"/>
    </row>
    <row r="29" spans="1:6" ht="12.75" customHeight="1" thickBot="1">
      <c r="A29" s="343" t="s">
        <v>42</v>
      </c>
      <c r="B29" s="362" t="s">
        <v>249</v>
      </c>
      <c r="C29" s="79"/>
      <c r="D29" s="122"/>
      <c r="E29" s="80"/>
      <c r="F29" s="630"/>
    </row>
    <row r="30" spans="1:6" ht="21.75" customHeight="1" thickBot="1">
      <c r="A30" s="346" t="s">
        <v>43</v>
      </c>
      <c r="B30" s="126" t="s">
        <v>391</v>
      </c>
      <c r="C30" s="322">
        <f>+C18+C24</f>
        <v>0</v>
      </c>
      <c r="D30" s="126" t="s">
        <v>395</v>
      </c>
      <c r="E30" s="327">
        <f>SUM(E18:E29)</f>
        <v>0</v>
      </c>
      <c r="F30" s="630"/>
    </row>
    <row r="31" spans="1:6" ht="13.5" thickBot="1">
      <c r="A31" s="346" t="s">
        <v>44</v>
      </c>
      <c r="B31" s="352" t="s">
        <v>396</v>
      </c>
      <c r="C31" s="353">
        <f>+C17+C30</f>
        <v>0</v>
      </c>
      <c r="D31" s="352" t="s">
        <v>397</v>
      </c>
      <c r="E31" s="353">
        <f>+E17+E30</f>
        <v>0</v>
      </c>
      <c r="F31" s="630"/>
    </row>
    <row r="32" spans="1:6" ht="13.5" thickBot="1">
      <c r="A32" s="346" t="s">
        <v>45</v>
      </c>
      <c r="B32" s="352" t="s">
        <v>169</v>
      </c>
      <c r="C32" s="353" t="str">
        <f>IF(C17-E17&lt;0,E17-C17,"-")</f>
        <v>-</v>
      </c>
      <c r="D32" s="352" t="s">
        <v>170</v>
      </c>
      <c r="E32" s="353" t="str">
        <f>IF(C17-E17&gt;0,C17-E17,"-")</f>
        <v>-</v>
      </c>
      <c r="F32" s="630"/>
    </row>
    <row r="33" spans="1:6" ht="13.5" thickBot="1">
      <c r="A33" s="346" t="s">
        <v>46</v>
      </c>
      <c r="B33" s="352" t="s">
        <v>572</v>
      </c>
      <c r="C33" s="353" t="str">
        <f>IF(C31-E31&lt;0,E31-C31,"-")</f>
        <v>-</v>
      </c>
      <c r="D33" s="352" t="s">
        <v>573</v>
      </c>
      <c r="E33" s="353" t="str">
        <f>IF(C31-E31&gt;0,C31-E31,"-")</f>
        <v>-</v>
      </c>
      <c r="F33" s="63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127" t="s">
        <v>151</v>
      </c>
      <c r="E1" s="130" t="s">
        <v>155</v>
      </c>
    </row>
    <row r="3" spans="1:5" ht="12.75">
      <c r="A3" s="136"/>
      <c r="B3" s="137"/>
      <c r="C3" s="136"/>
      <c r="D3" s="139"/>
      <c r="E3" s="137"/>
    </row>
    <row r="4" spans="1:5" ht="15">
      <c r="A4" s="87" t="str">
        <f>+ÖSSZEFÜGGÉSEK!A5</f>
        <v>2018. évi előirányzat BEVÉTELEK</v>
      </c>
      <c r="B4" s="138"/>
      <c r="C4" s="147"/>
      <c r="D4" s="139"/>
      <c r="E4" s="137"/>
    </row>
    <row r="5" spans="1:5" ht="12.75">
      <c r="A5" s="136"/>
      <c r="B5" s="137"/>
      <c r="C5" s="136"/>
      <c r="D5" s="139"/>
      <c r="E5" s="137"/>
    </row>
    <row r="6" spans="1:5" ht="12.75">
      <c r="A6" s="136" t="s">
        <v>550</v>
      </c>
      <c r="B6" s="137">
        <f>+'1.1.sz.mell.'!C62</f>
        <v>575594711</v>
      </c>
      <c r="C6" s="136" t="s">
        <v>492</v>
      </c>
      <c r="D6" s="139">
        <f>+'2.1.sz.mell  '!C18+'2.2.sz.mell  '!C17</f>
        <v>548500000</v>
      </c>
      <c r="E6" s="137">
        <f aca="true" t="shared" si="0" ref="E6:E15">+B6-D6</f>
        <v>27094711</v>
      </c>
    </row>
    <row r="7" spans="1:5" ht="12.75">
      <c r="A7" s="136" t="s">
        <v>551</v>
      </c>
      <c r="B7" s="137">
        <f>+'1.1.sz.mell.'!C86</f>
        <v>131915000</v>
      </c>
      <c r="C7" s="136" t="s">
        <v>493</v>
      </c>
      <c r="D7" s="139">
        <f>+'2.1.sz.mell  '!C29+'2.2.sz.mell  '!C30</f>
        <v>131915000</v>
      </c>
      <c r="E7" s="137">
        <f t="shared" si="0"/>
        <v>0</v>
      </c>
    </row>
    <row r="8" spans="1:5" ht="12.75">
      <c r="A8" s="136" t="s">
        <v>552</v>
      </c>
      <c r="B8" s="137">
        <f>+'1.1.sz.mell.'!C87</f>
        <v>707509711</v>
      </c>
      <c r="C8" s="136" t="s">
        <v>494</v>
      </c>
      <c r="D8" s="139">
        <f>+'2.1.sz.mell  '!C30+'2.2.sz.mell  '!C31</f>
        <v>680415000</v>
      </c>
      <c r="E8" s="137">
        <f t="shared" si="0"/>
        <v>27094711</v>
      </c>
    </row>
    <row r="9" spans="1:5" ht="12.75">
      <c r="A9" s="136"/>
      <c r="B9" s="137"/>
      <c r="C9" s="136"/>
      <c r="D9" s="139"/>
      <c r="E9" s="137"/>
    </row>
    <row r="10" spans="1:5" ht="12.75">
      <c r="A10" s="136"/>
      <c r="B10" s="137"/>
      <c r="C10" s="136"/>
      <c r="D10" s="139"/>
      <c r="E10" s="137"/>
    </row>
    <row r="11" spans="1:5" ht="15">
      <c r="A11" s="87" t="str">
        <f>+ÖSSZEFÜGGÉSEK!A12</f>
        <v>2018. évi előirányzat KIADÁSOK</v>
      </c>
      <c r="B11" s="138"/>
      <c r="C11" s="147"/>
      <c r="D11" s="139"/>
      <c r="E11" s="137"/>
    </row>
    <row r="12" spans="1:5" ht="12.75">
      <c r="A12" s="136"/>
      <c r="B12" s="137"/>
      <c r="C12" s="136"/>
      <c r="D12" s="139"/>
      <c r="E12" s="137"/>
    </row>
    <row r="13" spans="1:5" ht="12.75">
      <c r="A13" s="136" t="s">
        <v>553</v>
      </c>
      <c r="B13" s="137">
        <f>+'1.1.sz.mell.'!C128</f>
        <v>431462000</v>
      </c>
      <c r="C13" s="136" t="s">
        <v>495</v>
      </c>
      <c r="D13" s="139">
        <f>+'2.1.sz.mell  '!E18+'2.2.sz.mell  '!E17</f>
        <v>548500000</v>
      </c>
      <c r="E13" s="137">
        <f t="shared" si="0"/>
        <v>-117038000</v>
      </c>
    </row>
    <row r="14" spans="1:5" ht="12.75">
      <c r="A14" s="136" t="s">
        <v>554</v>
      </c>
      <c r="B14" s="137">
        <f>+'1.1.sz.mell.'!C153</f>
        <v>11540000</v>
      </c>
      <c r="C14" s="136" t="s">
        <v>496</v>
      </c>
      <c r="D14" s="139">
        <f>+'2.1.sz.mell  '!E29+'2.2.sz.mell  '!E30</f>
        <v>11540000</v>
      </c>
      <c r="E14" s="137">
        <f t="shared" si="0"/>
        <v>0</v>
      </c>
    </row>
    <row r="15" spans="1:5" ht="12.75">
      <c r="A15" s="136" t="s">
        <v>555</v>
      </c>
      <c r="B15" s="137">
        <f>+'1.1.sz.mell.'!C154</f>
        <v>443002000</v>
      </c>
      <c r="C15" s="136" t="s">
        <v>497</v>
      </c>
      <c r="D15" s="139">
        <f>+'2.1.sz.mell  '!E30+'2.2.sz.mell  '!E31</f>
        <v>560040000</v>
      </c>
      <c r="E15" s="137">
        <f t="shared" si="0"/>
        <v>-117038000</v>
      </c>
    </row>
    <row r="16" spans="1:5" ht="12.75">
      <c r="A16" s="128"/>
      <c r="B16" s="128"/>
      <c r="C16" s="136"/>
      <c r="D16" s="139"/>
      <c r="E16" s="129"/>
    </row>
    <row r="17" spans="1:5" ht="12.75">
      <c r="A17" s="128"/>
      <c r="B17" s="128"/>
      <c r="C17" s="128"/>
      <c r="D17" s="128"/>
      <c r="E17" s="128"/>
    </row>
    <row r="18" spans="1:5" ht="12.75">
      <c r="A18" s="128"/>
      <c r="B18" s="128"/>
      <c r="C18" s="128"/>
      <c r="D18" s="128"/>
      <c r="E18" s="128"/>
    </row>
    <row r="19" spans="1:5" ht="12.75">
      <c r="A19" s="128"/>
      <c r="B19" s="128"/>
      <c r="C19" s="128"/>
      <c r="D19" s="128"/>
      <c r="E19" s="128"/>
    </row>
  </sheetData>
  <sheetProtection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C19" sqref="C19"/>
    </sheetView>
  </sheetViews>
  <sheetFormatPr defaultColWidth="9.375" defaultRowHeight="12.75"/>
  <cols>
    <col min="1" max="1" width="5.625" style="150" customWidth="1"/>
    <col min="2" max="2" width="35.625" style="150" customWidth="1"/>
    <col min="3" max="6" width="14.00390625" style="150" customWidth="1"/>
    <col min="7" max="16384" width="9.375" style="150" customWidth="1"/>
  </cols>
  <sheetData>
    <row r="1" spans="1:6" ht="33" customHeight="1">
      <c r="A1" s="634" t="s">
        <v>590</v>
      </c>
      <c r="B1" s="634"/>
      <c r="C1" s="634"/>
      <c r="D1" s="634"/>
      <c r="E1" s="634"/>
      <c r="F1" s="634"/>
    </row>
    <row r="2" spans="1:7" ht="15.75" customHeight="1" thickBot="1">
      <c r="A2" s="151"/>
      <c r="B2" s="151"/>
      <c r="C2" s="635"/>
      <c r="D2" s="635"/>
      <c r="E2" s="642" t="str">
        <f>'2.2.sz.mell  '!E2</f>
        <v>Forintban!</v>
      </c>
      <c r="F2" s="642"/>
      <c r="G2" s="157"/>
    </row>
    <row r="3" spans="1:6" ht="63" customHeight="1">
      <c r="A3" s="638" t="s">
        <v>17</v>
      </c>
      <c r="B3" s="640" t="s">
        <v>197</v>
      </c>
      <c r="C3" s="640" t="s">
        <v>254</v>
      </c>
      <c r="D3" s="640"/>
      <c r="E3" s="640"/>
      <c r="F3" s="636" t="s">
        <v>507</v>
      </c>
    </row>
    <row r="4" spans="1:6" ht="14.25" thickBot="1">
      <c r="A4" s="639"/>
      <c r="B4" s="641"/>
      <c r="C4" s="500">
        <f>+LEFT(ÖSSZEFÜGGÉSEK!A5,4)+1</f>
        <v>2019</v>
      </c>
      <c r="D4" s="500">
        <f>+C4+1</f>
        <v>2020</v>
      </c>
      <c r="E4" s="500">
        <f>+D4+1</f>
        <v>2021</v>
      </c>
      <c r="F4" s="637"/>
    </row>
    <row r="5" spans="1:6" ht="14.25" thickBot="1">
      <c r="A5" s="154"/>
      <c r="B5" s="155" t="s">
        <v>498</v>
      </c>
      <c r="C5" s="155" t="s">
        <v>499</v>
      </c>
      <c r="D5" s="155" t="s">
        <v>500</v>
      </c>
      <c r="E5" s="155" t="s">
        <v>502</v>
      </c>
      <c r="F5" s="156" t="s">
        <v>501</v>
      </c>
    </row>
    <row r="6" spans="1:6" ht="13.5">
      <c r="A6" s="153" t="s">
        <v>19</v>
      </c>
      <c r="B6" s="173" t="s">
        <v>587</v>
      </c>
      <c r="C6" s="543">
        <v>1671</v>
      </c>
      <c r="D6" s="543">
        <v>1671</v>
      </c>
      <c r="E6" s="543">
        <v>1671</v>
      </c>
      <c r="F6" s="544">
        <f>SUM(C6:E6)</f>
        <v>5013</v>
      </c>
    </row>
    <row r="7" spans="1:6" ht="13.5">
      <c r="A7" s="152" t="s">
        <v>20</v>
      </c>
      <c r="B7" s="174" t="s">
        <v>588</v>
      </c>
      <c r="C7" s="545">
        <v>292</v>
      </c>
      <c r="D7" s="545">
        <v>79</v>
      </c>
      <c r="E7" s="545"/>
      <c r="F7" s="546">
        <f>SUM(C7:E7)</f>
        <v>371</v>
      </c>
    </row>
    <row r="8" spans="1:6" ht="13.5">
      <c r="A8" s="152" t="s">
        <v>21</v>
      </c>
      <c r="B8" s="174" t="s">
        <v>589</v>
      </c>
      <c r="C8" s="545">
        <v>348</v>
      </c>
      <c r="D8" s="545"/>
      <c r="E8" s="545"/>
      <c r="F8" s="546">
        <f>SUM(C8:E8)</f>
        <v>348</v>
      </c>
    </row>
    <row r="9" spans="1:6" ht="13.5">
      <c r="A9" s="152" t="s">
        <v>22</v>
      </c>
      <c r="B9" s="174"/>
      <c r="C9" s="545"/>
      <c r="D9" s="545"/>
      <c r="E9" s="545"/>
      <c r="F9" s="546">
        <f>SUM(C9:E9)</f>
        <v>0</v>
      </c>
    </row>
    <row r="10" spans="1:6" ht="14.25" thickBot="1">
      <c r="A10" s="158" t="s">
        <v>23</v>
      </c>
      <c r="B10" s="175"/>
      <c r="C10" s="547"/>
      <c r="D10" s="547"/>
      <c r="E10" s="547"/>
      <c r="F10" s="546">
        <f>SUM(C10:E10)</f>
        <v>0</v>
      </c>
    </row>
    <row r="11" spans="1:6" s="487" customFormat="1" ht="14.25" thickBot="1">
      <c r="A11" s="486" t="s">
        <v>24</v>
      </c>
      <c r="B11" s="159" t="s">
        <v>198</v>
      </c>
      <c r="C11" s="548">
        <f>SUM(C6:C10)</f>
        <v>2311</v>
      </c>
      <c r="D11" s="548">
        <f>SUM(D6:D10)</f>
        <v>1750</v>
      </c>
      <c r="E11" s="548">
        <f>SUM(E6:E10)</f>
        <v>1671</v>
      </c>
      <c r="F11" s="549">
        <f>SUM(F6:F10)</f>
        <v>5732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...../2018.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Ági</cp:lastModifiedBy>
  <cp:lastPrinted>2018-02-13T07:46:02Z</cp:lastPrinted>
  <dcterms:created xsi:type="dcterms:W3CDTF">1999-10-30T10:30:45Z</dcterms:created>
  <dcterms:modified xsi:type="dcterms:W3CDTF">2018-02-13T07:46:11Z</dcterms:modified>
  <cp:category/>
  <cp:version/>
  <cp:contentType/>
  <cp:contentStatus/>
</cp:coreProperties>
</file>