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8" activeTab="10"/>
  </bookViews>
  <sheets>
    <sheet name="1" sheetId="1" r:id="rId1"/>
    <sheet name="2" sheetId="2" r:id="rId2"/>
    <sheet name="2.a" sheetId="3" r:id="rId3"/>
    <sheet name="3" sheetId="4" r:id="rId4"/>
    <sheet name="3.a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.a" sheetId="14" r:id="rId14"/>
    <sheet name="12.b" sheetId="15" r:id="rId15"/>
    <sheet name="13" sheetId="16" r:id="rId16"/>
  </sheets>
  <definedNames>
    <definedName name="_GoBack" localSheetId="1">'2'!#REF!</definedName>
    <definedName name="_GoBack" localSheetId="2">'2.a'!#REF!</definedName>
    <definedName name="_GoBack" localSheetId="5">'4'!#REF!</definedName>
    <definedName name="_xlnm.Print_Titles" localSheetId="13">'12.a'!$1:$1</definedName>
    <definedName name="_xlnm.Print_Titles" localSheetId="14">'12.b'!$1:$1</definedName>
    <definedName name="_xlnm.Print_Titles" localSheetId="6">'5'!$1:$2</definedName>
    <definedName name="_xlnm.Print_Titles" localSheetId="10">'9'!$3:$4</definedName>
    <definedName name="_xlnm.Print_Area" localSheetId="6">'5'!$A$1:$H$47</definedName>
    <definedName name="_xlnm.Print_Area" localSheetId="9">'8'!$A$1:$N$5</definedName>
  </definedNames>
  <calcPr fullCalcOnLoad="1"/>
</workbook>
</file>

<file path=xl/sharedStrings.xml><?xml version="1.0" encoding="utf-8"?>
<sst xmlns="http://schemas.openxmlformats.org/spreadsheetml/2006/main" count="687" uniqueCount="367">
  <si>
    <t>Értékesítési és forgalmi adók (iparűzési adó)</t>
  </si>
  <si>
    <t xml:space="preserve">         ebből: költségvetési szervek</t>
  </si>
  <si>
    <t>Hozzájárulás jogcíme</t>
  </si>
  <si>
    <t>létszám</t>
  </si>
  <si>
    <t>mutató</t>
  </si>
  <si>
    <t>Normatíva     Ft/fő</t>
  </si>
  <si>
    <t>I. Helyi önkormányzatok működésének általános támogatása</t>
  </si>
  <si>
    <t>II. Települési önkormányzatok egyes köznevelési feladatainak támogatása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</si>
  <si>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</si>
  <si>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</si>
  <si>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>Közhatalmi bevételek</t>
  </si>
  <si>
    <t>Ellátottak pénzbeli juttatásai</t>
  </si>
  <si>
    <t>6.) Államháztartáson belüli megelőlegezések</t>
  </si>
  <si>
    <t>Sorszám</t>
  </si>
  <si>
    <t>III. Települési önkormányzatok szociális és gyermekjóléti feladatainak támogatása</t>
  </si>
  <si>
    <t>IV. Települési önk. kulturális feladatainak támogatása</t>
  </si>
  <si>
    <t>Felújítások</t>
  </si>
  <si>
    <t>Beruházások</t>
  </si>
  <si>
    <t>Egyéb működési célú kiadások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</si>
  <si>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</si>
  <si>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</si>
  <si>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</si>
  <si>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</si>
  <si>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</si>
  <si>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</si>
  <si>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</si>
  <si>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</si>
  <si>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</si>
  <si>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</si>
  <si>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</si>
  <si>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</si>
  <si>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</si>
  <si>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</si>
  <si>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</si>
  <si>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</si>
  <si>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</si>
  <si>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Települési önkormányzatok egyes köznevelési feladatainak tám.</t>
  </si>
  <si>
    <t>B3</t>
  </si>
  <si>
    <t>B351</t>
  </si>
  <si>
    <t>B354</t>
  </si>
  <si>
    <t>Hitelező</t>
  </si>
  <si>
    <t>Lejárat éve</t>
  </si>
  <si>
    <t>önkormányzat hitel állománya</t>
  </si>
  <si>
    <t>Későbbi évek tőketörlesztése</t>
  </si>
  <si>
    <t>Tőketörlesz- tés</t>
  </si>
  <si>
    <t>Kamat és egyéb ktg.</t>
  </si>
  <si>
    <t>Tőketörlesztés</t>
  </si>
  <si>
    <t>Gépjárműadók</t>
  </si>
  <si>
    <t>B355</t>
  </si>
  <si>
    <t>B36</t>
  </si>
  <si>
    <t>B4</t>
  </si>
  <si>
    <t>B5</t>
  </si>
  <si>
    <t>B52</t>
  </si>
  <si>
    <t>Ingatlanok értékesítése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</si>
  <si>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</si>
  <si>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</si>
  <si>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</si>
  <si>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</si>
  <si>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</si>
  <si>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</si>
  <si>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B1-B7</t>
  </si>
  <si>
    <t>B8</t>
  </si>
  <si>
    <t>B81</t>
  </si>
  <si>
    <t>Belföldi finanszírozás bevételei</t>
  </si>
  <si>
    <t>B811</t>
  </si>
  <si>
    <t>B813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</si>
  <si>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</si>
  <si>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</si>
  <si>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</si>
  <si>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</si>
  <si>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</si>
  <si>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</si>
  <si>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</si>
  <si>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</si>
  <si>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</si>
  <si>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</si>
  <si>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</si>
  <si>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</si>
  <si>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Egyéb felhalmozási célú kiadások</t>
  </si>
  <si>
    <t>K1-K8</t>
  </si>
  <si>
    <t>Költségvetési kiadások összesen:</t>
  </si>
  <si>
    <t>K9</t>
  </si>
  <si>
    <t xml:space="preserve"> </t>
  </si>
  <si>
    <t>2.</t>
  </si>
  <si>
    <t>1.</t>
  </si>
  <si>
    <t>3.</t>
  </si>
  <si>
    <t>4.</t>
  </si>
  <si>
    <t>Központi, irányító szervi támogatás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</si>
  <si>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</si>
  <si>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</si>
  <si>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</si>
  <si>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</si>
  <si>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</si>
  <si>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</si>
  <si>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</si>
  <si>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</si>
  <si>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</si>
  <si>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1.a) önkormányzati hivatal működésének támogatása</t>
  </si>
  <si>
    <t xml:space="preserve">                                                  4 hóra</t>
  </si>
  <si>
    <t>Projektek mindösszesen:</t>
  </si>
  <si>
    <t>Állami hozzájárulás összesen: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</si>
  <si>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</si>
  <si>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</si>
  <si>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</si>
  <si>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</si>
  <si>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</si>
  <si>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</si>
  <si>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</si>
  <si>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</si>
  <si>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</si>
  <si>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</si>
  <si>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</si>
  <si>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</si>
  <si>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</si>
  <si>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</si>
  <si>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</si>
  <si>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</si>
  <si>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Önkormányzat kiadásai összesen</t>
  </si>
  <si>
    <t>B16</t>
  </si>
  <si>
    <t>Egyéb működési célú támogatások bevételei államháztartáson belülről</t>
  </si>
  <si>
    <t>6.) Hitel felvétel</t>
  </si>
  <si>
    <t>7.) Előző év költségvetési maradványának igénybevétele</t>
  </si>
  <si>
    <t>6.) Egyéb finanszírozási kiadás (államháztartáson belüli megelőlegezés visszafizetése)</t>
  </si>
  <si>
    <t>Mindösszesen:</t>
  </si>
  <si>
    <t>Megnevezés</t>
  </si>
  <si>
    <t>Összesen</t>
  </si>
  <si>
    <t>Finanszírozási kiadások</t>
  </si>
  <si>
    <t>Költségvetési bevételek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</si>
  <si>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</si>
  <si>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</si>
  <si>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</si>
  <si>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</si>
  <si>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</si>
  <si>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</si>
  <si>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</si>
  <si>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>Egyéb áruhasználati és szolgáltatási adók ( idegenforgalmi adó, talajterhelési díj)</t>
  </si>
  <si>
    <t>Egyéb közhatalmi bevételek (különféle bírságok)</t>
  </si>
  <si>
    <t xml:space="preserve">  - óvodapedagógusok átlagbérének és közterheinek elismert összege 4 hó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</si>
  <si>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</si>
  <si>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</si>
  <si>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Ft-ban</t>
  </si>
  <si>
    <t xml:space="preserve">       beszámításssal le nem fedett rész</t>
  </si>
  <si>
    <t>adag</t>
  </si>
  <si>
    <t>I.6.2016. évről áthúzúdó bérkompenzáció</t>
  </si>
  <si>
    <t>Beruházási cél megnevezése</t>
  </si>
  <si>
    <t>Évek szerinti ütemezés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</si>
  <si>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</si>
  <si>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</si>
  <si>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</si>
  <si>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</si>
  <si>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</si>
  <si>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</si>
  <si>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</si>
  <si>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</si>
  <si>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</si>
  <si>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 xml:space="preserve">  (2) Mesterpedagógus kategóriába sorolt óvodapedagógusok kiegészítő támogatása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</si>
  <si>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</si>
  <si>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</si>
  <si>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</si>
  <si>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</si>
  <si>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</si>
  <si>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</si>
  <si>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</si>
  <si>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</si>
  <si>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</si>
  <si>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</si>
  <si>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</si>
  <si>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</si>
  <si>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</si>
  <si>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Bevételek összesen:</t>
  </si>
  <si>
    <t>Önkormányzat összesen:</t>
  </si>
  <si>
    <t>I. Működési célú bevételek</t>
  </si>
  <si>
    <t>I. Működési célú kiadások</t>
  </si>
  <si>
    <t>Önkormányzat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</si>
  <si>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</si>
  <si>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</si>
  <si>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</si>
  <si>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t>1.d) Lakott külterülettel kapcsolatos feladatok támogatása</t>
  </si>
  <si>
    <t>Munkaadókat terhelő járulékok és szociális hj. adó</t>
  </si>
  <si>
    <t xml:space="preserve">Dologi kiadások </t>
  </si>
  <si>
    <t>Dologi kiadások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</si>
  <si>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</si>
  <si>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</si>
  <si>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</si>
  <si>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</si>
  <si>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</si>
  <si>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</si>
  <si>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Működési költségvetés összesen:</t>
  </si>
  <si>
    <t>Felhalmozási költségvetés összesen:</t>
  </si>
  <si>
    <t>ÖNKORMÁNYZAT ÖSSZESEN:</t>
  </si>
  <si>
    <t>1.d) Lakott külterülettel kapcsolatos feladatok támogatása - beszámítás után</t>
  </si>
  <si>
    <t xml:space="preserve"> Forgatási célú belföldi értékpapírok beváltása, értékesítése</t>
  </si>
  <si>
    <t>B8121</t>
  </si>
  <si>
    <t>8.) Forgatási célú értékpapír beváltás</t>
  </si>
  <si>
    <t>2018. évi  eredeti előirányzat</t>
  </si>
  <si>
    <t>B116</t>
  </si>
  <si>
    <t>Elszámolásból származó bevételek</t>
  </si>
  <si>
    <t>B14</t>
  </si>
  <si>
    <t>Működési célú visszatérítendő támogatások, kölcsönök visszatérülése államháztartáson belülről</t>
  </si>
  <si>
    <t xml:space="preserve">      szolidaritási hozzájárulás a beszámítással le nem fedett rész 70 %-a  /2018-ban 50 %</t>
  </si>
  <si>
    <t>1.e) Üdülőhelyi feladatok támogatása</t>
  </si>
  <si>
    <t>1.e) Üdülőhelyi feladatok támogatása -  beszámítás után</t>
  </si>
  <si>
    <t>V. Beszámítás összege</t>
  </si>
  <si>
    <t>2. Óvodaműködtetési támogatás 8 hóra</t>
  </si>
  <si>
    <t>1.) Személyi juttatások</t>
  </si>
  <si>
    <t>2.) Munkáltatókat terhelő járulékok és szociális hozzájárulási adó</t>
  </si>
  <si>
    <t>3.)Dologi kiadások</t>
  </si>
  <si>
    <t>4.)Ellátotak pénzbeli juttatásai</t>
  </si>
  <si>
    <t>5).Egyéb működési célú kiadások (költségvetési szervek és tartalék nélkül)</t>
  </si>
  <si>
    <t>5.) Tartalékok</t>
  </si>
  <si>
    <t>7.) Belföldi értékpapír beváltás</t>
  </si>
  <si>
    <t xml:space="preserve">MŰKÖDÉSI CÉLÚ BEVÉTELEK ÖSSZESEN                  </t>
  </si>
  <si>
    <t>MŰKÖDÉSI CÉLÚ KIADÁSOK ÖSSZESEN</t>
  </si>
  <si>
    <t>2019. évi eredeti előirányzat</t>
  </si>
  <si>
    <t>2019. évi  eredeti előirányzat</t>
  </si>
  <si>
    <t>2019. évi terv</t>
  </si>
  <si>
    <t xml:space="preserve"> Tartalék  </t>
  </si>
  <si>
    <t xml:space="preserve">Felhalmozási célú visszatérítendő tám,kölcsönök </t>
  </si>
  <si>
    <t>Hiteltörlesztés</t>
  </si>
  <si>
    <t>Államháztartáson belüli megelőlegezés visszafizetése</t>
  </si>
  <si>
    <t>Intézményfinanszírozás</t>
  </si>
  <si>
    <t>2019. évi tervezett bevétel</t>
  </si>
  <si>
    <t>Hozzájárulás        Ft-ban</t>
  </si>
  <si>
    <t>Települési önkormányzatok települési önkormányzati és közművelődési feladatainak támogatása</t>
  </si>
  <si>
    <t>3. Kiegészítő támogatás az óvodapedagógusok minősítéséből adódó többletkiadásokhoz</t>
  </si>
  <si>
    <t>Tartalék</t>
  </si>
  <si>
    <t>K</t>
  </si>
  <si>
    <t xml:space="preserve"> Hitel-, kölcsönfelvétel államháztartáson kívülről Kisfaludy pályázat önrészére</t>
  </si>
  <si>
    <t>Előző évi maradvány igénybevétele</t>
  </si>
  <si>
    <t>Zalaszabari Hivatalnak működési támogatás</t>
  </si>
  <si>
    <t>KIADÁSOK ÖSSZESEN</t>
  </si>
  <si>
    <t>KIADÁSOK</t>
  </si>
  <si>
    <t>Feladat megnevezése</t>
  </si>
  <si>
    <t>FELHALMOZÁSI KIADÁSOK</t>
  </si>
  <si>
    <t>I.</t>
  </si>
  <si>
    <t xml:space="preserve"> Beruházások</t>
  </si>
  <si>
    <t xml:space="preserve"> A. Önkormányzat</t>
  </si>
  <si>
    <t>Zalakarosi Óvoda és Bölcsőde  összesen:</t>
  </si>
  <si>
    <t>II.</t>
  </si>
  <si>
    <t>A. Önkormányzat</t>
  </si>
  <si>
    <t>Önkormányzat összesen</t>
  </si>
  <si>
    <t>BERUHÁZÁSI KIADÁSOK ÖSSZESEN</t>
  </si>
  <si>
    <t>FELÚJÍTÁSI KIADÁSOK ÖSSZESEN</t>
  </si>
  <si>
    <t>FELHALMOZÁSI KIADÁSOK ÖSSZESEN</t>
  </si>
  <si>
    <t>Feladat/cél</t>
  </si>
  <si>
    <t xml:space="preserve">1. </t>
  </si>
  <si>
    <t xml:space="preserve">2. </t>
  </si>
  <si>
    <t xml:space="preserve">3. </t>
  </si>
  <si>
    <t xml:space="preserve">4. </t>
  </si>
  <si>
    <t xml:space="preserve">Általános tartalék </t>
  </si>
  <si>
    <t>TARTALÉKOK MINDÖSSZESEN</t>
  </si>
  <si>
    <t>2019.évi eredeti előirányzat</t>
  </si>
  <si>
    <t>Hitelek állománya  2018. XII. 31-én</t>
  </si>
  <si>
    <t>Hitelfelvétel  célja</t>
  </si>
  <si>
    <t>Felvett hitel összege</t>
  </si>
  <si>
    <t>2019. hitelfelvétel összege</t>
  </si>
  <si>
    <t>2019. évi adósságszolgálat.</t>
  </si>
  <si>
    <t>2020. évi adósságszolgálat</t>
  </si>
  <si>
    <t>2021. évi adósságszolgálat</t>
  </si>
  <si>
    <t>Projekt összes költsége</t>
  </si>
  <si>
    <t>Kiadások</t>
  </si>
  <si>
    <t>Pályázati támogatás</t>
  </si>
  <si>
    <t>Levonható áfa</t>
  </si>
  <si>
    <t>Projekt összes bevétele</t>
  </si>
  <si>
    <t>Bevételek</t>
  </si>
  <si>
    <t>Tárgyévet megelőző évek kifizetései</t>
  </si>
  <si>
    <t>2019. évet terhelő költségek</t>
  </si>
  <si>
    <t>Tárgyévet követő évet terhelő költségek</t>
  </si>
  <si>
    <t>2019. évben várható támogatás</t>
  </si>
  <si>
    <t xml:space="preserve">Tárgyévet megelőző években folyósított támogatás </t>
  </si>
  <si>
    <t>Önkormányzat által biztosított önrész</t>
  </si>
  <si>
    <t>Tárgyévet megelőző években</t>
  </si>
  <si>
    <t>2019. évben biztosítandó önrész</t>
  </si>
  <si>
    <t>Működési kidadás</t>
  </si>
  <si>
    <t>Felhalmozási kiadás</t>
  </si>
  <si>
    <t>Tárgyévet követő évben biztosítandó önrész</t>
  </si>
  <si>
    <t>Költségvetési szerv megnevezése</t>
  </si>
  <si>
    <t>Igazgatás, pénzügyi dolgozó</t>
  </si>
  <si>
    <t xml:space="preserve">Óvoda pedagógus </t>
  </si>
  <si>
    <t>Kisgyermek- nevelő</t>
  </si>
  <si>
    <t xml:space="preserve">Népművelő  könyvtáros </t>
  </si>
  <si>
    <t>Egyéb szak- alkalmazott</t>
  </si>
  <si>
    <t>Választott tisztségviselő</t>
  </si>
  <si>
    <t>Gazdasági ügyviteli dolgozó</t>
  </si>
  <si>
    <t xml:space="preserve">A.  Önkormányzat </t>
  </si>
  <si>
    <t xml:space="preserve">1. Önkormányzat igazgatási tevékenységén </t>
  </si>
  <si>
    <t>1. Óvoda</t>
  </si>
  <si>
    <t xml:space="preserve">    Mindösszesen</t>
  </si>
  <si>
    <t>2018.évi záró létszám tev</t>
  </si>
  <si>
    <t>2019. évi  létszám-  keret</t>
  </si>
  <si>
    <t>Sor- sz.</t>
  </si>
  <si>
    <t>A támogatás kedvezményezettje (csoportonként)</t>
  </si>
  <si>
    <t>Kedvezmény</t>
  </si>
  <si>
    <t>Mentesség</t>
  </si>
  <si>
    <t>jogcíme (jellege)</t>
  </si>
  <si>
    <t>mértéke %</t>
  </si>
  <si>
    <t>összege  Ft</t>
  </si>
  <si>
    <t>Ft</t>
  </si>
  <si>
    <t>Helyi adók, gépjárműadó</t>
  </si>
  <si>
    <t>Építményadó</t>
  </si>
  <si>
    <t xml:space="preserve">  -</t>
  </si>
  <si>
    <t>Magánszemélyek kommunális adója</t>
  </si>
  <si>
    <t>Helyi iparűzési adó</t>
  </si>
  <si>
    <t>Gépjárműadó</t>
  </si>
  <si>
    <t>mozgáskorl, költségvetési szerv mentesség</t>
  </si>
  <si>
    <t xml:space="preserve">Kedvezmények mindösszesen </t>
  </si>
  <si>
    <t xml:space="preserve">Helyi adók összesen </t>
  </si>
  <si>
    <t xml:space="preserve">Magyarországon élő állandó </t>
  </si>
  <si>
    <t>Önkormányzat által irányított költségvetési szervek bevételei</t>
  </si>
  <si>
    <t>Önkormányzat által irányított költségvetési szervek bevételei összesen</t>
  </si>
  <si>
    <t>Önkormányzat kiadásai</t>
  </si>
  <si>
    <t>Munkáltatókat terhelő járulékok és szociális hozzájárulási adó</t>
  </si>
  <si>
    <t>Felhalmozási kiadások</t>
  </si>
  <si>
    <t>Önkormányzat által irányított költségvetési szervek kiadásai</t>
  </si>
  <si>
    <t>Önkormányzat által irányított költségvetési szervek kiadásai összesen</t>
  </si>
  <si>
    <t>kötelező feladat</t>
  </si>
  <si>
    <t>önként vállalt feladat</t>
  </si>
  <si>
    <t>Átcsoportosítás joga</t>
  </si>
  <si>
    <t>képviselőtestület</t>
  </si>
  <si>
    <t>2020. évi terv</t>
  </si>
  <si>
    <t>2021. évi terv</t>
  </si>
  <si>
    <t>2022. évi terv</t>
  </si>
  <si>
    <t>Egészségház felújítás pályázat támogatás</t>
  </si>
  <si>
    <t>Zártkerti pályázat támogatása</t>
  </si>
  <si>
    <t>Külterületi utak felújítása pályázat támogatása</t>
  </si>
  <si>
    <t>Támogatás hivatal működéséhez (Zalakarosi Közös Hivataltól)</t>
  </si>
  <si>
    <t>Támogatás közmunka programhoz 2019.02.28-ig</t>
  </si>
  <si>
    <t>Támogatás falugondnoki szolgálat működéséhez</t>
  </si>
  <si>
    <t>Előző évi elszámolásból adódó visszafizetés</t>
  </si>
  <si>
    <t>Bursa Hungarica támogatás</t>
  </si>
  <si>
    <t>Hozzájárulás orvosi ügyelethez</t>
  </si>
  <si>
    <t>Szociális Alapellátó Szolgálat adminisztratív hozzájárulása</t>
  </si>
  <si>
    <t>NAPKÖZI OTTHONOS ÓVODA ZALASZABAR</t>
  </si>
  <si>
    <t>I.2.Polgármesteri illetmény támogatása</t>
  </si>
  <si>
    <t>III./2. A települési önkormányzatok szociális feladatainak támogatása</t>
  </si>
  <si>
    <t xml:space="preserve">   3.c) Szociális étkeztetés</t>
  </si>
  <si>
    <t>III.5.Gyermekétkeztetés támogatása</t>
  </si>
  <si>
    <t xml:space="preserve"> aa) a finanszírozás szempontjából elismert szakmai dolgozók bértámogatása</t>
  </si>
  <si>
    <t>ab) Gyermekétkeztetés-üzemeltetési támogatás</t>
  </si>
  <si>
    <t xml:space="preserve"> b) szünidei étkeztetés</t>
  </si>
  <si>
    <t>Gázkazán csere óvodában</t>
  </si>
  <si>
    <t>Egészségház melletti garázs bontása</t>
  </si>
  <si>
    <t>Temetői munkák</t>
  </si>
  <si>
    <t>Kultúrház tető javítás</t>
  </si>
  <si>
    <t>Csoportszoba mennyezet javítás és festés</t>
  </si>
  <si>
    <t>Zártkerti pályázat</t>
  </si>
  <si>
    <t>Külterületi utak felújítása pályázat</t>
  </si>
  <si>
    <t>Egészségház felújítás</t>
  </si>
  <si>
    <t>2. Közfoglalkoztatás</t>
  </si>
  <si>
    <t>3. Falugondnoki szolgálat</t>
  </si>
  <si>
    <t>B.  Napközi Otthonos Óvoda</t>
  </si>
  <si>
    <t>2. Konyha</t>
  </si>
  <si>
    <t>Napközi Otthonos Óvoda</t>
  </si>
  <si>
    <t>4. Közművelődés</t>
  </si>
  <si>
    <t xml:space="preserve">C. Napköziotthonos Óvoda </t>
  </si>
  <si>
    <t>Belterületi út és járdafelújítás pályázatból (Deák utca járda)</t>
  </si>
  <si>
    <t>2019. évi  I.módosítás</t>
  </si>
  <si>
    <t>Támogatás közmunka programhoz 2019.02.28-ig, I.módosításban 2019.12.31-ig</t>
  </si>
  <si>
    <t>MFP-NHI/2019.sz.projekt támogatása</t>
  </si>
  <si>
    <t xml:space="preserve">Tartalék  </t>
  </si>
  <si>
    <t>Magyar Falu program kultúrotthon felújítása</t>
  </si>
  <si>
    <t>5.</t>
  </si>
  <si>
    <t>6.</t>
  </si>
  <si>
    <t>VP-7.2.1-7.4.1.2-16 számú Külterületi helyi közutak fejlesztése, munkagépek beszerzése</t>
  </si>
  <si>
    <t>Napköziotthonos Óvoda</t>
  </si>
  <si>
    <t xml:space="preserve">ZP-1-2017/2323. sz. "A zártkerti besorolású földrészletek mezőgazdasági hasznosítását segítő, infrastrukturális hátterét biztosító fejlesztések támogatására" </t>
  </si>
  <si>
    <t>MFP-NHI/2019.sz. "A nemzeti és helyi identitástudat erősítése" c. pályázat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</si>
</sst>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73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 CE"/>
      <family val="0"/>
    </font>
    <font>
      <b/>
      <sz val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.1"/>
      <name val="Times New Roman"/>
      <family val="1"/>
    </font>
    <font>
      <sz val="10"/>
      <color indexed="8"/>
      <name val="Times New Roman"/>
      <family val="1"/>
    </font>
    <font>
      <sz val="8"/>
      <name val="Arial CE"/>
      <family val="0"/>
    </font>
    <font>
      <i/>
      <sz val="7"/>
      <name val="Arial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name val="Arial CE"/>
      <family val="0"/>
    </font>
    <font>
      <b/>
      <sz val="9"/>
      <name val="Times New Roman CE"/>
      <family val="0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21" fillId="4" borderId="0" applyNumberFormat="0" applyBorder="0" applyAlignment="0" applyProtection="0"/>
    <xf numFmtId="0" fontId="39" fillId="5" borderId="0" applyNumberFormat="0" applyBorder="0" applyAlignment="0" applyProtection="0"/>
    <xf numFmtId="0" fontId="21" fillId="6" borderId="0" applyNumberFormat="0" applyBorder="0" applyAlignment="0" applyProtection="0"/>
    <xf numFmtId="0" fontId="39" fillId="7" borderId="0" applyNumberFormat="0" applyBorder="0" applyAlignment="0" applyProtection="0"/>
    <xf numFmtId="0" fontId="21" fillId="8" borderId="0" applyNumberFormat="0" applyBorder="0" applyAlignment="0" applyProtection="0"/>
    <xf numFmtId="0" fontId="39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39" fillId="13" borderId="0" applyNumberFormat="0" applyBorder="0" applyAlignment="0" applyProtection="0"/>
    <xf numFmtId="0" fontId="21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1" fillId="18" borderId="0" applyNumberFormat="0" applyBorder="0" applyAlignment="0" applyProtection="0"/>
    <xf numFmtId="0" fontId="39" fillId="19" borderId="0" applyNumberFormat="0" applyBorder="0" applyAlignment="0" applyProtection="0"/>
    <xf numFmtId="0" fontId="21" fillId="20" borderId="0" applyNumberFormat="0" applyBorder="0" applyAlignment="0" applyProtection="0"/>
    <xf numFmtId="0" fontId="39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8" borderId="0" applyNumberFormat="0" applyBorder="0" applyAlignment="0" applyProtection="0"/>
    <xf numFmtId="0" fontId="39" fillId="19" borderId="0" applyNumberFormat="0" applyBorder="0" applyAlignment="0" applyProtection="0"/>
    <xf numFmtId="0" fontId="21" fillId="17" borderId="0" applyNumberFormat="0" applyBorder="0" applyAlignment="0" applyProtection="0"/>
    <xf numFmtId="0" fontId="39" fillId="24" borderId="0" applyNumberFormat="0" applyBorder="0" applyAlignment="0" applyProtection="0"/>
    <xf numFmtId="0" fontId="39" fillId="18" borderId="0" applyNumberFormat="0" applyBorder="0" applyAlignment="0" applyProtection="0"/>
    <xf numFmtId="0" fontId="39" fillId="20" borderId="0" applyNumberFormat="0" applyBorder="0" applyAlignment="0" applyProtection="0"/>
    <xf numFmtId="0" fontId="39" fillId="22" borderId="0" applyNumberFormat="0" applyBorder="0" applyAlignment="0" applyProtection="0"/>
    <xf numFmtId="0" fontId="39" fillId="10" borderId="0" applyNumberFormat="0" applyBorder="0" applyAlignment="0" applyProtection="0"/>
    <xf numFmtId="0" fontId="39" fillId="18" borderId="0" applyNumberFormat="0" applyBorder="0" applyAlignment="0" applyProtection="0"/>
    <xf numFmtId="0" fontId="39" fillId="17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2" fillId="27" borderId="0" applyNumberFormat="0" applyBorder="0" applyAlignment="0" applyProtection="0"/>
    <xf numFmtId="0" fontId="40" fillId="28" borderId="0" applyNumberFormat="0" applyBorder="0" applyAlignment="0" applyProtection="0"/>
    <xf numFmtId="0" fontId="22" fillId="20" borderId="0" applyNumberFormat="0" applyBorder="0" applyAlignment="0" applyProtection="0"/>
    <xf numFmtId="0" fontId="40" fillId="21" borderId="0" applyNumberFormat="0" applyBorder="0" applyAlignment="0" applyProtection="0"/>
    <xf numFmtId="0" fontId="22" fillId="22" borderId="0" applyNumberFormat="0" applyBorder="0" applyAlignment="0" applyProtection="0"/>
    <xf numFmtId="0" fontId="40" fillId="23" borderId="0" applyNumberFormat="0" applyBorder="0" applyAlignment="0" applyProtection="0"/>
    <xf numFmtId="0" fontId="22" fillId="29" borderId="0" applyNumberFormat="0" applyBorder="0" applyAlignment="0" applyProtection="0"/>
    <xf numFmtId="0" fontId="40" fillId="30" borderId="0" applyNumberFormat="0" applyBorder="0" applyAlignment="0" applyProtection="0"/>
    <xf numFmtId="0" fontId="22" fillId="2" borderId="0" applyNumberFormat="0" applyBorder="0" applyAlignment="0" applyProtection="0"/>
    <xf numFmtId="0" fontId="40" fillId="31" borderId="0" applyNumberFormat="0" applyBorder="0" applyAlignment="0" applyProtection="0"/>
    <xf numFmtId="0" fontId="2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7" borderId="0" applyNumberFormat="0" applyBorder="0" applyAlignment="0" applyProtection="0"/>
    <xf numFmtId="0" fontId="40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29" borderId="0" applyNumberFormat="0" applyBorder="0" applyAlignment="0" applyProtection="0"/>
    <xf numFmtId="0" fontId="40" fillId="2" borderId="0" applyNumberFormat="0" applyBorder="0" applyAlignment="0" applyProtection="0"/>
    <xf numFmtId="0" fontId="40" fillId="32" borderId="0" applyNumberFormat="0" applyBorder="0" applyAlignment="0" applyProtection="0"/>
    <xf numFmtId="0" fontId="40" fillId="25" borderId="0" applyNumberFormat="0" applyBorder="0" applyAlignment="0" applyProtection="0"/>
    <xf numFmtId="0" fontId="40" fillId="34" borderId="0" applyNumberFormat="0" applyBorder="0" applyAlignment="0" applyProtection="0"/>
    <xf numFmtId="0" fontId="40" fillId="26" borderId="0" applyNumberFormat="0" applyBorder="0" applyAlignment="0" applyProtection="0"/>
    <xf numFmtId="0" fontId="40" fillId="29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6" borderId="0" applyNumberFormat="0" applyBorder="0" applyAlignment="0" applyProtection="0"/>
    <xf numFmtId="0" fontId="23" fillId="14" borderId="1" applyNumberFormat="0" applyAlignment="0" applyProtection="0"/>
    <xf numFmtId="0" fontId="49" fillId="15" borderId="1" applyNumberFormat="0" applyAlignment="0" applyProtection="0"/>
    <xf numFmtId="0" fontId="42" fillId="35" borderId="1" applyNumberFormat="0" applyAlignment="0" applyProtection="0"/>
    <xf numFmtId="0" fontId="43" fillId="16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46" fillId="0" borderId="4" applyNumberFormat="0" applyFill="0" applyAlignment="0" applyProtection="0"/>
    <xf numFmtId="0" fontId="26" fillId="0" borderId="5" applyNumberFormat="0" applyFill="0" applyAlignment="0" applyProtection="0"/>
    <xf numFmtId="0" fontId="47" fillId="0" borderId="6" applyNumberFormat="0" applyFill="0" applyAlignment="0" applyProtection="0"/>
    <xf numFmtId="0" fontId="27" fillId="0" borderId="7" applyNumberFormat="0" applyFill="0" applyAlignment="0" applyProtection="0"/>
    <xf numFmtId="0" fontId="4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16" borderId="2" applyNumberFormat="0" applyAlignment="0" applyProtection="0"/>
    <xf numFmtId="0" fontId="43" fillId="36" borderId="2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50" fillId="0" borderId="9" applyNumberFormat="0" applyFill="0" applyAlignment="0" applyProtection="0"/>
    <xf numFmtId="0" fontId="49" fillId="14" borderId="1" applyNumberFormat="0" applyAlignment="0" applyProtection="0"/>
    <xf numFmtId="0" fontId="17" fillId="37" borderId="10" applyNumberFormat="0" applyFont="0" applyAlignment="0" applyProtection="0"/>
    <xf numFmtId="0" fontId="4" fillId="38" borderId="10" applyNumberFormat="0" applyAlignment="0" applyProtection="0"/>
    <xf numFmtId="0" fontId="22" fillId="25" borderId="0" applyNumberFormat="0" applyBorder="0" applyAlignment="0" applyProtection="0"/>
    <xf numFmtId="0" fontId="40" fillId="39" borderId="0" applyNumberFormat="0" applyBorder="0" applyAlignment="0" applyProtection="0"/>
    <xf numFmtId="0" fontId="22" fillId="34" borderId="0" applyNumberFormat="0" applyBorder="0" applyAlignment="0" applyProtection="0"/>
    <xf numFmtId="0" fontId="40" fillId="40" borderId="0" applyNumberFormat="0" applyBorder="0" applyAlignment="0" applyProtection="0"/>
    <xf numFmtId="0" fontId="22" fillId="26" borderId="0" applyNumberFormat="0" applyBorder="0" applyAlignment="0" applyProtection="0"/>
    <xf numFmtId="0" fontId="40" fillId="41" borderId="0" applyNumberFormat="0" applyBorder="0" applyAlignment="0" applyProtection="0"/>
    <xf numFmtId="0" fontId="22" fillId="29" borderId="0" applyNumberFormat="0" applyBorder="0" applyAlignment="0" applyProtection="0"/>
    <xf numFmtId="0" fontId="40" fillId="30" borderId="0" applyNumberFormat="0" applyBorder="0" applyAlignment="0" applyProtection="0"/>
    <xf numFmtId="0" fontId="22" fillId="2" borderId="0" applyNumberFormat="0" applyBorder="0" applyAlignment="0" applyProtection="0"/>
    <xf numFmtId="0" fontId="40" fillId="31" borderId="0" applyNumberFormat="0" applyBorder="0" applyAlignment="0" applyProtection="0"/>
    <xf numFmtId="0" fontId="22" fillId="3" borderId="0" applyNumberFormat="0" applyBorder="0" applyAlignment="0" applyProtection="0"/>
    <xf numFmtId="0" fontId="40" fillId="42" borderId="0" applyNumberFormat="0" applyBorder="0" applyAlignment="0" applyProtection="0"/>
    <xf numFmtId="0" fontId="31" fillId="8" borderId="0" applyNumberFormat="0" applyBorder="0" applyAlignment="0" applyProtection="0"/>
    <xf numFmtId="0" fontId="45" fillId="9" borderId="0" applyNumberFormat="0" applyBorder="0" applyAlignment="0" applyProtection="0"/>
    <xf numFmtId="0" fontId="32" fillId="35" borderId="11" applyNumberFormat="0" applyAlignment="0" applyProtection="0"/>
    <xf numFmtId="0" fontId="52" fillId="43" borderId="11" applyNumberFormat="0" applyAlignment="0" applyProtection="0"/>
    <xf numFmtId="0" fontId="11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9" fillId="37" borderId="10" applyNumberFormat="0" applyFont="0" applyAlignment="0" applyProtection="0"/>
    <xf numFmtId="0" fontId="52" fillId="35" borderId="11" applyNumberFormat="0" applyAlignment="0" applyProtection="0"/>
    <xf numFmtId="0" fontId="34" fillId="0" borderId="12" applyNumberFormat="0" applyFill="0" applyAlignment="0" applyProtection="0"/>
    <xf numFmtId="0" fontId="5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41" fillId="7" borderId="0" applyNumberFormat="0" applyBorder="0" applyAlignment="0" applyProtection="0"/>
    <xf numFmtId="0" fontId="36" fillId="44" borderId="0" applyNumberFormat="0" applyBorder="0" applyAlignment="0" applyProtection="0"/>
    <xf numFmtId="0" fontId="51" fillId="45" borderId="0" applyNumberFormat="0" applyBorder="0" applyAlignment="0" applyProtection="0"/>
    <xf numFmtId="0" fontId="37" fillId="35" borderId="1" applyNumberFormat="0" applyAlignment="0" applyProtection="0"/>
    <xf numFmtId="0" fontId="42" fillId="43" borderId="1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6" fillId="0" borderId="0" xfId="151" applyNumberFormat="1" applyFont="1" applyAlignment="1">
      <alignment vertical="center"/>
      <protection/>
    </xf>
    <xf numFmtId="3" fontId="6" fillId="0" borderId="0" xfId="151" applyNumberFormat="1" applyFont="1" applyFill="1" applyBorder="1" applyAlignment="1">
      <alignment vertical="center"/>
      <protection/>
    </xf>
    <xf numFmtId="3" fontId="9" fillId="0" borderId="13" xfId="0" applyNumberFormat="1" applyFont="1" applyFill="1" applyBorder="1" applyAlignment="1">
      <alignment horizontal="center" vertical="center" wrapText="1"/>
    </xf>
    <xf numFmtId="3" fontId="16" fillId="0" borderId="0" xfId="151" applyNumberFormat="1" applyFont="1" applyAlignment="1">
      <alignment vertical="center"/>
      <protection/>
    </xf>
    <xf numFmtId="3" fontId="6" fillId="0" borderId="0" xfId="151" applyNumberFormat="1" applyFont="1" applyFill="1" applyAlignment="1">
      <alignment vertical="center"/>
      <protection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8" fillId="0" borderId="13" xfId="151" applyNumberFormat="1" applyFont="1" applyFill="1" applyBorder="1" applyAlignment="1">
      <alignment horizontal="center" vertical="center" wrapText="1"/>
      <protection/>
    </xf>
    <xf numFmtId="3" fontId="8" fillId="0" borderId="13" xfId="151" applyNumberFormat="1" applyFont="1" applyBorder="1" applyAlignment="1">
      <alignment horizontal="center" vertical="center"/>
      <protection/>
    </xf>
    <xf numFmtId="3" fontId="8" fillId="0" borderId="13" xfId="151" applyNumberFormat="1" applyFont="1" applyBorder="1" applyAlignment="1">
      <alignment horizontal="left" vertical="center" wrapText="1"/>
      <protection/>
    </xf>
    <xf numFmtId="3" fontId="8" fillId="0" borderId="13" xfId="151" applyNumberFormat="1" applyFont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8" fillId="0" borderId="13" xfId="151" applyNumberFormat="1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8" fillId="0" borderId="13" xfId="150" applyNumberFormat="1" applyFont="1" applyFill="1" applyBorder="1" applyAlignment="1">
      <alignment vertical="center"/>
      <protection/>
    </xf>
    <xf numFmtId="3" fontId="9" fillId="0" borderId="15" xfId="151" applyNumberFormat="1" applyFont="1" applyFill="1" applyBorder="1" applyAlignment="1">
      <alignment horizontal="center" vertical="center" wrapText="1"/>
      <protection/>
    </xf>
    <xf numFmtId="3" fontId="9" fillId="0" borderId="15" xfId="151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5" fillId="0" borderId="0" xfId="138" applyAlignment="1">
      <alignment vertical="center"/>
      <protection/>
    </xf>
    <xf numFmtId="0" fontId="5" fillId="0" borderId="0" xfId="138" applyAlignment="1">
      <alignment vertical="top"/>
      <protection/>
    </xf>
    <xf numFmtId="0" fontId="13" fillId="0" borderId="13" xfId="0" applyFont="1" applyFill="1" applyBorder="1" applyAlignment="1">
      <alignment/>
    </xf>
    <xf numFmtId="0" fontId="6" fillId="0" borderId="0" xfId="139" applyFont="1" applyAlignment="1">
      <alignment vertical="center"/>
      <protection/>
    </xf>
    <xf numFmtId="0" fontId="6" fillId="0" borderId="0" xfId="139" applyFont="1" applyBorder="1" applyAlignment="1">
      <alignment vertical="center"/>
      <protection/>
    </xf>
    <xf numFmtId="3" fontId="8" fillId="0" borderId="16" xfId="139" applyNumberFormat="1" applyFont="1" applyFill="1" applyBorder="1" applyAlignment="1">
      <alignment vertical="center"/>
      <protection/>
    </xf>
    <xf numFmtId="0" fontId="13" fillId="0" borderId="16" xfId="139" applyFont="1" applyFill="1" applyBorder="1" applyAlignment="1">
      <alignment vertical="center"/>
      <protection/>
    </xf>
    <xf numFmtId="4" fontId="8" fillId="0" borderId="16" xfId="139" applyNumberFormat="1" applyFont="1" applyFill="1" applyBorder="1" applyAlignment="1">
      <alignment vertical="center"/>
      <protection/>
    </xf>
    <xf numFmtId="165" fontId="8" fillId="0" borderId="16" xfId="139" applyNumberFormat="1" applyFont="1" applyFill="1" applyBorder="1" applyAlignment="1">
      <alignment vertical="center"/>
      <protection/>
    </xf>
    <xf numFmtId="0" fontId="13" fillId="0" borderId="16" xfId="139" applyFont="1" applyFill="1" applyBorder="1" applyAlignment="1">
      <alignment vertical="center" wrapText="1"/>
      <protection/>
    </xf>
    <xf numFmtId="3" fontId="55" fillId="0" borderId="16" xfId="139" applyNumberFormat="1" applyFont="1" applyFill="1" applyBorder="1" applyAlignment="1">
      <alignment vertical="center"/>
      <protection/>
    </xf>
    <xf numFmtId="3" fontId="8" fillId="0" borderId="16" xfId="139" applyNumberFormat="1" applyFont="1" applyFill="1" applyBorder="1" applyAlignment="1">
      <alignment horizontal="right" vertical="center"/>
      <protection/>
    </xf>
    <xf numFmtId="3" fontId="6" fillId="0" borderId="0" xfId="139" applyNumberFormat="1" applyFont="1" applyAlignment="1">
      <alignment vertical="center"/>
      <protection/>
    </xf>
    <xf numFmtId="3" fontId="55" fillId="0" borderId="16" xfId="139" applyNumberFormat="1" applyFont="1" applyFill="1" applyBorder="1" applyAlignment="1">
      <alignment horizontal="right" vertical="center"/>
      <protection/>
    </xf>
    <xf numFmtId="0" fontId="13" fillId="0" borderId="17" xfId="139" applyFont="1" applyFill="1" applyBorder="1" applyAlignment="1">
      <alignment vertical="center"/>
      <protection/>
    </xf>
    <xf numFmtId="3" fontId="12" fillId="9" borderId="16" xfId="139" applyNumberFormat="1" applyFont="1" applyFill="1" applyBorder="1" applyAlignment="1">
      <alignment vertical="center"/>
      <protection/>
    </xf>
    <xf numFmtId="3" fontId="6" fillId="0" borderId="0" xfId="139" applyNumberFormat="1" applyFont="1" applyFill="1" applyAlignment="1">
      <alignment vertical="center"/>
      <protection/>
    </xf>
    <xf numFmtId="0" fontId="6" fillId="0" borderId="0" xfId="139" applyFont="1" applyFill="1" applyAlignment="1">
      <alignment vertical="center"/>
      <protection/>
    </xf>
    <xf numFmtId="0" fontId="19" fillId="0" borderId="13" xfId="147" applyFont="1" applyFill="1" applyBorder="1" applyAlignment="1">
      <alignment horizontal="left" vertical="center" wrapText="1"/>
      <protection/>
    </xf>
    <xf numFmtId="3" fontId="13" fillId="0" borderId="13" xfId="138" applyNumberFormat="1" applyFont="1" applyBorder="1" applyAlignment="1">
      <alignment vertical="center"/>
      <protection/>
    </xf>
    <xf numFmtId="3" fontId="8" fillId="0" borderId="13" xfId="0" applyNumberFormat="1" applyFont="1" applyBorder="1" applyAlignment="1">
      <alignment vertical="center"/>
    </xf>
    <xf numFmtId="0" fontId="14" fillId="0" borderId="18" xfId="139" applyFont="1" applyFill="1" applyBorder="1" applyAlignment="1">
      <alignment horizontal="left" vertical="top"/>
      <protection/>
    </xf>
    <xf numFmtId="3" fontId="12" fillId="0" borderId="18" xfId="139" applyNumberFormat="1" applyFont="1" applyFill="1" applyBorder="1" applyAlignment="1">
      <alignment horizontal="center" vertical="center" wrapText="1"/>
      <protection/>
    </xf>
    <xf numFmtId="3" fontId="12" fillId="0" borderId="19" xfId="139" applyNumberFormat="1" applyFont="1" applyFill="1" applyBorder="1" applyAlignment="1">
      <alignment horizontal="center" vertical="center" wrapText="1"/>
      <protection/>
    </xf>
    <xf numFmtId="3" fontId="8" fillId="3" borderId="16" xfId="139" applyNumberFormat="1" applyFont="1" applyFill="1" applyBorder="1" applyAlignment="1">
      <alignment vertical="center"/>
      <protection/>
    </xf>
    <xf numFmtId="0" fontId="17" fillId="0" borderId="0" xfId="146">
      <alignment/>
      <protection/>
    </xf>
    <xf numFmtId="0" fontId="58" fillId="0" borderId="0" xfId="146" applyFont="1" applyAlignment="1">
      <alignment horizontal="center" vertical="center"/>
      <protection/>
    </xf>
    <xf numFmtId="0" fontId="8" fillId="0" borderId="13" xfId="146" applyFont="1" applyFill="1" applyBorder="1" applyAlignment="1">
      <alignment horizontal="center" vertical="center" wrapText="1"/>
      <protection/>
    </xf>
    <xf numFmtId="0" fontId="59" fillId="0" borderId="0" xfId="146" applyFont="1">
      <alignment/>
      <protection/>
    </xf>
    <xf numFmtId="3" fontId="8" fillId="0" borderId="13" xfId="0" applyNumberFormat="1" applyFont="1" applyBorder="1" applyAlignment="1">
      <alignment horizontal="right" vertical="center"/>
    </xf>
    <xf numFmtId="0" fontId="6" fillId="0" borderId="16" xfId="139" applyFont="1" applyBorder="1" applyAlignment="1">
      <alignment vertical="center"/>
      <protection/>
    </xf>
    <xf numFmtId="3" fontId="6" fillId="0" borderId="16" xfId="139" applyNumberFormat="1" applyFont="1" applyBorder="1" applyAlignment="1">
      <alignment vertical="center"/>
      <protection/>
    </xf>
    <xf numFmtId="3" fontId="38" fillId="0" borderId="16" xfId="139" applyNumberFormat="1" applyFont="1" applyFill="1" applyBorder="1" applyAlignment="1">
      <alignment vertical="center"/>
      <protection/>
    </xf>
    <xf numFmtId="3" fontId="6" fillId="3" borderId="16" xfId="139" applyNumberFormat="1" applyFont="1" applyFill="1" applyBorder="1" applyAlignment="1">
      <alignment vertical="center"/>
      <protection/>
    </xf>
    <xf numFmtId="3" fontId="6" fillId="0" borderId="16" xfId="139" applyNumberFormat="1" applyFont="1" applyFill="1" applyBorder="1" applyAlignment="1">
      <alignment vertical="center"/>
      <protection/>
    </xf>
    <xf numFmtId="3" fontId="60" fillId="0" borderId="0" xfId="148" applyNumberFormat="1" applyFont="1" applyAlignment="1">
      <alignment horizontal="center" vertical="center" wrapText="1"/>
      <protection/>
    </xf>
    <xf numFmtId="3" fontId="4" fillId="0" borderId="13" xfId="148" applyNumberFormat="1" applyFont="1" applyBorder="1" applyAlignment="1">
      <alignment horizontal="center" vertical="center" wrapText="1"/>
      <protection/>
    </xf>
    <xf numFmtId="3" fontId="8" fillId="0" borderId="20" xfId="148" applyNumberFormat="1" applyFont="1" applyBorder="1" applyAlignment="1">
      <alignment vertical="center" wrapText="1"/>
      <protection/>
    </xf>
    <xf numFmtId="3" fontId="13" fillId="0" borderId="16" xfId="148" applyNumberFormat="1" applyFont="1" applyBorder="1" applyAlignment="1">
      <alignment horizontal="center" vertical="center" wrapText="1"/>
      <protection/>
    </xf>
    <xf numFmtId="1" fontId="8" fillId="0" borderId="16" xfId="148" applyNumberFormat="1" applyFont="1" applyBorder="1" applyAlignment="1">
      <alignment horizontal="center" vertical="center" wrapText="1"/>
      <protection/>
    </xf>
    <xf numFmtId="3" fontId="8" fillId="0" borderId="16" xfId="148" applyNumberFormat="1" applyFont="1" applyBorder="1" applyAlignment="1">
      <alignment horizontal="right" vertical="center" wrapText="1"/>
      <protection/>
    </xf>
    <xf numFmtId="3" fontId="8" fillId="0" borderId="16" xfId="148" applyNumberFormat="1" applyFont="1" applyBorder="1" applyAlignment="1">
      <alignment vertical="center" wrapText="1"/>
      <protection/>
    </xf>
    <xf numFmtId="3" fontId="4" fillId="0" borderId="0" xfId="148" applyNumberFormat="1" applyFont="1" applyAlignment="1">
      <alignment vertical="center" wrapText="1"/>
      <protection/>
    </xf>
    <xf numFmtId="3" fontId="8" fillId="0" borderId="16" xfId="148" applyNumberFormat="1" applyFont="1" applyBorder="1" applyAlignment="1">
      <alignment horizontal="center" vertical="center" wrapText="1"/>
      <protection/>
    </xf>
    <xf numFmtId="3" fontId="8" fillId="0" borderId="0" xfId="148" applyNumberFormat="1" applyFont="1" applyAlignment="1">
      <alignment vertical="center" wrapText="1"/>
      <protection/>
    </xf>
    <xf numFmtId="10" fontId="0" fillId="0" borderId="0" xfId="0" applyNumberFormat="1" applyAlignment="1">
      <alignment/>
    </xf>
    <xf numFmtId="0" fontId="17" fillId="8" borderId="13" xfId="146" applyFill="1" applyBorder="1">
      <alignment/>
      <protection/>
    </xf>
    <xf numFmtId="0" fontId="8" fillId="0" borderId="21" xfId="146" applyFont="1" applyFill="1" applyBorder="1" applyAlignment="1">
      <alignment horizontal="center" vertical="center" wrapText="1"/>
      <protection/>
    </xf>
    <xf numFmtId="3" fontId="8" fillId="0" borderId="21" xfId="146" applyNumberFormat="1" applyFont="1" applyFill="1" applyBorder="1" applyAlignment="1">
      <alignment horizontal="right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1" fontId="18" fillId="0" borderId="13" xfId="146" applyNumberFormat="1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vertical="center"/>
    </xf>
    <xf numFmtId="0" fontId="17" fillId="0" borderId="0" xfId="149">
      <alignment/>
      <protection/>
    </xf>
    <xf numFmtId="0" fontId="8" fillId="0" borderId="0" xfId="149" applyFont="1">
      <alignment/>
      <protection/>
    </xf>
    <xf numFmtId="0" fontId="5" fillId="0" borderId="0" xfId="138" applyBorder="1" applyAlignment="1">
      <alignment vertical="center"/>
      <protection/>
    </xf>
    <xf numFmtId="0" fontId="13" fillId="0" borderId="13" xfId="138" applyFont="1" applyBorder="1" applyAlignment="1">
      <alignment vertical="center"/>
      <protection/>
    </xf>
    <xf numFmtId="3" fontId="13" fillId="0" borderId="22" xfId="138" applyNumberFormat="1" applyFont="1" applyBorder="1" applyAlignment="1">
      <alignment vertical="center"/>
      <protection/>
    </xf>
    <xf numFmtId="3" fontId="13" fillId="0" borderId="22" xfId="138" applyNumberFormat="1" applyFont="1" applyFill="1" applyBorder="1" applyAlignment="1">
      <alignment vertical="center"/>
      <protection/>
    </xf>
    <xf numFmtId="3" fontId="8" fillId="0" borderId="14" xfId="0" applyNumberFormat="1" applyFont="1" applyFill="1" applyBorder="1" applyAlignment="1">
      <alignment horizontal="left" vertical="center" wrapText="1"/>
    </xf>
    <xf numFmtId="0" fontId="8" fillId="46" borderId="13" xfId="141" applyFont="1" applyFill="1" applyBorder="1" applyAlignment="1">
      <alignment horizontal="left"/>
      <protection/>
    </xf>
    <xf numFmtId="0" fontId="13" fillId="46" borderId="23" xfId="141" applyFont="1" applyFill="1" applyBorder="1" applyAlignment="1">
      <alignment horizontal="left" shrinkToFit="1"/>
      <protection/>
    </xf>
    <xf numFmtId="3" fontId="9" fillId="47" borderId="24" xfId="0" applyNumberFormat="1" applyFont="1" applyFill="1" applyBorder="1" applyAlignment="1">
      <alignment horizontal="center" vertical="center" wrapText="1"/>
    </xf>
    <xf numFmtId="3" fontId="9" fillId="47" borderId="25" xfId="0" applyNumberFormat="1" applyFont="1" applyFill="1" applyBorder="1" applyAlignment="1">
      <alignment horizontal="center" vertical="center" wrapText="1"/>
    </xf>
    <xf numFmtId="3" fontId="9" fillId="47" borderId="13" xfId="0" applyNumberFormat="1" applyFont="1" applyFill="1" applyBorder="1" applyAlignment="1">
      <alignment horizontal="center" vertical="center" wrapText="1"/>
    </xf>
    <xf numFmtId="3" fontId="9" fillId="47" borderId="13" xfId="0" applyNumberFormat="1" applyFont="1" applyFill="1" applyBorder="1" applyAlignment="1">
      <alignment vertical="center" wrapText="1"/>
    </xf>
    <xf numFmtId="3" fontId="9" fillId="48" borderId="25" xfId="151" applyNumberFormat="1" applyFont="1" applyFill="1" applyBorder="1" applyAlignment="1">
      <alignment horizontal="center" vertical="center" wrapText="1"/>
      <protection/>
    </xf>
    <xf numFmtId="3" fontId="9" fillId="47" borderId="13" xfId="151" applyNumberFormat="1" applyFont="1" applyFill="1" applyBorder="1" applyAlignment="1">
      <alignment horizontal="left" vertical="center" wrapText="1"/>
      <protection/>
    </xf>
    <xf numFmtId="3" fontId="9" fillId="47" borderId="13" xfId="151" applyNumberFormat="1" applyFont="1" applyFill="1" applyBorder="1" applyAlignment="1">
      <alignment vertical="center"/>
      <protection/>
    </xf>
    <xf numFmtId="3" fontId="8" fillId="47" borderId="13" xfId="151" applyNumberFormat="1" applyFont="1" applyFill="1" applyBorder="1" applyAlignment="1">
      <alignment horizontal="center" vertical="center"/>
      <protection/>
    </xf>
    <xf numFmtId="3" fontId="20" fillId="47" borderId="13" xfId="151" applyNumberFormat="1" applyFont="1" applyFill="1" applyBorder="1" applyAlignment="1">
      <alignment horizontal="center" vertical="center"/>
      <protection/>
    </xf>
    <xf numFmtId="3" fontId="8" fillId="47" borderId="13" xfId="151" applyNumberFormat="1" applyFont="1" applyFill="1" applyBorder="1" applyAlignment="1">
      <alignment horizontal="center" vertical="center" wrapText="1"/>
      <protection/>
    </xf>
    <xf numFmtId="3" fontId="8" fillId="0" borderId="13" xfId="151" applyNumberFormat="1" applyFont="1" applyFill="1" applyBorder="1" applyAlignment="1">
      <alignment vertical="center"/>
      <protection/>
    </xf>
    <xf numFmtId="3" fontId="20" fillId="49" borderId="13" xfId="151" applyNumberFormat="1" applyFont="1" applyFill="1" applyBorder="1" applyAlignment="1">
      <alignment horizontal="center" vertical="center" wrapText="1"/>
      <protection/>
    </xf>
    <xf numFmtId="3" fontId="20" fillId="49" borderId="13" xfId="151" applyNumberFormat="1" applyFont="1" applyFill="1" applyBorder="1" applyAlignment="1">
      <alignment horizontal="left" vertical="center" wrapText="1"/>
      <protection/>
    </xf>
    <xf numFmtId="3" fontId="20" fillId="49" borderId="13" xfId="151" applyNumberFormat="1" applyFont="1" applyFill="1" applyBorder="1" applyAlignment="1">
      <alignment vertical="center" wrapText="1"/>
      <protection/>
    </xf>
    <xf numFmtId="3" fontId="20" fillId="49" borderId="13" xfId="151" applyNumberFormat="1" applyFont="1" applyFill="1" applyBorder="1" applyAlignment="1">
      <alignment horizontal="left" vertical="center"/>
      <protection/>
    </xf>
    <xf numFmtId="3" fontId="20" fillId="49" borderId="13" xfId="151" applyNumberFormat="1" applyFont="1" applyFill="1" applyBorder="1" applyAlignment="1">
      <alignment horizontal="center" vertical="center"/>
      <protection/>
    </xf>
    <xf numFmtId="3" fontId="20" fillId="49" borderId="13" xfId="151" applyNumberFormat="1" applyFont="1" applyFill="1" applyBorder="1" applyAlignment="1">
      <alignment vertical="center"/>
      <protection/>
    </xf>
    <xf numFmtId="3" fontId="9" fillId="49" borderId="13" xfId="151" applyNumberFormat="1" applyFont="1" applyFill="1" applyBorder="1" applyAlignment="1">
      <alignment horizontal="left" vertical="center" wrapText="1"/>
      <protection/>
    </xf>
    <xf numFmtId="3" fontId="9" fillId="49" borderId="13" xfId="151" applyNumberFormat="1" applyFont="1" applyFill="1" applyBorder="1" applyAlignment="1">
      <alignment vertical="center"/>
      <protection/>
    </xf>
    <xf numFmtId="3" fontId="9" fillId="49" borderId="13" xfId="0" applyNumberFormat="1" applyFont="1" applyFill="1" applyBorder="1" applyAlignment="1">
      <alignment horizontal="center" vertical="center" wrapText="1"/>
    </xf>
    <xf numFmtId="3" fontId="9" fillId="49" borderId="13" xfId="0" applyNumberFormat="1" applyFont="1" applyFill="1" applyBorder="1" applyAlignment="1">
      <alignment vertical="center" wrapText="1"/>
    </xf>
    <xf numFmtId="3" fontId="8" fillId="49" borderId="13" xfId="0" applyNumberFormat="1" applyFont="1" applyFill="1" applyBorder="1" applyAlignment="1">
      <alignment vertical="center" wrapText="1"/>
    </xf>
    <xf numFmtId="3" fontId="20" fillId="49" borderId="13" xfId="0" applyNumberFormat="1" applyFont="1" applyFill="1" applyBorder="1" applyAlignment="1">
      <alignment vertical="center" wrapText="1"/>
    </xf>
    <xf numFmtId="3" fontId="20" fillId="49" borderId="13" xfId="0" applyNumberFormat="1" applyFont="1" applyFill="1" applyBorder="1" applyAlignment="1">
      <alignment horizontal="center" vertical="center" wrapText="1"/>
    </xf>
    <xf numFmtId="3" fontId="9" fillId="47" borderId="26" xfId="0" applyNumberFormat="1" applyFont="1" applyFill="1" applyBorder="1" applyAlignment="1">
      <alignment horizontal="center" vertical="center" wrapText="1"/>
    </xf>
    <xf numFmtId="3" fontId="9" fillId="47" borderId="0" xfId="0" applyNumberFormat="1" applyFont="1" applyFill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47" borderId="15" xfId="0" applyNumberFormat="1" applyFont="1" applyFill="1" applyBorder="1" applyAlignment="1">
      <alignment horizontal="left" vertical="center" wrapText="1"/>
    </xf>
    <xf numFmtId="3" fontId="9" fillId="47" borderId="21" xfId="0" applyNumberFormat="1" applyFont="1" applyFill="1" applyBorder="1" applyAlignment="1">
      <alignment vertical="center"/>
    </xf>
    <xf numFmtId="3" fontId="8" fillId="47" borderId="0" xfId="0" applyNumberFormat="1" applyFont="1" applyFill="1" applyBorder="1" applyAlignment="1">
      <alignment vertical="center"/>
    </xf>
    <xf numFmtId="3" fontId="9" fillId="47" borderId="27" xfId="0" applyNumberFormat="1" applyFont="1" applyFill="1" applyBorder="1" applyAlignment="1">
      <alignment vertical="center" wrapText="1"/>
    </xf>
    <xf numFmtId="3" fontId="9" fillId="47" borderId="28" xfId="0" applyNumberFormat="1" applyFont="1" applyFill="1" applyBorder="1" applyAlignment="1">
      <alignment vertical="center"/>
    </xf>
    <xf numFmtId="3" fontId="9" fillId="47" borderId="28" xfId="0" applyNumberFormat="1" applyFont="1" applyFill="1" applyBorder="1" applyAlignment="1">
      <alignment vertical="center" wrapText="1"/>
    </xf>
    <xf numFmtId="3" fontId="9" fillId="47" borderId="29" xfId="0" applyNumberFormat="1" applyFont="1" applyFill="1" applyBorder="1" applyAlignment="1">
      <alignment vertical="center" wrapText="1"/>
    </xf>
    <xf numFmtId="3" fontId="9" fillId="47" borderId="30" xfId="0" applyNumberFormat="1" applyFont="1" applyFill="1" applyBorder="1" applyAlignment="1">
      <alignment vertical="center"/>
    </xf>
    <xf numFmtId="3" fontId="9" fillId="47" borderId="30" xfId="0" applyNumberFormat="1" applyFont="1" applyFill="1" applyBorder="1" applyAlignment="1">
      <alignment vertical="center" wrapText="1"/>
    </xf>
    <xf numFmtId="0" fontId="12" fillId="47" borderId="13" xfId="138" applyFont="1" applyFill="1" applyBorder="1" applyAlignment="1">
      <alignment horizontal="center" vertical="center" wrapText="1"/>
      <protection/>
    </xf>
    <xf numFmtId="0" fontId="12" fillId="47" borderId="13" xfId="138" applyFont="1" applyFill="1" applyBorder="1" applyAlignment="1">
      <alignment horizontal="center" vertical="center"/>
      <protection/>
    </xf>
    <xf numFmtId="0" fontId="13" fillId="50" borderId="31" xfId="139" applyFont="1" applyFill="1" applyBorder="1" applyAlignment="1">
      <alignment vertical="center"/>
      <protection/>
    </xf>
    <xf numFmtId="0" fontId="12" fillId="50" borderId="32" xfId="139" applyFont="1" applyFill="1" applyBorder="1" applyAlignment="1">
      <alignment horizontal="center" vertical="top"/>
      <protection/>
    </xf>
    <xf numFmtId="3" fontId="12" fillId="50" borderId="33" xfId="139" applyNumberFormat="1" applyFont="1" applyFill="1" applyBorder="1" applyAlignment="1">
      <alignment horizontal="center" vertical="center" wrapText="1"/>
      <protection/>
    </xf>
    <xf numFmtId="3" fontId="12" fillId="50" borderId="34" xfId="139" applyNumberFormat="1" applyFont="1" applyFill="1" applyBorder="1" applyAlignment="1">
      <alignment horizontal="center" vertical="center" wrapText="1"/>
      <protection/>
    </xf>
    <xf numFmtId="3" fontId="12" fillId="50" borderId="35" xfId="139" applyNumberFormat="1" applyFont="1" applyFill="1" applyBorder="1" applyAlignment="1">
      <alignment horizontal="center" vertical="center" wrapText="1"/>
      <protection/>
    </xf>
    <xf numFmtId="0" fontId="12" fillId="50" borderId="16" xfId="139" applyFont="1" applyFill="1" applyBorder="1" applyAlignment="1">
      <alignment vertical="center"/>
      <protection/>
    </xf>
    <xf numFmtId="3" fontId="12" fillId="50" borderId="16" xfId="139" applyNumberFormat="1" applyFont="1" applyFill="1" applyBorder="1" applyAlignment="1">
      <alignment vertical="center"/>
      <protection/>
    </xf>
    <xf numFmtId="3" fontId="14" fillId="50" borderId="16" xfId="139" applyNumberFormat="1" applyFont="1" applyFill="1" applyBorder="1" applyAlignment="1">
      <alignment vertical="center"/>
      <protection/>
    </xf>
    <xf numFmtId="0" fontId="14" fillId="49" borderId="16" xfId="139" applyFont="1" applyFill="1" applyBorder="1" applyAlignment="1">
      <alignment vertical="center"/>
      <protection/>
    </xf>
    <xf numFmtId="3" fontId="8" fillId="49" borderId="16" xfId="139" applyNumberFormat="1" applyFont="1" applyFill="1" applyBorder="1" applyAlignment="1">
      <alignment vertical="center"/>
      <protection/>
    </xf>
    <xf numFmtId="3" fontId="20" fillId="49" borderId="16" xfId="139" applyNumberFormat="1" applyFont="1" applyFill="1" applyBorder="1" applyAlignment="1">
      <alignment vertical="center"/>
      <protection/>
    </xf>
    <xf numFmtId="3" fontId="55" fillId="49" borderId="16" xfId="139" applyNumberFormat="1" applyFont="1" applyFill="1" applyBorder="1" applyAlignment="1">
      <alignment vertical="center"/>
      <protection/>
    </xf>
    <xf numFmtId="0" fontId="14" fillId="49" borderId="16" xfId="139" applyFont="1" applyFill="1" applyBorder="1" applyAlignment="1">
      <alignment vertical="center" wrapText="1"/>
      <protection/>
    </xf>
    <xf numFmtId="3" fontId="8" fillId="49" borderId="16" xfId="139" applyNumberFormat="1" applyFont="1" applyFill="1" applyBorder="1" applyAlignment="1">
      <alignment horizontal="right" vertical="center"/>
      <protection/>
    </xf>
    <xf numFmtId="0" fontId="8" fillId="0" borderId="17" xfId="139" applyFont="1" applyFill="1" applyBorder="1" applyAlignment="1">
      <alignment vertical="center"/>
      <protection/>
    </xf>
    <xf numFmtId="0" fontId="8" fillId="0" borderId="23" xfId="143" applyFont="1" applyBorder="1">
      <alignment/>
      <protection/>
    </xf>
    <xf numFmtId="0" fontId="13" fillId="0" borderId="23" xfId="0" applyFont="1" applyFill="1" applyBorder="1" applyAlignment="1">
      <alignment horizontal="left"/>
    </xf>
    <xf numFmtId="3" fontId="9" fillId="47" borderId="36" xfId="0" applyNumberFormat="1" applyFont="1" applyFill="1" applyBorder="1" applyAlignment="1">
      <alignment horizontal="center" vertical="center" wrapText="1"/>
    </xf>
    <xf numFmtId="3" fontId="9" fillId="47" borderId="15" xfId="0" applyNumberFormat="1" applyFont="1" applyFill="1" applyBorder="1" applyAlignment="1">
      <alignment horizontal="center" vertical="center" wrapText="1"/>
    </xf>
    <xf numFmtId="3" fontId="20" fillId="47" borderId="13" xfId="0" applyNumberFormat="1" applyFont="1" applyFill="1" applyBorder="1" applyAlignment="1">
      <alignment horizontal="center" vertical="center" wrapText="1"/>
    </xf>
    <xf numFmtId="3" fontId="9" fillId="46" borderId="15" xfId="0" applyNumberFormat="1" applyFont="1" applyFill="1" applyBorder="1" applyAlignment="1">
      <alignment horizontal="center" vertical="center" wrapText="1"/>
    </xf>
    <xf numFmtId="3" fontId="9" fillId="46" borderId="15" xfId="0" applyNumberFormat="1" applyFont="1" applyFill="1" applyBorder="1" applyAlignment="1">
      <alignment vertical="center" wrapText="1"/>
    </xf>
    <xf numFmtId="0" fontId="63" fillId="0" borderId="13" xfId="144" applyFont="1" applyBorder="1">
      <alignment/>
      <protection/>
    </xf>
    <xf numFmtId="0" fontId="63" fillId="0" borderId="13" xfId="144" applyFont="1" applyBorder="1" applyAlignment="1">
      <alignment horizontal="left"/>
      <protection/>
    </xf>
    <xf numFmtId="0" fontId="63" fillId="0" borderId="13" xfId="144" applyFont="1" applyBorder="1" applyAlignment="1">
      <alignment horizontal="center"/>
      <protection/>
    </xf>
    <xf numFmtId="0" fontId="61" fillId="0" borderId="13" xfId="142" applyFont="1" applyBorder="1" applyAlignment="1">
      <alignment horizontal="center"/>
      <protection/>
    </xf>
    <xf numFmtId="3" fontId="61" fillId="0" borderId="13" xfId="142" applyNumberFormat="1" applyFont="1" applyBorder="1" applyAlignment="1">
      <alignment horizontal="right"/>
      <protection/>
    </xf>
    <xf numFmtId="0" fontId="66" fillId="0" borderId="13" xfId="144" applyFont="1" applyBorder="1" applyAlignment="1">
      <alignment horizontal="center"/>
      <protection/>
    </xf>
    <xf numFmtId="0" fontId="67" fillId="0" borderId="13" xfId="142" applyFont="1" applyBorder="1">
      <alignment/>
      <protection/>
    </xf>
    <xf numFmtId="3" fontId="65" fillId="0" borderId="13" xfId="142" applyNumberFormat="1" applyFont="1" applyBorder="1">
      <alignment/>
      <protection/>
    </xf>
    <xf numFmtId="0" fontId="63" fillId="49" borderId="13" xfId="144" applyFont="1" applyFill="1" applyBorder="1" applyAlignment="1">
      <alignment horizontal="center"/>
      <protection/>
    </xf>
    <xf numFmtId="0" fontId="64" fillId="49" borderId="13" xfId="144" applyFont="1" applyFill="1" applyBorder="1" applyAlignment="1">
      <alignment horizontal="left"/>
      <protection/>
    </xf>
    <xf numFmtId="0" fontId="63" fillId="49" borderId="13" xfId="144" applyFont="1" applyFill="1" applyBorder="1">
      <alignment/>
      <protection/>
    </xf>
    <xf numFmtId="3" fontId="64" fillId="49" borderId="13" xfId="144" applyNumberFormat="1" applyFont="1" applyFill="1" applyBorder="1">
      <alignment/>
      <protection/>
    </xf>
    <xf numFmtId="3" fontId="65" fillId="49" borderId="13" xfId="142" applyNumberFormat="1" applyFont="1" applyFill="1" applyBorder="1" applyAlignment="1">
      <alignment horizontal="right"/>
      <protection/>
    </xf>
    <xf numFmtId="0" fontId="65" fillId="47" borderId="13" xfId="142" applyFont="1" applyFill="1" applyBorder="1">
      <alignment/>
      <protection/>
    </xf>
    <xf numFmtId="3" fontId="65" fillId="47" borderId="13" xfId="142" applyNumberFormat="1" applyFont="1" applyFill="1" applyBorder="1">
      <alignment/>
      <protection/>
    </xf>
    <xf numFmtId="0" fontId="63" fillId="47" borderId="13" xfId="144" applyFont="1" applyFill="1" applyBorder="1" applyAlignment="1">
      <alignment horizontal="center"/>
      <protection/>
    </xf>
    <xf numFmtId="3" fontId="61" fillId="47" borderId="13" xfId="142" applyNumberFormat="1" applyFont="1" applyFill="1" applyBorder="1" applyAlignment="1">
      <alignment horizontal="right"/>
      <protection/>
    </xf>
    <xf numFmtId="3" fontId="8" fillId="0" borderId="13" xfId="142" applyNumberFormat="1" applyFont="1" applyBorder="1" applyAlignment="1">
      <alignment horizontal="right"/>
      <protection/>
    </xf>
    <xf numFmtId="3" fontId="8" fillId="46" borderId="13" xfId="142" applyNumberFormat="1" applyFont="1" applyFill="1" applyBorder="1" applyAlignment="1">
      <alignment horizontal="right"/>
      <protection/>
    </xf>
    <xf numFmtId="3" fontId="8" fillId="0" borderId="13" xfId="144" applyNumberFormat="1" applyFont="1" applyFill="1" applyBorder="1">
      <alignment/>
      <protection/>
    </xf>
    <xf numFmtId="3" fontId="8" fillId="0" borderId="13" xfId="0" applyNumberFormat="1" applyFont="1" applyBorder="1" applyAlignment="1">
      <alignment horizontal="right"/>
    </xf>
    <xf numFmtId="0" fontId="8" fillId="0" borderId="13" xfId="142" applyFont="1" applyBorder="1">
      <alignment/>
      <protection/>
    </xf>
    <xf numFmtId="0" fontId="8" fillId="0" borderId="13" xfId="0" applyFont="1" applyBorder="1" applyAlignment="1">
      <alignment/>
    </xf>
    <xf numFmtId="0" fontId="64" fillId="0" borderId="37" xfId="145" applyFont="1" applyBorder="1" applyAlignment="1">
      <alignment horizontal="center"/>
      <protection/>
    </xf>
    <xf numFmtId="0" fontId="57" fillId="51" borderId="38" xfId="145" applyFont="1" applyFill="1" applyBorder="1" applyAlignment="1">
      <alignment horizontal="center"/>
      <protection/>
    </xf>
    <xf numFmtId="0" fontId="64" fillId="0" borderId="39" xfId="145" applyFont="1" applyBorder="1" applyAlignment="1">
      <alignment horizontal="left" vertical="center" wrapText="1"/>
      <protection/>
    </xf>
    <xf numFmtId="0" fontId="64" fillId="47" borderId="40" xfId="145" applyFont="1" applyFill="1" applyBorder="1" applyAlignment="1">
      <alignment horizontal="left" vertical="center" wrapText="1"/>
      <protection/>
    </xf>
    <xf numFmtId="3" fontId="64" fillId="47" borderId="13" xfId="145" applyNumberFormat="1" applyFont="1" applyFill="1" applyBorder="1" applyAlignment="1">
      <alignment horizontal="right" vertical="center" wrapText="1"/>
      <protection/>
    </xf>
    <xf numFmtId="3" fontId="65" fillId="0" borderId="13" xfId="145" applyNumberFormat="1" applyFont="1" applyBorder="1" applyAlignment="1">
      <alignment horizontal="right" vertical="center" wrapText="1"/>
      <protection/>
    </xf>
    <xf numFmtId="3" fontId="15" fillId="50" borderId="41" xfId="148" applyNumberFormat="1" applyFont="1" applyFill="1" applyBorder="1" applyAlignment="1">
      <alignment horizontal="center" wrapText="1"/>
      <protection/>
    </xf>
    <xf numFmtId="3" fontId="12" fillId="50" borderId="42" xfId="148" applyNumberFormat="1" applyFont="1" applyFill="1" applyBorder="1" applyAlignment="1">
      <alignment horizontal="center" vertical="center" wrapText="1"/>
      <protection/>
    </xf>
    <xf numFmtId="3" fontId="12" fillId="50" borderId="43" xfId="148" applyNumberFormat="1" applyFont="1" applyFill="1" applyBorder="1" applyAlignment="1">
      <alignment horizontal="center" vertical="center" wrapText="1"/>
      <protection/>
    </xf>
    <xf numFmtId="3" fontId="12" fillId="50" borderId="34" xfId="148" applyNumberFormat="1" applyFont="1" applyFill="1" applyBorder="1" applyAlignment="1">
      <alignment horizontal="center" vertical="center" wrapText="1"/>
      <protection/>
    </xf>
    <xf numFmtId="3" fontId="4" fillId="47" borderId="13" xfId="148" applyNumberFormat="1" applyFont="1" applyFill="1" applyBorder="1" applyAlignment="1">
      <alignment vertical="center" wrapText="1"/>
      <protection/>
    </xf>
    <xf numFmtId="3" fontId="9" fillId="50" borderId="20" xfId="148" applyNumberFormat="1" applyFont="1" applyFill="1" applyBorder="1" applyAlignment="1">
      <alignment vertical="center" wrapText="1"/>
      <protection/>
    </xf>
    <xf numFmtId="3" fontId="9" fillId="50" borderId="16" xfId="148" applyNumberFormat="1" applyFont="1" applyFill="1" applyBorder="1" applyAlignment="1">
      <alignment vertical="center" wrapText="1"/>
      <protection/>
    </xf>
    <xf numFmtId="3" fontId="12" fillId="50" borderId="16" xfId="148" applyNumberFormat="1" applyFont="1" applyFill="1" applyBorder="1" applyAlignment="1">
      <alignment vertical="center" wrapText="1"/>
      <protection/>
    </xf>
    <xf numFmtId="0" fontId="8" fillId="0" borderId="23" xfId="0" applyFont="1" applyBorder="1" applyAlignment="1">
      <alignment horizontal="left" vertical="center" wrapText="1"/>
    </xf>
    <xf numFmtId="1" fontId="9" fillId="47" borderId="13" xfId="146" applyNumberFormat="1" applyFont="1" applyFill="1" applyBorder="1" applyAlignment="1">
      <alignment horizontal="center" vertical="center" wrapText="1"/>
      <protection/>
    </xf>
    <xf numFmtId="3" fontId="20" fillId="0" borderId="21" xfId="146" applyNumberFormat="1" applyFont="1" applyFill="1" applyBorder="1" applyAlignment="1">
      <alignment horizontal="right" vertical="center" wrapText="1"/>
      <protection/>
    </xf>
    <xf numFmtId="3" fontId="8" fillId="0" borderId="13" xfId="146" applyNumberFormat="1" applyFont="1" applyBorder="1" applyAlignment="1">
      <alignment horizontal="center" vertical="center"/>
      <protection/>
    </xf>
    <xf numFmtId="3" fontId="8" fillId="0" borderId="13" xfId="146" applyNumberFormat="1" applyFont="1" applyBorder="1">
      <alignment/>
      <protection/>
    </xf>
    <xf numFmtId="3" fontId="20" fillId="0" borderId="13" xfId="146" applyNumberFormat="1" applyFont="1" applyBorder="1">
      <alignment/>
      <protection/>
    </xf>
    <xf numFmtId="0" fontId="20" fillId="0" borderId="13" xfId="146" applyFont="1" applyBorder="1" applyAlignment="1">
      <alignment horizontal="center" vertical="center"/>
      <protection/>
    </xf>
    <xf numFmtId="0" fontId="9" fillId="47" borderId="14" xfId="146" applyFont="1" applyFill="1" applyBorder="1" applyAlignment="1">
      <alignment wrapText="1"/>
      <protection/>
    </xf>
    <xf numFmtId="0" fontId="9" fillId="47" borderId="21" xfId="146" applyFont="1" applyFill="1" applyBorder="1" applyAlignment="1">
      <alignment horizontal="center" wrapText="1"/>
      <protection/>
    </xf>
    <xf numFmtId="0" fontId="9" fillId="47" borderId="13" xfId="146" applyFont="1" applyFill="1" applyBorder="1" applyAlignment="1">
      <alignment horizontal="center" vertical="center" wrapText="1"/>
      <protection/>
    </xf>
    <xf numFmtId="0" fontId="9" fillId="47" borderId="13" xfId="0" applyFont="1" applyFill="1" applyBorder="1" applyAlignment="1">
      <alignment/>
    </xf>
    <xf numFmtId="0" fontId="9" fillId="47" borderId="13" xfId="146" applyFont="1" applyFill="1" applyBorder="1" applyAlignment="1">
      <alignment horizontal="left" vertical="center" wrapText="1"/>
      <protection/>
    </xf>
    <xf numFmtId="3" fontId="9" fillId="47" borderId="13" xfId="146" applyNumberFormat="1" applyFont="1" applyFill="1" applyBorder="1" applyAlignment="1">
      <alignment horizontal="right" vertical="center" wrapText="1"/>
      <protection/>
    </xf>
    <xf numFmtId="3" fontId="9" fillId="47" borderId="13" xfId="146" applyNumberFormat="1" applyFont="1" applyFill="1" applyBorder="1">
      <alignment/>
      <protection/>
    </xf>
    <xf numFmtId="0" fontId="9" fillId="47" borderId="15" xfId="146" applyFont="1" applyFill="1" applyBorder="1" applyAlignment="1">
      <alignment wrapText="1"/>
      <protection/>
    </xf>
    <xf numFmtId="0" fontId="9" fillId="47" borderId="13" xfId="146" applyFont="1" applyFill="1" applyBorder="1" applyAlignment="1">
      <alignment wrapText="1"/>
      <protection/>
    </xf>
    <xf numFmtId="0" fontId="0" fillId="0" borderId="13" xfId="0" applyBorder="1" applyAlignment="1">
      <alignment/>
    </xf>
    <xf numFmtId="0" fontId="71" fillId="0" borderId="22" xfId="0" applyFont="1" applyBorder="1" applyAlignment="1">
      <alignment/>
    </xf>
    <xf numFmtId="0" fontId="0" fillId="0" borderId="22" xfId="0" applyBorder="1" applyAlignment="1">
      <alignment/>
    </xf>
    <xf numFmtId="0" fontId="69" fillId="0" borderId="13" xfId="140" applyFont="1" applyFill="1" applyBorder="1" applyAlignment="1">
      <alignment horizontal="center" vertical="center" wrapText="1"/>
      <protection/>
    </xf>
    <xf numFmtId="0" fontId="17" fillId="0" borderId="13" xfId="140" applyFont="1" applyBorder="1">
      <alignment/>
      <protection/>
    </xf>
    <xf numFmtId="0" fontId="69" fillId="0" borderId="13" xfId="140" applyFont="1" applyBorder="1">
      <alignment/>
      <protection/>
    </xf>
    <xf numFmtId="3" fontId="20" fillId="0" borderId="13" xfId="140" applyNumberFormat="1" applyFont="1" applyFill="1" applyBorder="1" applyAlignment="1">
      <alignment horizontal="center" vertical="center" wrapText="1"/>
      <protection/>
    </xf>
    <xf numFmtId="3" fontId="8" fillId="0" borderId="13" xfId="140" applyNumberFormat="1" applyFont="1" applyBorder="1" applyAlignment="1">
      <alignment horizontal="center" vertical="top" wrapText="1"/>
      <protection/>
    </xf>
    <xf numFmtId="3" fontId="8" fillId="0" borderId="13" xfId="140" applyNumberFormat="1" applyFont="1" applyBorder="1" applyAlignment="1">
      <alignment horizontal="right" vertical="distributed"/>
      <protection/>
    </xf>
    <xf numFmtId="3" fontId="8" fillId="0" borderId="13" xfId="140" applyNumberFormat="1" applyFont="1" applyBorder="1" applyAlignment="1">
      <alignment horizontal="center"/>
      <protection/>
    </xf>
    <xf numFmtId="3" fontId="8" fillId="0" borderId="13" xfId="140" applyNumberFormat="1" applyFont="1" applyBorder="1" applyAlignment="1">
      <alignment horizontal="center" wrapText="1"/>
      <protection/>
    </xf>
    <xf numFmtId="3" fontId="38" fillId="0" borderId="13" xfId="140" applyNumberFormat="1" applyFont="1" applyBorder="1" applyAlignment="1">
      <alignment horizontal="center" vertical="distributed"/>
      <protection/>
    </xf>
    <xf numFmtId="3" fontId="8" fillId="0" borderId="13" xfId="140" applyNumberFormat="1" applyFont="1" applyBorder="1" applyAlignment="1">
      <alignment horizontal="center" vertical="top"/>
      <protection/>
    </xf>
    <xf numFmtId="3" fontId="8" fillId="0" borderId="13" xfId="140" applyNumberFormat="1" applyFont="1" applyBorder="1" applyAlignment="1">
      <alignment vertical="distributed"/>
      <protection/>
    </xf>
    <xf numFmtId="3" fontId="70" fillId="0" borderId="13" xfId="140" applyNumberFormat="1" applyFont="1" applyBorder="1" applyAlignment="1">
      <alignment horizontal="center" vertical="distributed"/>
      <protection/>
    </xf>
    <xf numFmtId="3" fontId="20" fillId="0" borderId="13" xfId="140" applyNumberFormat="1" applyFont="1" applyBorder="1" applyAlignment="1">
      <alignment horizontal="center" vertical="distributed"/>
      <protection/>
    </xf>
    <xf numFmtId="3" fontId="20" fillId="0" borderId="13" xfId="140" applyNumberFormat="1" applyFont="1" applyBorder="1" applyAlignment="1">
      <alignment vertical="distributed"/>
      <protection/>
    </xf>
    <xf numFmtId="3" fontId="8" fillId="0" borderId="13" xfId="140" applyNumberFormat="1" applyFont="1" applyBorder="1" applyAlignment="1">
      <alignment horizontal="distributed" vertical="center"/>
      <protection/>
    </xf>
    <xf numFmtId="9" fontId="8" fillId="0" borderId="13" xfId="140" applyNumberFormat="1" applyFont="1" applyBorder="1" applyAlignment="1">
      <alignment horizontal="center" vertical="distributed"/>
      <protection/>
    </xf>
    <xf numFmtId="0" fontId="12" fillId="47" borderId="22" xfId="138" applyFont="1" applyFill="1" applyBorder="1" applyAlignment="1">
      <alignment horizontal="center" vertical="center" wrapText="1"/>
      <protection/>
    </xf>
    <xf numFmtId="0" fontId="14" fillId="49" borderId="13" xfId="138" applyFont="1" applyFill="1" applyBorder="1" applyAlignment="1">
      <alignment vertical="center"/>
      <protection/>
    </xf>
    <xf numFmtId="3" fontId="14" fillId="49" borderId="13" xfId="138" applyNumberFormat="1" applyFont="1" applyFill="1" applyBorder="1" applyAlignment="1">
      <alignment vertical="center"/>
      <protection/>
    </xf>
    <xf numFmtId="0" fontId="13" fillId="0" borderId="13" xfId="138" applyFont="1" applyBorder="1" applyAlignment="1">
      <alignment vertical="center" wrapText="1"/>
      <protection/>
    </xf>
    <xf numFmtId="3" fontId="14" fillId="46" borderId="13" xfId="138" applyNumberFormat="1" applyFont="1" applyFill="1" applyBorder="1" applyAlignment="1">
      <alignment vertical="center"/>
      <protection/>
    </xf>
    <xf numFmtId="0" fontId="72" fillId="49" borderId="13" xfId="147" applyFont="1" applyFill="1" applyBorder="1" applyAlignment="1">
      <alignment vertical="center" wrapText="1"/>
      <protection/>
    </xf>
    <xf numFmtId="3" fontId="72" fillId="49" borderId="13" xfId="147" applyNumberFormat="1" applyFont="1" applyFill="1" applyBorder="1" applyAlignment="1">
      <alignment vertical="center" wrapText="1"/>
      <protection/>
    </xf>
    <xf numFmtId="3" fontId="20" fillId="49" borderId="22" xfId="138" applyNumberFormat="1" applyFont="1" applyFill="1" applyBorder="1" applyAlignment="1">
      <alignment vertical="center"/>
      <protection/>
    </xf>
    <xf numFmtId="0" fontId="20" fillId="49" borderId="13" xfId="138" applyFont="1" applyFill="1" applyBorder="1" applyAlignment="1">
      <alignment vertical="center" wrapText="1"/>
      <protection/>
    </xf>
    <xf numFmtId="3" fontId="9" fillId="0" borderId="13" xfId="151" applyNumberFormat="1" applyFont="1" applyFill="1" applyBorder="1" applyAlignment="1">
      <alignment horizontal="center" vertical="center" wrapText="1"/>
      <protection/>
    </xf>
    <xf numFmtId="3" fontId="12" fillId="0" borderId="13" xfId="151" applyNumberFormat="1" applyFont="1" applyBorder="1" applyAlignment="1">
      <alignment horizontal="center" vertical="center" wrapText="1"/>
      <protection/>
    </xf>
    <xf numFmtId="3" fontId="20" fillId="47" borderId="13" xfId="151" applyNumberFormat="1" applyFont="1" applyFill="1" applyBorder="1" applyAlignment="1">
      <alignment vertical="center"/>
      <protection/>
    </xf>
    <xf numFmtId="3" fontId="6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3" fontId="9" fillId="47" borderId="13" xfId="0" applyNumberFormat="1" applyFont="1" applyFill="1" applyBorder="1" applyAlignment="1">
      <alignment horizontal="center" vertical="center" wrapText="1"/>
    </xf>
    <xf numFmtId="0" fontId="60" fillId="47" borderId="22" xfId="0" applyFont="1" applyFill="1" applyBorder="1" applyAlignment="1">
      <alignment horizontal="center" vertical="center"/>
    </xf>
    <xf numFmtId="0" fontId="60" fillId="47" borderId="13" xfId="0" applyFont="1" applyFill="1" applyBorder="1" applyAlignment="1">
      <alignment horizontal="center" wrapText="1"/>
    </xf>
    <xf numFmtId="0" fontId="60" fillId="47" borderId="22" xfId="0" applyFont="1" applyFill="1" applyBorder="1" applyAlignment="1">
      <alignment/>
    </xf>
    <xf numFmtId="0" fontId="60" fillId="47" borderId="13" xfId="0" applyFont="1" applyFill="1" applyBorder="1" applyAlignment="1">
      <alignment/>
    </xf>
    <xf numFmtId="0" fontId="0" fillId="47" borderId="13" xfId="0" applyFill="1" applyBorder="1" applyAlignment="1">
      <alignment/>
    </xf>
    <xf numFmtId="0" fontId="71" fillId="47" borderId="13" xfId="0" applyFont="1" applyFill="1" applyBorder="1" applyAlignment="1">
      <alignment/>
    </xf>
    <xf numFmtId="0" fontId="60" fillId="47" borderId="22" xfId="0" applyFont="1" applyFill="1" applyBorder="1" applyAlignment="1">
      <alignment/>
    </xf>
    <xf numFmtId="9" fontId="8" fillId="0" borderId="13" xfId="140" applyNumberFormat="1" applyFont="1" applyBorder="1" applyAlignment="1">
      <alignment horizontal="center"/>
      <protection/>
    </xf>
    <xf numFmtId="3" fontId="20" fillId="0" borderId="13" xfId="140" applyNumberFormat="1" applyFont="1" applyFill="1" applyBorder="1" applyAlignment="1">
      <alignment horizontal="center" vertical="center"/>
      <protection/>
    </xf>
    <xf numFmtId="0" fontId="69" fillId="47" borderId="13" xfId="140" applyFont="1" applyFill="1" applyBorder="1" applyAlignment="1">
      <alignment horizontal="center"/>
      <protection/>
    </xf>
    <xf numFmtId="3" fontId="8" fillId="0" borderId="13" xfId="140" applyNumberFormat="1" applyFont="1" applyBorder="1" applyAlignment="1">
      <alignment/>
      <protection/>
    </xf>
    <xf numFmtId="3" fontId="0" fillId="0" borderId="0" xfId="0" applyNumberFormat="1" applyAlignment="1">
      <alignment/>
    </xf>
    <xf numFmtId="3" fontId="9" fillId="46" borderId="13" xfId="0" applyNumberFormat="1" applyFont="1" applyFill="1" applyBorder="1" applyAlignment="1">
      <alignment horizontal="center" vertical="center" wrapText="1"/>
    </xf>
    <xf numFmtId="3" fontId="9" fillId="46" borderId="13" xfId="0" applyNumberFormat="1" applyFont="1" applyFill="1" applyBorder="1" applyAlignment="1">
      <alignment vertical="center" wrapText="1"/>
    </xf>
    <xf numFmtId="3" fontId="20" fillId="46" borderId="13" xfId="0" applyNumberFormat="1" applyFont="1" applyFill="1" applyBorder="1" applyAlignment="1">
      <alignment vertical="center" wrapText="1"/>
    </xf>
    <xf numFmtId="3" fontId="8" fillId="46" borderId="13" xfId="0" applyNumberFormat="1" applyFont="1" applyFill="1" applyBorder="1" applyAlignment="1">
      <alignment vertical="center" wrapText="1"/>
    </xf>
    <xf numFmtId="3" fontId="20" fillId="46" borderId="13" xfId="0" applyNumberFormat="1" applyFont="1" applyFill="1" applyBorder="1" applyAlignment="1">
      <alignment horizontal="center" vertical="center" wrapText="1"/>
    </xf>
    <xf numFmtId="3" fontId="9" fillId="49" borderId="15" xfId="151" applyNumberFormat="1" applyFont="1" applyFill="1" applyBorder="1" applyAlignment="1">
      <alignment horizontal="center" vertical="center" wrapText="1"/>
      <protection/>
    </xf>
    <xf numFmtId="3" fontId="9" fillId="49" borderId="15" xfId="151" applyNumberFormat="1" applyFont="1" applyFill="1" applyBorder="1" applyAlignment="1">
      <alignment horizontal="left" vertical="center" wrapText="1"/>
      <protection/>
    </xf>
    <xf numFmtId="3" fontId="9" fillId="49" borderId="13" xfId="151" applyNumberFormat="1" applyFont="1" applyFill="1" applyBorder="1" applyAlignment="1">
      <alignment horizontal="center" vertical="center" wrapText="1"/>
      <protection/>
    </xf>
    <xf numFmtId="3" fontId="20" fillId="46" borderId="13" xfId="151" applyNumberFormat="1" applyFont="1" applyFill="1" applyBorder="1" applyAlignment="1">
      <alignment horizontal="center" vertical="center" wrapText="1"/>
      <protection/>
    </xf>
    <xf numFmtId="3" fontId="20" fillId="46" borderId="13" xfId="151" applyNumberFormat="1" applyFont="1" applyFill="1" applyBorder="1" applyAlignment="1">
      <alignment horizontal="left" vertical="center" wrapText="1"/>
      <protection/>
    </xf>
    <xf numFmtId="3" fontId="20" fillId="46" borderId="13" xfId="151" applyNumberFormat="1" applyFont="1" applyFill="1" applyBorder="1" applyAlignment="1">
      <alignment vertical="center" wrapText="1"/>
      <protection/>
    </xf>
    <xf numFmtId="3" fontId="20" fillId="46" borderId="13" xfId="151" applyNumberFormat="1" applyFont="1" applyFill="1" applyBorder="1" applyAlignment="1">
      <alignment horizontal="left" vertical="center"/>
      <protection/>
    </xf>
    <xf numFmtId="3" fontId="20" fillId="46" borderId="13" xfId="151" applyNumberFormat="1" applyFont="1" applyFill="1" applyBorder="1" applyAlignment="1">
      <alignment horizontal="center" vertical="center"/>
      <protection/>
    </xf>
    <xf numFmtId="3" fontId="20" fillId="46" borderId="13" xfId="151" applyNumberFormat="1" applyFont="1" applyFill="1" applyBorder="1" applyAlignment="1">
      <alignment vertical="center"/>
      <protection/>
    </xf>
    <xf numFmtId="3" fontId="9" fillId="46" borderId="13" xfId="151" applyNumberFormat="1" applyFont="1" applyFill="1" applyBorder="1" applyAlignment="1">
      <alignment horizontal="left" vertical="center" wrapText="1"/>
      <protection/>
    </xf>
    <xf numFmtId="3" fontId="9" fillId="46" borderId="13" xfId="151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/>
    </xf>
    <xf numFmtId="3" fontId="9" fillId="47" borderId="13" xfId="0" applyNumberFormat="1" applyFont="1" applyFill="1" applyBorder="1" applyAlignment="1">
      <alignment horizontal="center" vertical="center" wrapText="1"/>
    </xf>
    <xf numFmtId="3" fontId="8" fillId="46" borderId="13" xfId="0" applyNumberFormat="1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vertical="center" wrapText="1"/>
    </xf>
    <xf numFmtId="0" fontId="13" fillId="0" borderId="23" xfId="143" applyFont="1" applyBorder="1">
      <alignment/>
      <protection/>
    </xf>
    <xf numFmtId="3" fontId="9" fillId="48" borderId="13" xfId="151" applyNumberFormat="1" applyFont="1" applyFill="1" applyBorder="1" applyAlignment="1">
      <alignment horizontal="center" vertical="center" wrapText="1"/>
      <protection/>
    </xf>
    <xf numFmtId="3" fontId="9" fillId="48" borderId="23" xfId="151" applyNumberFormat="1" applyFont="1" applyFill="1" applyBorder="1" applyAlignment="1">
      <alignment horizontal="center" vertical="center" wrapText="1"/>
      <protection/>
    </xf>
    <xf numFmtId="3" fontId="9" fillId="48" borderId="44" xfId="151" applyNumberFormat="1" applyFont="1" applyFill="1" applyBorder="1" applyAlignment="1">
      <alignment horizontal="center" vertical="center" wrapText="1"/>
      <protection/>
    </xf>
    <xf numFmtId="3" fontId="9" fillId="48" borderId="22" xfId="151" applyNumberFormat="1" applyFont="1" applyFill="1" applyBorder="1" applyAlignment="1">
      <alignment horizontal="center" vertical="center" wrapText="1"/>
      <protection/>
    </xf>
    <xf numFmtId="3" fontId="12" fillId="50" borderId="29" xfId="139" applyNumberFormat="1" applyFont="1" applyFill="1" applyBorder="1" applyAlignment="1">
      <alignment horizontal="center" vertical="center"/>
      <protection/>
    </xf>
    <xf numFmtId="3" fontId="12" fillId="50" borderId="45" xfId="139" applyNumberFormat="1" applyFont="1" applyFill="1" applyBorder="1" applyAlignment="1">
      <alignment horizontal="center" vertical="center"/>
      <protection/>
    </xf>
    <xf numFmtId="0" fontId="6" fillId="52" borderId="14" xfId="139" applyFont="1" applyFill="1" applyBorder="1" applyAlignment="1">
      <alignment horizontal="center" vertical="center"/>
      <protection/>
    </xf>
    <xf numFmtId="0" fontId="6" fillId="52" borderId="15" xfId="139" applyFont="1" applyFill="1" applyBorder="1" applyAlignment="1">
      <alignment horizontal="center" vertical="center"/>
      <protection/>
    </xf>
    <xf numFmtId="0" fontId="68" fillId="47" borderId="14" xfId="144" applyFont="1" applyFill="1" applyBorder="1" applyAlignment="1">
      <alignment horizontal="center" vertical="center" wrapText="1"/>
      <protection/>
    </xf>
    <xf numFmtId="0" fontId="68" fillId="47" borderId="15" xfId="144" applyFont="1" applyFill="1" applyBorder="1" applyAlignment="1">
      <alignment horizontal="center" vertical="center" wrapText="1"/>
      <protection/>
    </xf>
    <xf numFmtId="0" fontId="68" fillId="47" borderId="21" xfId="144" applyFont="1" applyFill="1" applyBorder="1" applyAlignment="1">
      <alignment horizontal="center" vertical="center" wrapText="1"/>
      <protection/>
    </xf>
    <xf numFmtId="0" fontId="65" fillId="47" borderId="23" xfId="142" applyFont="1" applyFill="1" applyBorder="1" applyAlignment="1">
      <alignment horizontal="left"/>
      <protection/>
    </xf>
    <xf numFmtId="0" fontId="65" fillId="47" borderId="22" xfId="142" applyFont="1" applyFill="1" applyBorder="1" applyAlignment="1">
      <alignment horizontal="left"/>
      <protection/>
    </xf>
    <xf numFmtId="0" fontId="68" fillId="47" borderId="13" xfId="144" applyFont="1" applyFill="1" applyBorder="1" applyAlignment="1">
      <alignment horizontal="center" vertical="center" wrapText="1"/>
      <protection/>
    </xf>
    <xf numFmtId="0" fontId="68" fillId="47" borderId="13" xfId="144" applyFont="1" applyFill="1" applyBorder="1" applyAlignment="1">
      <alignment horizontal="center" vertical="center"/>
      <protection/>
    </xf>
    <xf numFmtId="0" fontId="65" fillId="49" borderId="23" xfId="142" applyFont="1" applyFill="1" applyBorder="1" applyAlignment="1">
      <alignment horizontal="left"/>
      <protection/>
    </xf>
    <xf numFmtId="0" fontId="65" fillId="49" borderId="22" xfId="142" applyFont="1" applyFill="1" applyBorder="1" applyAlignment="1">
      <alignment horizontal="left"/>
      <protection/>
    </xf>
    <xf numFmtId="0" fontId="67" fillId="49" borderId="23" xfId="142" applyFont="1" applyFill="1" applyBorder="1" applyAlignment="1">
      <alignment horizontal="left"/>
      <protection/>
    </xf>
    <xf numFmtId="0" fontId="67" fillId="49" borderId="22" xfId="142" applyFont="1" applyFill="1" applyBorder="1" applyAlignment="1">
      <alignment horizontal="left"/>
      <protection/>
    </xf>
    <xf numFmtId="0" fontId="68" fillId="47" borderId="46" xfId="145" applyFont="1" applyFill="1" applyBorder="1" applyAlignment="1">
      <alignment horizontal="center" vertical="center" wrapText="1"/>
      <protection/>
    </xf>
    <xf numFmtId="0" fontId="68" fillId="47" borderId="47" xfId="145" applyFont="1" applyFill="1" applyBorder="1" applyAlignment="1">
      <alignment horizontal="center" vertical="center" wrapText="1"/>
      <protection/>
    </xf>
    <xf numFmtId="0" fontId="68" fillId="47" borderId="28" xfId="145" applyFont="1" applyFill="1" applyBorder="1" applyAlignment="1">
      <alignment horizontal="center" vertical="center" wrapText="1"/>
      <protection/>
    </xf>
    <xf numFmtId="0" fontId="68" fillId="47" borderId="48" xfId="145" applyFont="1" applyFill="1" applyBorder="1" applyAlignment="1">
      <alignment horizontal="center" vertical="center" wrapText="1"/>
      <protection/>
    </xf>
    <xf numFmtId="0" fontId="68" fillId="47" borderId="49" xfId="145" applyFont="1" applyFill="1" applyBorder="1" applyAlignment="1">
      <alignment horizontal="center" vertical="center" wrapText="1"/>
      <protection/>
    </xf>
    <xf numFmtId="0" fontId="68" fillId="47" borderId="27" xfId="145" applyFont="1" applyFill="1" applyBorder="1" applyAlignment="1">
      <alignment horizontal="center" vertical="center" wrapText="1"/>
      <protection/>
    </xf>
    <xf numFmtId="0" fontId="68" fillId="47" borderId="13" xfId="145" applyFont="1" applyFill="1" applyBorder="1" applyAlignment="1">
      <alignment horizontal="center" vertical="center" wrapText="1"/>
      <protection/>
    </xf>
    <xf numFmtId="0" fontId="3" fillId="49" borderId="13" xfId="0" applyFont="1" applyFill="1" applyBorder="1" applyAlignment="1">
      <alignment horizontal="center" wrapText="1"/>
    </xf>
    <xf numFmtId="3" fontId="60" fillId="47" borderId="13" xfId="148" applyNumberFormat="1" applyFont="1" applyFill="1" applyBorder="1" applyAlignment="1">
      <alignment horizontal="center" vertical="center" wrapText="1"/>
      <protection/>
    </xf>
    <xf numFmtId="3" fontId="12" fillId="50" borderId="50" xfId="148" applyNumberFormat="1" applyFont="1" applyFill="1" applyBorder="1" applyAlignment="1">
      <alignment horizontal="center" vertical="center" wrapText="1"/>
      <protection/>
    </xf>
    <xf numFmtId="3" fontId="12" fillId="50" borderId="51" xfId="148" applyNumberFormat="1" applyFont="1" applyFill="1" applyBorder="1" applyAlignment="1">
      <alignment horizontal="center" vertical="center" wrapText="1"/>
      <protection/>
    </xf>
    <xf numFmtId="3" fontId="12" fillId="50" borderId="52" xfId="148" applyNumberFormat="1" applyFont="1" applyFill="1" applyBorder="1" applyAlignment="1">
      <alignment horizontal="center" wrapText="1"/>
      <protection/>
    </xf>
    <xf numFmtId="3" fontId="12" fillId="50" borderId="53" xfId="148" applyNumberFormat="1" applyFont="1" applyFill="1" applyBorder="1" applyAlignment="1">
      <alignment horizontal="center" vertical="center" wrapText="1"/>
      <protection/>
    </xf>
    <xf numFmtId="3" fontId="12" fillId="50" borderId="41" xfId="148" applyNumberFormat="1" applyFont="1" applyFill="1" applyBorder="1" applyAlignment="1">
      <alignment horizontal="center" wrapText="1"/>
      <protection/>
    </xf>
    <xf numFmtId="3" fontId="12" fillId="50" borderId="54" xfId="148" applyNumberFormat="1" applyFont="1" applyFill="1" applyBorder="1" applyAlignment="1">
      <alignment horizontal="center" vertical="center" wrapText="1"/>
      <protection/>
    </xf>
    <xf numFmtId="3" fontId="9" fillId="47" borderId="13" xfId="146" applyNumberFormat="1" applyFont="1" applyFill="1" applyBorder="1" applyAlignment="1">
      <alignment horizontal="center" vertical="center" wrapText="1"/>
      <protection/>
    </xf>
    <xf numFmtId="0" fontId="9" fillId="47" borderId="13" xfId="0" applyFont="1" applyFill="1" applyBorder="1" applyAlignment="1">
      <alignment/>
    </xf>
    <xf numFmtId="0" fontId="17" fillId="0" borderId="0" xfId="146" applyAlignment="1">
      <alignment horizontal="center" wrapText="1"/>
      <protection/>
    </xf>
    <xf numFmtId="0" fontId="9" fillId="47" borderId="13" xfId="146" applyFont="1" applyFill="1" applyBorder="1" applyAlignment="1">
      <alignment horizontal="center" vertical="center" wrapText="1"/>
      <protection/>
    </xf>
    <xf numFmtId="0" fontId="9" fillId="47" borderId="13" xfId="146" applyFont="1" applyFill="1" applyBorder="1" applyAlignment="1">
      <alignment horizontal="center"/>
      <protection/>
    </xf>
    <xf numFmtId="0" fontId="9" fillId="47" borderId="14" xfId="146" applyFont="1" applyFill="1" applyBorder="1" applyAlignment="1">
      <alignment horizontal="center" wrapText="1"/>
      <protection/>
    </xf>
    <xf numFmtId="0" fontId="9" fillId="47" borderId="21" xfId="146" applyFont="1" applyFill="1" applyBorder="1" applyAlignment="1">
      <alignment horizontal="center" wrapText="1"/>
      <protection/>
    </xf>
    <xf numFmtId="0" fontId="9" fillId="47" borderId="39" xfId="146" applyFont="1" applyFill="1" applyBorder="1" applyAlignment="1">
      <alignment horizontal="center" wrapText="1"/>
      <protection/>
    </xf>
    <xf numFmtId="0" fontId="9" fillId="47" borderId="55" xfId="146" applyFont="1" applyFill="1" applyBorder="1" applyAlignment="1">
      <alignment horizontal="center" wrapText="1"/>
      <protection/>
    </xf>
    <xf numFmtId="1" fontId="9" fillId="47" borderId="23" xfId="146" applyNumberFormat="1" applyFont="1" applyFill="1" applyBorder="1" applyAlignment="1">
      <alignment horizontal="center" vertical="center" wrapText="1"/>
      <protection/>
    </xf>
    <xf numFmtId="1" fontId="9" fillId="47" borderId="44" xfId="146" applyNumberFormat="1" applyFont="1" applyFill="1" applyBorder="1" applyAlignment="1">
      <alignment horizontal="center" vertical="center" wrapText="1"/>
      <protection/>
    </xf>
    <xf numFmtId="1" fontId="9" fillId="47" borderId="22" xfId="146" applyNumberFormat="1" applyFont="1" applyFill="1" applyBorder="1" applyAlignment="1">
      <alignment horizontal="center" vertical="center" wrapText="1"/>
      <protection/>
    </xf>
    <xf numFmtId="0" fontId="9" fillId="47" borderId="56" xfId="146" applyFont="1" applyFill="1" applyBorder="1" applyAlignment="1">
      <alignment horizontal="center" wrapText="1"/>
      <protection/>
    </xf>
    <xf numFmtId="0" fontId="9" fillId="47" borderId="13" xfId="146" applyFont="1" applyFill="1" applyBorder="1" applyAlignment="1">
      <alignment horizontal="center" vertical="center"/>
      <protection/>
    </xf>
    <xf numFmtId="0" fontId="9" fillId="47" borderId="13" xfId="0" applyFont="1" applyFill="1" applyBorder="1" applyAlignment="1">
      <alignment horizontal="center" vertical="center"/>
    </xf>
    <xf numFmtId="0" fontId="69" fillId="35" borderId="13" xfId="140" applyFont="1" applyFill="1" applyBorder="1" applyAlignment="1">
      <alignment horizontal="center" vertical="center" wrapText="1"/>
      <protection/>
    </xf>
    <xf numFmtId="3" fontId="20" fillId="47" borderId="13" xfId="140" applyNumberFormat="1" applyFont="1" applyFill="1" applyBorder="1" applyAlignment="1">
      <alignment horizontal="center" vertical="center" wrapText="1"/>
      <protection/>
    </xf>
    <xf numFmtId="3" fontId="20" fillId="47" borderId="13" xfId="140" applyNumberFormat="1" applyFont="1" applyFill="1" applyBorder="1" applyAlignment="1">
      <alignment horizontal="center"/>
      <protection/>
    </xf>
    <xf numFmtId="3" fontId="8" fillId="0" borderId="13" xfId="140" applyNumberFormat="1" applyFont="1" applyBorder="1" applyAlignment="1">
      <alignment horizontal="left" vertical="distributed"/>
      <protection/>
    </xf>
    <xf numFmtId="3" fontId="20" fillId="0" borderId="13" xfId="140" applyNumberFormat="1" applyFont="1" applyBorder="1" applyAlignment="1">
      <alignment horizontal="left" vertical="distributed"/>
      <protection/>
    </xf>
    <xf numFmtId="3" fontId="20" fillId="0" borderId="23" xfId="140" applyNumberFormat="1" applyFont="1" applyBorder="1" applyAlignment="1">
      <alignment horizontal="left" vertical="distributed"/>
      <protection/>
    </xf>
    <xf numFmtId="3" fontId="20" fillId="0" borderId="44" xfId="140" applyNumberFormat="1" applyFont="1" applyBorder="1" applyAlignment="1">
      <alignment horizontal="left" vertical="distributed"/>
      <protection/>
    </xf>
    <xf numFmtId="3" fontId="20" fillId="0" borderId="22" xfId="140" applyNumberFormat="1" applyFont="1" applyBorder="1" applyAlignment="1">
      <alignment horizontal="left" vertical="distributed"/>
      <protection/>
    </xf>
    <xf numFmtId="3" fontId="20" fillId="47" borderId="13" xfId="140" applyNumberFormat="1" applyFont="1" applyFill="1" applyBorder="1" applyAlignment="1">
      <alignment horizontal="center" vertical="center"/>
      <protection/>
    </xf>
    <xf numFmtId="3" fontId="20" fillId="0" borderId="23" xfId="140" applyNumberFormat="1" applyFont="1" applyFill="1" applyBorder="1" applyAlignment="1">
      <alignment horizontal="left" vertical="center" wrapText="1"/>
      <protection/>
    </xf>
    <xf numFmtId="3" fontId="20" fillId="0" borderId="44" xfId="140" applyNumberFormat="1" applyFont="1" applyFill="1" applyBorder="1" applyAlignment="1">
      <alignment horizontal="left" vertical="center" wrapText="1"/>
      <protection/>
    </xf>
    <xf numFmtId="3" fontId="20" fillId="0" borderId="22" xfId="140" applyNumberFormat="1" applyFont="1" applyFill="1" applyBorder="1" applyAlignment="1">
      <alignment horizontal="left" vertical="center" wrapText="1"/>
      <protection/>
    </xf>
    <xf numFmtId="0" fontId="14" fillId="49" borderId="23" xfId="138" applyFont="1" applyFill="1" applyBorder="1" applyAlignment="1">
      <alignment horizontal="left" vertical="center"/>
      <protection/>
    </xf>
    <xf numFmtId="0" fontId="14" fillId="49" borderId="44" xfId="138" applyFont="1" applyFill="1" applyBorder="1" applyAlignment="1">
      <alignment horizontal="left" vertical="center"/>
      <protection/>
    </xf>
    <xf numFmtId="0" fontId="14" fillId="49" borderId="22" xfId="138" applyFont="1" applyFill="1" applyBorder="1" applyAlignment="1">
      <alignment horizontal="left" vertical="center"/>
      <protection/>
    </xf>
  </cellXfs>
  <cellStyles count="15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ó" xfId="126"/>
    <cellStyle name="Jó 2" xfId="127"/>
    <cellStyle name="Kimenet" xfId="128"/>
    <cellStyle name="Kimenet 2" xfId="129"/>
    <cellStyle name="Followed Hyperlink" xfId="130"/>
    <cellStyle name="Linked Cell" xfId="131"/>
    <cellStyle name="Magyarázó szöveg" xfId="132"/>
    <cellStyle name="Magyarázó szöveg 2" xfId="133"/>
    <cellStyle name="Neutral" xfId="134"/>
    <cellStyle name="Normál 2" xfId="135"/>
    <cellStyle name="Normál 3" xfId="136"/>
    <cellStyle name="Normál 4" xfId="137"/>
    <cellStyle name="Normál_   5    (2)_KÖLTSÉGVETÉS 2015 intézmények " xfId="138"/>
    <cellStyle name="Normál_  3   _2010.évi állami_állami  tám." xfId="139"/>
    <cellStyle name="Normál_10szm" xfId="140"/>
    <cellStyle name="Normál_1szm" xfId="141"/>
    <cellStyle name="Normál_2010.évi tervezett beruházás, felújítás" xfId="142"/>
    <cellStyle name="Normál_3aszm" xfId="143"/>
    <cellStyle name="Normál_6szm" xfId="144"/>
    <cellStyle name="Normál_7szm" xfId="145"/>
    <cellStyle name="Normál_Európai Uniós pályázatok 2009.01.15. átdolgozott_KÖLTSÉGVETÉS 2015 intézmények _Intézményi táblák" xfId="146"/>
    <cellStyle name="Normál_Intézmények 2014" xfId="147"/>
    <cellStyle name="Normál_KÖLTSÉGVETÉS_2013 (1)" xfId="148"/>
    <cellStyle name="Normál_Közvetett támogatások 2016" xfId="149"/>
    <cellStyle name="Normál_Munka2 (2)" xfId="150"/>
    <cellStyle name="Normál_ÖKIADELÖ" xfId="151"/>
    <cellStyle name="Normal_tanusitv" xfId="152"/>
    <cellStyle name="Note" xfId="153"/>
    <cellStyle name="Output" xfId="154"/>
    <cellStyle name="Összesen" xfId="155"/>
    <cellStyle name="Összesen 2" xfId="156"/>
    <cellStyle name="Currency" xfId="157"/>
    <cellStyle name="Currency [0]" xfId="158"/>
    <cellStyle name="Rossz" xfId="159"/>
    <cellStyle name="Rossz 2" xfId="160"/>
    <cellStyle name="Semleges" xfId="161"/>
    <cellStyle name="Semleges 2" xfId="162"/>
    <cellStyle name="Számítás" xfId="163"/>
    <cellStyle name="Számítás 2" xfId="164"/>
    <cellStyle name="Percent" xfId="165"/>
    <cellStyle name="Title" xfId="166"/>
    <cellStyle name="Total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45.125" style="7" customWidth="1"/>
    <col min="2" max="2" width="15.625" style="7" customWidth="1"/>
    <col min="3" max="4" width="15.375" style="1" customWidth="1"/>
    <col min="5" max="5" width="2.00390625" style="5" customWidth="1"/>
    <col min="6" max="6" width="43.00390625" style="7" customWidth="1"/>
    <col min="7" max="7" width="15.125" style="7" customWidth="1"/>
    <col min="8" max="8" width="15.125" style="1" customWidth="1"/>
    <col min="9" max="9" width="13.875" style="6" customWidth="1"/>
    <col min="10" max="10" width="14.50390625" style="6" bestFit="1" customWidth="1"/>
    <col min="11" max="16384" width="9.375" style="6" customWidth="1"/>
  </cols>
  <sheetData>
    <row r="1" spans="1:9" s="3" customFormat="1" ht="39.75" customHeight="1" thickBot="1">
      <c r="A1" s="95"/>
      <c r="B1" s="119" t="s">
        <v>194</v>
      </c>
      <c r="C1" s="119" t="s">
        <v>214</v>
      </c>
      <c r="D1" s="119" t="s">
        <v>356</v>
      </c>
      <c r="E1" s="120"/>
      <c r="F1" s="95" t="s">
        <v>124</v>
      </c>
      <c r="G1" s="119" t="s">
        <v>194</v>
      </c>
      <c r="H1" s="119" t="s">
        <v>214</v>
      </c>
      <c r="I1" s="119" t="s">
        <v>356</v>
      </c>
    </row>
    <row r="2" spans="1:9" s="4" customFormat="1" ht="12.75" customHeight="1">
      <c r="A2" s="121" t="s">
        <v>171</v>
      </c>
      <c r="B2" s="122"/>
      <c r="C2" s="122"/>
      <c r="D2" s="122"/>
      <c r="E2" s="123"/>
      <c r="F2" s="121" t="s">
        <v>172</v>
      </c>
      <c r="G2" s="124"/>
      <c r="H2" s="124"/>
      <c r="I2" s="124"/>
    </row>
    <row r="3" spans="1:9" ht="24.75" customHeight="1">
      <c r="A3" s="125" t="s">
        <v>68</v>
      </c>
      <c r="B3" s="52">
        <v>43413227</v>
      </c>
      <c r="C3" s="52">
        <v>50675660</v>
      </c>
      <c r="D3" s="52">
        <v>61656732</v>
      </c>
      <c r="E3" s="126"/>
      <c r="F3" s="125" t="s">
        <v>204</v>
      </c>
      <c r="G3" s="52">
        <v>26472352</v>
      </c>
      <c r="H3" s="52">
        <v>30957355</v>
      </c>
      <c r="I3" s="52">
        <v>36999879</v>
      </c>
    </row>
    <row r="4" spans="1:9" ht="26.25" customHeight="1">
      <c r="A4" s="125" t="s">
        <v>70</v>
      </c>
      <c r="B4" s="85">
        <v>13300000</v>
      </c>
      <c r="C4" s="85">
        <v>14800000</v>
      </c>
      <c r="D4" s="85">
        <v>14800000</v>
      </c>
      <c r="E4" s="126"/>
      <c r="F4" s="17" t="s">
        <v>205</v>
      </c>
      <c r="G4" s="52">
        <v>5300485</v>
      </c>
      <c r="H4" s="52">
        <v>6324900</v>
      </c>
      <c r="I4" s="52">
        <v>7442576</v>
      </c>
    </row>
    <row r="5" spans="1:9" ht="26.25" customHeight="1">
      <c r="A5" s="125" t="s">
        <v>71</v>
      </c>
      <c r="B5" s="85">
        <v>23018350</v>
      </c>
      <c r="C5" s="85">
        <v>21953468</v>
      </c>
      <c r="D5" s="85">
        <v>21953468</v>
      </c>
      <c r="E5" s="126"/>
      <c r="F5" s="17" t="s">
        <v>206</v>
      </c>
      <c r="G5" s="52">
        <v>36198018</v>
      </c>
      <c r="H5" s="52">
        <v>37091393</v>
      </c>
      <c r="I5" s="52">
        <v>46442764</v>
      </c>
    </row>
    <row r="6" spans="1:9" ht="26.25" customHeight="1">
      <c r="A6" s="125" t="s">
        <v>74</v>
      </c>
      <c r="B6" s="52">
        <v>0</v>
      </c>
      <c r="C6" s="52">
        <v>0</v>
      </c>
      <c r="D6" s="52">
        <v>0</v>
      </c>
      <c r="E6" s="126"/>
      <c r="F6" s="17" t="s">
        <v>207</v>
      </c>
      <c r="G6" s="52">
        <v>4395000</v>
      </c>
      <c r="H6" s="52">
        <v>5790000</v>
      </c>
      <c r="I6" s="52">
        <v>5790000</v>
      </c>
    </row>
    <row r="7" spans="1:9" ht="22.5" customHeight="1">
      <c r="A7" s="246"/>
      <c r="B7" s="246"/>
      <c r="C7" s="247"/>
      <c r="D7" s="247"/>
      <c r="E7" s="126"/>
      <c r="F7" s="125" t="s">
        <v>208</v>
      </c>
      <c r="G7" s="52">
        <f>20263011-G8</f>
        <v>2885080</v>
      </c>
      <c r="H7" s="52">
        <f>29839590-H8</f>
        <v>2583117</v>
      </c>
      <c r="I7" s="52">
        <f>2967741-I8</f>
        <v>2583117</v>
      </c>
    </row>
    <row r="8" spans="1:9" ht="19.5" customHeight="1">
      <c r="A8" s="246"/>
      <c r="B8" s="246"/>
      <c r="C8" s="247"/>
      <c r="D8" s="247"/>
      <c r="E8" s="126"/>
      <c r="F8" s="125" t="s">
        <v>209</v>
      </c>
      <c r="G8" s="85">
        <v>17377931</v>
      </c>
      <c r="H8" s="85">
        <v>27256473</v>
      </c>
      <c r="I8" s="85">
        <v>384624</v>
      </c>
    </row>
    <row r="9" spans="1:9" ht="13.5" customHeight="1">
      <c r="A9" s="15" t="s">
        <v>112</v>
      </c>
      <c r="B9" s="15">
        <f>SUM(B3+B4+B5+B6)</f>
        <v>79731577</v>
      </c>
      <c r="C9" s="15">
        <f>SUM(C3+C4+C5+C6)</f>
        <v>87429128</v>
      </c>
      <c r="D9" s="15">
        <f>SUM(D3+D4+D5+D6)</f>
        <v>98410200</v>
      </c>
      <c r="E9" s="126"/>
      <c r="F9" s="15" t="s">
        <v>116</v>
      </c>
      <c r="G9" s="121">
        <f>SUM(G2:G8)</f>
        <v>92628866</v>
      </c>
      <c r="H9" s="121">
        <f>SUM(H2:H8)</f>
        <v>110003238</v>
      </c>
      <c r="I9" s="121">
        <f>SUM(I2:I8)</f>
        <v>99642960</v>
      </c>
    </row>
    <row r="10" spans="1:9" ht="36.75" customHeight="1">
      <c r="A10" s="17" t="s">
        <v>67</v>
      </c>
      <c r="B10" s="15"/>
      <c r="C10" s="15"/>
      <c r="D10" s="15"/>
      <c r="E10" s="126"/>
      <c r="F10" s="17" t="s">
        <v>122</v>
      </c>
      <c r="G10" s="125">
        <v>1411250</v>
      </c>
      <c r="H10" s="125">
        <v>1547521</v>
      </c>
      <c r="I10" s="125">
        <v>1798157</v>
      </c>
    </row>
    <row r="11" spans="1:9" ht="24.75" customHeight="1">
      <c r="A11" s="17" t="s">
        <v>75</v>
      </c>
      <c r="B11" s="127">
        <v>60413118</v>
      </c>
      <c r="C11" s="127">
        <f>41158760-C24</f>
        <v>25987760</v>
      </c>
      <c r="D11" s="127">
        <f>41158760-D24</f>
        <v>25987760</v>
      </c>
      <c r="E11" s="126"/>
      <c r="F11" s="17" t="s">
        <v>210</v>
      </c>
      <c r="G11" s="52">
        <v>0</v>
      </c>
      <c r="H11" s="52"/>
      <c r="I11" s="52"/>
    </row>
    <row r="12" spans="1:9" ht="24.75" customHeight="1">
      <c r="A12" s="17" t="s">
        <v>12</v>
      </c>
      <c r="B12" s="128"/>
      <c r="C12" s="128"/>
      <c r="D12" s="128">
        <v>250636</v>
      </c>
      <c r="E12" s="126"/>
      <c r="F12" s="17"/>
      <c r="G12" s="52"/>
      <c r="H12" s="52"/>
      <c r="I12" s="52"/>
    </row>
    <row r="13" spans="1:9" s="4" customFormat="1" ht="24.75" customHeight="1">
      <c r="A13" s="129" t="s">
        <v>211</v>
      </c>
      <c r="B13" s="130">
        <f>SUM(B9:B11)</f>
        <v>140144695</v>
      </c>
      <c r="C13" s="130">
        <f>SUM(C9:C12)</f>
        <v>113416888</v>
      </c>
      <c r="D13" s="130">
        <f>SUM(D9:D12)</f>
        <v>124648596</v>
      </c>
      <c r="E13" s="126"/>
      <c r="F13" s="98" t="s">
        <v>212</v>
      </c>
      <c r="G13" s="98">
        <f>SUM(G9:G11)</f>
        <v>94040116</v>
      </c>
      <c r="H13" s="98">
        <f>SUM(H9:H10)</f>
        <v>111550759</v>
      </c>
      <c r="I13" s="98">
        <f>SUM(I9:I10)</f>
        <v>101441117</v>
      </c>
    </row>
    <row r="14" spans="1:9" s="4" customFormat="1" ht="23.25" customHeight="1">
      <c r="A14" s="121" t="s">
        <v>102</v>
      </c>
      <c r="B14" s="52"/>
      <c r="C14" s="52"/>
      <c r="D14" s="52"/>
      <c r="E14" s="131"/>
      <c r="F14" s="121" t="s">
        <v>101</v>
      </c>
      <c r="G14" s="15"/>
      <c r="H14" s="15"/>
      <c r="I14" s="15"/>
    </row>
    <row r="15" spans="1:9" ht="24" customHeight="1">
      <c r="A15" s="125" t="s">
        <v>69</v>
      </c>
      <c r="B15" s="52">
        <v>43284493</v>
      </c>
      <c r="C15" s="52">
        <v>20775853</v>
      </c>
      <c r="D15" s="52">
        <v>35774187</v>
      </c>
      <c r="E15" s="126"/>
      <c r="F15" s="125" t="s">
        <v>76</v>
      </c>
      <c r="G15" s="125">
        <v>0</v>
      </c>
      <c r="H15" s="125">
        <v>0</v>
      </c>
      <c r="I15" s="125">
        <v>0</v>
      </c>
    </row>
    <row r="16" spans="1:9" ht="24" customHeight="1">
      <c r="A16" s="125" t="s">
        <v>70</v>
      </c>
      <c r="B16" s="52"/>
      <c r="C16" s="52"/>
      <c r="D16" s="52"/>
      <c r="E16" s="126"/>
      <c r="F16" s="125" t="s">
        <v>103</v>
      </c>
      <c r="G16" s="85">
        <v>352400</v>
      </c>
      <c r="H16" s="85">
        <v>2791900</v>
      </c>
      <c r="I16" s="85">
        <v>2089750</v>
      </c>
    </row>
    <row r="17" spans="1:9" ht="19.5" customHeight="1">
      <c r="A17" s="125" t="s">
        <v>72</v>
      </c>
      <c r="B17" s="61">
        <v>0</v>
      </c>
      <c r="C17" s="61">
        <v>0</v>
      </c>
      <c r="D17" s="61">
        <v>0</v>
      </c>
      <c r="E17" s="126"/>
      <c r="F17" s="125" t="s">
        <v>1</v>
      </c>
      <c r="G17" s="127">
        <v>200000</v>
      </c>
      <c r="H17" s="127">
        <v>1050000</v>
      </c>
      <c r="I17" s="127">
        <v>1050000</v>
      </c>
    </row>
    <row r="18" spans="1:9" ht="15" customHeight="1">
      <c r="A18" s="125" t="s">
        <v>73</v>
      </c>
      <c r="B18" s="61">
        <v>0</v>
      </c>
      <c r="C18" s="61">
        <v>4700000</v>
      </c>
      <c r="D18" s="61">
        <v>4700000</v>
      </c>
      <c r="E18" s="126"/>
      <c r="F18" s="125" t="s">
        <v>104</v>
      </c>
      <c r="G18" s="85">
        <v>89036672</v>
      </c>
      <c r="H18" s="85">
        <v>39721082</v>
      </c>
      <c r="I18" s="85">
        <v>76762916</v>
      </c>
    </row>
    <row r="19" spans="1:9" ht="24.75" customHeight="1">
      <c r="A19" s="125"/>
      <c r="B19" s="61"/>
      <c r="C19" s="61"/>
      <c r="D19" s="61"/>
      <c r="E19" s="126"/>
      <c r="F19" s="125" t="s">
        <v>1</v>
      </c>
      <c r="G19" s="52">
        <v>0</v>
      </c>
      <c r="H19" s="52">
        <v>0</v>
      </c>
      <c r="I19" s="52">
        <v>0</v>
      </c>
    </row>
    <row r="20" spans="1:10" ht="24.75" customHeight="1">
      <c r="A20" s="125"/>
      <c r="B20" s="61"/>
      <c r="C20" s="61"/>
      <c r="D20" s="61"/>
      <c r="E20" s="126"/>
      <c r="F20" s="125" t="s">
        <v>105</v>
      </c>
      <c r="G20" s="52">
        <v>0</v>
      </c>
      <c r="H20" s="52">
        <v>0</v>
      </c>
      <c r="I20" s="52">
        <v>0</v>
      </c>
      <c r="J20" s="278"/>
    </row>
    <row r="21" spans="1:9" ht="24" customHeight="1">
      <c r="A21" s="15" t="s">
        <v>113</v>
      </c>
      <c r="B21" s="121">
        <f>SUM(B14:B19)</f>
        <v>43284493</v>
      </c>
      <c r="C21" s="121">
        <f>SUM(C14:C19)</f>
        <v>25475853</v>
      </c>
      <c r="D21" s="121">
        <f>SUM(D14:D19)</f>
        <v>40474187</v>
      </c>
      <c r="E21" s="123"/>
      <c r="F21" s="15" t="s">
        <v>114</v>
      </c>
      <c r="G21" s="121">
        <f>SUM(G15+G16+G18+G20)</f>
        <v>89389072</v>
      </c>
      <c r="H21" s="121">
        <f>SUM(H15+H16+H18+H20)</f>
        <v>42512982</v>
      </c>
      <c r="I21" s="121">
        <f>SUM(I15+I16+I18+I20)</f>
        <v>78852666</v>
      </c>
    </row>
    <row r="22" spans="1:9" ht="12.75" customHeight="1">
      <c r="A22" s="17" t="s">
        <v>67</v>
      </c>
      <c r="B22" s="121"/>
      <c r="C22" s="121"/>
      <c r="D22" s="121"/>
      <c r="E22" s="123"/>
      <c r="F22" s="17" t="s">
        <v>77</v>
      </c>
      <c r="G22" s="52"/>
      <c r="H22" s="52"/>
      <c r="I22" s="52"/>
    </row>
    <row r="23" spans="1:9" ht="24" customHeight="1">
      <c r="A23" s="17" t="s">
        <v>120</v>
      </c>
      <c r="B23" s="125">
        <v>0</v>
      </c>
      <c r="C23" s="125">
        <v>0</v>
      </c>
      <c r="D23" s="125">
        <v>0</v>
      </c>
      <c r="E23" s="126"/>
      <c r="F23" s="17" t="s">
        <v>110</v>
      </c>
      <c r="G23" s="52">
        <v>0</v>
      </c>
      <c r="H23" s="52">
        <v>0</v>
      </c>
      <c r="I23" s="52">
        <v>0</v>
      </c>
    </row>
    <row r="24" spans="1:9" ht="24" customHeight="1">
      <c r="A24" s="17" t="s">
        <v>121</v>
      </c>
      <c r="B24" s="127">
        <v>0</v>
      </c>
      <c r="C24" s="127">
        <v>15171000</v>
      </c>
      <c r="D24" s="127">
        <f>15171000</f>
        <v>15171000</v>
      </c>
      <c r="E24" s="126"/>
      <c r="F24" s="17" t="s">
        <v>109</v>
      </c>
      <c r="G24" s="85"/>
      <c r="H24" s="85">
        <v>0</v>
      </c>
      <c r="I24" s="85">
        <v>0</v>
      </c>
    </row>
    <row r="25" spans="1:9" ht="12.75" customHeight="1">
      <c r="A25" s="26"/>
      <c r="B25" s="127"/>
      <c r="C25" s="127"/>
      <c r="D25" s="127"/>
      <c r="E25" s="126"/>
      <c r="F25" s="17"/>
      <c r="G25" s="85"/>
      <c r="H25" s="85"/>
      <c r="I25" s="85"/>
    </row>
    <row r="26" spans="1:9" ht="12.75" customHeight="1">
      <c r="A26" s="26" t="s">
        <v>193</v>
      </c>
      <c r="B26" s="125">
        <v>0</v>
      </c>
      <c r="C26" s="125">
        <v>0</v>
      </c>
      <c r="D26" s="125">
        <v>0</v>
      </c>
      <c r="E26" s="126"/>
      <c r="F26" s="17"/>
      <c r="G26" s="85">
        <v>0</v>
      </c>
      <c r="H26" s="85"/>
      <c r="I26" s="85"/>
    </row>
    <row r="27" spans="1:9" ht="24.75" customHeight="1" thickBot="1">
      <c r="A27" s="132" t="s">
        <v>106</v>
      </c>
      <c r="B27" s="133">
        <f>SUM(B21:B26)</f>
        <v>43284493</v>
      </c>
      <c r="C27" s="133">
        <f>SUM(C21:C26)</f>
        <v>40646853</v>
      </c>
      <c r="D27" s="133">
        <f>SUM(D21:D26)</f>
        <v>55645187</v>
      </c>
      <c r="E27" s="126"/>
      <c r="F27" s="134" t="s">
        <v>107</v>
      </c>
      <c r="G27" s="133">
        <f>SUM(G21:G24)</f>
        <v>89389072</v>
      </c>
      <c r="H27" s="133">
        <f>SUM(H21:H24)</f>
        <v>42512982</v>
      </c>
      <c r="I27" s="133">
        <f>SUM(I21:I24)</f>
        <v>78852666</v>
      </c>
    </row>
    <row r="28" spans="1:9" ht="25.5" customHeight="1" thickBot="1">
      <c r="A28" s="135" t="s">
        <v>189</v>
      </c>
      <c r="B28" s="136">
        <f>SUM(B13+B27)</f>
        <v>183429188</v>
      </c>
      <c r="C28" s="136">
        <f>SUM(C13+C27)</f>
        <v>154063741</v>
      </c>
      <c r="D28" s="136">
        <f>SUM(D13+D27)</f>
        <v>180293783</v>
      </c>
      <c r="E28" s="126"/>
      <c r="F28" s="135" t="s">
        <v>189</v>
      </c>
      <c r="G28" s="137">
        <f>SUM(G13+G21)</f>
        <v>183429188</v>
      </c>
      <c r="H28" s="137">
        <f>SUM(H13+H21)</f>
        <v>154063741</v>
      </c>
      <c r="I28" s="137">
        <f>SUM(I13+I21)</f>
        <v>180293783</v>
      </c>
    </row>
    <row r="29" ht="12.75" customHeight="1">
      <c r="E29" s="126"/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600" verticalDpi="600" orientation="landscape" paperSize="9" scale="79" r:id="rId1"/>
  <headerFooter alignWithMargins="0">
    <oddHeader>&amp;C&amp;"Times New Roman CE,Félkövér dőlt"ZALASZABAR KÖZSÉG  ÖNKORMÁNYZATA ÉS INTÉZMÉNYEI
BEVÉTELEINEK  ÉS  KIADÁSAINAK   MÉRLEGE
2018-2019. ÉVEKBEN
&amp;R&amp;"Times New Roman CE,Félkövér dőlt"1. melléklet
Adatok Ft-ban</oddHead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view="pageLayout" workbookViewId="0" topLeftCell="A1">
      <selection activeCell="J4" sqref="J4"/>
    </sheetView>
  </sheetViews>
  <sheetFormatPr defaultColWidth="9.00390625" defaultRowHeight="12.75"/>
  <cols>
    <col min="1" max="1" width="7.375" style="74" customWidth="1"/>
    <col min="2" max="2" width="33.875" style="74" customWidth="1"/>
    <col min="3" max="3" width="9.875" style="74" customWidth="1"/>
    <col min="4" max="4" width="7.625" style="74" customWidth="1"/>
    <col min="5" max="5" width="12.00390625" style="74" customWidth="1"/>
    <col min="6" max="6" width="11.50390625" style="74" customWidth="1"/>
    <col min="7" max="7" width="13.00390625" style="74" customWidth="1"/>
    <col min="8" max="8" width="10.50390625" style="74" customWidth="1"/>
    <col min="9" max="9" width="11.00390625" style="74" customWidth="1"/>
    <col min="10" max="10" width="11.625" style="74" customWidth="1"/>
    <col min="11" max="11" width="11.00390625" style="74" customWidth="1"/>
    <col min="12" max="12" width="11.50390625" style="74" customWidth="1"/>
    <col min="13" max="13" width="10.625" style="74" customWidth="1"/>
    <col min="14" max="14" width="11.875" style="74" customWidth="1"/>
    <col min="15" max="16384" width="9.375" style="74" customWidth="1"/>
  </cols>
  <sheetData>
    <row r="1" spans="1:14" s="67" customFormat="1" ht="36.75" customHeight="1" thickBot="1">
      <c r="A1" s="310"/>
      <c r="B1" s="311" t="s">
        <v>253</v>
      </c>
      <c r="C1" s="314" t="s">
        <v>40</v>
      </c>
      <c r="D1" s="314" t="s">
        <v>41</v>
      </c>
      <c r="E1" s="314" t="s">
        <v>254</v>
      </c>
      <c r="F1" s="315" t="s">
        <v>42</v>
      </c>
      <c r="G1" s="315"/>
      <c r="H1" s="316" t="s">
        <v>256</v>
      </c>
      <c r="I1" s="316"/>
      <c r="J1" s="316" t="s">
        <v>257</v>
      </c>
      <c r="K1" s="316"/>
      <c r="L1" s="316" t="s">
        <v>258</v>
      </c>
      <c r="M1" s="316"/>
      <c r="N1" s="313" t="s">
        <v>43</v>
      </c>
    </row>
    <row r="2" spans="1:14" s="67" customFormat="1" ht="60.75" customHeight="1" thickBot="1">
      <c r="A2" s="310"/>
      <c r="B2" s="312"/>
      <c r="C2" s="314"/>
      <c r="D2" s="314"/>
      <c r="E2" s="314"/>
      <c r="F2" s="191" t="s">
        <v>252</v>
      </c>
      <c r="G2" s="192" t="s">
        <v>255</v>
      </c>
      <c r="H2" s="193" t="s">
        <v>44</v>
      </c>
      <c r="I2" s="194" t="s">
        <v>45</v>
      </c>
      <c r="J2" s="193" t="s">
        <v>46</v>
      </c>
      <c r="K2" s="194" t="s">
        <v>45</v>
      </c>
      <c r="L2" s="193" t="s">
        <v>46</v>
      </c>
      <c r="M2" s="194" t="s">
        <v>45</v>
      </c>
      <c r="N2" s="313"/>
    </row>
    <row r="3" spans="1:14" ht="39.75" customHeight="1">
      <c r="A3" s="68" t="s">
        <v>84</v>
      </c>
      <c r="B3" s="69"/>
      <c r="C3" s="70"/>
      <c r="D3" s="71"/>
      <c r="E3" s="72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</row>
    <row r="4" spans="1:14" ht="39.75" customHeight="1">
      <c r="A4" s="68" t="s">
        <v>83</v>
      </c>
      <c r="B4" s="69"/>
      <c r="C4" s="75"/>
      <c r="D4" s="75"/>
      <c r="E4" s="72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</row>
    <row r="5" spans="1:14" ht="39.75" customHeight="1">
      <c r="A5" s="195"/>
      <c r="B5" s="196" t="s">
        <v>123</v>
      </c>
      <c r="C5" s="197"/>
      <c r="D5" s="197"/>
      <c r="E5" s="198">
        <f aca="true" t="shared" si="0" ref="E5:N5">SUM(E3:E4)</f>
        <v>0</v>
      </c>
      <c r="F5" s="198">
        <f t="shared" si="0"/>
        <v>0</v>
      </c>
      <c r="G5" s="198">
        <f t="shared" si="0"/>
        <v>0</v>
      </c>
      <c r="H5" s="198">
        <f t="shared" si="0"/>
        <v>0</v>
      </c>
      <c r="I5" s="198">
        <f t="shared" si="0"/>
        <v>0</v>
      </c>
      <c r="J5" s="198">
        <f t="shared" si="0"/>
        <v>0</v>
      </c>
      <c r="K5" s="198">
        <f t="shared" si="0"/>
        <v>0</v>
      </c>
      <c r="L5" s="198">
        <f t="shared" si="0"/>
        <v>0</v>
      </c>
      <c r="M5" s="198">
        <f t="shared" si="0"/>
        <v>0</v>
      </c>
      <c r="N5" s="198">
        <f t="shared" si="0"/>
        <v>0</v>
      </c>
    </row>
    <row r="6" spans="2:10" ht="10.5" customHeight="1">
      <c r="B6" s="76"/>
      <c r="C6" s="76"/>
      <c r="D6" s="76"/>
      <c r="E6" s="76"/>
      <c r="F6" s="76"/>
      <c r="G6" s="76"/>
      <c r="H6" s="76"/>
      <c r="I6" s="76"/>
      <c r="J6" s="76"/>
    </row>
    <row r="7" spans="2:10" ht="19.5" customHeight="1">
      <c r="B7" s="76"/>
      <c r="C7" s="76"/>
      <c r="D7" s="76"/>
      <c r="E7" s="76"/>
      <c r="F7" s="76"/>
      <c r="G7" s="76"/>
      <c r="H7" s="76"/>
      <c r="I7" s="76"/>
      <c r="J7" s="76"/>
    </row>
    <row r="8" spans="2:10" ht="19.5" customHeight="1">
      <c r="B8" s="76"/>
      <c r="C8" s="76"/>
      <c r="D8" s="76"/>
      <c r="E8" s="76"/>
      <c r="F8" s="76"/>
      <c r="G8" s="76"/>
      <c r="H8" s="76"/>
      <c r="I8" s="76"/>
      <c r="J8" s="76"/>
    </row>
    <row r="9" spans="1:3" ht="36.75" customHeight="1">
      <c r="A9"/>
      <c r="B9"/>
      <c r="C9" s="77"/>
    </row>
    <row r="10" spans="1:13" ht="19.5" customHeight="1">
      <c r="A10"/>
      <c r="B10"/>
      <c r="C10"/>
      <c r="M10" s="74" t="s">
        <v>82</v>
      </c>
    </row>
    <row r="11" spans="1:3" ht="19.5" customHeight="1">
      <c r="A11"/>
      <c r="B11"/>
      <c r="C11" s="77"/>
    </row>
    <row r="12" spans="1:3" ht="19.5" customHeight="1">
      <c r="A12"/>
      <c r="B12"/>
      <c r="C12"/>
    </row>
    <row r="13" spans="1:3" ht="19.5" customHeight="1">
      <c r="A13"/>
      <c r="B13"/>
      <c r="C13" s="77"/>
    </row>
    <row r="14" spans="1:3" ht="19.5" customHeight="1">
      <c r="A14"/>
      <c r="B14"/>
      <c r="C14"/>
    </row>
    <row r="15" spans="1:3" ht="19.5" customHeight="1">
      <c r="A15"/>
      <c r="B15"/>
      <c r="C15" s="77"/>
    </row>
    <row r="16" spans="1:3" ht="19.5" customHeight="1">
      <c r="A16"/>
      <c r="B16"/>
      <c r="C16"/>
    </row>
    <row r="17" spans="1:3" ht="19.5" customHeight="1">
      <c r="A17"/>
      <c r="B17"/>
      <c r="C17" s="77"/>
    </row>
    <row r="18" spans="1:3" ht="19.5" customHeight="1">
      <c r="A18"/>
      <c r="B18"/>
      <c r="C18"/>
    </row>
    <row r="19" spans="1:3" ht="19.5" customHeight="1">
      <c r="A19"/>
      <c r="B19"/>
      <c r="C19" s="77"/>
    </row>
    <row r="20" spans="1:3" ht="19.5" customHeight="1">
      <c r="A20"/>
      <c r="B20"/>
      <c r="C20"/>
    </row>
    <row r="21" spans="1:3" ht="19.5" customHeight="1">
      <c r="A21"/>
      <c r="B21"/>
      <c r="C21" s="77"/>
    </row>
    <row r="22" ht="19.5" customHeight="1"/>
    <row r="23" spans="2:7" ht="19.5" customHeight="1">
      <c r="B23"/>
      <c r="C23"/>
      <c r="D23"/>
      <c r="E23"/>
      <c r="F23"/>
      <c r="G2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0">
    <mergeCell ref="A1:A2"/>
    <mergeCell ref="B1:B2"/>
    <mergeCell ref="N1:N2"/>
    <mergeCell ref="C1:C2"/>
    <mergeCell ref="D1:D2"/>
    <mergeCell ref="E1:E2"/>
    <mergeCell ref="F1:G1"/>
    <mergeCell ref="H1:I1"/>
    <mergeCell ref="J1:K1"/>
    <mergeCell ref="L1:M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&amp;C&amp;"Times New Roman CE,Félkövér dőlt"A HITELÁLLOMÁNY ÉS ADÓSSÁGSZOLGÁLAT ALAKULÁSA 2019-2021. ÉVEKBEN&amp;R8. melléklet
Adatok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O17"/>
  <sheetViews>
    <sheetView tabSelected="1" view="pageLayout" zoomScaleNormal="110" workbookViewId="0" topLeftCell="A1">
      <selection activeCell="I8" sqref="I8"/>
    </sheetView>
  </sheetViews>
  <sheetFormatPr defaultColWidth="4.375" defaultRowHeight="12.75"/>
  <cols>
    <col min="1" max="1" width="9.375" style="57" bestFit="1" customWidth="1"/>
    <col min="2" max="2" width="27.50390625" style="57" customWidth="1"/>
    <col min="3" max="3" width="13.625" style="60" customWidth="1"/>
    <col min="4" max="4" width="14.625" style="60" customWidth="1"/>
    <col min="5" max="6" width="13.625" style="60" customWidth="1"/>
    <col min="7" max="7" width="13.625" style="57" customWidth="1"/>
    <col min="8" max="8" width="13.50390625" style="57" customWidth="1"/>
    <col min="9" max="9" width="14.375" style="57" customWidth="1"/>
    <col min="10" max="10" width="14.625" style="57" customWidth="1"/>
    <col min="11" max="11" width="14.375" style="57" customWidth="1"/>
    <col min="12" max="12" width="14.625" style="57" customWidth="1"/>
    <col min="13" max="13" width="14.00390625" style="57" customWidth="1"/>
    <col min="14" max="14" width="12.625" style="57" customWidth="1"/>
    <col min="15" max="15" width="15.625" style="57" customWidth="1"/>
    <col min="16" max="255" width="10.625" style="57" customWidth="1"/>
    <col min="256" max="16384" width="4.375" style="57" customWidth="1"/>
  </cols>
  <sheetData>
    <row r="2" spans="1:15" ht="13.5">
      <c r="A2" s="320" t="s">
        <v>13</v>
      </c>
      <c r="B2" s="320" t="s">
        <v>144</v>
      </c>
      <c r="C2" s="321" t="s">
        <v>260</v>
      </c>
      <c r="D2" s="321"/>
      <c r="E2" s="321"/>
      <c r="F2" s="321"/>
      <c r="G2" s="321"/>
      <c r="H2" s="321"/>
      <c r="I2" s="321"/>
      <c r="J2" s="321" t="s">
        <v>264</v>
      </c>
      <c r="K2" s="321"/>
      <c r="L2" s="321"/>
      <c r="M2" s="321"/>
      <c r="N2" s="321"/>
      <c r="O2" s="321"/>
    </row>
    <row r="3" spans="1:15" ht="30" customHeight="1">
      <c r="A3" s="320"/>
      <c r="B3" s="320"/>
      <c r="C3" s="330" t="s">
        <v>145</v>
      </c>
      <c r="D3" s="330"/>
      <c r="E3" s="330"/>
      <c r="F3" s="330"/>
      <c r="G3" s="331"/>
      <c r="H3" s="331"/>
      <c r="I3" s="317" t="s">
        <v>259</v>
      </c>
      <c r="J3" s="324" t="s">
        <v>261</v>
      </c>
      <c r="K3" s="325"/>
      <c r="L3" s="324" t="s">
        <v>270</v>
      </c>
      <c r="M3" s="329"/>
      <c r="N3" s="325"/>
      <c r="O3" s="322" t="s">
        <v>263</v>
      </c>
    </row>
    <row r="4" spans="1:15" s="58" customFormat="1" ht="65.25" customHeight="1">
      <c r="A4" s="320"/>
      <c r="B4" s="320"/>
      <c r="C4" s="200" t="s">
        <v>265</v>
      </c>
      <c r="D4" s="326" t="s">
        <v>266</v>
      </c>
      <c r="E4" s="327"/>
      <c r="F4" s="327"/>
      <c r="G4" s="328"/>
      <c r="H4" s="200" t="s">
        <v>267</v>
      </c>
      <c r="I4" s="318"/>
      <c r="J4" s="200" t="s">
        <v>269</v>
      </c>
      <c r="K4" s="200" t="s">
        <v>268</v>
      </c>
      <c r="L4" s="206" t="s">
        <v>271</v>
      </c>
      <c r="M4" s="206" t="s">
        <v>272</v>
      </c>
      <c r="N4" s="214" t="s">
        <v>275</v>
      </c>
      <c r="O4" s="323"/>
    </row>
    <row r="5" spans="1:15" s="58" customFormat="1" ht="23.25" customHeight="1">
      <c r="A5" s="208"/>
      <c r="B5" s="208"/>
      <c r="C5" s="200"/>
      <c r="D5" s="200" t="s">
        <v>274</v>
      </c>
      <c r="E5" s="200" t="s">
        <v>273</v>
      </c>
      <c r="F5" s="200" t="s">
        <v>225</v>
      </c>
      <c r="G5" s="200" t="s">
        <v>262</v>
      </c>
      <c r="H5" s="200"/>
      <c r="I5" s="209"/>
      <c r="J5" s="200"/>
      <c r="K5" s="200"/>
      <c r="L5" s="206"/>
      <c r="M5" s="206"/>
      <c r="N5" s="213"/>
      <c r="O5" s="207"/>
    </row>
    <row r="6" spans="1:15" s="58" customFormat="1" ht="15" customHeight="1">
      <c r="A6" s="81"/>
      <c r="B6" s="84" t="s">
        <v>173</v>
      </c>
      <c r="C6" s="82"/>
      <c r="D6" s="82"/>
      <c r="E6" s="82"/>
      <c r="F6" s="82"/>
      <c r="G6" s="82"/>
      <c r="H6" s="82"/>
      <c r="I6" s="83"/>
      <c r="J6" s="202"/>
      <c r="K6" s="202"/>
      <c r="L6" s="202"/>
      <c r="M6" s="202"/>
      <c r="N6" s="202"/>
      <c r="O6" s="205"/>
    </row>
    <row r="7" spans="1:15" ht="16.5" customHeight="1">
      <c r="A7" s="79" t="s">
        <v>84</v>
      </c>
      <c r="B7" s="199" t="s">
        <v>347</v>
      </c>
      <c r="C7" s="80">
        <v>41406917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201">
        <f>SUM(C7:H7)</f>
        <v>41406917</v>
      </c>
      <c r="J7" s="203">
        <f>41160604-2057300</f>
        <v>39103304</v>
      </c>
      <c r="K7" s="203">
        <v>2057300</v>
      </c>
      <c r="L7" s="203">
        <v>0</v>
      </c>
      <c r="M7" s="203">
        <v>0</v>
      </c>
      <c r="N7" s="203">
        <v>0</v>
      </c>
      <c r="O7" s="204">
        <f>SUM(J7:M7)</f>
        <v>41160604</v>
      </c>
    </row>
    <row r="8" spans="1:15" ht="57" customHeight="1">
      <c r="A8" s="79" t="s">
        <v>83</v>
      </c>
      <c r="B8" s="199" t="s">
        <v>363</v>
      </c>
      <c r="C8" s="80"/>
      <c r="D8" s="80">
        <f>16237621</f>
        <v>16237621</v>
      </c>
      <c r="E8" s="80">
        <f>405925</f>
        <v>405925</v>
      </c>
      <c r="F8" s="80">
        <f>10894966+7206520+571500+405925+113436</f>
        <v>19192347</v>
      </c>
      <c r="G8" s="80"/>
      <c r="H8" s="80"/>
      <c r="I8" s="201">
        <f>SUM(C8:H8)</f>
        <v>35835893</v>
      </c>
      <c r="J8" s="203"/>
      <c r="K8" s="203">
        <v>16237621</v>
      </c>
      <c r="L8" s="203"/>
      <c r="M8" s="203"/>
      <c r="N8" s="203"/>
      <c r="O8" s="204">
        <f>SUM(J8:M8)</f>
        <v>16237621</v>
      </c>
    </row>
    <row r="9" spans="1:15" ht="98.25" customHeight="1">
      <c r="A9" s="79" t="s">
        <v>85</v>
      </c>
      <c r="B9" s="199" t="s">
        <v>365</v>
      </c>
      <c r="C9" s="80"/>
      <c r="D9" s="80">
        <v>9923590</v>
      </c>
      <c r="E9" s="80"/>
      <c r="F9" s="80">
        <f>3485514</f>
        <v>3485514</v>
      </c>
      <c r="G9" s="80"/>
      <c r="H9" s="80"/>
      <c r="I9" s="201">
        <f>SUM(C9:H9)</f>
        <v>13409104</v>
      </c>
      <c r="J9" s="203">
        <v>7442693</v>
      </c>
      <c r="K9" s="203">
        <v>2480897</v>
      </c>
      <c r="L9" s="203"/>
      <c r="M9" s="203"/>
      <c r="N9" s="203"/>
      <c r="O9" s="204">
        <f>SUM(J9:M9)</f>
        <v>9923590</v>
      </c>
    </row>
    <row r="10" spans="1:15" ht="71.25" customHeight="1">
      <c r="A10" s="79" t="s">
        <v>86</v>
      </c>
      <c r="B10" s="199" t="s">
        <v>366</v>
      </c>
      <c r="C10" s="80"/>
      <c r="D10" s="80">
        <v>14998334</v>
      </c>
      <c r="E10" s="80">
        <v>6333522</v>
      </c>
      <c r="F10" s="80"/>
      <c r="G10" s="80"/>
      <c r="H10" s="80"/>
      <c r="I10" s="201">
        <f>SUM(C10:H10)</f>
        <v>21331856</v>
      </c>
      <c r="J10" s="203"/>
      <c r="K10" s="203">
        <v>21331856</v>
      </c>
      <c r="L10" s="203"/>
      <c r="M10" s="203"/>
      <c r="N10" s="203"/>
      <c r="O10" s="204">
        <f>SUM(J10:M10)</f>
        <v>21331856</v>
      </c>
    </row>
    <row r="11" spans="1:15" ht="24" customHeight="1">
      <c r="A11" s="59"/>
      <c r="B11" s="210" t="s">
        <v>240</v>
      </c>
      <c r="C11" s="211">
        <f aca="true" t="shared" si="0" ref="C11:O11">SUM(C7:C7)</f>
        <v>41406917</v>
      </c>
      <c r="D11" s="211">
        <f t="shared" si="0"/>
        <v>0</v>
      </c>
      <c r="E11" s="211">
        <f t="shared" si="0"/>
        <v>0</v>
      </c>
      <c r="F11" s="211">
        <f t="shared" si="0"/>
        <v>0</v>
      </c>
      <c r="G11" s="211">
        <f t="shared" si="0"/>
        <v>0</v>
      </c>
      <c r="H11" s="211">
        <f t="shared" si="0"/>
        <v>0</v>
      </c>
      <c r="I11" s="211">
        <f t="shared" si="0"/>
        <v>41406917</v>
      </c>
      <c r="J11" s="211">
        <f t="shared" si="0"/>
        <v>39103304</v>
      </c>
      <c r="K11" s="211">
        <f t="shared" si="0"/>
        <v>2057300</v>
      </c>
      <c r="L11" s="211">
        <f t="shared" si="0"/>
        <v>0</v>
      </c>
      <c r="M11" s="211">
        <f t="shared" si="0"/>
        <v>0</v>
      </c>
      <c r="N11" s="211">
        <f t="shared" si="0"/>
        <v>0</v>
      </c>
      <c r="O11" s="211">
        <f t="shared" si="0"/>
        <v>41160604</v>
      </c>
    </row>
    <row r="12" spans="1:15" ht="22.5" customHeight="1">
      <c r="A12" s="78"/>
      <c r="B12" s="210" t="s">
        <v>99</v>
      </c>
      <c r="C12" s="212">
        <f>C11</f>
        <v>41406917</v>
      </c>
      <c r="D12" s="212">
        <f aca="true" t="shared" si="1" ref="D12:O12">D11</f>
        <v>0</v>
      </c>
      <c r="E12" s="212">
        <f t="shared" si="1"/>
        <v>0</v>
      </c>
      <c r="F12" s="212">
        <f t="shared" si="1"/>
        <v>0</v>
      </c>
      <c r="G12" s="212">
        <f t="shared" si="1"/>
        <v>0</v>
      </c>
      <c r="H12" s="212">
        <f t="shared" si="1"/>
        <v>0</v>
      </c>
      <c r="I12" s="212">
        <f t="shared" si="1"/>
        <v>41406917</v>
      </c>
      <c r="J12" s="212">
        <f t="shared" si="1"/>
        <v>39103304</v>
      </c>
      <c r="K12" s="212">
        <f t="shared" si="1"/>
        <v>2057300</v>
      </c>
      <c r="L12" s="212">
        <f t="shared" si="1"/>
        <v>0</v>
      </c>
      <c r="M12" s="212">
        <f t="shared" si="1"/>
        <v>0</v>
      </c>
      <c r="N12" s="212">
        <f t="shared" si="1"/>
        <v>0</v>
      </c>
      <c r="O12" s="212">
        <f t="shared" si="1"/>
        <v>41160604</v>
      </c>
    </row>
    <row r="15" spans="1:15" ht="12.75">
      <c r="A15" s="319"/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</row>
    <row r="16" spans="1:15" ht="12.75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</row>
    <row r="17" spans="1:15" ht="12.75">
      <c r="A17" s="3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</row>
  </sheetData>
  <sheetProtection/>
  <mergeCells count="11">
    <mergeCell ref="C3:H3"/>
    <mergeCell ref="I3:I4"/>
    <mergeCell ref="A15:O17"/>
    <mergeCell ref="A2:A4"/>
    <mergeCell ref="B2:B4"/>
    <mergeCell ref="C2:I2"/>
    <mergeCell ref="O3:O4"/>
    <mergeCell ref="J2:O2"/>
    <mergeCell ref="J3:K3"/>
    <mergeCell ref="D4:G4"/>
    <mergeCell ref="L3:N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&amp;C&amp;"Times New Roman CE,Félkövér dőlt"&amp;12Zalaszabar Község Önkormányzata Európai Uniós és hazai támogatással 
megvalósuló projekjei  2019. évben&amp;R&amp;"Times New Roman CE,Dőlt"&amp;11 9. melléklet
adatok Ft-ban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"/>
  <sheetViews>
    <sheetView view="pageLayout" workbookViewId="0" topLeftCell="A1">
      <selection activeCell="D6" sqref="D6"/>
    </sheetView>
  </sheetViews>
  <sheetFormatPr defaultColWidth="9.00390625" defaultRowHeight="12.75"/>
  <cols>
    <col min="1" max="1" width="46.125" style="0" customWidth="1"/>
    <col min="2" max="2" width="13.50390625" style="0" customWidth="1"/>
    <col min="3" max="3" width="13.875" style="0" customWidth="1"/>
    <col min="4" max="4" width="13.00390625" style="0" customWidth="1"/>
    <col min="5" max="5" width="9.875" style="0" customWidth="1"/>
    <col min="6" max="6" width="12.875" style="0" customWidth="1"/>
    <col min="8" max="8" width="15.50390625" style="0" customWidth="1"/>
    <col min="9" max="9" width="12.50390625" style="0" customWidth="1"/>
    <col min="10" max="10" width="10.625" style="0" customWidth="1"/>
    <col min="11" max="11" width="11.375" style="0" customWidth="1"/>
    <col min="12" max="12" width="41.375" style="0" customWidth="1"/>
    <col min="13" max="14" width="11.50390625" style="0" customWidth="1"/>
    <col min="15" max="15" width="13.125" style="0" customWidth="1"/>
    <col min="17" max="17" width="12.875" style="0" customWidth="1"/>
    <col min="19" max="19" width="14.875" style="0" customWidth="1"/>
    <col min="20" max="20" width="13.00390625" style="0" customWidth="1"/>
    <col min="21" max="21" width="11.50390625" style="0" customWidth="1"/>
    <col min="22" max="22" width="10.625" style="0" customWidth="1"/>
  </cols>
  <sheetData>
    <row r="2" spans="1:11" ht="51">
      <c r="A2" s="250" t="s">
        <v>276</v>
      </c>
      <c r="B2" s="251" t="s">
        <v>288</v>
      </c>
      <c r="C2" s="251" t="s">
        <v>277</v>
      </c>
      <c r="D2" s="251" t="s">
        <v>278</v>
      </c>
      <c r="E2" s="251" t="s">
        <v>279</v>
      </c>
      <c r="F2" s="251" t="s">
        <v>280</v>
      </c>
      <c r="G2" s="251" t="s">
        <v>281</v>
      </c>
      <c r="H2" s="251" t="s">
        <v>282</v>
      </c>
      <c r="I2" s="251" t="s">
        <v>283</v>
      </c>
      <c r="J2" s="251" t="s">
        <v>115</v>
      </c>
      <c r="K2" s="251" t="s">
        <v>289</v>
      </c>
    </row>
    <row r="3" spans="1:11" ht="12.75">
      <c r="A3" s="216" t="s">
        <v>284</v>
      </c>
      <c r="B3" s="254"/>
      <c r="C3" s="215"/>
      <c r="D3" s="215"/>
      <c r="E3" s="215"/>
      <c r="F3" s="215"/>
      <c r="G3" s="215"/>
      <c r="H3" s="215"/>
      <c r="I3" s="215"/>
      <c r="J3" s="215"/>
      <c r="K3" s="254"/>
    </row>
    <row r="4" spans="1:11" ht="12.75">
      <c r="A4" s="217" t="s">
        <v>285</v>
      </c>
      <c r="B4" s="254">
        <v>0</v>
      </c>
      <c r="C4" s="215"/>
      <c r="D4" s="215"/>
      <c r="E4" s="215"/>
      <c r="F4" s="215"/>
      <c r="G4" s="215"/>
      <c r="H4" s="215"/>
      <c r="I4" s="215"/>
      <c r="J4" s="215"/>
      <c r="K4" s="254">
        <f>SUM(C4:J4)</f>
        <v>0</v>
      </c>
    </row>
    <row r="5" spans="1:11" ht="12.75">
      <c r="A5" s="217" t="s">
        <v>348</v>
      </c>
      <c r="B5" s="254">
        <v>5</v>
      </c>
      <c r="C5" s="215"/>
      <c r="D5" s="215"/>
      <c r="E5" s="215"/>
      <c r="F5" s="215"/>
      <c r="G5" s="215"/>
      <c r="H5" s="215"/>
      <c r="I5" s="215"/>
      <c r="J5" s="215">
        <v>5</v>
      </c>
      <c r="K5" s="254">
        <f>SUM(C5:J5)</f>
        <v>5</v>
      </c>
    </row>
    <row r="6" spans="1:11" ht="12.75">
      <c r="A6" s="217" t="s">
        <v>349</v>
      </c>
      <c r="B6" s="254">
        <v>1</v>
      </c>
      <c r="C6" s="215"/>
      <c r="D6" s="215"/>
      <c r="E6" s="215"/>
      <c r="F6" s="215"/>
      <c r="G6" s="215">
        <v>1</v>
      </c>
      <c r="H6" s="215"/>
      <c r="I6" s="215"/>
      <c r="J6" s="215"/>
      <c r="K6" s="254">
        <f>SUM(C6:J6)</f>
        <v>1</v>
      </c>
    </row>
    <row r="7" spans="1:11" ht="12.75">
      <c r="A7" s="217" t="s">
        <v>353</v>
      </c>
      <c r="B7" s="254">
        <v>1</v>
      </c>
      <c r="C7" s="215"/>
      <c r="D7" s="215"/>
      <c r="E7" s="215"/>
      <c r="F7" s="215">
        <v>1</v>
      </c>
      <c r="G7" s="215"/>
      <c r="H7" s="215"/>
      <c r="I7" s="215"/>
      <c r="J7" s="215"/>
      <c r="K7" s="254">
        <f>SUM(C7:J7)</f>
        <v>1</v>
      </c>
    </row>
    <row r="8" spans="1:11" ht="12.75">
      <c r="A8" s="252" t="s">
        <v>173</v>
      </c>
      <c r="B8" s="253">
        <f>SUM(B4:B7)</f>
        <v>7</v>
      </c>
      <c r="C8" s="253">
        <f aca="true" t="shared" si="0" ref="C8:J8">SUM(C4:C6)</f>
        <v>0</v>
      </c>
      <c r="D8" s="253">
        <f t="shared" si="0"/>
        <v>0</v>
      </c>
      <c r="E8" s="253">
        <f t="shared" si="0"/>
        <v>0</v>
      </c>
      <c r="F8" s="253">
        <f>SUM(F3:F7)</f>
        <v>1</v>
      </c>
      <c r="G8" s="253">
        <f t="shared" si="0"/>
        <v>1</v>
      </c>
      <c r="H8" s="253">
        <f t="shared" si="0"/>
        <v>0</v>
      </c>
      <c r="I8" s="253">
        <f t="shared" si="0"/>
        <v>0</v>
      </c>
      <c r="J8" s="253">
        <f t="shared" si="0"/>
        <v>5</v>
      </c>
      <c r="K8" s="254">
        <f>SUM(C8:J8)</f>
        <v>7</v>
      </c>
    </row>
    <row r="9" spans="1:11" ht="12.75">
      <c r="A9" s="216" t="s">
        <v>350</v>
      </c>
      <c r="B9" s="254"/>
      <c r="C9" s="215"/>
      <c r="D9" s="215"/>
      <c r="E9" s="215"/>
      <c r="F9" s="215"/>
      <c r="G9" s="215"/>
      <c r="H9" s="215"/>
      <c r="I9" s="215"/>
      <c r="J9" s="215"/>
      <c r="K9" s="254"/>
    </row>
    <row r="10" spans="1:11" ht="12.75">
      <c r="A10" s="217" t="s">
        <v>286</v>
      </c>
      <c r="B10" s="254">
        <v>4</v>
      </c>
      <c r="C10" s="215"/>
      <c r="D10" s="215">
        <v>2</v>
      </c>
      <c r="E10" s="215">
        <v>2</v>
      </c>
      <c r="F10" s="215"/>
      <c r="G10" s="215"/>
      <c r="H10" s="215"/>
      <c r="I10" s="215"/>
      <c r="J10" s="215"/>
      <c r="K10" s="254">
        <f>SUM(D10:J10)</f>
        <v>4</v>
      </c>
    </row>
    <row r="11" spans="1:11" ht="12.75">
      <c r="A11" s="217" t="s">
        <v>351</v>
      </c>
      <c r="B11" s="254">
        <v>4</v>
      </c>
      <c r="C11" s="215"/>
      <c r="D11" s="215"/>
      <c r="E11" s="215"/>
      <c r="F11" s="215"/>
      <c r="G11" s="215"/>
      <c r="H11" s="215"/>
      <c r="I11" s="215"/>
      <c r="J11" s="215">
        <v>4</v>
      </c>
      <c r="K11" s="254">
        <f>SUM(D11:J11)</f>
        <v>4</v>
      </c>
    </row>
    <row r="12" spans="1:11" ht="12.75">
      <c r="A12" s="256" t="s">
        <v>352</v>
      </c>
      <c r="B12" s="253">
        <f>SUM(B9:B11)</f>
        <v>8</v>
      </c>
      <c r="C12" s="253">
        <f>SUM(C9:C10)</f>
        <v>0</v>
      </c>
      <c r="D12" s="253">
        <f>SUM(D9:D10)</f>
        <v>2</v>
      </c>
      <c r="E12" s="253">
        <f>SUM(E9:E10)</f>
        <v>2</v>
      </c>
      <c r="F12" s="253">
        <f>SUM(F9:F10)</f>
        <v>0</v>
      </c>
      <c r="G12" s="253">
        <f>SUM(G9:G10)</f>
        <v>0</v>
      </c>
      <c r="H12" s="253"/>
      <c r="I12" s="253">
        <f>SUM(I9:I10)</f>
        <v>0</v>
      </c>
      <c r="J12" s="253">
        <f>SUM(J9:J11)</f>
        <v>4</v>
      </c>
      <c r="K12" s="253">
        <f>SUM(K9:K11)</f>
        <v>8</v>
      </c>
    </row>
    <row r="13" spans="1:11" ht="12.75">
      <c r="A13" s="255" t="s">
        <v>287</v>
      </c>
      <c r="B13" s="255">
        <f>B8+B12</f>
        <v>15</v>
      </c>
      <c r="C13" s="255">
        <f aca="true" t="shared" si="1" ref="C13:K13">C8+C12</f>
        <v>0</v>
      </c>
      <c r="D13" s="255">
        <f t="shared" si="1"/>
        <v>2</v>
      </c>
      <c r="E13" s="255">
        <f t="shared" si="1"/>
        <v>2</v>
      </c>
      <c r="F13" s="255">
        <f t="shared" si="1"/>
        <v>1</v>
      </c>
      <c r="G13" s="255">
        <f t="shared" si="1"/>
        <v>1</v>
      </c>
      <c r="H13" s="255">
        <f t="shared" si="1"/>
        <v>0</v>
      </c>
      <c r="I13" s="255">
        <f t="shared" si="1"/>
        <v>0</v>
      </c>
      <c r="J13" s="255">
        <f t="shared" si="1"/>
        <v>9</v>
      </c>
      <c r="K13" s="255">
        <f t="shared" si="1"/>
        <v>15</v>
      </c>
    </row>
  </sheetData>
  <sheetProtection/>
  <printOptions/>
  <pageMargins left="0.7" right="0.7" top="0.75" bottom="0.75" header="0.3" footer="0.3"/>
  <pageSetup horizontalDpi="600" verticalDpi="600" orientation="landscape" paperSize="9" scale="87" r:id="rId1"/>
  <headerFooter>
    <oddHeader>&amp;C&amp;"Times New Roman CE,Félkövér dőlt"ZALASZABAR KÖZSÉG ÖNKORMÁNYZATA ÉS KÖLTSÉGVETÉSI SZERVEI
 LÉTSZÁMÁNAK ALAKULÁSA 2019.ÉVBEN&amp;R10. melléklet
adatok fő-ben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view="pageLayout" workbookViewId="0" topLeftCell="A1">
      <selection activeCell="H12" sqref="H12"/>
    </sheetView>
  </sheetViews>
  <sheetFormatPr defaultColWidth="10.625" defaultRowHeight="12.75"/>
  <cols>
    <col min="1" max="1" width="9.375" style="86" customWidth="1"/>
    <col min="2" max="2" width="32.00390625" style="86" customWidth="1"/>
    <col min="3" max="3" width="17.375" style="86" customWidth="1"/>
    <col min="4" max="4" width="1.625" style="86" hidden="1" customWidth="1"/>
    <col min="5" max="5" width="18.375" style="86" customWidth="1"/>
    <col min="6" max="6" width="10.625" style="86" customWidth="1"/>
    <col min="7" max="7" width="13.50390625" style="86" customWidth="1"/>
    <col min="8" max="8" width="14.625" style="86" customWidth="1"/>
    <col min="9" max="10" width="10.625" style="86" customWidth="1"/>
    <col min="11" max="11" width="14.00390625" style="86" customWidth="1"/>
    <col min="12" max="16384" width="10.625" style="86" customWidth="1"/>
  </cols>
  <sheetData>
    <row r="1" spans="1:11" ht="12.75">
      <c r="A1" s="332" t="s">
        <v>290</v>
      </c>
      <c r="B1" s="333" t="s">
        <v>291</v>
      </c>
      <c r="C1" s="333"/>
      <c r="D1" s="333"/>
      <c r="E1" s="334" t="s">
        <v>292</v>
      </c>
      <c r="F1" s="334"/>
      <c r="G1" s="334"/>
      <c r="H1" s="334" t="s">
        <v>293</v>
      </c>
      <c r="I1" s="334"/>
      <c r="J1" s="334"/>
      <c r="K1" s="259" t="s">
        <v>125</v>
      </c>
    </row>
    <row r="2" spans="1:11" ht="41.25" customHeight="1">
      <c r="A2" s="332"/>
      <c r="B2" s="333"/>
      <c r="C2" s="333"/>
      <c r="D2" s="333"/>
      <c r="E2" s="333" t="s">
        <v>294</v>
      </c>
      <c r="F2" s="333" t="s">
        <v>295</v>
      </c>
      <c r="G2" s="333" t="s">
        <v>296</v>
      </c>
      <c r="H2" s="333" t="s">
        <v>294</v>
      </c>
      <c r="I2" s="333" t="s">
        <v>295</v>
      </c>
      <c r="J2" s="333" t="s">
        <v>296</v>
      </c>
      <c r="K2" s="340" t="s">
        <v>297</v>
      </c>
    </row>
    <row r="3" spans="1:11" ht="31.5" customHeight="1">
      <c r="A3" s="332"/>
      <c r="B3" s="333"/>
      <c r="C3" s="333"/>
      <c r="D3" s="333"/>
      <c r="E3" s="333"/>
      <c r="F3" s="333"/>
      <c r="G3" s="333"/>
      <c r="H3" s="333"/>
      <c r="I3" s="333"/>
      <c r="J3" s="333"/>
      <c r="K3" s="340"/>
    </row>
    <row r="4" spans="1:11" ht="32.25" customHeight="1">
      <c r="A4" s="218" t="s">
        <v>234</v>
      </c>
      <c r="B4" s="341" t="s">
        <v>298</v>
      </c>
      <c r="C4" s="342"/>
      <c r="D4" s="343"/>
      <c r="E4" s="221"/>
      <c r="F4" s="221"/>
      <c r="G4" s="221"/>
      <c r="H4" s="221"/>
      <c r="I4" s="221"/>
      <c r="J4" s="221"/>
      <c r="K4" s="258"/>
    </row>
    <row r="5" spans="1:11" ht="69" customHeight="1">
      <c r="A5" s="219" t="s">
        <v>245</v>
      </c>
      <c r="B5" s="335" t="s">
        <v>299</v>
      </c>
      <c r="C5" s="335"/>
      <c r="D5" s="335"/>
      <c r="E5" s="222" t="s">
        <v>307</v>
      </c>
      <c r="F5" s="232"/>
      <c r="G5" s="223"/>
      <c r="H5" s="224" t="s">
        <v>300</v>
      </c>
      <c r="I5" s="224" t="s">
        <v>300</v>
      </c>
      <c r="J5" s="224"/>
      <c r="K5" s="228">
        <f>J5+G5</f>
        <v>0</v>
      </c>
    </row>
    <row r="6" spans="1:11" ht="33.75" customHeight="1">
      <c r="A6" s="219" t="s">
        <v>246</v>
      </c>
      <c r="B6" s="335" t="s">
        <v>301</v>
      </c>
      <c r="C6" s="335"/>
      <c r="D6" s="335"/>
      <c r="E6" s="224" t="s">
        <v>300</v>
      </c>
      <c r="F6" s="224" t="s">
        <v>300</v>
      </c>
      <c r="G6" s="224" t="s">
        <v>300</v>
      </c>
      <c r="H6" s="224" t="s">
        <v>300</v>
      </c>
      <c r="I6" s="224" t="s">
        <v>300</v>
      </c>
      <c r="J6" s="224" t="s">
        <v>300</v>
      </c>
      <c r="K6" s="260" t="s">
        <v>300</v>
      </c>
    </row>
    <row r="7" spans="1:11" ht="12.75">
      <c r="A7" s="219" t="s">
        <v>247</v>
      </c>
      <c r="B7" s="335" t="s">
        <v>302</v>
      </c>
      <c r="C7" s="335"/>
      <c r="D7" s="335"/>
      <c r="E7" s="225"/>
      <c r="F7" s="257"/>
      <c r="G7" s="224"/>
      <c r="H7" s="225"/>
      <c r="I7" s="224"/>
      <c r="J7" s="224"/>
      <c r="K7" s="228">
        <f>G7+J7</f>
        <v>0</v>
      </c>
    </row>
    <row r="8" spans="1:11" ht="33.75">
      <c r="A8" s="219" t="s">
        <v>248</v>
      </c>
      <c r="B8" s="335" t="s">
        <v>303</v>
      </c>
      <c r="C8" s="335"/>
      <c r="D8" s="335"/>
      <c r="E8" s="226"/>
      <c r="F8" s="227"/>
      <c r="G8" s="228"/>
      <c r="H8" s="226" t="s">
        <v>304</v>
      </c>
      <c r="I8" s="233">
        <v>1</v>
      </c>
      <c r="J8" s="228">
        <v>149488</v>
      </c>
      <c r="K8" s="228">
        <f>SUM(G8+J8)</f>
        <v>149488</v>
      </c>
    </row>
    <row r="9" spans="1:11" ht="12.75">
      <c r="A9" s="219"/>
      <c r="B9" s="336" t="s">
        <v>306</v>
      </c>
      <c r="C9" s="336"/>
      <c r="D9" s="336"/>
      <c r="E9" s="229"/>
      <c r="F9" s="230"/>
      <c r="G9" s="231">
        <f>SUM(G4:G8)</f>
        <v>0</v>
      </c>
      <c r="H9" s="229"/>
      <c r="I9" s="230"/>
      <c r="J9" s="231">
        <f>SUM(J5:J8)</f>
        <v>149488</v>
      </c>
      <c r="K9" s="231">
        <f>SUM(K5:K8)</f>
        <v>149488</v>
      </c>
    </row>
    <row r="10" spans="1:11" ht="12.75">
      <c r="A10" s="220"/>
      <c r="B10" s="337" t="s">
        <v>305</v>
      </c>
      <c r="C10" s="338"/>
      <c r="D10" s="339"/>
      <c r="E10" s="229"/>
      <c r="F10" s="230"/>
      <c r="G10" s="231">
        <f>SUM(G9:G9)</f>
        <v>0</v>
      </c>
      <c r="H10" s="229"/>
      <c r="I10" s="230"/>
      <c r="J10" s="231">
        <f>SUM(J9:J9)</f>
        <v>149488</v>
      </c>
      <c r="K10" s="231">
        <f>SUM(K9:K9)</f>
        <v>149488</v>
      </c>
    </row>
    <row r="11" ht="12.75">
      <c r="B11" s="87"/>
    </row>
    <row r="12" ht="12.75">
      <c r="B12" s="87"/>
    </row>
  </sheetData>
  <sheetProtection/>
  <mergeCells count="18">
    <mergeCell ref="B8:D8"/>
    <mergeCell ref="B9:D9"/>
    <mergeCell ref="B10:D10"/>
    <mergeCell ref="K2:K3"/>
    <mergeCell ref="B4:D4"/>
    <mergeCell ref="B5:D5"/>
    <mergeCell ref="B6:D6"/>
    <mergeCell ref="B7:D7"/>
    <mergeCell ref="A1:A3"/>
    <mergeCell ref="B1:D3"/>
    <mergeCell ref="E1:G1"/>
    <mergeCell ref="H1:J1"/>
    <mergeCell ref="E2:E3"/>
    <mergeCell ref="F2:F3"/>
    <mergeCell ref="G2:G3"/>
    <mergeCell ref="H2:H3"/>
    <mergeCell ref="I2:I3"/>
    <mergeCell ref="J2:J3"/>
  </mergeCells>
  <printOptions/>
  <pageMargins left="0.7874015748031497" right="0.7874015748031497" top="2.1653543307086616" bottom="0.984251968503937" header="1.4960629921259843" footer="0.5118110236220472"/>
  <pageSetup horizontalDpi="600" verticalDpi="600" orientation="landscape" paperSize="9" scale="89" r:id="rId1"/>
  <headerFooter alignWithMargins="0">
    <oddHeader>&amp;C&amp;"Times New Roman CE,Félkövér dőlt"KÖZVETETT TÁMOGATÁSOK JOGCÍMEI ÉS ÖSSZEGEI 2019. ÉVBEN&amp;R&amp;"Times New Roman CE,Félkövér dőlt"11. melléklet
Adatok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Layout" workbookViewId="0" topLeftCell="A1">
      <selection activeCell="N13" sqref="N13"/>
    </sheetView>
  </sheetViews>
  <sheetFormatPr defaultColWidth="10.375" defaultRowHeight="12.75"/>
  <cols>
    <col min="1" max="1" width="30.625" style="88" customWidth="1"/>
    <col min="2" max="2" width="13.125" style="32" customWidth="1"/>
    <col min="3" max="4" width="12.50390625" style="32" customWidth="1"/>
    <col min="5" max="5" width="13.125" style="32" customWidth="1"/>
    <col min="6" max="6" width="13.00390625" style="32" customWidth="1"/>
    <col min="7" max="8" width="12.375" style="32" customWidth="1"/>
    <col min="9" max="9" width="12.625" style="32" customWidth="1"/>
    <col min="10" max="10" width="12.375" style="32" customWidth="1"/>
    <col min="11" max="11" width="12.625" style="32" customWidth="1"/>
    <col min="12" max="12" width="12.50390625" style="32" customWidth="1"/>
    <col min="13" max="13" width="12.625" style="32" customWidth="1"/>
    <col min="14" max="14" width="14.875" style="32" customWidth="1"/>
    <col min="15" max="251" width="9.375" style="32" customWidth="1"/>
    <col min="252" max="252" width="30.625" style="32" customWidth="1"/>
    <col min="253" max="253" width="10.50390625" style="32" customWidth="1"/>
    <col min="254" max="254" width="30.625" style="32" customWidth="1"/>
    <col min="255" max="255" width="10.50390625" style="32" customWidth="1"/>
    <col min="256" max="16384" width="10.375" style="32" customWidth="1"/>
  </cols>
  <sheetData>
    <row r="1" spans="1:14" s="33" customFormat="1" ht="42" customHeight="1">
      <c r="A1" s="139" t="s">
        <v>124</v>
      </c>
      <c r="B1" s="234" t="s">
        <v>156</v>
      </c>
      <c r="C1" s="138" t="s">
        <v>157</v>
      </c>
      <c r="D1" s="138" t="s">
        <v>158</v>
      </c>
      <c r="E1" s="138" t="s">
        <v>159</v>
      </c>
      <c r="F1" s="138" t="s">
        <v>160</v>
      </c>
      <c r="G1" s="138" t="s">
        <v>161</v>
      </c>
      <c r="H1" s="138" t="s">
        <v>162</v>
      </c>
      <c r="I1" s="138" t="s">
        <v>163</v>
      </c>
      <c r="J1" s="138" t="s">
        <v>164</v>
      </c>
      <c r="K1" s="138" t="s">
        <v>165</v>
      </c>
      <c r="L1" s="138" t="s">
        <v>166</v>
      </c>
      <c r="M1" s="138" t="s">
        <v>167</v>
      </c>
      <c r="N1" s="139" t="s">
        <v>125</v>
      </c>
    </row>
    <row r="2" spans="1:14" ht="18.75" customHeight="1">
      <c r="A2" s="344" t="s">
        <v>168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</row>
    <row r="3" spans="1:14" ht="27" customHeight="1">
      <c r="A3" s="237" t="s">
        <v>21</v>
      </c>
      <c r="B3" s="90">
        <f aca="true" t="shared" si="0" ref="B3:B8">N3/12</f>
        <v>5138061</v>
      </c>
      <c r="C3" s="90">
        <v>4222971.666666667</v>
      </c>
      <c r="D3" s="90">
        <v>4222971.666666667</v>
      </c>
      <c r="E3" s="90">
        <v>4222971.666666667</v>
      </c>
      <c r="F3" s="90">
        <v>4222971.666666667</v>
      </c>
      <c r="G3" s="90">
        <v>4222971.666666667</v>
      </c>
      <c r="H3" s="90">
        <v>4222971.666666667</v>
      </c>
      <c r="I3" s="90">
        <v>4222971.666666667</v>
      </c>
      <c r="J3" s="90">
        <v>4222971.666666667</v>
      </c>
      <c r="K3" s="90">
        <v>4222971.666666667</v>
      </c>
      <c r="L3" s="90">
        <f>4222971.66666667</f>
        <v>4222971.66666667</v>
      </c>
      <c r="M3" s="90">
        <v>4222971.66666667</v>
      </c>
      <c r="N3" s="238">
        <v>61656732</v>
      </c>
    </row>
    <row r="4" spans="1:14" ht="23.25" customHeight="1">
      <c r="A4" s="237" t="s">
        <v>33</v>
      </c>
      <c r="B4" s="90">
        <f t="shared" si="0"/>
        <v>2981182.25</v>
      </c>
      <c r="C4" s="51">
        <v>1731321.0833333333</v>
      </c>
      <c r="D4" s="51">
        <v>1731321.0833333333</v>
      </c>
      <c r="E4" s="51">
        <v>1731321.0833333333</v>
      </c>
      <c r="F4" s="51">
        <v>1731321.0833333333</v>
      </c>
      <c r="G4" s="51">
        <v>1731321.0833333333</v>
      </c>
      <c r="H4" s="51">
        <v>1731321.0833333333</v>
      </c>
      <c r="I4" s="51">
        <v>1731321.0833333333</v>
      </c>
      <c r="J4" s="51">
        <v>1731321.0833333333</v>
      </c>
      <c r="K4" s="51">
        <v>1731321.0833333333</v>
      </c>
      <c r="L4" s="51">
        <v>1731321.0833333333</v>
      </c>
      <c r="M4" s="51">
        <v>1731321.0833333333</v>
      </c>
      <c r="N4" s="238">
        <v>35774187</v>
      </c>
    </row>
    <row r="5" spans="1:14" ht="18.75" customHeight="1">
      <c r="A5" s="89" t="s">
        <v>10</v>
      </c>
      <c r="B5" s="90">
        <f t="shared" si="0"/>
        <v>1233333.3333333333</v>
      </c>
      <c r="C5" s="90">
        <v>1233333.3333333333</v>
      </c>
      <c r="D5" s="90">
        <v>1233333.3333333333</v>
      </c>
      <c r="E5" s="90">
        <v>1233333.3333333333</v>
      </c>
      <c r="F5" s="90">
        <v>1233333.3333333333</v>
      </c>
      <c r="G5" s="90">
        <v>1233333.3333333333</v>
      </c>
      <c r="H5" s="90">
        <v>1233333.3333333333</v>
      </c>
      <c r="I5" s="90">
        <v>1233333.3333333333</v>
      </c>
      <c r="J5" s="90">
        <v>1233333.3333333333</v>
      </c>
      <c r="K5" s="90">
        <v>1233333.3333333333</v>
      </c>
      <c r="L5" s="90">
        <v>1233333.3333333333</v>
      </c>
      <c r="M5" s="90">
        <v>1233333.3333333333</v>
      </c>
      <c r="N5" s="238">
        <v>14800000</v>
      </c>
    </row>
    <row r="6" spans="1:14" ht="18.75" customHeight="1">
      <c r="A6" s="89" t="s">
        <v>182</v>
      </c>
      <c r="B6" s="90">
        <f t="shared" si="0"/>
        <v>291666.6666666667</v>
      </c>
      <c r="C6" s="90">
        <v>291666.6666666667</v>
      </c>
      <c r="D6" s="90">
        <v>291666.6666666667</v>
      </c>
      <c r="E6" s="90">
        <v>291666.6666666667</v>
      </c>
      <c r="F6" s="90">
        <v>291666.6666666667</v>
      </c>
      <c r="G6" s="90">
        <v>291666.6666666667</v>
      </c>
      <c r="H6" s="90">
        <v>291666.6666666667</v>
      </c>
      <c r="I6" s="90">
        <v>291666.6666666667</v>
      </c>
      <c r="J6" s="90">
        <v>291666.6666666667</v>
      </c>
      <c r="K6" s="90">
        <v>291666.6666666667</v>
      </c>
      <c r="L6" s="90">
        <v>291666.6666666667</v>
      </c>
      <c r="M6" s="90">
        <v>291666.6666666667</v>
      </c>
      <c r="N6" s="238">
        <v>3500000</v>
      </c>
    </row>
    <row r="7" spans="1:14" ht="18.75" customHeight="1">
      <c r="A7" s="89" t="s">
        <v>183</v>
      </c>
      <c r="B7" s="90">
        <f t="shared" si="0"/>
        <v>391666.6666666667</v>
      </c>
      <c r="C7" s="90">
        <v>391666.6666666667</v>
      </c>
      <c r="D7" s="90">
        <v>391666.6666666667</v>
      </c>
      <c r="E7" s="90">
        <v>391666.6666666667</v>
      </c>
      <c r="F7" s="90">
        <v>391666.6666666667</v>
      </c>
      <c r="G7" s="90">
        <v>391666.6666666667</v>
      </c>
      <c r="H7" s="90">
        <v>391666.6666666667</v>
      </c>
      <c r="I7" s="90">
        <v>391666.6666666667</v>
      </c>
      <c r="J7" s="90">
        <v>391666.6666666667</v>
      </c>
      <c r="K7" s="90">
        <v>391666.6666666667</v>
      </c>
      <c r="L7" s="90">
        <v>391666.6666666667</v>
      </c>
      <c r="M7" s="90">
        <v>391666.6666666667</v>
      </c>
      <c r="N7" s="238">
        <v>4700000</v>
      </c>
    </row>
    <row r="8" spans="1:14" ht="18.75" customHeight="1">
      <c r="A8" s="89" t="s">
        <v>186</v>
      </c>
      <c r="B8" s="90">
        <f t="shared" si="0"/>
        <v>3450783</v>
      </c>
      <c r="C8" s="90">
        <v>3429896.6666666665</v>
      </c>
      <c r="D8" s="90">
        <v>3429896.6666666665</v>
      </c>
      <c r="E8" s="90">
        <v>3429896.6666666665</v>
      </c>
      <c r="F8" s="90">
        <v>3429896.6666666665</v>
      </c>
      <c r="G8" s="90">
        <v>3429896.6666666665</v>
      </c>
      <c r="H8" s="90">
        <v>3429896.6666666665</v>
      </c>
      <c r="I8" s="90">
        <v>3429896.6666666665</v>
      </c>
      <c r="J8" s="90">
        <v>3429896.6666666665</v>
      </c>
      <c r="K8" s="90">
        <v>3429896.6666666665</v>
      </c>
      <c r="L8" s="90">
        <v>3429896.6666666665</v>
      </c>
      <c r="M8" s="90">
        <v>3429896.6666666665</v>
      </c>
      <c r="N8" s="238">
        <v>41409396</v>
      </c>
    </row>
    <row r="9" spans="1:14" ht="18.75" customHeight="1">
      <c r="A9" s="235" t="s">
        <v>240</v>
      </c>
      <c r="B9" s="236">
        <f>SUM(B3:B8)</f>
        <v>13486692.916666666</v>
      </c>
      <c r="C9" s="236">
        <f aca="true" t="shared" si="1" ref="C9:N9">SUM(C3:C8)</f>
        <v>11300856.083333334</v>
      </c>
      <c r="D9" s="236">
        <f t="shared" si="1"/>
        <v>11300856.083333334</v>
      </c>
      <c r="E9" s="236">
        <f t="shared" si="1"/>
        <v>11300856.083333334</v>
      </c>
      <c r="F9" s="236">
        <f t="shared" si="1"/>
        <v>11300856.083333334</v>
      </c>
      <c r="G9" s="236">
        <f t="shared" si="1"/>
        <v>11300856.083333334</v>
      </c>
      <c r="H9" s="236">
        <f t="shared" si="1"/>
        <v>11300856.083333334</v>
      </c>
      <c r="I9" s="236">
        <f t="shared" si="1"/>
        <v>11300856.083333334</v>
      </c>
      <c r="J9" s="236">
        <f t="shared" si="1"/>
        <v>11300856.083333334</v>
      </c>
      <c r="K9" s="236">
        <f t="shared" si="1"/>
        <v>11300856.083333334</v>
      </c>
      <c r="L9" s="236">
        <f t="shared" si="1"/>
        <v>11300856.083333336</v>
      </c>
      <c r="M9" s="236">
        <f t="shared" si="1"/>
        <v>11300856.083333336</v>
      </c>
      <c r="N9" s="236">
        <f t="shared" si="1"/>
        <v>161840315</v>
      </c>
    </row>
    <row r="10" spans="1:14" ht="18" customHeight="1">
      <c r="A10" s="344" t="s">
        <v>308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6"/>
    </row>
    <row r="11" spans="1:14" ht="19.5" customHeight="1">
      <c r="A11" s="50" t="s">
        <v>364</v>
      </c>
      <c r="B11" s="90">
        <f>N11/12</f>
        <v>1537789</v>
      </c>
      <c r="C11" s="90">
        <v>1537789</v>
      </c>
      <c r="D11" s="90">
        <v>1537789</v>
      </c>
      <c r="E11" s="90">
        <v>1537789</v>
      </c>
      <c r="F11" s="90">
        <v>1537789</v>
      </c>
      <c r="G11" s="90">
        <v>1537789</v>
      </c>
      <c r="H11" s="90">
        <v>1537789</v>
      </c>
      <c r="I11" s="90">
        <v>1537789</v>
      </c>
      <c r="J11" s="90">
        <v>1537789</v>
      </c>
      <c r="K11" s="90">
        <v>1537789</v>
      </c>
      <c r="L11" s="90">
        <v>1537789</v>
      </c>
      <c r="M11" s="90">
        <v>1537789</v>
      </c>
      <c r="N11" s="51">
        <v>18453468</v>
      </c>
    </row>
    <row r="12" spans="1:14" ht="36">
      <c r="A12" s="239" t="s">
        <v>309</v>
      </c>
      <c r="B12" s="240">
        <f aca="true" t="shared" si="2" ref="B12:N12">SUM(B11:B11)</f>
        <v>1537789</v>
      </c>
      <c r="C12" s="240">
        <f t="shared" si="2"/>
        <v>1537789</v>
      </c>
      <c r="D12" s="240">
        <f t="shared" si="2"/>
        <v>1537789</v>
      </c>
      <c r="E12" s="240">
        <f t="shared" si="2"/>
        <v>1537789</v>
      </c>
      <c r="F12" s="240">
        <f t="shared" si="2"/>
        <v>1537789</v>
      </c>
      <c r="G12" s="240">
        <f t="shared" si="2"/>
        <v>1537789</v>
      </c>
      <c r="H12" s="240">
        <f t="shared" si="2"/>
        <v>1537789</v>
      </c>
      <c r="I12" s="240">
        <f t="shared" si="2"/>
        <v>1537789</v>
      </c>
      <c r="J12" s="240">
        <f t="shared" si="2"/>
        <v>1537789</v>
      </c>
      <c r="K12" s="240">
        <f t="shared" si="2"/>
        <v>1537789</v>
      </c>
      <c r="L12" s="240">
        <f t="shared" si="2"/>
        <v>1537789</v>
      </c>
      <c r="M12" s="240">
        <f t="shared" si="2"/>
        <v>1537789</v>
      </c>
      <c r="N12" s="240">
        <f t="shared" si="2"/>
        <v>18453468</v>
      </c>
    </row>
    <row r="13" spans="1:14" ht="23.25" customHeight="1">
      <c r="A13" s="242" t="s">
        <v>169</v>
      </c>
      <c r="B13" s="241">
        <f aca="true" t="shared" si="3" ref="B13:N13">B9+B12</f>
        <v>15024481.916666666</v>
      </c>
      <c r="C13" s="241">
        <f t="shared" si="3"/>
        <v>12838645.083333334</v>
      </c>
      <c r="D13" s="241">
        <f t="shared" si="3"/>
        <v>12838645.083333334</v>
      </c>
      <c r="E13" s="241">
        <f t="shared" si="3"/>
        <v>12838645.083333334</v>
      </c>
      <c r="F13" s="241">
        <f t="shared" si="3"/>
        <v>12838645.083333334</v>
      </c>
      <c r="G13" s="241">
        <f t="shared" si="3"/>
        <v>12838645.083333334</v>
      </c>
      <c r="H13" s="241">
        <f t="shared" si="3"/>
        <v>12838645.083333334</v>
      </c>
      <c r="I13" s="241">
        <f t="shared" si="3"/>
        <v>12838645.083333334</v>
      </c>
      <c r="J13" s="241">
        <f t="shared" si="3"/>
        <v>12838645.083333334</v>
      </c>
      <c r="K13" s="241">
        <f t="shared" si="3"/>
        <v>12838645.083333334</v>
      </c>
      <c r="L13" s="241">
        <f t="shared" si="3"/>
        <v>12838645.083333336</v>
      </c>
      <c r="M13" s="241">
        <f t="shared" si="3"/>
        <v>12838645.083333336</v>
      </c>
      <c r="N13" s="241">
        <f t="shared" si="3"/>
        <v>180293783</v>
      </c>
    </row>
  </sheetData>
  <sheetProtection/>
  <mergeCells count="2">
    <mergeCell ref="A10:N10"/>
    <mergeCell ref="A2:N2"/>
  </mergeCells>
  <printOptions horizontalCentered="1"/>
  <pageMargins left="0.2755905511811024" right="0.35433070866141736" top="1.220472440944882" bottom="0.7874015748031497" header="0.8661417322834646" footer="0.5118110236220472"/>
  <pageSetup fitToHeight="1" fitToWidth="1" horizontalDpi="600" verticalDpi="600" orientation="landscape" paperSize="9" scale="80" r:id="rId1"/>
  <headerFooter alignWithMargins="0">
    <oddHeader>&amp;C&amp;"Times New Roman,Félkövér dőlt"ZALASZABAR KÖZSÉG ÉS INTÉZMÉNYEI 
2019. ÉVI BEVÉTELI ELŐIRÁNYZATAI NAK FELHASZNÁLÁSI ÜTEMTERVE&amp;R&amp;"Times New Roman,Félkövér dőlt"12.a melléklet
Adatok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view="pageLayout" workbookViewId="0" topLeftCell="A1">
      <selection activeCell="N8" sqref="N8"/>
    </sheetView>
  </sheetViews>
  <sheetFormatPr defaultColWidth="10.375" defaultRowHeight="12.75"/>
  <cols>
    <col min="1" max="1" width="30.625" style="88" customWidth="1"/>
    <col min="2" max="2" width="13.125" style="32" customWidth="1"/>
    <col min="3" max="4" width="12.50390625" style="32" customWidth="1"/>
    <col min="5" max="5" width="13.125" style="32" customWidth="1"/>
    <col min="6" max="6" width="13.00390625" style="32" customWidth="1"/>
    <col min="7" max="8" width="12.375" style="32" customWidth="1"/>
    <col min="9" max="9" width="12.625" style="32" customWidth="1"/>
    <col min="10" max="10" width="12.375" style="32" customWidth="1"/>
    <col min="11" max="11" width="12.625" style="32" customWidth="1"/>
    <col min="12" max="12" width="12.50390625" style="32" customWidth="1"/>
    <col min="13" max="13" width="12.625" style="32" customWidth="1"/>
    <col min="14" max="14" width="14.875" style="32" customWidth="1"/>
    <col min="15" max="251" width="9.375" style="32" customWidth="1"/>
    <col min="252" max="252" width="30.625" style="32" customWidth="1"/>
    <col min="253" max="253" width="10.50390625" style="32" customWidth="1"/>
    <col min="254" max="254" width="30.625" style="32" customWidth="1"/>
    <col min="255" max="255" width="10.50390625" style="32" customWidth="1"/>
    <col min="256" max="16384" width="10.375" style="32" customWidth="1"/>
  </cols>
  <sheetData>
    <row r="1" spans="1:14" s="33" customFormat="1" ht="42" customHeight="1">
      <c r="A1" s="139" t="s">
        <v>124</v>
      </c>
      <c r="B1" s="234" t="s">
        <v>156</v>
      </c>
      <c r="C1" s="138" t="s">
        <v>157</v>
      </c>
      <c r="D1" s="138" t="s">
        <v>158</v>
      </c>
      <c r="E1" s="138" t="s">
        <v>159</v>
      </c>
      <c r="F1" s="138" t="s">
        <v>160</v>
      </c>
      <c r="G1" s="138" t="s">
        <v>161</v>
      </c>
      <c r="H1" s="138" t="s">
        <v>162</v>
      </c>
      <c r="I1" s="138" t="s">
        <v>163</v>
      </c>
      <c r="J1" s="138" t="s">
        <v>164</v>
      </c>
      <c r="K1" s="138" t="s">
        <v>165</v>
      </c>
      <c r="L1" s="138" t="s">
        <v>166</v>
      </c>
      <c r="M1" s="138" t="s">
        <v>167</v>
      </c>
      <c r="N1" s="139" t="s">
        <v>125</v>
      </c>
    </row>
    <row r="2" spans="1:14" ht="18.75" customHeight="1">
      <c r="A2" s="344" t="s">
        <v>310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</row>
    <row r="3" spans="1:14" ht="27" customHeight="1">
      <c r="A3" s="237" t="s">
        <v>111</v>
      </c>
      <c r="B3" s="90">
        <f>N3/12</f>
        <v>1026159.5</v>
      </c>
      <c r="C3" s="90">
        <v>597615.8333333334</v>
      </c>
      <c r="D3" s="90">
        <v>597615.8333333334</v>
      </c>
      <c r="E3" s="90">
        <v>597615.8333333334</v>
      </c>
      <c r="F3" s="90">
        <v>597615.8333333334</v>
      </c>
      <c r="G3" s="90">
        <v>597615.8333333334</v>
      </c>
      <c r="H3" s="90">
        <v>597615.8333333334</v>
      </c>
      <c r="I3" s="90">
        <v>597615.8333333334</v>
      </c>
      <c r="J3" s="90">
        <v>597615.8333333334</v>
      </c>
      <c r="K3" s="90">
        <v>597615.8333333334</v>
      </c>
      <c r="L3" s="90">
        <v>597615.8333333334</v>
      </c>
      <c r="M3" s="90">
        <v>597615.8333333334</v>
      </c>
      <c r="N3" s="238">
        <v>12313914</v>
      </c>
    </row>
    <row r="4" spans="1:14" ht="23.25" customHeight="1">
      <c r="A4" s="237" t="s">
        <v>311</v>
      </c>
      <c r="B4" s="90">
        <f aca="true" t="shared" si="0" ref="B4:B9">N4/12</f>
        <v>195307.25</v>
      </c>
      <c r="C4" s="51">
        <v>115292.58333333333</v>
      </c>
      <c r="D4" s="51">
        <v>115292.58333333333</v>
      </c>
      <c r="E4" s="51">
        <v>115292.58333333333</v>
      </c>
      <c r="F4" s="51">
        <v>115292.58333333333</v>
      </c>
      <c r="G4" s="51">
        <v>115292.58333333333</v>
      </c>
      <c r="H4" s="51">
        <v>115292.58333333333</v>
      </c>
      <c r="I4" s="51">
        <v>115292.58333333333</v>
      </c>
      <c r="J4" s="51">
        <v>115292.58333333333</v>
      </c>
      <c r="K4" s="51">
        <v>115292.58333333333</v>
      </c>
      <c r="L4" s="51">
        <v>115292.58333333333</v>
      </c>
      <c r="M4" s="51">
        <v>115292.58333333333</v>
      </c>
      <c r="N4" s="238">
        <v>2343687</v>
      </c>
    </row>
    <row r="5" spans="1:14" ht="18.75" customHeight="1">
      <c r="A5" s="89" t="s">
        <v>180</v>
      </c>
      <c r="B5" s="90">
        <f t="shared" si="0"/>
        <v>2540905.9166666665</v>
      </c>
      <c r="C5" s="90">
        <v>1840166.6666666667</v>
      </c>
      <c r="D5" s="90">
        <v>1840166.6666666667</v>
      </c>
      <c r="E5" s="90">
        <v>1840166.6666666667</v>
      </c>
      <c r="F5" s="90">
        <v>1840166.6666666667</v>
      </c>
      <c r="G5" s="90">
        <v>1840166.6666666667</v>
      </c>
      <c r="H5" s="90">
        <v>1840166.6666666667</v>
      </c>
      <c r="I5" s="90">
        <v>1840166.6666666667</v>
      </c>
      <c r="J5" s="90">
        <v>1840166.6666666667</v>
      </c>
      <c r="K5" s="90">
        <v>1840166.6666666667</v>
      </c>
      <c r="L5" s="90">
        <v>1840166.6666666667</v>
      </c>
      <c r="M5" s="90">
        <v>1840166.6666666667</v>
      </c>
      <c r="N5" s="238">
        <v>30490871</v>
      </c>
    </row>
    <row r="6" spans="1:14" ht="18.75" customHeight="1">
      <c r="A6" s="89" t="s">
        <v>11</v>
      </c>
      <c r="B6" s="90">
        <f t="shared" si="0"/>
        <v>482500</v>
      </c>
      <c r="C6" s="90">
        <v>482500</v>
      </c>
      <c r="D6" s="90">
        <v>482500</v>
      </c>
      <c r="E6" s="90">
        <v>482500</v>
      </c>
      <c r="F6" s="90">
        <v>482500</v>
      </c>
      <c r="G6" s="90">
        <v>482500</v>
      </c>
      <c r="H6" s="90">
        <v>482500</v>
      </c>
      <c r="I6" s="90">
        <v>482500</v>
      </c>
      <c r="J6" s="90">
        <v>482500</v>
      </c>
      <c r="K6" s="90">
        <v>482500</v>
      </c>
      <c r="L6" s="90">
        <v>482500</v>
      </c>
      <c r="M6" s="90">
        <v>482500</v>
      </c>
      <c r="N6" s="238">
        <v>5790000</v>
      </c>
    </row>
    <row r="7" spans="1:14" ht="18.75" customHeight="1">
      <c r="A7" s="89" t="s">
        <v>18</v>
      </c>
      <c r="B7" s="90">
        <f t="shared" si="0"/>
        <v>247311.75</v>
      </c>
      <c r="C7" s="90">
        <v>2486632.5</v>
      </c>
      <c r="D7" s="90">
        <v>2486632.5</v>
      </c>
      <c r="E7" s="90">
        <v>2486632.5</v>
      </c>
      <c r="F7" s="90">
        <v>2486632.5</v>
      </c>
      <c r="G7" s="90">
        <v>2486632.5</v>
      </c>
      <c r="H7" s="90">
        <v>2486632.5</v>
      </c>
      <c r="I7" s="90">
        <v>2486632.5</v>
      </c>
      <c r="J7" s="90">
        <v>2486632.5</v>
      </c>
      <c r="K7" s="90">
        <v>2486632.5</v>
      </c>
      <c r="L7" s="90">
        <v>2486632.5</v>
      </c>
      <c r="M7" s="90">
        <v>2486632.5</v>
      </c>
      <c r="N7" s="238">
        <v>2967741</v>
      </c>
    </row>
    <row r="8" spans="1:14" ht="18.75" customHeight="1">
      <c r="A8" s="89" t="s">
        <v>312</v>
      </c>
      <c r="B8" s="90">
        <f t="shared" si="0"/>
        <v>6483555.5</v>
      </c>
      <c r="C8" s="90">
        <v>3455248.5</v>
      </c>
      <c r="D8" s="90">
        <v>3455248.5</v>
      </c>
      <c r="E8" s="90">
        <v>3455248.5</v>
      </c>
      <c r="F8" s="90">
        <v>3455248.5</v>
      </c>
      <c r="G8" s="90">
        <v>3455248.5</v>
      </c>
      <c r="H8" s="90">
        <v>3455248.5</v>
      </c>
      <c r="I8" s="90">
        <v>3455248.5</v>
      </c>
      <c r="J8" s="90">
        <v>3455248.5</v>
      </c>
      <c r="K8" s="90">
        <v>3455248.5</v>
      </c>
      <c r="L8" s="90">
        <v>3455248.5</v>
      </c>
      <c r="M8" s="90">
        <v>3455248.5</v>
      </c>
      <c r="N8" s="238">
        <v>77802666</v>
      </c>
    </row>
    <row r="9" spans="1:14" ht="18.75" customHeight="1">
      <c r="A9" s="89" t="s">
        <v>126</v>
      </c>
      <c r="B9" s="90">
        <f t="shared" si="0"/>
        <v>149846.41666666666</v>
      </c>
      <c r="C9" s="90">
        <v>128960.08333333333</v>
      </c>
      <c r="D9" s="90">
        <v>128960.08333333333</v>
      </c>
      <c r="E9" s="90">
        <v>128960.08333333333</v>
      </c>
      <c r="F9" s="90">
        <v>128960.08333333333</v>
      </c>
      <c r="G9" s="90">
        <v>128960.08333333333</v>
      </c>
      <c r="H9" s="90">
        <v>128960.08333333333</v>
      </c>
      <c r="I9" s="90">
        <v>128960.08333333333</v>
      </c>
      <c r="J9" s="90">
        <v>128960.08333333333</v>
      </c>
      <c r="K9" s="90">
        <v>128960.08333333333</v>
      </c>
      <c r="L9" s="90">
        <v>128960.08333333333</v>
      </c>
      <c r="M9" s="90">
        <v>128960.08333333333</v>
      </c>
      <c r="N9" s="238">
        <v>1798157</v>
      </c>
    </row>
    <row r="10" spans="1:14" ht="18.75" customHeight="1">
      <c r="A10" s="235" t="s">
        <v>240</v>
      </c>
      <c r="B10" s="236">
        <f>SUM(B3:B9)</f>
        <v>11125586.333333332</v>
      </c>
      <c r="C10" s="236">
        <f aca="true" t="shared" si="1" ref="C10:N10">SUM(C3:C9)</f>
        <v>9106416.166666668</v>
      </c>
      <c r="D10" s="236">
        <f t="shared" si="1"/>
        <v>9106416.166666668</v>
      </c>
      <c r="E10" s="236">
        <f t="shared" si="1"/>
        <v>9106416.166666668</v>
      </c>
      <c r="F10" s="236">
        <f t="shared" si="1"/>
        <v>9106416.166666668</v>
      </c>
      <c r="G10" s="236">
        <f t="shared" si="1"/>
        <v>9106416.166666668</v>
      </c>
      <c r="H10" s="236">
        <f t="shared" si="1"/>
        <v>9106416.166666668</v>
      </c>
      <c r="I10" s="236">
        <f t="shared" si="1"/>
        <v>9106416.166666668</v>
      </c>
      <c r="J10" s="236">
        <f t="shared" si="1"/>
        <v>9106416.166666668</v>
      </c>
      <c r="K10" s="236">
        <f t="shared" si="1"/>
        <v>9106416.166666668</v>
      </c>
      <c r="L10" s="236">
        <f t="shared" si="1"/>
        <v>9106416.166666668</v>
      </c>
      <c r="M10" s="236">
        <f t="shared" si="1"/>
        <v>9106416.166666668</v>
      </c>
      <c r="N10" s="236">
        <f t="shared" si="1"/>
        <v>133507036</v>
      </c>
    </row>
    <row r="11" spans="1:14" ht="18" customHeight="1">
      <c r="A11" s="344" t="s">
        <v>313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6"/>
    </row>
    <row r="12" spans="1:14" ht="24.75" customHeight="1">
      <c r="A12" s="50" t="s">
        <v>364</v>
      </c>
      <c r="B12" s="91">
        <f>N12/12</f>
        <v>3898895.5833333335</v>
      </c>
      <c r="C12" s="91">
        <v>3732228.9166666665</v>
      </c>
      <c r="D12" s="91">
        <v>3732228.9166666665</v>
      </c>
      <c r="E12" s="91">
        <v>3732228.9166666665</v>
      </c>
      <c r="F12" s="91">
        <v>3732228.9166666665</v>
      </c>
      <c r="G12" s="91">
        <v>3732228.9166666665</v>
      </c>
      <c r="H12" s="91">
        <v>3732228.9166666665</v>
      </c>
      <c r="I12" s="91">
        <v>3732228.9166666665</v>
      </c>
      <c r="J12" s="91">
        <v>3732228.9166666665</v>
      </c>
      <c r="K12" s="91">
        <v>3732228.9166666665</v>
      </c>
      <c r="L12" s="91">
        <v>3732228.9166666665</v>
      </c>
      <c r="M12" s="91">
        <v>3732228.9166666665</v>
      </c>
      <c r="N12" s="51">
        <v>46786747</v>
      </c>
    </row>
    <row r="13" spans="1:14" ht="36">
      <c r="A13" s="239" t="s">
        <v>314</v>
      </c>
      <c r="B13" s="240">
        <f aca="true" t="shared" si="2" ref="B13:N13">SUM(B12:B12)</f>
        <v>3898895.5833333335</v>
      </c>
      <c r="C13" s="240">
        <f t="shared" si="2"/>
        <v>3732228.9166666665</v>
      </c>
      <c r="D13" s="240">
        <f t="shared" si="2"/>
        <v>3732228.9166666665</v>
      </c>
      <c r="E13" s="240">
        <f t="shared" si="2"/>
        <v>3732228.9166666665</v>
      </c>
      <c r="F13" s="240">
        <f t="shared" si="2"/>
        <v>3732228.9166666665</v>
      </c>
      <c r="G13" s="240">
        <f t="shared" si="2"/>
        <v>3732228.9166666665</v>
      </c>
      <c r="H13" s="240">
        <f t="shared" si="2"/>
        <v>3732228.9166666665</v>
      </c>
      <c r="I13" s="240">
        <f t="shared" si="2"/>
        <v>3732228.9166666665</v>
      </c>
      <c r="J13" s="240">
        <f t="shared" si="2"/>
        <v>3732228.9166666665</v>
      </c>
      <c r="K13" s="240">
        <f t="shared" si="2"/>
        <v>3732228.9166666665</v>
      </c>
      <c r="L13" s="240">
        <f t="shared" si="2"/>
        <v>3732228.9166666665</v>
      </c>
      <c r="M13" s="240">
        <f t="shared" si="2"/>
        <v>3732228.9166666665</v>
      </c>
      <c r="N13" s="240">
        <f t="shared" si="2"/>
        <v>46786747</v>
      </c>
    </row>
    <row r="14" spans="1:14" ht="23.25" customHeight="1">
      <c r="A14" s="242" t="s">
        <v>169</v>
      </c>
      <c r="B14" s="241">
        <f aca="true" t="shared" si="3" ref="B14:N14">B10+B13</f>
        <v>15024481.916666666</v>
      </c>
      <c r="C14" s="241">
        <f t="shared" si="3"/>
        <v>12838645.083333334</v>
      </c>
      <c r="D14" s="241">
        <f t="shared" si="3"/>
        <v>12838645.083333334</v>
      </c>
      <c r="E14" s="241">
        <f t="shared" si="3"/>
        <v>12838645.083333334</v>
      </c>
      <c r="F14" s="241">
        <f t="shared" si="3"/>
        <v>12838645.083333334</v>
      </c>
      <c r="G14" s="241">
        <f t="shared" si="3"/>
        <v>12838645.083333334</v>
      </c>
      <c r="H14" s="241">
        <f t="shared" si="3"/>
        <v>12838645.083333334</v>
      </c>
      <c r="I14" s="241">
        <f t="shared" si="3"/>
        <v>12838645.083333334</v>
      </c>
      <c r="J14" s="241">
        <f t="shared" si="3"/>
        <v>12838645.083333334</v>
      </c>
      <c r="K14" s="241">
        <f t="shared" si="3"/>
        <v>12838645.083333334</v>
      </c>
      <c r="L14" s="241">
        <f t="shared" si="3"/>
        <v>12838645.083333334</v>
      </c>
      <c r="M14" s="241">
        <f t="shared" si="3"/>
        <v>12838645.083333334</v>
      </c>
      <c r="N14" s="241">
        <f t="shared" si="3"/>
        <v>180293783</v>
      </c>
    </row>
  </sheetData>
  <sheetProtection/>
  <mergeCells count="2">
    <mergeCell ref="A2:N2"/>
    <mergeCell ref="A11:N11"/>
  </mergeCells>
  <printOptions horizontalCentered="1"/>
  <pageMargins left="0.2755905511811024" right="0.35433070866141736" top="1.220472440944882" bottom="0.7874015748031497" header="0.8661417322834646" footer="0.5118110236220472"/>
  <pageSetup fitToHeight="1" fitToWidth="1" horizontalDpi="600" verticalDpi="600" orientation="landscape" paperSize="9" scale="80" r:id="rId1"/>
  <headerFooter alignWithMargins="0">
    <oddHeader>&amp;C&amp;"Times New Roman,Félkövér dőlt"ZALASZABAR KÖZSÉG ÉS INTÉZMÉNYEI 
2019. ÉVI KIADÁSI ELŐIRÁNYZATAI NAK FELHASZNÁLÁSI ÜTEMTERVE&amp;R&amp;"Times New Roman,Félkövér dőlt"12.b melléklet
Adatok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view="pageBreakPreview" zoomScaleSheetLayoutView="100" workbookViewId="0" topLeftCell="A1">
      <selection activeCell="M25" sqref="M25"/>
    </sheetView>
  </sheetViews>
  <sheetFormatPr defaultColWidth="9.00390625" defaultRowHeight="12.75"/>
  <cols>
    <col min="1" max="1" width="9.375" style="0" customWidth="1"/>
    <col min="2" max="2" width="43.625" style="0" customWidth="1"/>
    <col min="3" max="4" width="15.625" style="0" customWidth="1"/>
    <col min="5" max="5" width="14.50390625" style="0" customWidth="1"/>
    <col min="6" max="6" width="14.875" style="0" customWidth="1"/>
    <col min="7" max="7" width="14.375" style="0" customWidth="1"/>
    <col min="9" max="9" width="11.125" style="0" bestFit="1" customWidth="1"/>
  </cols>
  <sheetData>
    <row r="1" ht="13.5" thickBot="1"/>
    <row r="2" spans="1:7" ht="38.25" customHeight="1" thickBot="1">
      <c r="A2" s="95" t="s">
        <v>146</v>
      </c>
      <c r="B2" s="96" t="s">
        <v>124</v>
      </c>
      <c r="C2" s="249" t="s">
        <v>213</v>
      </c>
      <c r="D2" s="279" t="s">
        <v>356</v>
      </c>
      <c r="E2" s="249" t="s">
        <v>319</v>
      </c>
      <c r="F2" s="249" t="s">
        <v>320</v>
      </c>
      <c r="G2" s="249" t="s">
        <v>321</v>
      </c>
    </row>
    <row r="3" spans="1:7" ht="24" customHeight="1">
      <c r="A3" s="249" t="s">
        <v>19</v>
      </c>
      <c r="B3" s="98" t="s">
        <v>108</v>
      </c>
      <c r="C3" s="98"/>
      <c r="D3" s="98"/>
      <c r="E3" s="98"/>
      <c r="F3" s="98"/>
      <c r="G3" s="98"/>
    </row>
    <row r="4" spans="1:7" ht="24" customHeight="1">
      <c r="A4" s="262" t="s">
        <v>20</v>
      </c>
      <c r="B4" s="263" t="s">
        <v>21</v>
      </c>
      <c r="C4" s="264">
        <v>50675660</v>
      </c>
      <c r="D4" s="264">
        <v>61656732</v>
      </c>
      <c r="E4" s="264">
        <f>C4*1.03</f>
        <v>52195929.800000004</v>
      </c>
      <c r="F4" s="264">
        <v>52195929.800000004</v>
      </c>
      <c r="G4" s="264">
        <v>52195929.800000004</v>
      </c>
    </row>
    <row r="5" spans="1:7" ht="24" customHeight="1">
      <c r="A5" s="262" t="s">
        <v>32</v>
      </c>
      <c r="B5" s="263" t="s">
        <v>33</v>
      </c>
      <c r="C5" s="264">
        <v>20775853</v>
      </c>
      <c r="D5" s="264">
        <v>35774187</v>
      </c>
      <c r="E5" s="264">
        <f aca="true" t="shared" si="0" ref="E5:E10">C5*1.03</f>
        <v>21399128.59</v>
      </c>
      <c r="F5" s="264">
        <v>21399128.59</v>
      </c>
      <c r="G5" s="264">
        <v>21399128.59</v>
      </c>
    </row>
    <row r="6" spans="1:7" ht="24" customHeight="1">
      <c r="A6" s="262" t="s">
        <v>37</v>
      </c>
      <c r="B6" s="263" t="s">
        <v>10</v>
      </c>
      <c r="C6" s="264">
        <v>14800000</v>
      </c>
      <c r="D6" s="264">
        <v>14800000</v>
      </c>
      <c r="E6" s="264">
        <f t="shared" si="0"/>
        <v>15244000</v>
      </c>
      <c r="F6" s="264">
        <v>15244000</v>
      </c>
      <c r="G6" s="264">
        <v>15244000</v>
      </c>
    </row>
    <row r="7" spans="1:7" ht="24" customHeight="1">
      <c r="A7" s="262" t="s">
        <v>50</v>
      </c>
      <c r="B7" s="263" t="s">
        <v>182</v>
      </c>
      <c r="C7" s="263">
        <v>21953468</v>
      </c>
      <c r="D7" s="263">
        <v>21953468</v>
      </c>
      <c r="E7" s="264">
        <f t="shared" si="0"/>
        <v>22612072.04</v>
      </c>
      <c r="F7" s="263">
        <v>22612072.04</v>
      </c>
      <c r="G7" s="263">
        <v>22612072.04</v>
      </c>
    </row>
    <row r="8" spans="1:7" ht="24" customHeight="1">
      <c r="A8" s="262" t="s">
        <v>51</v>
      </c>
      <c r="B8" s="263" t="s">
        <v>183</v>
      </c>
      <c r="C8" s="265">
        <v>4700000</v>
      </c>
      <c r="D8" s="265">
        <v>4700000</v>
      </c>
      <c r="E8" s="264">
        <f t="shared" si="0"/>
        <v>4841000</v>
      </c>
      <c r="F8" s="265">
        <v>4841000</v>
      </c>
      <c r="G8" s="265">
        <v>4841000</v>
      </c>
    </row>
    <row r="9" spans="1:7" ht="24" customHeight="1">
      <c r="A9" s="262" t="s">
        <v>54</v>
      </c>
      <c r="B9" s="263" t="s">
        <v>184</v>
      </c>
      <c r="C9" s="263">
        <v>0</v>
      </c>
      <c r="D9" s="263">
        <v>0</v>
      </c>
      <c r="E9" s="264">
        <f t="shared" si="0"/>
        <v>0</v>
      </c>
      <c r="F9" s="263">
        <v>0</v>
      </c>
      <c r="G9" s="263">
        <v>0</v>
      </c>
    </row>
    <row r="10" spans="1:7" ht="24" customHeight="1">
      <c r="A10" s="266" t="s">
        <v>55</v>
      </c>
      <c r="B10" s="264" t="s">
        <v>185</v>
      </c>
      <c r="C10" s="264">
        <v>0</v>
      </c>
      <c r="D10" s="264">
        <v>0</v>
      </c>
      <c r="E10" s="264">
        <f t="shared" si="0"/>
        <v>0</v>
      </c>
      <c r="F10" s="264">
        <v>0</v>
      </c>
      <c r="G10" s="264">
        <v>0</v>
      </c>
    </row>
    <row r="11" spans="1:7" ht="24" customHeight="1">
      <c r="A11" s="249" t="s">
        <v>60</v>
      </c>
      <c r="B11" s="98" t="s">
        <v>127</v>
      </c>
      <c r="C11" s="98">
        <f>C4+C5+C6+C7+C9+C10+C8</f>
        <v>112904981</v>
      </c>
      <c r="D11" s="98">
        <f>D4+D5+D6+D7+D9+D10+D8</f>
        <v>138884387</v>
      </c>
      <c r="E11" s="98">
        <f>E4+E5+E6+E7+E9+E10</f>
        <v>111451130.43</v>
      </c>
      <c r="F11" s="98">
        <v>111451130.43</v>
      </c>
      <c r="G11" s="98">
        <v>111451130.43</v>
      </c>
    </row>
    <row r="12" spans="1:7" ht="24" customHeight="1">
      <c r="A12" s="262" t="s">
        <v>61</v>
      </c>
      <c r="B12" s="263" t="s">
        <v>186</v>
      </c>
      <c r="C12" s="263">
        <v>41158760</v>
      </c>
      <c r="D12" s="263">
        <v>41409396</v>
      </c>
      <c r="E12" s="263">
        <f>C12*1.03</f>
        <v>42393522.800000004</v>
      </c>
      <c r="F12" s="263">
        <v>42393522.800000004</v>
      </c>
      <c r="G12" s="263">
        <v>42393522.800000004</v>
      </c>
    </row>
    <row r="13" spans="1:7" ht="24" customHeight="1">
      <c r="A13" s="249"/>
      <c r="B13" s="98" t="s">
        <v>66</v>
      </c>
      <c r="C13" s="98">
        <f>C11+C12</f>
        <v>154063741</v>
      </c>
      <c r="D13" s="98">
        <f>D11+D12</f>
        <v>180293783</v>
      </c>
      <c r="E13" s="98">
        <f>E11+E12</f>
        <v>153844653.23000002</v>
      </c>
      <c r="F13" s="98">
        <v>153844653.23000002</v>
      </c>
      <c r="G13" s="98">
        <v>153844653.23000002</v>
      </c>
    </row>
    <row r="14" spans="1:7" ht="24" customHeight="1">
      <c r="A14" s="267" t="s">
        <v>226</v>
      </c>
      <c r="B14" s="268" t="s">
        <v>231</v>
      </c>
      <c r="C14" s="269"/>
      <c r="D14" s="269"/>
      <c r="E14" s="269"/>
      <c r="F14" s="269"/>
      <c r="G14" s="269"/>
    </row>
    <row r="15" spans="1:7" ht="24" customHeight="1">
      <c r="A15" s="270" t="s">
        <v>147</v>
      </c>
      <c r="B15" s="271" t="s">
        <v>111</v>
      </c>
      <c r="C15" s="272">
        <v>30957355</v>
      </c>
      <c r="D15" s="272">
        <v>36999879</v>
      </c>
      <c r="E15" s="272">
        <f>C15*1.03</f>
        <v>31886075.650000002</v>
      </c>
      <c r="F15" s="272">
        <v>31886075.650000002</v>
      </c>
      <c r="G15" s="272">
        <v>31886075.650000002</v>
      </c>
    </row>
    <row r="16" spans="1:7" ht="24" customHeight="1">
      <c r="A16" s="270" t="s">
        <v>148</v>
      </c>
      <c r="B16" s="271" t="s">
        <v>178</v>
      </c>
      <c r="C16" s="272">
        <v>6324900</v>
      </c>
      <c r="D16" s="272">
        <v>7442576</v>
      </c>
      <c r="E16" s="272">
        <f>C16*1.03</f>
        <v>6514647</v>
      </c>
      <c r="F16" s="272">
        <v>6514647</v>
      </c>
      <c r="G16" s="272">
        <v>6514647</v>
      </c>
    </row>
    <row r="17" spans="1:7" ht="24" customHeight="1">
      <c r="A17" s="270" t="s">
        <v>149</v>
      </c>
      <c r="B17" s="273" t="s">
        <v>179</v>
      </c>
      <c r="C17" s="272">
        <v>37091394</v>
      </c>
      <c r="D17" s="272">
        <v>46442764</v>
      </c>
      <c r="E17" s="272">
        <f>C17*1.03</f>
        <v>38204135.82</v>
      </c>
      <c r="F17" s="272">
        <v>38204135.82</v>
      </c>
      <c r="G17" s="272">
        <v>38204135.82</v>
      </c>
    </row>
    <row r="18" spans="1:9" ht="24" customHeight="1">
      <c r="A18" s="270" t="s">
        <v>150</v>
      </c>
      <c r="B18" s="273" t="s">
        <v>11</v>
      </c>
      <c r="C18" s="272">
        <v>5790000</v>
      </c>
      <c r="D18" s="272">
        <v>5790000</v>
      </c>
      <c r="E18" s="272">
        <f>C18*1.03</f>
        <v>5963700</v>
      </c>
      <c r="F18" s="272">
        <v>5963700</v>
      </c>
      <c r="G18" s="272">
        <v>5963700</v>
      </c>
      <c r="I18" s="261"/>
    </row>
    <row r="19" spans="1:7" ht="24" customHeight="1">
      <c r="A19" s="270" t="s">
        <v>151</v>
      </c>
      <c r="B19" s="273" t="s">
        <v>18</v>
      </c>
      <c r="C19" s="272">
        <v>29839590</v>
      </c>
      <c r="D19" s="272">
        <v>2967741</v>
      </c>
      <c r="E19" s="272">
        <f>C19*1.03</f>
        <v>30734777.7</v>
      </c>
      <c r="F19" s="272">
        <v>30734777.7</v>
      </c>
      <c r="G19" s="272">
        <v>30734777.7</v>
      </c>
    </row>
    <row r="20" spans="1:7" ht="24" customHeight="1">
      <c r="A20" s="104"/>
      <c r="B20" s="100" t="s">
        <v>187</v>
      </c>
      <c r="C20" s="101">
        <f>SUM(C15:C19)</f>
        <v>110003239</v>
      </c>
      <c r="D20" s="101">
        <f>SUM(D15:D19)</f>
        <v>99642960</v>
      </c>
      <c r="E20" s="101">
        <f>SUM(E15:E19)</f>
        <v>113303336.17</v>
      </c>
      <c r="F20" s="101">
        <v>113303336.17</v>
      </c>
      <c r="G20" s="101">
        <v>113303336.17</v>
      </c>
    </row>
    <row r="21" spans="1:7" ht="24" customHeight="1">
      <c r="A21" s="274" t="s">
        <v>152</v>
      </c>
      <c r="B21" s="275" t="s">
        <v>17</v>
      </c>
      <c r="C21" s="275">
        <v>2791900</v>
      </c>
      <c r="D21" s="275">
        <v>2089750</v>
      </c>
      <c r="E21" s="275">
        <v>3000000</v>
      </c>
      <c r="F21" s="275">
        <v>3000000</v>
      </c>
      <c r="G21" s="275">
        <v>3000000</v>
      </c>
    </row>
    <row r="22" spans="1:7" ht="24" customHeight="1">
      <c r="A22" s="274" t="s">
        <v>153</v>
      </c>
      <c r="B22" s="275" t="s">
        <v>16</v>
      </c>
      <c r="C22" s="275">
        <v>39721082</v>
      </c>
      <c r="D22" s="275">
        <v>76762916</v>
      </c>
      <c r="E22" s="275">
        <v>40000000</v>
      </c>
      <c r="F22" s="275">
        <v>40000000</v>
      </c>
      <c r="G22" s="275">
        <v>40000000</v>
      </c>
    </row>
    <row r="23" spans="1:7" ht="24" customHeight="1">
      <c r="A23" s="274" t="s">
        <v>154</v>
      </c>
      <c r="B23" s="275" t="s">
        <v>78</v>
      </c>
      <c r="C23" s="275">
        <v>0</v>
      </c>
      <c r="D23" s="275">
        <v>0</v>
      </c>
      <c r="E23" s="275">
        <v>0</v>
      </c>
      <c r="F23" s="275">
        <v>0</v>
      </c>
      <c r="G23" s="275">
        <v>0</v>
      </c>
    </row>
    <row r="24" spans="1:7" ht="24" customHeight="1">
      <c r="A24" s="102"/>
      <c r="B24" s="100" t="s">
        <v>188</v>
      </c>
      <c r="C24" s="101">
        <f>SUM(C21:C23)</f>
        <v>42512982</v>
      </c>
      <c r="D24" s="101">
        <f>SUM(D21:D23)</f>
        <v>78852666</v>
      </c>
      <c r="E24" s="101">
        <f>SUM(E21:E23)</f>
        <v>43000000</v>
      </c>
      <c r="F24" s="101">
        <v>43000000</v>
      </c>
      <c r="G24" s="101">
        <v>43000000</v>
      </c>
    </row>
    <row r="25" spans="1:7" ht="24" customHeight="1">
      <c r="A25" s="103" t="s">
        <v>79</v>
      </c>
      <c r="B25" s="100" t="s">
        <v>80</v>
      </c>
      <c r="C25" s="101">
        <f>SUM(C20+C24)</f>
        <v>152516221</v>
      </c>
      <c r="D25" s="101">
        <f>SUM(D20+D24)</f>
        <v>178495626</v>
      </c>
      <c r="E25" s="101">
        <f>SUM(E20+E24)</f>
        <v>156303336.17000002</v>
      </c>
      <c r="F25" s="101">
        <v>156303336.17000002</v>
      </c>
      <c r="G25" s="101">
        <v>156303336.17000002</v>
      </c>
    </row>
    <row r="26" spans="1:7" ht="24" customHeight="1">
      <c r="A26" s="274" t="s">
        <v>81</v>
      </c>
      <c r="B26" s="276" t="s">
        <v>126</v>
      </c>
      <c r="C26" s="277">
        <v>1547521</v>
      </c>
      <c r="D26" s="277">
        <v>1798157</v>
      </c>
      <c r="E26" s="277">
        <v>1600000</v>
      </c>
      <c r="F26" s="277">
        <v>1600000</v>
      </c>
      <c r="G26" s="277">
        <v>1600000</v>
      </c>
    </row>
    <row r="27" spans="1:7" ht="24" customHeight="1">
      <c r="A27" s="102"/>
      <c r="B27" s="100" t="s">
        <v>117</v>
      </c>
      <c r="C27" s="101">
        <f>SUM(C25:C26)</f>
        <v>154063742</v>
      </c>
      <c r="D27" s="101">
        <f>SUM(D25:D26)</f>
        <v>180293783</v>
      </c>
      <c r="E27" s="101">
        <f>SUM(E25:E26)</f>
        <v>157903336.17000002</v>
      </c>
      <c r="F27" s="101">
        <v>157903336.17000002</v>
      </c>
      <c r="G27" s="101">
        <v>157903336.17000002</v>
      </c>
    </row>
  </sheetData>
  <sheetProtection/>
  <printOptions/>
  <pageMargins left="0.7086614173228347" right="0.7086614173228347" top="1.7322834645669292" bottom="0.7480314960629921" header="0.9055118110236221" footer="0.31496062992125984"/>
  <pageSetup fitToHeight="1" fitToWidth="1" horizontalDpi="600" verticalDpi="600" orientation="portrait" paperSize="9" scale="76" r:id="rId1"/>
  <headerFooter>
    <oddHeader>&amp;C&amp;"Times New Roman CE,Félkövér dőlt"ZALASZABAR KÖZSÉG ÖNKORMÁNYZATA VÁRHATÓ BEVÉTELI ÉS KIADÁSI 
ELŐIRÁNYZATAI A TÁRGYÉVET KÖVETŐ 3 ÉVRE&amp;R13. melléklet
adatok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view="pageLayout" workbookViewId="0" topLeftCell="A1">
      <selection activeCell="E45" sqref="E45"/>
    </sheetView>
  </sheetViews>
  <sheetFormatPr defaultColWidth="9.00390625" defaultRowHeight="12.75"/>
  <cols>
    <col min="1" max="1" width="7.50390625" style="9" customWidth="1"/>
    <col min="2" max="2" width="65.50390625" style="7" customWidth="1"/>
    <col min="3" max="3" width="17.125" style="7" customWidth="1"/>
    <col min="4" max="4" width="14.125" style="6" customWidth="1"/>
    <col min="5" max="5" width="11.50390625" style="6" bestFit="1" customWidth="1"/>
    <col min="6" max="16384" width="9.375" style="6" customWidth="1"/>
  </cols>
  <sheetData>
    <row r="1" spans="1:4" s="3" customFormat="1" ht="55.5" customHeight="1" thickBot="1">
      <c r="A1" s="95" t="s">
        <v>146</v>
      </c>
      <c r="B1" s="96" t="s">
        <v>124</v>
      </c>
      <c r="C1" s="249" t="s">
        <v>213</v>
      </c>
      <c r="D1" s="119" t="s">
        <v>356</v>
      </c>
    </row>
    <row r="2" spans="1:4" s="8" customFormat="1" ht="14.25" customHeight="1">
      <c r="A2" s="12" t="s">
        <v>19</v>
      </c>
      <c r="B2" s="15" t="s">
        <v>108</v>
      </c>
      <c r="C2" s="15"/>
      <c r="D2" s="15"/>
    </row>
    <row r="3" spans="1:4" s="3" customFormat="1" ht="14.25" customHeight="1">
      <c r="A3" s="114" t="s">
        <v>20</v>
      </c>
      <c r="B3" s="115" t="s">
        <v>21</v>
      </c>
      <c r="C3" s="117">
        <f>SUM(C4:C12)</f>
        <v>50675660</v>
      </c>
      <c r="D3" s="117">
        <f>SUM(D4:D12)</f>
        <v>61656732</v>
      </c>
    </row>
    <row r="4" spans="1:4" s="3" customFormat="1" ht="14.25" customHeight="1">
      <c r="A4" s="30" t="s">
        <v>22</v>
      </c>
      <c r="B4" s="17" t="s">
        <v>23</v>
      </c>
      <c r="C4" s="17"/>
      <c r="D4" s="17"/>
    </row>
    <row r="5" spans="1:5" s="3" customFormat="1" ht="18" customHeight="1">
      <c r="A5" s="31" t="s">
        <v>24</v>
      </c>
      <c r="B5" s="17" t="s">
        <v>25</v>
      </c>
      <c r="C5" s="61">
        <v>15287292</v>
      </c>
      <c r="D5" s="61">
        <v>15287292</v>
      </c>
      <c r="E5"/>
    </row>
    <row r="6" spans="1:5" s="3" customFormat="1" ht="18" customHeight="1">
      <c r="A6" s="31" t="s">
        <v>26</v>
      </c>
      <c r="B6" s="17" t="s">
        <v>36</v>
      </c>
      <c r="C6" s="27">
        <v>17479683</v>
      </c>
      <c r="D6" s="27">
        <v>17674683</v>
      </c>
      <c r="E6"/>
    </row>
    <row r="7" spans="1:5" s="3" customFormat="1" ht="24.75" customHeight="1">
      <c r="A7" s="31" t="s">
        <v>27</v>
      </c>
      <c r="B7" s="17" t="s">
        <v>28</v>
      </c>
      <c r="C7" s="27">
        <v>10347260</v>
      </c>
      <c r="D7" s="27">
        <v>10773260</v>
      </c>
      <c r="E7"/>
    </row>
    <row r="8" spans="1:5" s="3" customFormat="1" ht="15" customHeight="1">
      <c r="A8" s="31" t="s">
        <v>29</v>
      </c>
      <c r="B8" s="17" t="s">
        <v>31</v>
      </c>
      <c r="C8" s="27">
        <v>1800000</v>
      </c>
      <c r="D8" s="27">
        <v>1800000</v>
      </c>
      <c r="E8"/>
    </row>
    <row r="9" spans="1:4" s="3" customFormat="1" ht="16.5" customHeight="1">
      <c r="A9" s="31" t="s">
        <v>30</v>
      </c>
      <c r="B9" s="17" t="s">
        <v>88</v>
      </c>
      <c r="C9" s="17">
        <v>0</v>
      </c>
      <c r="D9" s="17">
        <v>0</v>
      </c>
    </row>
    <row r="10" spans="1:4" s="3" customFormat="1" ht="15" customHeight="1">
      <c r="A10" s="31" t="s">
        <v>195</v>
      </c>
      <c r="B10" s="17" t="s">
        <v>196</v>
      </c>
      <c r="C10" s="17">
        <v>0</v>
      </c>
      <c r="D10" s="17">
        <v>0</v>
      </c>
    </row>
    <row r="11" spans="1:4" s="3" customFormat="1" ht="24.75" customHeight="1">
      <c r="A11" s="30" t="s">
        <v>197</v>
      </c>
      <c r="B11" s="17" t="s">
        <v>198</v>
      </c>
      <c r="C11" s="17">
        <v>0</v>
      </c>
      <c r="D11" s="17">
        <v>0</v>
      </c>
    </row>
    <row r="12" spans="1:4" s="3" customFormat="1" ht="18.75" customHeight="1">
      <c r="A12" s="280" t="s">
        <v>118</v>
      </c>
      <c r="B12" s="265" t="s">
        <v>119</v>
      </c>
      <c r="C12" s="265">
        <f>SUM(C13:C15)</f>
        <v>5761425</v>
      </c>
      <c r="D12" s="265">
        <f>SUM(D13:D16)</f>
        <v>16121497</v>
      </c>
    </row>
    <row r="13" spans="1:4" s="3" customFormat="1" ht="18.75" customHeight="1">
      <c r="A13" s="30"/>
      <c r="B13" s="281" t="s">
        <v>325</v>
      </c>
      <c r="C13" s="281">
        <v>1200000</v>
      </c>
      <c r="D13" s="281">
        <v>1200000</v>
      </c>
    </row>
    <row r="14" spans="1:4" s="3" customFormat="1" ht="18.75" customHeight="1">
      <c r="A14" s="30"/>
      <c r="B14" s="281" t="s">
        <v>357</v>
      </c>
      <c r="C14" s="281">
        <v>1461425</v>
      </c>
      <c r="D14" s="281">
        <v>5487975</v>
      </c>
    </row>
    <row r="15" spans="1:4" s="3" customFormat="1" ht="18.75" customHeight="1">
      <c r="A15" s="30"/>
      <c r="B15" s="281" t="s">
        <v>327</v>
      </c>
      <c r="C15" s="281">
        <v>3100000</v>
      </c>
      <c r="D15" s="281">
        <v>3100000</v>
      </c>
    </row>
    <row r="16" spans="1:4" s="3" customFormat="1" ht="18.75" customHeight="1">
      <c r="A16" s="30"/>
      <c r="B16" s="281" t="s">
        <v>358</v>
      </c>
      <c r="C16" s="281">
        <v>0</v>
      </c>
      <c r="D16" s="281">
        <v>6333522</v>
      </c>
    </row>
    <row r="17" spans="1:4" s="3" customFormat="1" ht="14.25" customHeight="1">
      <c r="A17" s="114" t="s">
        <v>32</v>
      </c>
      <c r="B17" s="115" t="s">
        <v>33</v>
      </c>
      <c r="C17" s="117">
        <f>C18</f>
        <v>20775853</v>
      </c>
      <c r="D17" s="117">
        <f>D18</f>
        <v>35774187</v>
      </c>
    </row>
    <row r="18" spans="1:4" s="3" customFormat="1" ht="17.25" customHeight="1">
      <c r="A18" s="30" t="s">
        <v>34</v>
      </c>
      <c r="B18" s="17" t="s">
        <v>35</v>
      </c>
      <c r="C18" s="17">
        <f>SUM(C19:C22)</f>
        <v>20775853</v>
      </c>
      <c r="D18" s="17">
        <f>SUM(D19:D22)</f>
        <v>35774187</v>
      </c>
    </row>
    <row r="19" spans="1:4" s="3" customFormat="1" ht="17.25" customHeight="1">
      <c r="A19" s="30"/>
      <c r="B19" s="282" t="s">
        <v>322</v>
      </c>
      <c r="C19" s="281">
        <v>2057300</v>
      </c>
      <c r="D19" s="281">
        <v>2057300</v>
      </c>
    </row>
    <row r="20" spans="1:4" s="3" customFormat="1" ht="17.25" customHeight="1">
      <c r="A20" s="30"/>
      <c r="B20" s="282" t="s">
        <v>323</v>
      </c>
      <c r="C20" s="281">
        <v>2480937</v>
      </c>
      <c r="D20" s="281">
        <v>2480937</v>
      </c>
    </row>
    <row r="21" spans="1:4" s="3" customFormat="1" ht="17.25" customHeight="1">
      <c r="A21" s="30"/>
      <c r="B21" s="282" t="s">
        <v>324</v>
      </c>
      <c r="C21" s="281">
        <v>16237616</v>
      </c>
      <c r="D21" s="281">
        <v>16237616</v>
      </c>
    </row>
    <row r="22" spans="1:4" s="3" customFormat="1" ht="17.25" customHeight="1">
      <c r="A22" s="30"/>
      <c r="B22" s="282" t="s">
        <v>358</v>
      </c>
      <c r="C22" s="281">
        <v>0</v>
      </c>
      <c r="D22" s="281">
        <v>14998334</v>
      </c>
    </row>
    <row r="23" spans="1:4" s="3" customFormat="1" ht="14.25" customHeight="1">
      <c r="A23" s="114" t="s">
        <v>37</v>
      </c>
      <c r="B23" s="115" t="s">
        <v>10</v>
      </c>
      <c r="C23" s="117">
        <f>SUM(C24:C28)</f>
        <v>14800000</v>
      </c>
      <c r="D23" s="117">
        <f>SUM(D24:D28)</f>
        <v>14800000</v>
      </c>
    </row>
    <row r="24" spans="1:4" s="3" customFormat="1" ht="14.25" customHeight="1">
      <c r="A24" s="156" t="s">
        <v>89</v>
      </c>
      <c r="B24" s="34" t="s">
        <v>90</v>
      </c>
      <c r="C24" s="17">
        <v>5000000</v>
      </c>
      <c r="D24" s="17">
        <v>5000000</v>
      </c>
    </row>
    <row r="25" spans="1:4" s="3" customFormat="1" ht="14.25" customHeight="1">
      <c r="A25" s="30" t="s">
        <v>38</v>
      </c>
      <c r="B25" s="17" t="s">
        <v>0</v>
      </c>
      <c r="C25" s="17">
        <v>8500000</v>
      </c>
      <c r="D25" s="17">
        <v>8500000</v>
      </c>
    </row>
    <row r="26" spans="1:4" s="3" customFormat="1" ht="14.25" customHeight="1">
      <c r="A26" s="30" t="s">
        <v>39</v>
      </c>
      <c r="B26" s="17" t="s">
        <v>47</v>
      </c>
      <c r="C26" s="17">
        <v>1300000</v>
      </c>
      <c r="D26" s="17">
        <v>1300000</v>
      </c>
    </row>
    <row r="27" spans="1:4" s="3" customFormat="1" ht="26.25" customHeight="1">
      <c r="A27" s="30" t="s">
        <v>48</v>
      </c>
      <c r="B27" s="17" t="s">
        <v>135</v>
      </c>
      <c r="C27" s="17">
        <v>0</v>
      </c>
      <c r="D27" s="17">
        <v>0</v>
      </c>
    </row>
    <row r="28" spans="1:4" s="3" customFormat="1" ht="14.25" customHeight="1">
      <c r="A28" s="30" t="s">
        <v>49</v>
      </c>
      <c r="B28" s="17" t="s">
        <v>136</v>
      </c>
      <c r="C28" s="17">
        <v>0</v>
      </c>
      <c r="D28" s="17">
        <v>0</v>
      </c>
    </row>
    <row r="29" spans="1:4" s="3" customFormat="1" ht="15" customHeight="1">
      <c r="A29" s="114" t="s">
        <v>50</v>
      </c>
      <c r="B29" s="115" t="s">
        <v>182</v>
      </c>
      <c r="C29" s="115">
        <v>21953468</v>
      </c>
      <c r="D29" s="115">
        <v>21953468</v>
      </c>
    </row>
    <row r="30" spans="1:4" s="3" customFormat="1" ht="15" customHeight="1">
      <c r="A30" s="114" t="s">
        <v>51</v>
      </c>
      <c r="B30" s="115" t="s">
        <v>183</v>
      </c>
      <c r="C30" s="116">
        <f>SUM(C31:C34)</f>
        <v>4700000</v>
      </c>
      <c r="D30" s="116">
        <f>SUM(D31:D34)</f>
        <v>4700000</v>
      </c>
    </row>
    <row r="31" spans="1:4" s="3" customFormat="1" ht="15" customHeight="1">
      <c r="A31" s="16" t="s">
        <v>52</v>
      </c>
      <c r="B31" s="17" t="s">
        <v>53</v>
      </c>
      <c r="C31" s="17">
        <v>4700000</v>
      </c>
      <c r="D31" s="17">
        <v>4700000</v>
      </c>
    </row>
    <row r="32" spans="1:4" s="3" customFormat="1" ht="15" customHeight="1">
      <c r="A32" s="16" t="s">
        <v>91</v>
      </c>
      <c r="B32" s="17" t="s">
        <v>92</v>
      </c>
      <c r="C32" s="17"/>
      <c r="D32" s="17"/>
    </row>
    <row r="33" spans="1:4" s="3" customFormat="1" ht="15" customHeight="1">
      <c r="A33" s="16" t="s">
        <v>93</v>
      </c>
      <c r="B33" s="17" t="s">
        <v>94</v>
      </c>
      <c r="C33" s="17"/>
      <c r="D33" s="17"/>
    </row>
    <row r="34" spans="1:4" s="3" customFormat="1" ht="15" customHeight="1">
      <c r="A34" s="16" t="s">
        <v>95</v>
      </c>
      <c r="B34" s="17" t="s">
        <v>96</v>
      </c>
      <c r="C34" s="17"/>
      <c r="D34" s="17"/>
    </row>
    <row r="35" spans="1:4" s="3" customFormat="1" ht="15" customHeight="1">
      <c r="A35" s="114" t="s">
        <v>54</v>
      </c>
      <c r="B35" s="115" t="s">
        <v>184</v>
      </c>
      <c r="C35" s="115">
        <v>0</v>
      </c>
      <c r="D35" s="115">
        <v>0</v>
      </c>
    </row>
    <row r="36" spans="1:4" s="3" customFormat="1" ht="15" customHeight="1">
      <c r="A36" s="118" t="s">
        <v>55</v>
      </c>
      <c r="B36" s="117" t="s">
        <v>185</v>
      </c>
      <c r="C36" s="117">
        <v>0</v>
      </c>
      <c r="D36" s="117">
        <v>0</v>
      </c>
    </row>
    <row r="37" spans="1:4" s="3" customFormat="1" ht="24.75" customHeight="1">
      <c r="A37" s="16" t="s">
        <v>56</v>
      </c>
      <c r="B37" s="17" t="s">
        <v>57</v>
      </c>
      <c r="C37" s="17">
        <v>0</v>
      </c>
      <c r="D37" s="17">
        <v>0</v>
      </c>
    </row>
    <row r="38" spans="1:4" s="3" customFormat="1" ht="15" customHeight="1">
      <c r="A38" s="16" t="s">
        <v>58</v>
      </c>
      <c r="B38" s="17" t="s">
        <v>59</v>
      </c>
      <c r="C38" s="17">
        <v>0</v>
      </c>
      <c r="D38" s="17">
        <v>0</v>
      </c>
    </row>
    <row r="39" spans="1:4" s="3" customFormat="1" ht="15" customHeight="1">
      <c r="A39" s="249" t="s">
        <v>60</v>
      </c>
      <c r="B39" s="98" t="s">
        <v>127</v>
      </c>
      <c r="C39" s="98">
        <f>C3+C17+C23+C29+C35+C36+C30</f>
        <v>112904981</v>
      </c>
      <c r="D39" s="98">
        <f>D3+D17+D23+D29+D35+D36+D30</f>
        <v>138884387</v>
      </c>
    </row>
    <row r="40" spans="1:4" s="3" customFormat="1" ht="15.75" customHeight="1">
      <c r="A40" s="114" t="s">
        <v>61</v>
      </c>
      <c r="B40" s="115" t="s">
        <v>186</v>
      </c>
      <c r="C40" s="115">
        <f>SUM(C42:C44)</f>
        <v>41158760</v>
      </c>
      <c r="D40" s="115">
        <f>SUM(D42:D44)</f>
        <v>41409396</v>
      </c>
    </row>
    <row r="41" spans="1:4" s="3" customFormat="1" ht="14.25" customHeight="1">
      <c r="A41" s="17" t="s">
        <v>62</v>
      </c>
      <c r="B41" s="17" t="s">
        <v>63</v>
      </c>
      <c r="C41" s="17"/>
      <c r="D41" s="17"/>
    </row>
    <row r="42" spans="1:4" s="3" customFormat="1" ht="21" customHeight="1">
      <c r="A42" s="26" t="s">
        <v>64</v>
      </c>
      <c r="B42" s="26" t="s">
        <v>227</v>
      </c>
      <c r="C42" s="17">
        <v>0</v>
      </c>
      <c r="D42" s="17">
        <v>0</v>
      </c>
    </row>
    <row r="43" spans="1:4" s="3" customFormat="1" ht="14.25" customHeight="1">
      <c r="A43" s="26" t="s">
        <v>192</v>
      </c>
      <c r="B43" s="92" t="s">
        <v>191</v>
      </c>
      <c r="C43" s="17">
        <v>0</v>
      </c>
      <c r="D43" s="17">
        <v>0</v>
      </c>
    </row>
    <row r="44" spans="1:4" s="3" customFormat="1" ht="14.25" customHeight="1">
      <c r="A44" s="26" t="s">
        <v>65</v>
      </c>
      <c r="B44" s="26" t="s">
        <v>228</v>
      </c>
      <c r="C44" s="17">
        <v>41158760</v>
      </c>
      <c r="D44" s="17">
        <v>41409396</v>
      </c>
    </row>
    <row r="45" spans="1:5" ht="15.75" customHeight="1">
      <c r="A45" s="249"/>
      <c r="B45" s="98" t="s">
        <v>66</v>
      </c>
      <c r="C45" s="98">
        <f>C39+C40</f>
        <v>154063741</v>
      </c>
      <c r="D45" s="98">
        <f>D39+D40</f>
        <v>180293783</v>
      </c>
      <c r="E45" s="278"/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600" verticalDpi="600" orientation="portrait" paperSize="9" scale="93" r:id="rId1"/>
  <headerFooter alignWithMargins="0">
    <oddHeader>&amp;C&amp;"Times New Roman CE,Félkövér dőlt"ZALASZABAR KÖZSÉG  ÖNKORMÁNYZATA ÉS INTÉZMÉNYEI ÖSSZESÍTETT
 BEVÉTELI ELŐIRÁNYZATAI ROVATONKÉNT
2019. ÉVBEN&amp;R&amp;"Times New Roman CE,Félkövér dőlt"2. melléklet
Adatok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7.50390625" style="9" customWidth="1"/>
    <col min="2" max="2" width="65.50390625" style="7" customWidth="1"/>
    <col min="3" max="3" width="15.375" style="7" customWidth="1"/>
    <col min="4" max="4" width="14.625" style="6" customWidth="1"/>
    <col min="5" max="5" width="11.50390625" style="6" bestFit="1" customWidth="1"/>
    <col min="6" max="16384" width="9.375" style="6" customWidth="1"/>
  </cols>
  <sheetData>
    <row r="1" spans="1:4" s="3" customFormat="1" ht="55.5" customHeight="1" thickBot="1">
      <c r="A1" s="95" t="s">
        <v>146</v>
      </c>
      <c r="B1" s="96" t="s">
        <v>124</v>
      </c>
      <c r="C1" s="97" t="s">
        <v>213</v>
      </c>
      <c r="D1" s="119" t="s">
        <v>356</v>
      </c>
    </row>
    <row r="2" spans="1:4" s="8" customFormat="1" ht="14.25" customHeight="1">
      <c r="A2" s="12" t="s">
        <v>19</v>
      </c>
      <c r="B2" s="15" t="s">
        <v>108</v>
      </c>
      <c r="C2" s="15"/>
      <c r="D2" s="15"/>
    </row>
    <row r="3" spans="1:4" s="3" customFormat="1" ht="14.25" customHeight="1">
      <c r="A3" s="114" t="s">
        <v>20</v>
      </c>
      <c r="B3" s="115" t="s">
        <v>21</v>
      </c>
      <c r="C3" s="117">
        <f>SUM(C4:C12)</f>
        <v>50675660</v>
      </c>
      <c r="D3" s="117">
        <f>SUM(D4:D12)</f>
        <v>61656732</v>
      </c>
    </row>
    <row r="4" spans="1:4" s="3" customFormat="1" ht="14.25" customHeight="1">
      <c r="A4" s="30" t="s">
        <v>22</v>
      </c>
      <c r="B4" s="17" t="s">
        <v>23</v>
      </c>
      <c r="C4" s="17"/>
      <c r="D4" s="17"/>
    </row>
    <row r="5" spans="1:5" s="3" customFormat="1" ht="18" customHeight="1">
      <c r="A5" s="31" t="s">
        <v>24</v>
      </c>
      <c r="B5" s="17" t="s">
        <v>25</v>
      </c>
      <c r="C5" s="61">
        <v>15287292</v>
      </c>
      <c r="D5" s="61">
        <v>15287292</v>
      </c>
      <c r="E5"/>
    </row>
    <row r="6" spans="1:5" s="3" customFormat="1" ht="18" customHeight="1">
      <c r="A6" s="31" t="s">
        <v>26</v>
      </c>
      <c r="B6" s="17" t="s">
        <v>36</v>
      </c>
      <c r="C6" s="27">
        <v>17479683</v>
      </c>
      <c r="D6" s="27">
        <v>17674683</v>
      </c>
      <c r="E6"/>
    </row>
    <row r="7" spans="1:5" s="3" customFormat="1" ht="24.75" customHeight="1">
      <c r="A7" s="31" t="s">
        <v>27</v>
      </c>
      <c r="B7" s="17" t="s">
        <v>28</v>
      </c>
      <c r="C7" s="27">
        <v>10347260</v>
      </c>
      <c r="D7" s="27">
        <v>10773260</v>
      </c>
      <c r="E7"/>
    </row>
    <row r="8" spans="1:5" s="3" customFormat="1" ht="15" customHeight="1">
      <c r="A8" s="31" t="s">
        <v>29</v>
      </c>
      <c r="B8" s="17" t="s">
        <v>31</v>
      </c>
      <c r="C8" s="27">
        <v>1800000</v>
      </c>
      <c r="D8" s="27">
        <v>1800000</v>
      </c>
      <c r="E8"/>
    </row>
    <row r="9" spans="1:4" s="3" customFormat="1" ht="16.5" customHeight="1">
      <c r="A9" s="31" t="s">
        <v>30</v>
      </c>
      <c r="B9" s="17" t="s">
        <v>88</v>
      </c>
      <c r="C9" s="17">
        <v>0</v>
      </c>
      <c r="D9" s="17">
        <v>0</v>
      </c>
    </row>
    <row r="10" spans="1:4" s="3" customFormat="1" ht="15" customHeight="1">
      <c r="A10" s="31" t="s">
        <v>195</v>
      </c>
      <c r="B10" s="17" t="s">
        <v>196</v>
      </c>
      <c r="C10" s="17">
        <v>0</v>
      </c>
      <c r="D10" s="17">
        <v>0</v>
      </c>
    </row>
    <row r="11" spans="1:4" s="3" customFormat="1" ht="24.75" customHeight="1">
      <c r="A11" s="30" t="s">
        <v>197</v>
      </c>
      <c r="B11" s="17" t="s">
        <v>198</v>
      </c>
      <c r="C11" s="17">
        <v>0</v>
      </c>
      <c r="D11" s="17">
        <v>0</v>
      </c>
    </row>
    <row r="12" spans="1:4" s="3" customFormat="1" ht="18.75" customHeight="1">
      <c r="A12" s="30" t="s">
        <v>118</v>
      </c>
      <c r="B12" s="17" t="s">
        <v>119</v>
      </c>
      <c r="C12" s="17">
        <f>SUM(C13:C16)</f>
        <v>5761425</v>
      </c>
      <c r="D12" s="17">
        <f>SUM(D13:D16)</f>
        <v>16121497</v>
      </c>
    </row>
    <row r="13" spans="1:4" s="3" customFormat="1" ht="18.75" customHeight="1">
      <c r="A13" s="30"/>
      <c r="B13" s="17" t="s">
        <v>325</v>
      </c>
      <c r="C13" s="17">
        <v>1200000</v>
      </c>
      <c r="D13" s="17">
        <v>1200000</v>
      </c>
    </row>
    <row r="14" spans="1:4" s="3" customFormat="1" ht="18.75" customHeight="1">
      <c r="A14" s="30"/>
      <c r="B14" s="17" t="s">
        <v>326</v>
      </c>
      <c r="C14" s="17">
        <v>1461425</v>
      </c>
      <c r="D14" s="17">
        <v>5487975</v>
      </c>
    </row>
    <row r="15" spans="1:4" s="3" customFormat="1" ht="18.75" customHeight="1">
      <c r="A15" s="30"/>
      <c r="B15" s="17" t="s">
        <v>327</v>
      </c>
      <c r="C15" s="17">
        <v>3100000</v>
      </c>
      <c r="D15" s="17">
        <v>3100000</v>
      </c>
    </row>
    <row r="16" spans="1:4" s="3" customFormat="1" ht="18.75" customHeight="1">
      <c r="A16" s="30"/>
      <c r="B16" s="281" t="s">
        <v>358</v>
      </c>
      <c r="C16" s="17">
        <v>0</v>
      </c>
      <c r="D16" s="17">
        <v>6333522</v>
      </c>
    </row>
    <row r="17" spans="1:4" s="3" customFormat="1" ht="14.25" customHeight="1">
      <c r="A17" s="114" t="s">
        <v>32</v>
      </c>
      <c r="B17" s="115" t="s">
        <v>33</v>
      </c>
      <c r="C17" s="117">
        <f>C18</f>
        <v>20775853</v>
      </c>
      <c r="D17" s="117">
        <f>D18</f>
        <v>35774187</v>
      </c>
    </row>
    <row r="18" spans="1:4" s="3" customFormat="1" ht="17.25" customHeight="1">
      <c r="A18" s="30" t="s">
        <v>34</v>
      </c>
      <c r="B18" s="17" t="s">
        <v>35</v>
      </c>
      <c r="C18" s="17">
        <f>SUM(C19:C22)</f>
        <v>20775853</v>
      </c>
      <c r="D18" s="17">
        <f>SUM(D19:D22)</f>
        <v>35774187</v>
      </c>
    </row>
    <row r="19" spans="1:4" s="3" customFormat="1" ht="17.25" customHeight="1">
      <c r="A19" s="30"/>
      <c r="B19" s="155" t="s">
        <v>322</v>
      </c>
      <c r="C19" s="17">
        <v>2057300</v>
      </c>
      <c r="D19" s="17">
        <v>2057300</v>
      </c>
    </row>
    <row r="20" spans="1:4" s="3" customFormat="1" ht="17.25" customHeight="1">
      <c r="A20" s="30"/>
      <c r="B20" s="155" t="s">
        <v>323</v>
      </c>
      <c r="C20" s="17">
        <v>2480937</v>
      </c>
      <c r="D20" s="17">
        <v>2480937</v>
      </c>
    </row>
    <row r="21" spans="1:4" s="3" customFormat="1" ht="17.25" customHeight="1">
      <c r="A21" s="30"/>
      <c r="B21" s="155" t="s">
        <v>324</v>
      </c>
      <c r="C21" s="17">
        <v>16237616</v>
      </c>
      <c r="D21" s="17">
        <v>16237616</v>
      </c>
    </row>
    <row r="22" spans="1:4" s="3" customFormat="1" ht="17.25" customHeight="1">
      <c r="A22" s="30"/>
      <c r="B22" s="155" t="s">
        <v>358</v>
      </c>
      <c r="C22" s="17">
        <v>0</v>
      </c>
      <c r="D22" s="17">
        <v>14998334</v>
      </c>
    </row>
    <row r="23" spans="1:4" s="3" customFormat="1" ht="14.25" customHeight="1">
      <c r="A23" s="114" t="s">
        <v>37</v>
      </c>
      <c r="B23" s="115" t="s">
        <v>10</v>
      </c>
      <c r="C23" s="117">
        <f>SUM(C24:C28)</f>
        <v>14800000</v>
      </c>
      <c r="D23" s="117">
        <f>SUM(D24:D28)</f>
        <v>14800000</v>
      </c>
    </row>
    <row r="24" spans="1:4" s="3" customFormat="1" ht="14.25" customHeight="1">
      <c r="A24" s="156" t="s">
        <v>89</v>
      </c>
      <c r="B24" s="34" t="s">
        <v>90</v>
      </c>
      <c r="C24" s="17">
        <v>5000000</v>
      </c>
      <c r="D24" s="17">
        <v>5000000</v>
      </c>
    </row>
    <row r="25" spans="1:4" s="3" customFormat="1" ht="14.25" customHeight="1">
      <c r="A25" s="30" t="s">
        <v>38</v>
      </c>
      <c r="B25" s="17" t="s">
        <v>0</v>
      </c>
      <c r="C25" s="17">
        <v>8500000</v>
      </c>
      <c r="D25" s="17">
        <v>8500000</v>
      </c>
    </row>
    <row r="26" spans="1:4" s="3" customFormat="1" ht="14.25" customHeight="1">
      <c r="A26" s="30" t="s">
        <v>39</v>
      </c>
      <c r="B26" s="17" t="s">
        <v>47</v>
      </c>
      <c r="C26" s="17">
        <v>1300000</v>
      </c>
      <c r="D26" s="17">
        <v>1300000</v>
      </c>
    </row>
    <row r="27" spans="1:4" s="3" customFormat="1" ht="26.25" customHeight="1">
      <c r="A27" s="30" t="s">
        <v>48</v>
      </c>
      <c r="B27" s="17" t="s">
        <v>135</v>
      </c>
      <c r="C27" s="17">
        <v>0</v>
      </c>
      <c r="D27" s="17">
        <v>0</v>
      </c>
    </row>
    <row r="28" spans="1:4" s="3" customFormat="1" ht="14.25" customHeight="1">
      <c r="A28" s="30" t="s">
        <v>49</v>
      </c>
      <c r="B28" s="17" t="s">
        <v>136</v>
      </c>
      <c r="C28" s="17">
        <v>0</v>
      </c>
      <c r="D28" s="17">
        <v>0</v>
      </c>
    </row>
    <row r="29" spans="1:4" s="3" customFormat="1" ht="15" customHeight="1">
      <c r="A29" s="114" t="s">
        <v>50</v>
      </c>
      <c r="B29" s="115" t="s">
        <v>182</v>
      </c>
      <c r="C29" s="115">
        <v>3500000</v>
      </c>
      <c r="D29" s="115">
        <v>3500000</v>
      </c>
    </row>
    <row r="30" spans="1:4" s="3" customFormat="1" ht="15" customHeight="1">
      <c r="A30" s="114" t="s">
        <v>51</v>
      </c>
      <c r="B30" s="115" t="s">
        <v>183</v>
      </c>
      <c r="C30" s="116">
        <f>SUM(C31:C34)</f>
        <v>4700000</v>
      </c>
      <c r="D30" s="116">
        <f>SUM(D31:D34)</f>
        <v>4700000</v>
      </c>
    </row>
    <row r="31" spans="1:4" s="3" customFormat="1" ht="15" customHeight="1">
      <c r="A31" s="16" t="s">
        <v>52</v>
      </c>
      <c r="B31" s="17" t="s">
        <v>53</v>
      </c>
      <c r="C31" s="17">
        <v>4700000</v>
      </c>
      <c r="D31" s="17">
        <v>4700000</v>
      </c>
    </row>
    <row r="32" spans="1:4" s="3" customFormat="1" ht="15" customHeight="1">
      <c r="A32" s="16" t="s">
        <v>91</v>
      </c>
      <c r="B32" s="17" t="s">
        <v>92</v>
      </c>
      <c r="C32" s="17"/>
      <c r="D32" s="17"/>
    </row>
    <row r="33" spans="1:4" s="3" customFormat="1" ht="15" customHeight="1">
      <c r="A33" s="16" t="s">
        <v>93</v>
      </c>
      <c r="B33" s="17" t="s">
        <v>94</v>
      </c>
      <c r="C33" s="17"/>
      <c r="D33" s="17"/>
    </row>
    <row r="34" spans="1:4" s="3" customFormat="1" ht="15" customHeight="1">
      <c r="A34" s="16" t="s">
        <v>95</v>
      </c>
      <c r="B34" s="17" t="s">
        <v>96</v>
      </c>
      <c r="C34" s="17"/>
      <c r="D34" s="17"/>
    </row>
    <row r="35" spans="1:4" s="3" customFormat="1" ht="15" customHeight="1">
      <c r="A35" s="114" t="s">
        <v>54</v>
      </c>
      <c r="B35" s="115" t="s">
        <v>184</v>
      </c>
      <c r="C35" s="115">
        <v>0</v>
      </c>
      <c r="D35" s="115">
        <v>0</v>
      </c>
    </row>
    <row r="36" spans="1:4" s="3" customFormat="1" ht="15" customHeight="1">
      <c r="A36" s="118" t="s">
        <v>55</v>
      </c>
      <c r="B36" s="117" t="s">
        <v>185</v>
      </c>
      <c r="C36" s="117">
        <f>C37+C38</f>
        <v>0</v>
      </c>
      <c r="D36" s="117">
        <f>D37+D38</f>
        <v>0</v>
      </c>
    </row>
    <row r="37" spans="1:4" s="3" customFormat="1" ht="24.75" customHeight="1">
      <c r="A37" s="16" t="s">
        <v>56</v>
      </c>
      <c r="B37" s="17" t="s">
        <v>57</v>
      </c>
      <c r="C37" s="17">
        <v>0</v>
      </c>
      <c r="D37" s="17">
        <v>0</v>
      </c>
    </row>
    <row r="38" spans="1:4" s="3" customFormat="1" ht="15" customHeight="1">
      <c r="A38" s="16" t="s">
        <v>58</v>
      </c>
      <c r="B38" s="17" t="s">
        <v>59</v>
      </c>
      <c r="C38" s="17">
        <v>0</v>
      </c>
      <c r="D38" s="17">
        <v>0</v>
      </c>
    </row>
    <row r="39" spans="1:4" s="3" customFormat="1" ht="15" customHeight="1">
      <c r="A39" s="97" t="s">
        <v>60</v>
      </c>
      <c r="B39" s="98" t="s">
        <v>127</v>
      </c>
      <c r="C39" s="98">
        <f>C3+C17+C23+C29+C35+C36+C30</f>
        <v>94451513</v>
      </c>
      <c r="D39" s="98">
        <f>D3+D17+D23+D29+D35+D36+D30</f>
        <v>120430919</v>
      </c>
    </row>
    <row r="40" spans="1:4" s="3" customFormat="1" ht="15.75" customHeight="1">
      <c r="A40" s="114" t="s">
        <v>61</v>
      </c>
      <c r="B40" s="115" t="s">
        <v>186</v>
      </c>
      <c r="C40" s="115">
        <f>SUM(C42:C44)</f>
        <v>41158760</v>
      </c>
      <c r="D40" s="115">
        <f>SUM(D42:D44)</f>
        <v>41409396</v>
      </c>
    </row>
    <row r="41" spans="1:4" s="3" customFormat="1" ht="14.25" customHeight="1">
      <c r="A41" s="17" t="s">
        <v>62</v>
      </c>
      <c r="B41" s="17" t="s">
        <v>63</v>
      </c>
      <c r="C41" s="17"/>
      <c r="D41" s="17"/>
    </row>
    <row r="42" spans="1:4" s="3" customFormat="1" ht="21" customHeight="1">
      <c r="A42" s="26" t="s">
        <v>64</v>
      </c>
      <c r="B42" s="26" t="s">
        <v>227</v>
      </c>
      <c r="C42" s="17">
        <v>0</v>
      </c>
      <c r="D42" s="17">
        <v>0</v>
      </c>
    </row>
    <row r="43" spans="1:4" s="3" customFormat="1" ht="14.25" customHeight="1">
      <c r="A43" s="26" t="s">
        <v>192</v>
      </c>
      <c r="B43" s="92" t="s">
        <v>191</v>
      </c>
      <c r="C43" s="17">
        <v>0</v>
      </c>
      <c r="D43" s="17">
        <v>0</v>
      </c>
    </row>
    <row r="44" spans="1:4" s="3" customFormat="1" ht="14.25" customHeight="1">
      <c r="A44" s="26" t="s">
        <v>65</v>
      </c>
      <c r="B44" s="26" t="s">
        <v>228</v>
      </c>
      <c r="C44" s="17">
        <v>41158760</v>
      </c>
      <c r="D44" s="17">
        <v>41409396</v>
      </c>
    </row>
    <row r="45" spans="1:5" ht="15.75" customHeight="1">
      <c r="A45" s="97"/>
      <c r="B45" s="98" t="s">
        <v>66</v>
      </c>
      <c r="C45" s="98">
        <f>C39+C40</f>
        <v>135610273</v>
      </c>
      <c r="D45" s="98">
        <f>D39+D40</f>
        <v>161840315</v>
      </c>
      <c r="E45" s="278"/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600" verticalDpi="600" orientation="portrait" paperSize="9" scale="93" r:id="rId1"/>
  <headerFooter alignWithMargins="0">
    <oddHeader>&amp;C&amp;"Times New Roman CE,Félkövér dőlt"ZALASZABAR KÖZSÉG  ÖNKORMÁNYZATA
 BEVÉTELI ELŐIRÁNYZATAI ROVATONKÉNT
2019. ÉVBEN&amp;R&amp;"Times New Roman CE,Félkövér dőlt"2.a melléklet
Adatok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view="pageLayout" workbookViewId="0" topLeftCell="A1">
      <selection activeCell="F1" sqref="F1:H1"/>
    </sheetView>
  </sheetViews>
  <sheetFormatPr defaultColWidth="9.00390625" defaultRowHeight="12.75"/>
  <cols>
    <col min="1" max="1" width="9.375" style="6" customWidth="1"/>
    <col min="2" max="2" width="50.50390625" style="6" customWidth="1"/>
    <col min="3" max="3" width="16.375" style="6" customWidth="1"/>
    <col min="4" max="4" width="12.375" style="6" customWidth="1"/>
    <col min="5" max="5" width="14.625" style="6" customWidth="1"/>
    <col min="6" max="6" width="15.125" style="6" customWidth="1"/>
    <col min="7" max="7" width="9.375" style="6" customWidth="1"/>
    <col min="8" max="8" width="12.625" style="6" bestFit="1" customWidth="1"/>
    <col min="9" max="9" width="14.50390625" style="6" bestFit="1" customWidth="1"/>
    <col min="10" max="16384" width="9.375" style="6" customWidth="1"/>
  </cols>
  <sheetData>
    <row r="1" spans="1:8" s="13" customFormat="1" ht="49.5" customHeight="1" thickBot="1">
      <c r="A1" s="99" t="s">
        <v>146</v>
      </c>
      <c r="B1" s="99" t="s">
        <v>124</v>
      </c>
      <c r="C1" s="283" t="s">
        <v>215</v>
      </c>
      <c r="D1" s="283"/>
      <c r="E1" s="283"/>
      <c r="F1" s="284" t="s">
        <v>356</v>
      </c>
      <c r="G1" s="285"/>
      <c r="H1" s="286"/>
    </row>
    <row r="2" spans="1:8" s="13" customFormat="1" ht="36.75" customHeight="1">
      <c r="A2" s="28" t="s">
        <v>226</v>
      </c>
      <c r="B2" s="29" t="s">
        <v>231</v>
      </c>
      <c r="C2" s="243" t="s">
        <v>315</v>
      </c>
      <c r="D2" s="244" t="s">
        <v>316</v>
      </c>
      <c r="E2" s="244" t="s">
        <v>125</v>
      </c>
      <c r="F2" s="243" t="s">
        <v>315</v>
      </c>
      <c r="G2" s="244" t="s">
        <v>316</v>
      </c>
      <c r="H2" s="244" t="s">
        <v>125</v>
      </c>
    </row>
    <row r="3" spans="1:8" s="14" customFormat="1" ht="12.75">
      <c r="A3" s="106" t="s">
        <v>147</v>
      </c>
      <c r="B3" s="107" t="s">
        <v>111</v>
      </c>
      <c r="C3" s="108">
        <v>30957355</v>
      </c>
      <c r="D3" s="111">
        <v>0</v>
      </c>
      <c r="E3" s="111">
        <f>C3+D3</f>
        <v>30957355</v>
      </c>
      <c r="F3" s="108">
        <v>36999879</v>
      </c>
      <c r="G3" s="111">
        <v>0</v>
      </c>
      <c r="H3" s="111">
        <f>F3+G3</f>
        <v>36999879</v>
      </c>
    </row>
    <row r="4" spans="1:8" s="10" customFormat="1" ht="12.75">
      <c r="A4" s="106" t="s">
        <v>148</v>
      </c>
      <c r="B4" s="107" t="s">
        <v>178</v>
      </c>
      <c r="C4" s="108">
        <v>6324900</v>
      </c>
      <c r="D4" s="111">
        <v>0</v>
      </c>
      <c r="E4" s="111">
        <f aca="true" t="shared" si="0" ref="E4:E22">C4+D4</f>
        <v>6324900</v>
      </c>
      <c r="F4" s="108">
        <v>7442576</v>
      </c>
      <c r="G4" s="111">
        <v>0</v>
      </c>
      <c r="H4" s="111">
        <f aca="true" t="shared" si="1" ref="H4:H22">F4+G4</f>
        <v>7442576</v>
      </c>
    </row>
    <row r="5" spans="1:8" s="10" customFormat="1" ht="12.75">
      <c r="A5" s="106" t="s">
        <v>149</v>
      </c>
      <c r="B5" s="109" t="s">
        <v>179</v>
      </c>
      <c r="C5" s="108">
        <v>37091393</v>
      </c>
      <c r="D5" s="111">
        <v>0</v>
      </c>
      <c r="E5" s="111">
        <f t="shared" si="0"/>
        <v>37091393</v>
      </c>
      <c r="F5" s="108">
        <v>46442764</v>
      </c>
      <c r="G5" s="111">
        <v>0</v>
      </c>
      <c r="H5" s="111">
        <f t="shared" si="1"/>
        <v>46442764</v>
      </c>
    </row>
    <row r="6" spans="1:8" s="10" customFormat="1" ht="12.75">
      <c r="A6" s="106" t="s">
        <v>150</v>
      </c>
      <c r="B6" s="109" t="s">
        <v>11</v>
      </c>
      <c r="C6" s="108">
        <v>5790000</v>
      </c>
      <c r="D6" s="111">
        <v>0</v>
      </c>
      <c r="E6" s="111">
        <f t="shared" si="0"/>
        <v>5790000</v>
      </c>
      <c r="F6" s="108">
        <v>5790000</v>
      </c>
      <c r="G6" s="111">
        <v>0</v>
      </c>
      <c r="H6" s="111">
        <f t="shared" si="1"/>
        <v>5790000</v>
      </c>
    </row>
    <row r="7" spans="1:8" s="10" customFormat="1" ht="12.75">
      <c r="A7" s="106" t="s">
        <v>151</v>
      </c>
      <c r="B7" s="109" t="s">
        <v>18</v>
      </c>
      <c r="C7" s="108">
        <v>29839590</v>
      </c>
      <c r="D7" s="111">
        <v>0</v>
      </c>
      <c r="E7" s="111">
        <f t="shared" si="0"/>
        <v>29839590</v>
      </c>
      <c r="F7" s="108">
        <v>2967741</v>
      </c>
      <c r="G7" s="111">
        <v>0</v>
      </c>
      <c r="H7" s="111">
        <f t="shared" si="1"/>
        <v>2967741</v>
      </c>
    </row>
    <row r="8" spans="1:8" s="10" customFormat="1" ht="12.75">
      <c r="A8" s="18"/>
      <c r="B8" s="93" t="s">
        <v>328</v>
      </c>
      <c r="C8" s="25">
        <v>585200</v>
      </c>
      <c r="D8" s="21"/>
      <c r="E8" s="111">
        <f t="shared" si="0"/>
        <v>585200</v>
      </c>
      <c r="F8" s="25">
        <v>585200</v>
      </c>
      <c r="G8" s="21"/>
      <c r="H8" s="111">
        <f t="shared" si="1"/>
        <v>585200</v>
      </c>
    </row>
    <row r="9" spans="1:8" s="10" customFormat="1" ht="12.75">
      <c r="A9" s="18"/>
      <c r="B9" s="93" t="s">
        <v>329</v>
      </c>
      <c r="C9" s="25">
        <v>560000</v>
      </c>
      <c r="D9" s="21"/>
      <c r="E9" s="111">
        <f t="shared" si="0"/>
        <v>560000</v>
      </c>
      <c r="F9" s="25">
        <v>560000</v>
      </c>
      <c r="G9" s="21"/>
      <c r="H9" s="111">
        <f t="shared" si="1"/>
        <v>560000</v>
      </c>
    </row>
    <row r="10" spans="1:8" s="10" customFormat="1" ht="12.75">
      <c r="A10" s="18"/>
      <c r="B10" s="93" t="s">
        <v>330</v>
      </c>
      <c r="C10" s="25">
        <v>1286717</v>
      </c>
      <c r="D10" s="21"/>
      <c r="E10" s="111">
        <f t="shared" si="0"/>
        <v>1286717</v>
      </c>
      <c r="F10" s="25">
        <v>1286717</v>
      </c>
      <c r="G10" s="21"/>
      <c r="H10" s="111">
        <f t="shared" si="1"/>
        <v>1286717</v>
      </c>
    </row>
    <row r="11" spans="1:8" s="10" customFormat="1" ht="12.75">
      <c r="A11" s="18"/>
      <c r="B11" s="93" t="s">
        <v>331</v>
      </c>
      <c r="C11" s="25">
        <v>151200</v>
      </c>
      <c r="D11" s="21"/>
      <c r="E11" s="111">
        <f t="shared" si="0"/>
        <v>151200</v>
      </c>
      <c r="F11" s="25">
        <v>151200</v>
      </c>
      <c r="G11" s="21"/>
      <c r="H11" s="111">
        <f t="shared" si="1"/>
        <v>151200</v>
      </c>
    </row>
    <row r="12" spans="1:8" s="10" customFormat="1" ht="12.75">
      <c r="A12" s="18"/>
      <c r="B12" s="93" t="s">
        <v>359</v>
      </c>
      <c r="C12" s="25">
        <v>27256473</v>
      </c>
      <c r="D12" s="21">
        <v>0</v>
      </c>
      <c r="E12" s="111">
        <f t="shared" si="0"/>
        <v>27256473</v>
      </c>
      <c r="F12" s="25">
        <v>384324</v>
      </c>
      <c r="G12" s="21">
        <v>0</v>
      </c>
      <c r="H12" s="111">
        <f t="shared" si="1"/>
        <v>384324</v>
      </c>
    </row>
    <row r="13" spans="1:8" s="10" customFormat="1" ht="13.5">
      <c r="A13" s="104"/>
      <c r="B13" s="100" t="s">
        <v>187</v>
      </c>
      <c r="C13" s="101">
        <f>SUM(C3:C7)</f>
        <v>110003238</v>
      </c>
      <c r="D13" s="101">
        <f>SUM(D3:D7)</f>
        <v>0</v>
      </c>
      <c r="E13" s="111">
        <f t="shared" si="0"/>
        <v>110003238</v>
      </c>
      <c r="F13" s="101">
        <f>SUM(F3:F7)</f>
        <v>99642960</v>
      </c>
      <c r="G13" s="101">
        <f>SUM(G3:G7)</f>
        <v>0</v>
      </c>
      <c r="H13" s="111">
        <f t="shared" si="1"/>
        <v>99642960</v>
      </c>
    </row>
    <row r="14" spans="1:8" s="10" customFormat="1" ht="12.75">
      <c r="A14" s="110" t="s">
        <v>152</v>
      </c>
      <c r="B14" s="111" t="s">
        <v>17</v>
      </c>
      <c r="C14" s="111">
        <v>2791900</v>
      </c>
      <c r="D14" s="111">
        <v>0</v>
      </c>
      <c r="E14" s="111">
        <f t="shared" si="0"/>
        <v>2791900</v>
      </c>
      <c r="F14" s="111">
        <v>2089750</v>
      </c>
      <c r="G14" s="111">
        <v>0</v>
      </c>
      <c r="H14" s="111">
        <f t="shared" si="1"/>
        <v>2089750</v>
      </c>
    </row>
    <row r="15" spans="1:8" s="10" customFormat="1" ht="12.75">
      <c r="A15" s="110" t="s">
        <v>153</v>
      </c>
      <c r="B15" s="111" t="s">
        <v>16</v>
      </c>
      <c r="C15" s="111">
        <v>39721082</v>
      </c>
      <c r="D15" s="111">
        <v>0</v>
      </c>
      <c r="E15" s="111">
        <f t="shared" si="0"/>
        <v>39721082</v>
      </c>
      <c r="F15" s="111">
        <v>76762916</v>
      </c>
      <c r="G15" s="111">
        <v>0</v>
      </c>
      <c r="H15" s="111">
        <f t="shared" si="1"/>
        <v>76762916</v>
      </c>
    </row>
    <row r="16" spans="1:8" s="10" customFormat="1" ht="12.75">
      <c r="A16" s="110" t="s">
        <v>154</v>
      </c>
      <c r="B16" s="111" t="s">
        <v>78</v>
      </c>
      <c r="C16" s="111">
        <v>0</v>
      </c>
      <c r="D16" s="111">
        <v>0</v>
      </c>
      <c r="E16" s="111">
        <f t="shared" si="0"/>
        <v>0</v>
      </c>
      <c r="F16" s="111">
        <v>0</v>
      </c>
      <c r="G16" s="111">
        <v>0</v>
      </c>
      <c r="H16" s="111">
        <f t="shared" si="1"/>
        <v>0</v>
      </c>
    </row>
    <row r="17" spans="1:8" s="10" customFormat="1" ht="13.5">
      <c r="A17" s="102"/>
      <c r="B17" s="100" t="s">
        <v>188</v>
      </c>
      <c r="C17" s="101">
        <f>SUM(C14:C16)</f>
        <v>42512982</v>
      </c>
      <c r="D17" s="101">
        <f>SUM(D14:D16)</f>
        <v>0</v>
      </c>
      <c r="E17" s="111">
        <f t="shared" si="0"/>
        <v>42512982</v>
      </c>
      <c r="F17" s="101">
        <f>SUM(F14:F16)</f>
        <v>78852666</v>
      </c>
      <c r="G17" s="101">
        <f>SUM(G14:G16)</f>
        <v>0</v>
      </c>
      <c r="H17" s="111">
        <f t="shared" si="1"/>
        <v>78852666</v>
      </c>
    </row>
    <row r="18" spans="1:8" s="10" customFormat="1" ht="18" customHeight="1">
      <c r="A18" s="103" t="s">
        <v>79</v>
      </c>
      <c r="B18" s="100" t="s">
        <v>80</v>
      </c>
      <c r="C18" s="101">
        <f>SUM(C13+C17)</f>
        <v>152516220</v>
      </c>
      <c r="D18" s="101">
        <f>SUM(D13+D17)</f>
        <v>0</v>
      </c>
      <c r="E18" s="111">
        <f t="shared" si="0"/>
        <v>152516220</v>
      </c>
      <c r="F18" s="101">
        <f>SUM(F13+F17)</f>
        <v>178495626</v>
      </c>
      <c r="G18" s="101">
        <f>SUM(G13+G17)</f>
        <v>0</v>
      </c>
      <c r="H18" s="111">
        <f t="shared" si="1"/>
        <v>178495626</v>
      </c>
    </row>
    <row r="19" spans="1:8" s="10" customFormat="1" ht="16.5" customHeight="1">
      <c r="A19" s="110" t="s">
        <v>81</v>
      </c>
      <c r="B19" s="112" t="s">
        <v>126</v>
      </c>
      <c r="C19" s="113">
        <f>SUM(C20:C21)</f>
        <v>1547521</v>
      </c>
      <c r="D19" s="113">
        <v>0</v>
      </c>
      <c r="E19" s="111">
        <f t="shared" si="0"/>
        <v>1547521</v>
      </c>
      <c r="F19" s="113">
        <f>SUM(F20:F21)</f>
        <v>1798157</v>
      </c>
      <c r="G19" s="113">
        <v>0</v>
      </c>
      <c r="H19" s="111">
        <f t="shared" si="1"/>
        <v>1798157</v>
      </c>
    </row>
    <row r="20" spans="1:8" s="10" customFormat="1" ht="16.5" customHeight="1">
      <c r="A20" s="19"/>
      <c r="B20" s="20" t="s">
        <v>218</v>
      </c>
      <c r="C20" s="105">
        <v>0</v>
      </c>
      <c r="D20" s="21">
        <v>0</v>
      </c>
      <c r="E20" s="111">
        <f t="shared" si="0"/>
        <v>0</v>
      </c>
      <c r="F20" s="105">
        <v>0</v>
      </c>
      <c r="G20" s="21">
        <v>0</v>
      </c>
      <c r="H20" s="111">
        <f t="shared" si="1"/>
        <v>0</v>
      </c>
    </row>
    <row r="21" spans="1:8" s="10" customFormat="1" ht="16.5" customHeight="1">
      <c r="A21" s="19"/>
      <c r="B21" s="20" t="s">
        <v>219</v>
      </c>
      <c r="C21" s="105">
        <v>1547521</v>
      </c>
      <c r="D21" s="21">
        <v>0</v>
      </c>
      <c r="E21" s="111">
        <f t="shared" si="0"/>
        <v>1547521</v>
      </c>
      <c r="F21" s="105">
        <v>1798157</v>
      </c>
      <c r="G21" s="21">
        <v>0</v>
      </c>
      <c r="H21" s="111">
        <f t="shared" si="1"/>
        <v>1798157</v>
      </c>
    </row>
    <row r="22" spans="1:8" s="11" customFormat="1" ht="18.75" customHeight="1">
      <c r="A22" s="102"/>
      <c r="B22" s="100" t="s">
        <v>117</v>
      </c>
      <c r="C22" s="101">
        <f>SUM(C18:C19)</f>
        <v>154063741</v>
      </c>
      <c r="D22" s="101">
        <f>SUM(D18:D19)</f>
        <v>0</v>
      </c>
      <c r="E22" s="111">
        <f t="shared" si="0"/>
        <v>154063741</v>
      </c>
      <c r="F22" s="101">
        <f>SUM(F18:F19)</f>
        <v>180293783</v>
      </c>
      <c r="G22" s="101">
        <f>SUM(G18:G19)</f>
        <v>0</v>
      </c>
      <c r="H22" s="111">
        <f t="shared" si="1"/>
        <v>180293783</v>
      </c>
    </row>
    <row r="23" spans="1:3" s="2" customFormat="1" ht="12.75">
      <c r="A23" s="23"/>
      <c r="B23" s="22"/>
      <c r="C23" s="22"/>
    </row>
    <row r="24" spans="1:3" s="1" customFormat="1" ht="12.75">
      <c r="A24" s="23"/>
      <c r="B24" s="23"/>
      <c r="C24" s="23"/>
    </row>
    <row r="25" spans="1:3" s="1" customFormat="1" ht="12.75">
      <c r="A25" s="23"/>
      <c r="B25" s="23"/>
      <c r="C25" s="23"/>
    </row>
    <row r="26" spans="1:3" s="1" customFormat="1" ht="12.75">
      <c r="A26" s="23"/>
      <c r="B26" s="23"/>
      <c r="C26" s="23"/>
    </row>
    <row r="27" spans="1:3" s="1" customFormat="1" ht="12.75">
      <c r="A27" s="23"/>
      <c r="B27" s="23"/>
      <c r="C27" s="23"/>
    </row>
    <row r="28" spans="1:3" s="1" customFormat="1" ht="12.75">
      <c r="A28" s="23"/>
      <c r="B28" s="23"/>
      <c r="C28" s="23"/>
    </row>
    <row r="29" spans="1:3" s="1" customFormat="1" ht="12.75">
      <c r="A29" s="23"/>
      <c r="B29" s="23"/>
      <c r="C29" s="23"/>
    </row>
    <row r="30" spans="1:3" s="1" customFormat="1" ht="12.75">
      <c r="A30" s="23"/>
      <c r="B30" s="23"/>
      <c r="C30" s="23"/>
    </row>
    <row r="31" spans="1:3" s="1" customFormat="1" ht="12.75">
      <c r="A31" s="23"/>
      <c r="B31" s="23"/>
      <c r="C31" s="23"/>
    </row>
    <row r="32" spans="1:3" s="1" customFormat="1" ht="12.75">
      <c r="A32" s="23"/>
      <c r="B32" s="23"/>
      <c r="C32" s="23"/>
    </row>
    <row r="33" spans="1:3" s="1" customFormat="1" ht="12.75">
      <c r="A33" s="24"/>
      <c r="B33" s="23"/>
      <c r="C33" s="23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2:3" ht="12.75">
      <c r="B39" s="24"/>
      <c r="C39" s="24"/>
    </row>
  </sheetData>
  <sheetProtection/>
  <mergeCells count="2">
    <mergeCell ref="C1:E1"/>
    <mergeCell ref="F1:H1"/>
  </mergeCells>
  <printOptions horizontalCentered="1"/>
  <pageMargins left="0.3937007874015748" right="0.35433070866141736" top="1.3779527559055118" bottom="0.6692913385826772" header="0.7874015748031497" footer="0.5118110236220472"/>
  <pageSetup horizontalDpi="600" verticalDpi="600" orientation="landscape" paperSize="9" scale="87" r:id="rId1"/>
  <headerFooter alignWithMargins="0">
    <oddHeader>&amp;C&amp;"Times New Roman CE,Félkövér dőlt"ZALASZABAR KÖZSÉG ÖNKORMÁNYZATA ÉS INTÉZMÉNYEI 
ÖSSZESÍTETT KIADÁSI ELŐIRÁNYZATAI 
ROVATONKÉNT 2019.  ÉVBEN
&amp;R&amp;"Times New Roman CE,Félkövér dőlt"3. melléklet
Adatok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view="pageLayout" workbookViewId="0" topLeftCell="A1">
      <selection activeCell="I23" sqref="I23"/>
    </sheetView>
  </sheetViews>
  <sheetFormatPr defaultColWidth="9.00390625" defaultRowHeight="12.75"/>
  <cols>
    <col min="1" max="1" width="9.375" style="6" customWidth="1"/>
    <col min="2" max="2" width="50.50390625" style="6" customWidth="1"/>
    <col min="3" max="3" width="16.375" style="6" customWidth="1"/>
    <col min="4" max="4" width="12.375" style="6" customWidth="1"/>
    <col min="5" max="5" width="14.625" style="6" customWidth="1"/>
    <col min="6" max="6" width="13.00390625" style="6" customWidth="1"/>
    <col min="7" max="7" width="11.50390625" style="6" bestFit="1" customWidth="1"/>
    <col min="8" max="8" width="12.375" style="6" customWidth="1"/>
    <col min="9" max="9" width="12.625" style="6" bestFit="1" customWidth="1"/>
    <col min="10" max="16384" width="9.375" style="6" customWidth="1"/>
  </cols>
  <sheetData>
    <row r="1" spans="1:8" s="13" customFormat="1" ht="49.5" customHeight="1" thickBot="1">
      <c r="A1" s="99" t="s">
        <v>146</v>
      </c>
      <c r="B1" s="99" t="s">
        <v>124</v>
      </c>
      <c r="C1" s="283" t="s">
        <v>215</v>
      </c>
      <c r="D1" s="283"/>
      <c r="E1" s="283"/>
      <c r="F1" s="284" t="s">
        <v>356</v>
      </c>
      <c r="G1" s="285"/>
      <c r="H1" s="286"/>
    </row>
    <row r="2" spans="1:8" s="13" customFormat="1" ht="36.75" customHeight="1">
      <c r="A2" s="28" t="s">
        <v>226</v>
      </c>
      <c r="B2" s="29" t="s">
        <v>231</v>
      </c>
      <c r="C2" s="243" t="s">
        <v>315</v>
      </c>
      <c r="D2" s="244" t="s">
        <v>316</v>
      </c>
      <c r="E2" s="244" t="s">
        <v>125</v>
      </c>
      <c r="F2" s="243" t="s">
        <v>315</v>
      </c>
      <c r="G2" s="244" t="s">
        <v>316</v>
      </c>
      <c r="H2" s="244" t="s">
        <v>125</v>
      </c>
    </row>
    <row r="3" spans="1:8" s="14" customFormat="1" ht="12.75">
      <c r="A3" s="106" t="s">
        <v>147</v>
      </c>
      <c r="B3" s="107" t="s">
        <v>111</v>
      </c>
      <c r="C3" s="108">
        <v>7171390</v>
      </c>
      <c r="D3" s="111">
        <v>0</v>
      </c>
      <c r="E3" s="111">
        <f>SUM(C3:D3)</f>
        <v>7171390</v>
      </c>
      <c r="F3" s="108">
        <v>12313914</v>
      </c>
      <c r="G3" s="111">
        <v>0</v>
      </c>
      <c r="H3" s="111">
        <f aca="true" t="shared" si="0" ref="H3:H16">SUM(F3:G3)</f>
        <v>12313914</v>
      </c>
    </row>
    <row r="4" spans="1:8" s="10" customFormat="1" ht="12.75">
      <c r="A4" s="106" t="s">
        <v>148</v>
      </c>
      <c r="B4" s="107" t="s">
        <v>178</v>
      </c>
      <c r="C4" s="108">
        <v>1383511</v>
      </c>
      <c r="D4" s="111">
        <v>0</v>
      </c>
      <c r="E4" s="111">
        <f aca="true" t="shared" si="1" ref="E4:E22">SUM(C4:D4)</f>
        <v>1383511</v>
      </c>
      <c r="F4" s="108">
        <v>2343687</v>
      </c>
      <c r="G4" s="111">
        <v>0</v>
      </c>
      <c r="H4" s="111">
        <f t="shared" si="0"/>
        <v>2343687</v>
      </c>
    </row>
    <row r="5" spans="1:8" s="10" customFormat="1" ht="12.75">
      <c r="A5" s="106" t="s">
        <v>149</v>
      </c>
      <c r="B5" s="109" t="s">
        <v>179</v>
      </c>
      <c r="C5" s="108">
        <v>22082000</v>
      </c>
      <c r="D5" s="111">
        <v>0</v>
      </c>
      <c r="E5" s="111">
        <f>SUM(C5:D5)</f>
        <v>22082000</v>
      </c>
      <c r="F5" s="108">
        <v>30490871</v>
      </c>
      <c r="G5" s="111">
        <v>0</v>
      </c>
      <c r="H5" s="111">
        <f t="shared" si="0"/>
        <v>30490871</v>
      </c>
    </row>
    <row r="6" spans="1:8" s="10" customFormat="1" ht="12.75">
      <c r="A6" s="106" t="s">
        <v>150</v>
      </c>
      <c r="B6" s="109" t="s">
        <v>11</v>
      </c>
      <c r="C6" s="108">
        <v>5790000</v>
      </c>
      <c r="D6" s="111">
        <v>0</v>
      </c>
      <c r="E6" s="111">
        <f t="shared" si="1"/>
        <v>5790000</v>
      </c>
      <c r="F6" s="108">
        <v>5790000</v>
      </c>
      <c r="G6" s="111">
        <v>0</v>
      </c>
      <c r="H6" s="111">
        <f t="shared" si="0"/>
        <v>5790000</v>
      </c>
    </row>
    <row r="7" spans="1:8" s="10" customFormat="1" ht="12.75">
      <c r="A7" s="106" t="s">
        <v>151</v>
      </c>
      <c r="B7" s="109" t="s">
        <v>18</v>
      </c>
      <c r="C7" s="108">
        <f>SUM(C8:C12)</f>
        <v>29839590</v>
      </c>
      <c r="D7" s="111">
        <v>0</v>
      </c>
      <c r="E7" s="111">
        <f>SUM(C7:D7)</f>
        <v>29839590</v>
      </c>
      <c r="F7" s="108">
        <f>SUM(F8:F12)</f>
        <v>2967741</v>
      </c>
      <c r="G7" s="111">
        <v>0</v>
      </c>
      <c r="H7" s="111">
        <f t="shared" si="0"/>
        <v>2967741</v>
      </c>
    </row>
    <row r="8" spans="1:8" s="10" customFormat="1" ht="12.75">
      <c r="A8" s="18"/>
      <c r="B8" s="93" t="s">
        <v>328</v>
      </c>
      <c r="C8" s="25">
        <v>585200</v>
      </c>
      <c r="D8" s="21"/>
      <c r="E8" s="105">
        <f t="shared" si="1"/>
        <v>585200</v>
      </c>
      <c r="F8" s="25">
        <v>585200</v>
      </c>
      <c r="G8" s="21"/>
      <c r="H8" s="105">
        <f t="shared" si="0"/>
        <v>585200</v>
      </c>
    </row>
    <row r="9" spans="1:8" s="10" customFormat="1" ht="12.75">
      <c r="A9" s="18"/>
      <c r="B9" s="93" t="s">
        <v>329</v>
      </c>
      <c r="C9" s="25">
        <v>560000</v>
      </c>
      <c r="D9" s="21"/>
      <c r="E9" s="105">
        <f t="shared" si="1"/>
        <v>560000</v>
      </c>
      <c r="F9" s="25">
        <v>560000</v>
      </c>
      <c r="G9" s="21"/>
      <c r="H9" s="105">
        <f t="shared" si="0"/>
        <v>560000</v>
      </c>
    </row>
    <row r="10" spans="1:8" s="10" customFormat="1" ht="12.75">
      <c r="A10" s="18"/>
      <c r="B10" s="93" t="s">
        <v>330</v>
      </c>
      <c r="C10" s="25">
        <v>1286717</v>
      </c>
      <c r="D10" s="21"/>
      <c r="E10" s="105">
        <v>17500000</v>
      </c>
      <c r="F10" s="25">
        <v>1286717</v>
      </c>
      <c r="G10" s="21"/>
      <c r="H10" s="105">
        <f t="shared" si="0"/>
        <v>1286717</v>
      </c>
    </row>
    <row r="11" spans="1:8" s="10" customFormat="1" ht="12.75">
      <c r="A11" s="18"/>
      <c r="B11" s="93" t="s">
        <v>331</v>
      </c>
      <c r="C11" s="25">
        <v>151200</v>
      </c>
      <c r="D11" s="21"/>
      <c r="E11" s="105">
        <v>62250000</v>
      </c>
      <c r="F11" s="25">
        <v>151200</v>
      </c>
      <c r="G11" s="21"/>
      <c r="H11" s="105">
        <f t="shared" si="0"/>
        <v>151200</v>
      </c>
    </row>
    <row r="12" spans="1:8" s="10" customFormat="1" ht="12.75">
      <c r="A12" s="18"/>
      <c r="B12" s="93" t="s">
        <v>216</v>
      </c>
      <c r="C12" s="25">
        <v>27256473</v>
      </c>
      <c r="D12" s="21"/>
      <c r="E12" s="105">
        <f t="shared" si="1"/>
        <v>27256473</v>
      </c>
      <c r="F12" s="25">
        <v>384624</v>
      </c>
      <c r="G12" s="21"/>
      <c r="H12" s="105">
        <f t="shared" si="0"/>
        <v>384624</v>
      </c>
    </row>
    <row r="13" spans="1:8" s="10" customFormat="1" ht="13.5">
      <c r="A13" s="104"/>
      <c r="B13" s="100" t="s">
        <v>187</v>
      </c>
      <c r="C13" s="101">
        <f>SUM(C3:C7)</f>
        <v>66266491</v>
      </c>
      <c r="D13" s="101">
        <f>SUM(D3:D7)</f>
        <v>0</v>
      </c>
      <c r="E13" s="245">
        <f t="shared" si="1"/>
        <v>66266491</v>
      </c>
      <c r="F13" s="101">
        <f>SUM(F3:F7)</f>
        <v>53906213</v>
      </c>
      <c r="G13" s="101">
        <f>SUM(G3:G7)</f>
        <v>0</v>
      </c>
      <c r="H13" s="245">
        <f t="shared" si="0"/>
        <v>53906213</v>
      </c>
    </row>
    <row r="14" spans="1:8" s="10" customFormat="1" ht="12.75">
      <c r="A14" s="110" t="s">
        <v>152</v>
      </c>
      <c r="B14" s="111" t="s">
        <v>17</v>
      </c>
      <c r="C14" s="111">
        <v>1741900</v>
      </c>
      <c r="D14" s="111">
        <v>0</v>
      </c>
      <c r="E14" s="111">
        <v>173717898</v>
      </c>
      <c r="F14" s="111">
        <v>1039750</v>
      </c>
      <c r="G14" s="111">
        <v>0</v>
      </c>
      <c r="H14" s="111">
        <f t="shared" si="0"/>
        <v>1039750</v>
      </c>
    </row>
    <row r="15" spans="1:8" s="10" customFormat="1" ht="12.75">
      <c r="A15" s="110" t="s">
        <v>153</v>
      </c>
      <c r="B15" s="111" t="s">
        <v>16</v>
      </c>
      <c r="C15" s="111">
        <v>39721082</v>
      </c>
      <c r="D15" s="111">
        <v>0</v>
      </c>
      <c r="E15" s="111">
        <v>216471104</v>
      </c>
      <c r="F15" s="111">
        <v>76762916</v>
      </c>
      <c r="G15" s="111">
        <v>0</v>
      </c>
      <c r="H15" s="111">
        <f t="shared" si="0"/>
        <v>76762916</v>
      </c>
    </row>
    <row r="16" spans="1:8" s="10" customFormat="1" ht="12.75">
      <c r="A16" s="110" t="s">
        <v>154</v>
      </c>
      <c r="B16" s="111" t="s">
        <v>78</v>
      </c>
      <c r="C16" s="111">
        <v>0</v>
      </c>
      <c r="D16" s="111">
        <v>0</v>
      </c>
      <c r="E16" s="111">
        <f t="shared" si="1"/>
        <v>0</v>
      </c>
      <c r="F16" s="111">
        <v>0</v>
      </c>
      <c r="G16" s="111">
        <v>0</v>
      </c>
      <c r="H16" s="111">
        <f t="shared" si="0"/>
        <v>0</v>
      </c>
    </row>
    <row r="17" spans="1:8" s="10" customFormat="1" ht="13.5">
      <c r="A17" s="102"/>
      <c r="B17" s="100" t="s">
        <v>188</v>
      </c>
      <c r="C17" s="101">
        <f>SUM(C14:C16)</f>
        <v>41462982</v>
      </c>
      <c r="D17" s="101">
        <f>SUM(D14:D16)</f>
        <v>0</v>
      </c>
      <c r="E17" s="245">
        <f t="shared" si="1"/>
        <v>41462982</v>
      </c>
      <c r="F17" s="101">
        <f>SUM(F14:F16)</f>
        <v>77802666</v>
      </c>
      <c r="G17" s="101">
        <f>SUM(G14:G16)</f>
        <v>0</v>
      </c>
      <c r="H17" s="245">
        <f aca="true" t="shared" si="2" ref="H17:H23">SUM(F17:G17)</f>
        <v>77802666</v>
      </c>
    </row>
    <row r="18" spans="1:8" s="10" customFormat="1" ht="18" customHeight="1">
      <c r="A18" s="103" t="s">
        <v>79</v>
      </c>
      <c r="B18" s="100" t="s">
        <v>80</v>
      </c>
      <c r="C18" s="101">
        <f>SUM(C13+C17)</f>
        <v>107729473</v>
      </c>
      <c r="D18" s="101">
        <f>SUM(D13+D17)</f>
        <v>0</v>
      </c>
      <c r="E18" s="245">
        <f t="shared" si="1"/>
        <v>107729473</v>
      </c>
      <c r="F18" s="101">
        <f>SUM(F13+F17)</f>
        <v>131708879</v>
      </c>
      <c r="G18" s="101">
        <f>SUM(G13+G17)</f>
        <v>0</v>
      </c>
      <c r="H18" s="245">
        <f t="shared" si="2"/>
        <v>131708879</v>
      </c>
    </row>
    <row r="19" spans="1:8" s="10" customFormat="1" ht="16.5" customHeight="1">
      <c r="A19" s="110" t="s">
        <v>81</v>
      </c>
      <c r="B19" s="112" t="s">
        <v>126</v>
      </c>
      <c r="C19" s="113">
        <f>C20+C21+C22</f>
        <v>27880800</v>
      </c>
      <c r="D19" s="113">
        <v>0</v>
      </c>
      <c r="E19" s="111">
        <f t="shared" si="1"/>
        <v>27880800</v>
      </c>
      <c r="F19" s="113">
        <f>F20+F21+F22</f>
        <v>30131436</v>
      </c>
      <c r="G19" s="113">
        <v>0</v>
      </c>
      <c r="H19" s="111">
        <f t="shared" si="2"/>
        <v>30131436</v>
      </c>
    </row>
    <row r="20" spans="1:8" s="10" customFormat="1" ht="16.5" customHeight="1">
      <c r="A20" s="19"/>
      <c r="B20" s="20" t="s">
        <v>218</v>
      </c>
      <c r="C20" s="105">
        <v>0</v>
      </c>
      <c r="D20" s="21">
        <v>0</v>
      </c>
      <c r="E20" s="105">
        <f t="shared" si="1"/>
        <v>0</v>
      </c>
      <c r="F20" s="105">
        <v>0</v>
      </c>
      <c r="G20" s="21">
        <v>0</v>
      </c>
      <c r="H20" s="105">
        <f t="shared" si="2"/>
        <v>0</v>
      </c>
    </row>
    <row r="21" spans="1:8" s="10" customFormat="1" ht="16.5" customHeight="1">
      <c r="A21" s="19"/>
      <c r="B21" s="20" t="s">
        <v>219</v>
      </c>
      <c r="C21" s="105">
        <v>1547521</v>
      </c>
      <c r="D21" s="21">
        <v>0</v>
      </c>
      <c r="E21" s="105">
        <f t="shared" si="1"/>
        <v>1547521</v>
      </c>
      <c r="F21" s="105">
        <v>1798157</v>
      </c>
      <c r="G21" s="21">
        <v>0</v>
      </c>
      <c r="H21" s="105">
        <f t="shared" si="2"/>
        <v>1798157</v>
      </c>
    </row>
    <row r="22" spans="1:8" s="10" customFormat="1" ht="16.5" customHeight="1">
      <c r="A22" s="19"/>
      <c r="B22" s="20" t="s">
        <v>220</v>
      </c>
      <c r="C22" s="105">
        <v>26333279</v>
      </c>
      <c r="D22" s="21">
        <v>0</v>
      </c>
      <c r="E22" s="105">
        <f t="shared" si="1"/>
        <v>26333279</v>
      </c>
      <c r="F22" s="105">
        <v>28333279</v>
      </c>
      <c r="G22" s="21">
        <v>0</v>
      </c>
      <c r="H22" s="105">
        <f t="shared" si="2"/>
        <v>28333279</v>
      </c>
    </row>
    <row r="23" spans="1:9" s="11" customFormat="1" ht="18.75" customHeight="1">
      <c r="A23" s="102"/>
      <c r="B23" s="100" t="s">
        <v>117</v>
      </c>
      <c r="C23" s="101">
        <f>SUM(C18:C19)</f>
        <v>135610273</v>
      </c>
      <c r="D23" s="101">
        <f>SUM(D18:D19)</f>
        <v>0</v>
      </c>
      <c r="E23" s="245">
        <f>SUM(C23:D23)</f>
        <v>135610273</v>
      </c>
      <c r="F23" s="101">
        <f>SUM(F18:F19)</f>
        <v>161840315</v>
      </c>
      <c r="G23" s="101">
        <f>SUM(G18:G19)</f>
        <v>0</v>
      </c>
      <c r="H23" s="245">
        <f t="shared" si="2"/>
        <v>161840315</v>
      </c>
      <c r="I23" s="11">
        <f>H23-H22</f>
        <v>133507036</v>
      </c>
    </row>
    <row r="24" spans="1:3" s="2" customFormat="1" ht="12.75">
      <c r="A24" s="23"/>
      <c r="B24" s="22"/>
      <c r="C24" s="22"/>
    </row>
    <row r="25" spans="1:3" s="1" customFormat="1" ht="12.75">
      <c r="A25" s="23"/>
      <c r="B25" s="23"/>
      <c r="C25" s="23"/>
    </row>
    <row r="26" spans="1:3" s="1" customFormat="1" ht="12.75">
      <c r="A26" s="23"/>
      <c r="B26" s="23"/>
      <c r="C26" s="23"/>
    </row>
    <row r="27" spans="1:3" s="1" customFormat="1" ht="12.75">
      <c r="A27" s="23"/>
      <c r="B27" s="23"/>
      <c r="C27" s="23"/>
    </row>
    <row r="28" spans="1:3" s="1" customFormat="1" ht="12.75">
      <c r="A28" s="23"/>
      <c r="B28" s="23"/>
      <c r="C28" s="23"/>
    </row>
    <row r="29" spans="1:3" s="1" customFormat="1" ht="12.75">
      <c r="A29" s="23"/>
      <c r="B29" s="23"/>
      <c r="C29" s="23"/>
    </row>
    <row r="30" spans="1:3" s="1" customFormat="1" ht="12.75">
      <c r="A30" s="23"/>
      <c r="B30" s="23"/>
      <c r="C30" s="23"/>
    </row>
    <row r="31" spans="1:3" s="1" customFormat="1" ht="12.75">
      <c r="A31" s="23"/>
      <c r="B31" s="23"/>
      <c r="C31" s="23"/>
    </row>
    <row r="32" spans="1:3" s="1" customFormat="1" ht="12.75">
      <c r="A32" s="23"/>
      <c r="B32" s="23"/>
      <c r="C32" s="23"/>
    </row>
    <row r="33" spans="1:3" s="1" customFormat="1" ht="12.75">
      <c r="A33" s="23"/>
      <c r="B33" s="23"/>
      <c r="C33" s="23"/>
    </row>
    <row r="34" spans="1:3" s="1" customFormat="1" ht="12.75">
      <c r="A34" s="24"/>
      <c r="B34" s="23"/>
      <c r="C34" s="23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2:3" ht="12.75">
      <c r="B40" s="24"/>
      <c r="C40" s="24"/>
    </row>
  </sheetData>
  <sheetProtection/>
  <mergeCells count="2">
    <mergeCell ref="C1:E1"/>
    <mergeCell ref="F1:H1"/>
  </mergeCells>
  <printOptions horizontalCentered="1"/>
  <pageMargins left="0.3937007874015748" right="0.35433070866141736" top="1.3779527559055118" bottom="0.6692913385826772" header="0.7874015748031497" footer="0.5118110236220472"/>
  <pageSetup horizontalDpi="600" verticalDpi="600" orientation="landscape" paperSize="9" scale="87" r:id="rId1"/>
  <headerFooter alignWithMargins="0">
    <oddHeader>&amp;C&amp;"Times New Roman CE,Félkövér dőlt"ZALASZABAR KÖZSÉG  ÖNKORMÁNYZATA
 KIADÁSI ELŐIRÁNYZATAI 
ROVATONKÉNT 2019.  ÉVBEN
&amp;R&amp;"Times New Roman CE,Félkövér dőlt"3.a melléklet
Adatok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view="pageLayout" workbookViewId="0" topLeftCell="A1">
      <selection activeCell="H22" sqref="H22"/>
    </sheetView>
  </sheetViews>
  <sheetFormatPr defaultColWidth="9.00390625" defaultRowHeight="12.75"/>
  <cols>
    <col min="1" max="1" width="7.50390625" style="9" customWidth="1"/>
    <col min="2" max="2" width="59.00390625" style="7" customWidth="1"/>
    <col min="3" max="3" width="19.625" style="7" customWidth="1"/>
    <col min="4" max="4" width="18.875" style="6" customWidth="1"/>
    <col min="5" max="5" width="12.625" style="6" bestFit="1" customWidth="1"/>
    <col min="6" max="16384" width="9.375" style="6" customWidth="1"/>
  </cols>
  <sheetData>
    <row r="1" spans="1:4" s="3" customFormat="1" ht="43.5" customHeight="1" thickBot="1">
      <c r="A1" s="95" t="s">
        <v>146</v>
      </c>
      <c r="B1" s="96" t="s">
        <v>124</v>
      </c>
      <c r="C1" s="279" t="s">
        <v>213</v>
      </c>
      <c r="D1" s="279" t="s">
        <v>356</v>
      </c>
    </row>
    <row r="2" spans="1:4" s="3" customFormat="1" ht="55.5" customHeight="1">
      <c r="A2" s="157"/>
      <c r="B2" s="158"/>
      <c r="C2" s="159" t="s">
        <v>332</v>
      </c>
      <c r="D2" s="159" t="s">
        <v>332</v>
      </c>
    </row>
    <row r="3" spans="1:4" s="8" customFormat="1" ht="14.25" customHeight="1">
      <c r="A3" s="12" t="s">
        <v>19</v>
      </c>
      <c r="B3" s="15" t="s">
        <v>108</v>
      </c>
      <c r="C3" s="15"/>
      <c r="D3" s="15"/>
    </row>
    <row r="4" spans="1:4" s="3" customFormat="1" ht="14.25" customHeight="1">
      <c r="A4" s="114" t="s">
        <v>20</v>
      </c>
      <c r="B4" s="115" t="s">
        <v>21</v>
      </c>
      <c r="C4" s="117">
        <f>SUM(C5:C5)</f>
        <v>0</v>
      </c>
      <c r="D4" s="117">
        <f>SUM(D5:D5)</f>
        <v>0</v>
      </c>
    </row>
    <row r="5" spans="1:4" s="3" customFormat="1" ht="24" customHeight="1">
      <c r="A5" s="30" t="s">
        <v>118</v>
      </c>
      <c r="B5" s="17" t="s">
        <v>119</v>
      </c>
      <c r="C5" s="17">
        <v>0</v>
      </c>
      <c r="D5" s="17">
        <v>0</v>
      </c>
    </row>
    <row r="6" spans="1:4" s="3" customFormat="1" ht="14.25" customHeight="1">
      <c r="A6" s="114" t="s">
        <v>32</v>
      </c>
      <c r="B6" s="115" t="s">
        <v>33</v>
      </c>
      <c r="C6" s="117">
        <f>C7</f>
        <v>0</v>
      </c>
      <c r="D6" s="117">
        <f>D7</f>
        <v>0</v>
      </c>
    </row>
    <row r="7" spans="1:4" s="3" customFormat="1" ht="22.5" customHeight="1">
      <c r="A7" s="30" t="s">
        <v>34</v>
      </c>
      <c r="B7" s="17" t="s">
        <v>35</v>
      </c>
      <c r="C7" s="17">
        <v>0</v>
      </c>
      <c r="D7" s="17">
        <v>0</v>
      </c>
    </row>
    <row r="8" spans="1:4" s="3" customFormat="1" ht="14.25" customHeight="1">
      <c r="A8" s="114" t="s">
        <v>37</v>
      </c>
      <c r="B8" s="115" t="s">
        <v>10</v>
      </c>
      <c r="C8" s="117">
        <v>0</v>
      </c>
      <c r="D8" s="117">
        <v>0</v>
      </c>
    </row>
    <row r="9" spans="1:4" s="3" customFormat="1" ht="15" customHeight="1">
      <c r="A9" s="114" t="s">
        <v>50</v>
      </c>
      <c r="B9" s="115" t="s">
        <v>182</v>
      </c>
      <c r="C9" s="115">
        <v>18453468</v>
      </c>
      <c r="D9" s="115">
        <v>18453468</v>
      </c>
    </row>
    <row r="10" spans="1:4" s="3" customFormat="1" ht="15" customHeight="1">
      <c r="A10" s="114" t="s">
        <v>51</v>
      </c>
      <c r="B10" s="115" t="s">
        <v>183</v>
      </c>
      <c r="C10" s="116"/>
      <c r="D10" s="116"/>
    </row>
    <row r="11" spans="1:4" s="3" customFormat="1" ht="15" customHeight="1">
      <c r="A11" s="114" t="s">
        <v>54</v>
      </c>
      <c r="B11" s="115" t="s">
        <v>184</v>
      </c>
      <c r="C11" s="115">
        <v>0</v>
      </c>
      <c r="D11" s="115">
        <v>0</v>
      </c>
    </row>
    <row r="12" spans="1:4" s="3" customFormat="1" ht="15" customHeight="1">
      <c r="A12" s="118" t="s">
        <v>55</v>
      </c>
      <c r="B12" s="117" t="s">
        <v>185</v>
      </c>
      <c r="C12" s="117">
        <f>C13</f>
        <v>0</v>
      </c>
      <c r="D12" s="117">
        <f>D13</f>
        <v>0</v>
      </c>
    </row>
    <row r="13" spans="1:4" s="3" customFormat="1" ht="24.75" customHeight="1">
      <c r="A13" s="16" t="s">
        <v>56</v>
      </c>
      <c r="B13" s="17" t="s">
        <v>57</v>
      </c>
      <c r="C13" s="17">
        <v>0</v>
      </c>
      <c r="D13" s="17">
        <v>0</v>
      </c>
    </row>
    <row r="14" spans="1:4" s="3" customFormat="1" ht="15" customHeight="1">
      <c r="A14" s="97" t="s">
        <v>60</v>
      </c>
      <c r="B14" s="98" t="s">
        <v>127</v>
      </c>
      <c r="C14" s="98">
        <f>C4+C6+C8+C9+C11+C12</f>
        <v>18453468</v>
      </c>
      <c r="D14" s="98">
        <f>D4+D6+D8+D9+D11+D12</f>
        <v>18453468</v>
      </c>
    </row>
    <row r="15" spans="1:4" s="3" customFormat="1" ht="15.75" customHeight="1">
      <c r="A15" s="97" t="s">
        <v>61</v>
      </c>
      <c r="B15" s="98" t="s">
        <v>186</v>
      </c>
      <c r="C15" s="98">
        <f>C16+C17</f>
        <v>26333279</v>
      </c>
      <c r="D15" s="98">
        <f>D16+D17</f>
        <v>28333279</v>
      </c>
    </row>
    <row r="16" spans="1:4" s="3" customFormat="1" ht="14.25" customHeight="1">
      <c r="A16" s="26" t="s">
        <v>65</v>
      </c>
      <c r="B16" s="26" t="s">
        <v>228</v>
      </c>
      <c r="C16" s="17">
        <v>0</v>
      </c>
      <c r="D16" s="17">
        <v>0</v>
      </c>
    </row>
    <row r="17" spans="1:4" s="3" customFormat="1" ht="14.25" customHeight="1">
      <c r="A17" s="26"/>
      <c r="B17" s="26" t="s">
        <v>87</v>
      </c>
      <c r="C17" s="17">
        <v>26333279</v>
      </c>
      <c r="D17" s="17">
        <v>28333279</v>
      </c>
    </row>
    <row r="18" spans="1:4" ht="15.75" customHeight="1">
      <c r="A18" s="97"/>
      <c r="B18" s="98" t="s">
        <v>66</v>
      </c>
      <c r="C18" s="98">
        <f>C14+C15</f>
        <v>44786747</v>
      </c>
      <c r="D18" s="98">
        <f>D14+D15</f>
        <v>46786747</v>
      </c>
    </row>
    <row r="19" spans="1:4" ht="15.75" customHeight="1">
      <c r="A19" s="160"/>
      <c r="B19" s="161"/>
      <c r="C19" s="161"/>
      <c r="D19" s="161"/>
    </row>
    <row r="20" spans="1:4" ht="13.5">
      <c r="A20" s="28" t="s">
        <v>226</v>
      </c>
      <c r="B20" s="29" t="s">
        <v>231</v>
      </c>
      <c r="C20" s="28"/>
      <c r="D20" s="28"/>
    </row>
    <row r="21" spans="1:4" ht="12.75">
      <c r="A21" s="106" t="s">
        <v>147</v>
      </c>
      <c r="B21" s="107" t="s">
        <v>111</v>
      </c>
      <c r="C21" s="108">
        <v>23785965</v>
      </c>
      <c r="D21" s="108">
        <v>24685965</v>
      </c>
    </row>
    <row r="22" spans="1:4" ht="12.75">
      <c r="A22" s="106" t="s">
        <v>148</v>
      </c>
      <c r="B22" s="107" t="s">
        <v>178</v>
      </c>
      <c r="C22" s="108">
        <v>4941389</v>
      </c>
      <c r="D22" s="108">
        <v>5098889</v>
      </c>
    </row>
    <row r="23" spans="1:4" ht="12.75">
      <c r="A23" s="106" t="s">
        <v>149</v>
      </c>
      <c r="B23" s="109" t="s">
        <v>179</v>
      </c>
      <c r="C23" s="108">
        <v>15009393</v>
      </c>
      <c r="D23" s="108">
        <v>15951893</v>
      </c>
    </row>
    <row r="24" spans="1:4" ht="12.75">
      <c r="A24" s="106" t="s">
        <v>150</v>
      </c>
      <c r="B24" s="109" t="s">
        <v>11</v>
      </c>
      <c r="C24" s="108">
        <v>0</v>
      </c>
      <c r="D24" s="108">
        <v>0</v>
      </c>
    </row>
    <row r="25" spans="1:4" ht="12.75">
      <c r="A25" s="106" t="s">
        <v>151</v>
      </c>
      <c r="B25" s="109" t="s">
        <v>18</v>
      </c>
      <c r="C25" s="108">
        <v>0</v>
      </c>
      <c r="D25" s="108">
        <v>0</v>
      </c>
    </row>
    <row r="26" spans="1:4" ht="12.75">
      <c r="A26" s="18"/>
      <c r="B26" s="93" t="s">
        <v>229</v>
      </c>
      <c r="C26" s="25">
        <v>0</v>
      </c>
      <c r="D26" s="25">
        <v>0</v>
      </c>
    </row>
    <row r="27" spans="1:4" ht="13.5">
      <c r="A27" s="104"/>
      <c r="B27" s="100" t="s">
        <v>187</v>
      </c>
      <c r="C27" s="101">
        <f>SUM(C21:C25)</f>
        <v>43736747</v>
      </c>
      <c r="D27" s="101">
        <f>SUM(D21:D25)</f>
        <v>45736747</v>
      </c>
    </row>
    <row r="28" spans="1:4" ht="12.75">
      <c r="A28" s="110" t="s">
        <v>152</v>
      </c>
      <c r="B28" s="111" t="s">
        <v>17</v>
      </c>
      <c r="C28" s="111">
        <v>1050000</v>
      </c>
      <c r="D28" s="111">
        <v>1050000</v>
      </c>
    </row>
    <row r="29" spans="1:4" ht="12.75">
      <c r="A29" s="110" t="s">
        <v>153</v>
      </c>
      <c r="B29" s="111" t="s">
        <v>16</v>
      </c>
      <c r="C29" s="111">
        <v>0</v>
      </c>
      <c r="D29" s="111">
        <v>0</v>
      </c>
    </row>
    <row r="30" spans="1:4" ht="12.75">
      <c r="A30" s="110" t="s">
        <v>154</v>
      </c>
      <c r="B30" s="111" t="s">
        <v>78</v>
      </c>
      <c r="C30" s="111">
        <f>C31</f>
        <v>0</v>
      </c>
      <c r="D30" s="111">
        <f>D31</f>
        <v>0</v>
      </c>
    </row>
    <row r="31" spans="1:4" ht="12.75">
      <c r="A31" s="19"/>
      <c r="B31" s="94" t="s">
        <v>217</v>
      </c>
      <c r="C31" s="21">
        <v>0</v>
      </c>
      <c r="D31" s="21">
        <v>0</v>
      </c>
    </row>
    <row r="32" spans="1:4" ht="13.5">
      <c r="A32" s="102"/>
      <c r="B32" s="100" t="s">
        <v>188</v>
      </c>
      <c r="C32" s="101">
        <f>SUM(C28:C30)</f>
        <v>1050000</v>
      </c>
      <c r="D32" s="101">
        <f>SUM(D28:D30)</f>
        <v>1050000</v>
      </c>
    </row>
    <row r="33" spans="1:4" ht="13.5">
      <c r="A33" s="103" t="s">
        <v>79</v>
      </c>
      <c r="B33" s="100" t="s">
        <v>80</v>
      </c>
      <c r="C33" s="101">
        <f>SUM(C27+C32)</f>
        <v>44786747</v>
      </c>
      <c r="D33" s="101">
        <f>SUM(D27+D32)</f>
        <v>46786747</v>
      </c>
    </row>
    <row r="34" spans="1:4" ht="13.5">
      <c r="A34" s="110" t="s">
        <v>81</v>
      </c>
      <c r="B34" s="112" t="s">
        <v>126</v>
      </c>
      <c r="C34" s="113">
        <v>0</v>
      </c>
      <c r="D34" s="113">
        <v>0</v>
      </c>
    </row>
    <row r="35" spans="1:5" ht="13.5">
      <c r="A35" s="102"/>
      <c r="B35" s="100" t="s">
        <v>230</v>
      </c>
      <c r="C35" s="101">
        <f>SUM(C33:C34)</f>
        <v>44786747</v>
      </c>
      <c r="D35" s="101">
        <f>SUM(D33:D34)</f>
        <v>46786747</v>
      </c>
      <c r="E35" s="278">
        <f>D35+'3.a'!H23-D17</f>
        <v>180293783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600" verticalDpi="600" orientation="portrait" paperSize="9" scale="93" r:id="rId1"/>
  <headerFooter alignWithMargins="0">
    <oddHeader>&amp;C&amp;"Times New Roman CE,Félkövér dőlt"ZALASZABAR KÖZSÉG ÖNKORMÁNYZATA ÁLTAL IRÁNYÍTOTT KÖLTSÉGVETÉSI SZERVEK 
 BEVÉTELI ÉS KIADÁSI ELŐIRÁNYZATAI  ROVATONKÉNT
2019. ÉVBEN&amp;R&amp;"Times New Roman CE,Félkövér dőlt"4. melléklet
Adatok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view="pageLayout" zoomScaleNormal="90" workbookViewId="0" topLeftCell="A16">
      <selection activeCell="L40" sqref="L40"/>
    </sheetView>
  </sheetViews>
  <sheetFormatPr defaultColWidth="9.00390625" defaultRowHeight="12.75"/>
  <cols>
    <col min="1" max="1" width="67.625" style="35" customWidth="1"/>
    <col min="2" max="3" width="9.625" style="44" customWidth="1"/>
    <col min="4" max="4" width="11.625" style="44" customWidth="1"/>
    <col min="5" max="5" width="12.00390625" style="44" customWidth="1"/>
    <col min="6" max="6" width="12.875" style="44" customWidth="1"/>
    <col min="7" max="7" width="15.00390625" style="44" hidden="1" customWidth="1"/>
    <col min="8" max="11" width="9.375" style="35" customWidth="1"/>
    <col min="12" max="12" width="11.875" style="35" customWidth="1"/>
    <col min="13" max="13" width="10.50390625" style="35" bestFit="1" customWidth="1"/>
    <col min="14" max="16384" width="9.375" style="35" customWidth="1"/>
  </cols>
  <sheetData>
    <row r="1" spans="1:12" ht="15" customHeight="1" thickBot="1">
      <c r="A1" s="140"/>
      <c r="B1" s="287" t="s">
        <v>221</v>
      </c>
      <c r="C1" s="288"/>
      <c r="D1" s="288"/>
      <c r="E1" s="288"/>
      <c r="F1" s="288"/>
      <c r="G1" s="289" t="s">
        <v>140</v>
      </c>
      <c r="H1" s="287" t="s">
        <v>356</v>
      </c>
      <c r="I1" s="288"/>
      <c r="J1" s="288"/>
      <c r="K1" s="288"/>
      <c r="L1" s="288"/>
    </row>
    <row r="2" spans="1:12" s="36" customFormat="1" ht="32.25" customHeight="1" thickBot="1">
      <c r="A2" s="141" t="s">
        <v>2</v>
      </c>
      <c r="B2" s="142" t="s">
        <v>3</v>
      </c>
      <c r="C2" s="143" t="s">
        <v>4</v>
      </c>
      <c r="D2" s="143" t="s">
        <v>5</v>
      </c>
      <c r="E2" s="143" t="s">
        <v>128</v>
      </c>
      <c r="F2" s="144" t="s">
        <v>222</v>
      </c>
      <c r="G2" s="290"/>
      <c r="H2" s="142" t="s">
        <v>3</v>
      </c>
      <c r="I2" s="143" t="s">
        <v>4</v>
      </c>
      <c r="J2" s="143" t="s">
        <v>5</v>
      </c>
      <c r="K2" s="143" t="s">
        <v>128</v>
      </c>
      <c r="L2" s="144" t="s">
        <v>222</v>
      </c>
    </row>
    <row r="3" spans="1:12" s="36" customFormat="1" ht="11.25" customHeight="1">
      <c r="A3" s="53"/>
      <c r="B3" s="54"/>
      <c r="C3" s="55"/>
      <c r="D3" s="55"/>
      <c r="E3" s="55"/>
      <c r="F3" s="55"/>
      <c r="G3" s="62"/>
      <c r="H3" s="54"/>
      <c r="I3" s="55"/>
      <c r="J3" s="55"/>
      <c r="K3" s="55"/>
      <c r="L3" s="55"/>
    </row>
    <row r="4" spans="1:12" ht="13.5" customHeight="1">
      <c r="A4" s="148" t="s">
        <v>6</v>
      </c>
      <c r="B4" s="149"/>
      <c r="C4" s="149"/>
      <c r="D4" s="149"/>
      <c r="E4" s="149"/>
      <c r="F4" s="150">
        <f>F6+F7+F14+F16+F17+F19+F22</f>
        <v>15287292</v>
      </c>
      <c r="G4" s="62"/>
      <c r="H4" s="149"/>
      <c r="I4" s="149"/>
      <c r="J4" s="149"/>
      <c r="K4" s="149"/>
      <c r="L4" s="150">
        <f>L6+L7+L14+L16+L17+L19+L22</f>
        <v>15287292</v>
      </c>
    </row>
    <row r="5" spans="1:12" ht="15" customHeight="1">
      <c r="A5" s="38" t="s">
        <v>97</v>
      </c>
      <c r="B5" s="39"/>
      <c r="C5" s="39">
        <v>0</v>
      </c>
      <c r="D5" s="37">
        <v>4580000</v>
      </c>
      <c r="E5" s="37">
        <f>D5*C5</f>
        <v>0</v>
      </c>
      <c r="F5" s="37"/>
      <c r="G5" s="63"/>
      <c r="H5" s="39"/>
      <c r="I5" s="39">
        <v>0</v>
      </c>
      <c r="J5" s="37">
        <v>4580000</v>
      </c>
      <c r="K5" s="37">
        <f>J5*I5</f>
        <v>0</v>
      </c>
      <c r="L5" s="37"/>
    </row>
    <row r="6" spans="1:12" ht="15" customHeight="1">
      <c r="A6" s="38" t="s">
        <v>129</v>
      </c>
      <c r="B6" s="39"/>
      <c r="C6" s="39"/>
      <c r="D6" s="37"/>
      <c r="E6" s="37"/>
      <c r="F6" s="37">
        <f>E5</f>
        <v>0</v>
      </c>
      <c r="G6" s="63"/>
      <c r="H6" s="39"/>
      <c r="I6" s="39"/>
      <c r="J6" s="37"/>
      <c r="K6" s="37"/>
      <c r="L6" s="37">
        <f>K5</f>
        <v>0</v>
      </c>
    </row>
    <row r="7" spans="1:12" ht="15" customHeight="1">
      <c r="A7" s="38" t="s">
        <v>130</v>
      </c>
      <c r="B7" s="37"/>
      <c r="C7" s="37"/>
      <c r="D7" s="37"/>
      <c r="E7" s="37"/>
      <c r="F7" s="37">
        <f>E8+E9+E10+E11</f>
        <v>7120052</v>
      </c>
      <c r="G7" s="63"/>
      <c r="H7" s="37"/>
      <c r="I7" s="37"/>
      <c r="J7" s="37"/>
      <c r="K7" s="37"/>
      <c r="L7" s="37">
        <f>K8+K9+K10+K11</f>
        <v>7120052</v>
      </c>
    </row>
    <row r="8" spans="1:12" ht="15" customHeight="1">
      <c r="A8" s="38" t="s">
        <v>174</v>
      </c>
      <c r="B8" s="37"/>
      <c r="C8" s="40">
        <f>E8/D8</f>
        <v>104.1</v>
      </c>
      <c r="D8" s="37">
        <v>22300</v>
      </c>
      <c r="E8" s="37">
        <v>2321430</v>
      </c>
      <c r="F8" s="37"/>
      <c r="G8" s="63"/>
      <c r="H8" s="37"/>
      <c r="I8" s="40">
        <f>K8/J8</f>
        <v>104.1</v>
      </c>
      <c r="J8" s="37">
        <v>22300</v>
      </c>
      <c r="K8" s="37">
        <v>2321430</v>
      </c>
      <c r="L8" s="37"/>
    </row>
    <row r="9" spans="1:12" ht="15" customHeight="1">
      <c r="A9" s="38" t="s">
        <v>175</v>
      </c>
      <c r="B9" s="37"/>
      <c r="C9" s="40">
        <f>E9/D9</f>
        <v>10.5</v>
      </c>
      <c r="D9" s="37">
        <v>320000</v>
      </c>
      <c r="E9" s="37">
        <v>3360000</v>
      </c>
      <c r="F9" s="37"/>
      <c r="G9" s="63"/>
      <c r="H9" s="37"/>
      <c r="I9" s="40">
        <f>K9/J9</f>
        <v>10.5</v>
      </c>
      <c r="J9" s="37">
        <v>320000</v>
      </c>
      <c r="K9" s="37">
        <v>3360000</v>
      </c>
      <c r="L9" s="37"/>
    </row>
    <row r="10" spans="1:12" ht="15" customHeight="1">
      <c r="A10" s="38" t="s">
        <v>176</v>
      </c>
      <c r="B10" s="37"/>
      <c r="C10" s="37"/>
      <c r="D10" s="37"/>
      <c r="E10" s="37">
        <v>646392</v>
      </c>
      <c r="F10" s="37"/>
      <c r="G10" s="63"/>
      <c r="H10" s="37"/>
      <c r="I10" s="37"/>
      <c r="J10" s="37"/>
      <c r="K10" s="37">
        <v>646392</v>
      </c>
      <c r="L10" s="37"/>
    </row>
    <row r="11" spans="1:12" ht="15" customHeight="1">
      <c r="A11" s="38" t="s">
        <v>9</v>
      </c>
      <c r="B11" s="37"/>
      <c r="C11" s="39">
        <f>E11/D11</f>
        <v>3.49</v>
      </c>
      <c r="D11" s="37">
        <v>227000</v>
      </c>
      <c r="E11" s="37">
        <v>792230</v>
      </c>
      <c r="F11" s="37"/>
      <c r="G11" s="63"/>
      <c r="H11" s="37"/>
      <c r="I11" s="39">
        <f>K11/J11</f>
        <v>3.49</v>
      </c>
      <c r="J11" s="37">
        <v>227000</v>
      </c>
      <c r="K11" s="37">
        <v>792230</v>
      </c>
      <c r="L11" s="37"/>
    </row>
    <row r="12" spans="1:12" ht="15" customHeight="1">
      <c r="A12" s="38" t="s">
        <v>131</v>
      </c>
      <c r="B12" s="37"/>
      <c r="C12" s="37"/>
      <c r="D12" s="37"/>
      <c r="E12" s="37"/>
      <c r="F12" s="37">
        <v>0</v>
      </c>
      <c r="G12" s="63"/>
      <c r="H12" s="37"/>
      <c r="I12" s="37"/>
      <c r="J12" s="37"/>
      <c r="K12" s="37"/>
      <c r="L12" s="37">
        <v>0</v>
      </c>
    </row>
    <row r="13" spans="1:12" ht="15" customHeight="1">
      <c r="A13" s="38" t="s">
        <v>132</v>
      </c>
      <c r="B13" s="37">
        <f>E13/D13</f>
        <v>1851.851851851852</v>
      </c>
      <c r="C13" s="37"/>
      <c r="D13" s="37">
        <v>2700</v>
      </c>
      <c r="E13" s="37">
        <v>5000000</v>
      </c>
      <c r="F13" s="37"/>
      <c r="G13" s="63"/>
      <c r="H13" s="37">
        <f>K13/J13</f>
        <v>1851.851851851852</v>
      </c>
      <c r="I13" s="37"/>
      <c r="J13" s="37">
        <v>2700</v>
      </c>
      <c r="K13" s="37">
        <v>5000000</v>
      </c>
      <c r="L13" s="37"/>
    </row>
    <row r="14" spans="1:12" ht="15" customHeight="1">
      <c r="A14" s="38" t="s">
        <v>133</v>
      </c>
      <c r="B14" s="37"/>
      <c r="C14" s="37"/>
      <c r="D14" s="37"/>
      <c r="E14" s="37"/>
      <c r="F14" s="37">
        <f>E13</f>
        <v>5000000</v>
      </c>
      <c r="G14" s="63"/>
      <c r="H14" s="37"/>
      <c r="I14" s="37"/>
      <c r="J14" s="37"/>
      <c r="K14" s="37"/>
      <c r="L14" s="37">
        <f>K13</f>
        <v>5000000</v>
      </c>
    </row>
    <row r="15" spans="1:12" ht="15" customHeight="1">
      <c r="A15" s="38" t="s">
        <v>177</v>
      </c>
      <c r="B15" s="37">
        <f>E15/D15</f>
        <v>15</v>
      </c>
      <c r="C15" s="37"/>
      <c r="D15" s="37">
        <v>2550</v>
      </c>
      <c r="E15" s="37">
        <v>38250</v>
      </c>
      <c r="F15" s="37"/>
      <c r="G15" s="63"/>
      <c r="H15" s="37">
        <f>K15/J15</f>
        <v>15</v>
      </c>
      <c r="I15" s="37"/>
      <c r="J15" s="37">
        <v>2550</v>
      </c>
      <c r="K15" s="37">
        <v>38250</v>
      </c>
      <c r="L15" s="37"/>
    </row>
    <row r="16" spans="1:12" ht="15" customHeight="1">
      <c r="A16" s="38" t="s">
        <v>190</v>
      </c>
      <c r="B16" s="37"/>
      <c r="C16" s="37"/>
      <c r="D16" s="37"/>
      <c r="E16" s="37"/>
      <c r="F16" s="37">
        <f>E15</f>
        <v>38250</v>
      </c>
      <c r="G16" s="63"/>
      <c r="H16" s="37"/>
      <c r="I16" s="37"/>
      <c r="J16" s="37"/>
      <c r="K16" s="37"/>
      <c r="L16" s="37">
        <f>K15</f>
        <v>38250</v>
      </c>
    </row>
    <row r="17" spans="1:12" ht="15" customHeight="1">
      <c r="A17" s="38" t="s">
        <v>200</v>
      </c>
      <c r="B17" s="40"/>
      <c r="C17" s="64"/>
      <c r="D17" s="39">
        <v>1</v>
      </c>
      <c r="E17" s="37">
        <v>0</v>
      </c>
      <c r="F17" s="37">
        <v>0</v>
      </c>
      <c r="G17" s="63"/>
      <c r="H17" s="40"/>
      <c r="I17" s="64"/>
      <c r="J17" s="39">
        <v>1</v>
      </c>
      <c r="K17" s="37">
        <v>0</v>
      </c>
      <c r="L17" s="37">
        <v>0</v>
      </c>
    </row>
    <row r="18" spans="1:12" ht="15" customHeight="1">
      <c r="A18" s="38" t="s">
        <v>201</v>
      </c>
      <c r="B18" s="37"/>
      <c r="C18" s="37"/>
      <c r="D18" s="39"/>
      <c r="E18" s="37">
        <v>0</v>
      </c>
      <c r="F18" s="37">
        <v>0</v>
      </c>
      <c r="G18" s="63"/>
      <c r="H18" s="37"/>
      <c r="I18" s="37"/>
      <c r="J18" s="39"/>
      <c r="K18" s="37">
        <v>0</v>
      </c>
      <c r="L18" s="37">
        <v>0</v>
      </c>
    </row>
    <row r="19" spans="1:12" ht="15" customHeight="1">
      <c r="A19" s="38" t="s">
        <v>202</v>
      </c>
      <c r="B19" s="37"/>
      <c r="C19" s="37"/>
      <c r="D19" s="37"/>
      <c r="E19" s="37">
        <v>0</v>
      </c>
      <c r="F19" s="37">
        <v>2568690</v>
      </c>
      <c r="G19" s="63"/>
      <c r="H19" s="37"/>
      <c r="I19" s="37"/>
      <c r="J19" s="37"/>
      <c r="K19" s="37">
        <v>0</v>
      </c>
      <c r="L19" s="37">
        <v>2568690</v>
      </c>
    </row>
    <row r="20" spans="1:12" ht="15" customHeight="1">
      <c r="A20" s="38" t="s">
        <v>141</v>
      </c>
      <c r="B20" s="37"/>
      <c r="C20" s="37"/>
      <c r="D20" s="37"/>
      <c r="E20" s="37">
        <v>0</v>
      </c>
      <c r="F20" s="37"/>
      <c r="G20" s="63"/>
      <c r="H20" s="37"/>
      <c r="I20" s="37"/>
      <c r="J20" s="37"/>
      <c r="K20" s="37">
        <v>0</v>
      </c>
      <c r="L20" s="37"/>
    </row>
    <row r="21" spans="1:12" ht="15" customHeight="1">
      <c r="A21" s="38" t="s">
        <v>199</v>
      </c>
      <c r="B21" s="37"/>
      <c r="C21" s="37"/>
      <c r="D21" s="37"/>
      <c r="E21" s="37"/>
      <c r="F21" s="37">
        <v>0</v>
      </c>
      <c r="G21" s="63"/>
      <c r="H21" s="37"/>
      <c r="I21" s="37"/>
      <c r="J21" s="37"/>
      <c r="K21" s="37"/>
      <c r="L21" s="37">
        <v>0</v>
      </c>
    </row>
    <row r="22" spans="1:12" ht="15" customHeight="1">
      <c r="A22" s="38" t="s">
        <v>333</v>
      </c>
      <c r="B22" s="37"/>
      <c r="C22" s="37">
        <v>0</v>
      </c>
      <c r="D22" s="37">
        <v>0</v>
      </c>
      <c r="E22" s="37"/>
      <c r="F22" s="37">
        <v>560300</v>
      </c>
      <c r="G22" s="63">
        <v>80000</v>
      </c>
      <c r="H22" s="37"/>
      <c r="I22" s="37">
        <v>0</v>
      </c>
      <c r="J22" s="37">
        <v>0</v>
      </c>
      <c r="K22" s="37"/>
      <c r="L22" s="37">
        <v>560300</v>
      </c>
    </row>
    <row r="23" spans="1:12" ht="15" customHeight="1" hidden="1">
      <c r="A23" s="38" t="s">
        <v>143</v>
      </c>
      <c r="B23" s="37"/>
      <c r="C23" s="37"/>
      <c r="D23" s="37"/>
      <c r="E23" s="37"/>
      <c r="F23" s="56"/>
      <c r="G23" s="65"/>
      <c r="H23" s="37"/>
      <c r="I23" s="37"/>
      <c r="J23" s="37"/>
      <c r="K23" s="37"/>
      <c r="L23" s="56"/>
    </row>
    <row r="24" spans="1:14" ht="15" customHeight="1">
      <c r="A24" s="148" t="s">
        <v>7</v>
      </c>
      <c r="B24" s="149"/>
      <c r="C24" s="149"/>
      <c r="D24" s="149"/>
      <c r="E24" s="149"/>
      <c r="F24" s="150">
        <f>SUM(F26:F34)</f>
        <v>17479683.333333336</v>
      </c>
      <c r="G24" s="63"/>
      <c r="H24" s="149"/>
      <c r="I24" s="149"/>
      <c r="J24" s="149"/>
      <c r="K24" s="149"/>
      <c r="L24" s="150">
        <f>SUM(L26:L34)</f>
        <v>17674683.333333336</v>
      </c>
      <c r="N24" s="44"/>
    </row>
    <row r="25" spans="1:12" ht="24.75" customHeight="1">
      <c r="A25" s="41" t="s">
        <v>181</v>
      </c>
      <c r="B25" s="37"/>
      <c r="C25" s="37"/>
      <c r="D25" s="37"/>
      <c r="E25" s="37"/>
      <c r="F25" s="37"/>
      <c r="G25" s="63"/>
      <c r="H25" s="37"/>
      <c r="I25" s="37"/>
      <c r="J25" s="37"/>
      <c r="K25" s="37"/>
      <c r="L25" s="37"/>
    </row>
    <row r="26" spans="1:12" ht="15" customHeight="1">
      <c r="A26" s="41" t="s">
        <v>134</v>
      </c>
      <c r="B26" s="37"/>
      <c r="C26" s="40">
        <v>2.8</v>
      </c>
      <c r="D26" s="37">
        <v>4371500</v>
      </c>
      <c r="E26" s="39"/>
      <c r="F26" s="37">
        <f>2.8/12*8*D26</f>
        <v>8160133.333333332</v>
      </c>
      <c r="G26" s="37">
        <v>407137200</v>
      </c>
      <c r="H26" s="37"/>
      <c r="I26" s="40">
        <v>2.8</v>
      </c>
      <c r="J26" s="37">
        <v>4371500</v>
      </c>
      <c r="K26" s="39"/>
      <c r="L26" s="37">
        <f>2.8/12*8*J26+195000</f>
        <v>8355133.333333332</v>
      </c>
    </row>
    <row r="27" spans="1:12" ht="15" customHeight="1">
      <c r="A27" s="41" t="s">
        <v>137</v>
      </c>
      <c r="B27" s="37"/>
      <c r="C27" s="40">
        <v>3.1</v>
      </c>
      <c r="D27" s="37">
        <v>4371500</v>
      </c>
      <c r="E27" s="39"/>
      <c r="F27" s="37">
        <f>3.1/12*4*D27</f>
        <v>4517216.666666667</v>
      </c>
      <c r="G27" s="63">
        <v>195909000</v>
      </c>
      <c r="H27" s="37"/>
      <c r="I27" s="40">
        <v>3.1</v>
      </c>
      <c r="J27" s="37">
        <v>4371500</v>
      </c>
      <c r="K27" s="39"/>
      <c r="L27" s="37">
        <f>3.1/12*4*J27</f>
        <v>4517216.666666667</v>
      </c>
    </row>
    <row r="28" spans="1:12" ht="24.75" customHeight="1">
      <c r="A28" s="41" t="s">
        <v>138</v>
      </c>
      <c r="B28" s="37"/>
      <c r="C28" s="37">
        <v>1</v>
      </c>
      <c r="D28" s="37">
        <v>2205000</v>
      </c>
      <c r="E28" s="42"/>
      <c r="F28" s="37">
        <f>D28*C28/12*8</f>
        <v>1470000</v>
      </c>
      <c r="G28" s="63">
        <v>133770000</v>
      </c>
      <c r="H28" s="37"/>
      <c r="I28" s="37">
        <v>1</v>
      </c>
      <c r="J28" s="37">
        <v>2205000</v>
      </c>
      <c r="K28" s="42"/>
      <c r="L28" s="37">
        <f>J28*I28/12*8</f>
        <v>1470000</v>
      </c>
    </row>
    <row r="29" spans="1:12" ht="24.75" customHeight="1">
      <c r="A29" s="41" t="s">
        <v>139</v>
      </c>
      <c r="B29" s="37"/>
      <c r="C29" s="37">
        <v>1</v>
      </c>
      <c r="D29" s="37">
        <v>2205000</v>
      </c>
      <c r="E29" s="42"/>
      <c r="F29" s="37">
        <f>C29*D29/12*4</f>
        <v>735000</v>
      </c>
      <c r="G29" s="63">
        <v>66885000</v>
      </c>
      <c r="H29" s="37"/>
      <c r="I29" s="37">
        <v>1</v>
      </c>
      <c r="J29" s="37">
        <v>2205000</v>
      </c>
      <c r="K29" s="42"/>
      <c r="L29" s="37">
        <f>I29*J29/12*4</f>
        <v>735000</v>
      </c>
    </row>
    <row r="30" spans="1:12" ht="19.5" customHeight="1">
      <c r="A30" s="38" t="s">
        <v>203</v>
      </c>
      <c r="B30" s="37">
        <v>25</v>
      </c>
      <c r="C30" s="37"/>
      <c r="D30" s="37">
        <v>97400</v>
      </c>
      <c r="E30" s="42"/>
      <c r="F30" s="37">
        <f>25/12*8*D30</f>
        <v>1623333.3333333335</v>
      </c>
      <c r="G30" s="63">
        <v>83878667</v>
      </c>
      <c r="H30" s="37">
        <v>25</v>
      </c>
      <c r="I30" s="37"/>
      <c r="J30" s="37">
        <v>97400</v>
      </c>
      <c r="K30" s="42"/>
      <c r="L30" s="37">
        <f>25/12*8*J30</f>
        <v>1623333.3333333335</v>
      </c>
    </row>
    <row r="31" spans="1:12" ht="13.5" customHeight="1">
      <c r="A31" s="38" t="s">
        <v>98</v>
      </c>
      <c r="B31" s="37">
        <v>30</v>
      </c>
      <c r="C31" s="37"/>
      <c r="D31" s="37">
        <v>97400</v>
      </c>
      <c r="E31" s="42"/>
      <c r="F31" s="37">
        <f>30/12*4*D31</f>
        <v>974000</v>
      </c>
      <c r="G31" s="63">
        <v>40768300</v>
      </c>
      <c r="H31" s="37">
        <v>30</v>
      </c>
      <c r="I31" s="37"/>
      <c r="J31" s="37">
        <v>97400</v>
      </c>
      <c r="K31" s="42"/>
      <c r="L31" s="37">
        <f>30/12*4*J31</f>
        <v>974000</v>
      </c>
    </row>
    <row r="32" spans="1:12" ht="15" customHeight="1">
      <c r="A32" s="38" t="s">
        <v>224</v>
      </c>
      <c r="B32" s="37"/>
      <c r="C32" s="37"/>
      <c r="D32" s="37"/>
      <c r="E32" s="42"/>
      <c r="F32" s="37"/>
      <c r="G32" s="63"/>
      <c r="H32" s="37"/>
      <c r="I32" s="37"/>
      <c r="J32" s="37"/>
      <c r="K32" s="42"/>
      <c r="L32" s="37"/>
    </row>
    <row r="33" spans="1:12" ht="15" customHeight="1">
      <c r="A33" s="38" t="s">
        <v>8</v>
      </c>
      <c r="B33" s="40">
        <v>0</v>
      </c>
      <c r="C33" s="37"/>
      <c r="D33" s="37">
        <v>396700</v>
      </c>
      <c r="E33" s="42"/>
      <c r="F33" s="37">
        <f>D33*B33</f>
        <v>0</v>
      </c>
      <c r="G33" s="63">
        <v>14035000</v>
      </c>
      <c r="H33" s="40">
        <v>0</v>
      </c>
      <c r="I33" s="37"/>
      <c r="J33" s="37">
        <v>396700</v>
      </c>
      <c r="K33" s="42"/>
      <c r="L33" s="37">
        <f>J33*H33</f>
        <v>0</v>
      </c>
    </row>
    <row r="34" spans="1:12" ht="15" customHeight="1">
      <c r="A34" s="38" t="s">
        <v>155</v>
      </c>
      <c r="B34" s="37">
        <v>0</v>
      </c>
      <c r="C34" s="37"/>
      <c r="D34" s="37">
        <v>1447300</v>
      </c>
      <c r="E34" s="42"/>
      <c r="F34" s="37">
        <f>D34*B34</f>
        <v>0</v>
      </c>
      <c r="G34" s="63">
        <v>4389000</v>
      </c>
      <c r="H34" s="37">
        <v>0</v>
      </c>
      <c r="I34" s="37"/>
      <c r="J34" s="37">
        <v>1447300</v>
      </c>
      <c r="K34" s="42"/>
      <c r="L34" s="37">
        <f>J34*H34</f>
        <v>0</v>
      </c>
    </row>
    <row r="35" spans="1:12" ht="15" customHeight="1">
      <c r="A35" s="148" t="s">
        <v>14</v>
      </c>
      <c r="B35" s="149"/>
      <c r="C35" s="149"/>
      <c r="D35" s="151"/>
      <c r="E35" s="151"/>
      <c r="F35" s="150">
        <f>SUM(F36:F41)</f>
        <v>10347260</v>
      </c>
      <c r="G35" s="63"/>
      <c r="H35" s="149"/>
      <c r="I35" s="149"/>
      <c r="J35" s="151"/>
      <c r="K35" s="151"/>
      <c r="L35" s="150">
        <f>SUM(L36:L41)</f>
        <v>10773260</v>
      </c>
    </row>
    <row r="36" spans="1:12" ht="15" customHeight="1">
      <c r="A36" s="38" t="s">
        <v>334</v>
      </c>
      <c r="B36" s="37"/>
      <c r="C36" s="37"/>
      <c r="D36" s="37"/>
      <c r="E36" s="37"/>
      <c r="F36" s="37">
        <v>5790000</v>
      </c>
      <c r="G36" s="63"/>
      <c r="H36" s="37"/>
      <c r="I36" s="37"/>
      <c r="J36" s="37"/>
      <c r="K36" s="37"/>
      <c r="L36" s="37">
        <f>5790000+250000</f>
        <v>6040000</v>
      </c>
    </row>
    <row r="37" spans="1:12" ht="12.75" customHeight="1">
      <c r="A37" s="38" t="s">
        <v>335</v>
      </c>
      <c r="B37" s="37"/>
      <c r="C37" s="37">
        <v>25</v>
      </c>
      <c r="D37" s="37">
        <v>55360</v>
      </c>
      <c r="E37" s="37"/>
      <c r="F37" s="37">
        <f>D37*C37</f>
        <v>1384000</v>
      </c>
      <c r="G37" s="63">
        <v>21618080</v>
      </c>
      <c r="H37" s="37"/>
      <c r="I37" s="37">
        <v>25</v>
      </c>
      <c r="J37" s="37">
        <v>55360</v>
      </c>
      <c r="K37" s="37"/>
      <c r="L37" s="37">
        <f>J37*I37</f>
        <v>1384000</v>
      </c>
    </row>
    <row r="38" spans="1:12" ht="13.5" customHeight="1">
      <c r="A38" s="154" t="s">
        <v>336</v>
      </c>
      <c r="B38" s="37"/>
      <c r="C38" s="37"/>
      <c r="D38" s="42"/>
      <c r="E38" s="45"/>
      <c r="F38" s="37"/>
      <c r="G38" s="66"/>
      <c r="H38" s="37"/>
      <c r="I38" s="37"/>
      <c r="J38" s="42"/>
      <c r="K38" s="45"/>
      <c r="L38" s="37"/>
    </row>
    <row r="39" spans="1:12" ht="13.5" customHeight="1">
      <c r="A39" s="46" t="s">
        <v>337</v>
      </c>
      <c r="B39" s="39">
        <v>0.88</v>
      </c>
      <c r="C39" s="37"/>
      <c r="D39" s="37">
        <v>1900000</v>
      </c>
      <c r="E39" s="45"/>
      <c r="F39" s="37">
        <f>D39*B39</f>
        <v>1672000</v>
      </c>
      <c r="G39" s="66">
        <v>200621000</v>
      </c>
      <c r="H39" s="39">
        <v>0.88</v>
      </c>
      <c r="I39" s="37"/>
      <c r="J39" s="37">
        <v>1900000</v>
      </c>
      <c r="K39" s="45"/>
      <c r="L39" s="37">
        <f>J39*H39+176000</f>
        <v>1848000</v>
      </c>
    </row>
    <row r="40" spans="1:12" ht="13.5" customHeight="1">
      <c r="A40" s="46" t="s">
        <v>338</v>
      </c>
      <c r="B40" s="37"/>
      <c r="C40" s="37"/>
      <c r="D40" s="42"/>
      <c r="E40" s="45"/>
      <c r="F40" s="37">
        <v>1284660</v>
      </c>
      <c r="G40" s="37">
        <v>175117817</v>
      </c>
      <c r="H40" s="37"/>
      <c r="I40" s="37"/>
      <c r="J40" s="42"/>
      <c r="K40" s="45"/>
      <c r="L40" s="37">
        <v>1284660</v>
      </c>
    </row>
    <row r="41" spans="1:12" ht="13.5" customHeight="1">
      <c r="A41" s="46" t="s">
        <v>339</v>
      </c>
      <c r="B41" s="37">
        <v>570</v>
      </c>
      <c r="C41" s="37" t="s">
        <v>142</v>
      </c>
      <c r="D41" s="37">
        <v>380</v>
      </c>
      <c r="E41" s="45"/>
      <c r="F41" s="37">
        <f>D41*B41</f>
        <v>216600</v>
      </c>
      <c r="G41" s="66">
        <v>658350</v>
      </c>
      <c r="H41" s="37">
        <v>570</v>
      </c>
      <c r="I41" s="37" t="s">
        <v>142</v>
      </c>
      <c r="J41" s="37">
        <v>380</v>
      </c>
      <c r="K41" s="45"/>
      <c r="L41" s="37">
        <f>J41*H41</f>
        <v>216600</v>
      </c>
    </row>
    <row r="42" spans="1:12" ht="13.5" customHeight="1">
      <c r="A42" s="152" t="s">
        <v>15</v>
      </c>
      <c r="B42" s="149"/>
      <c r="C42" s="149"/>
      <c r="D42" s="153"/>
      <c r="E42" s="153"/>
      <c r="F42" s="150">
        <f>F43</f>
        <v>1800000</v>
      </c>
      <c r="G42" s="66"/>
      <c r="H42" s="149"/>
      <c r="I42" s="149"/>
      <c r="J42" s="153"/>
      <c r="K42" s="153"/>
      <c r="L42" s="150">
        <f>L43</f>
        <v>1800000</v>
      </c>
    </row>
    <row r="43" spans="1:12" ht="23.25" customHeight="1">
      <c r="A43" s="41" t="s">
        <v>223</v>
      </c>
      <c r="B43" s="37"/>
      <c r="C43" s="37"/>
      <c r="D43" s="43">
        <v>1210</v>
      </c>
      <c r="E43" s="43"/>
      <c r="F43" s="37">
        <v>1800000</v>
      </c>
      <c r="G43" s="37">
        <v>106000000</v>
      </c>
      <c r="H43" s="37"/>
      <c r="I43" s="37"/>
      <c r="J43" s="43">
        <v>1210</v>
      </c>
      <c r="K43" s="43"/>
      <c r="L43" s="37">
        <v>1800000</v>
      </c>
    </row>
    <row r="44" spans="1:12" s="36" customFormat="1" ht="13.5" customHeight="1">
      <c r="A44" s="145" t="s">
        <v>100</v>
      </c>
      <c r="B44" s="146"/>
      <c r="C44" s="146"/>
      <c r="D44" s="146"/>
      <c r="E44" s="146"/>
      <c r="F44" s="147">
        <f>SUM(F42+F35+F24+F4)</f>
        <v>44914235.333333336</v>
      </c>
      <c r="G44" s="47">
        <f>SUM(G22:G43)</f>
        <v>1450867414</v>
      </c>
      <c r="H44" s="146"/>
      <c r="I44" s="146"/>
      <c r="J44" s="146"/>
      <c r="K44" s="146"/>
      <c r="L44" s="147">
        <f>SUM(L42+L35+L24+L4)</f>
        <v>45535235.333333336</v>
      </c>
    </row>
    <row r="45" spans="6:10" ht="12.75" customHeight="1" hidden="1">
      <c r="F45" s="48"/>
      <c r="G45" s="48"/>
      <c r="H45" s="49"/>
      <c r="I45" s="49"/>
      <c r="J45" s="49"/>
    </row>
    <row r="46" spans="6:10" ht="12.75" customHeight="1" hidden="1">
      <c r="F46" s="48"/>
      <c r="G46" s="48"/>
      <c r="H46" s="49"/>
      <c r="I46" s="49"/>
      <c r="J46" s="49"/>
    </row>
    <row r="47" spans="6:10" ht="12">
      <c r="F47" s="48"/>
      <c r="G47" s="48"/>
      <c r="H47" s="49"/>
      <c r="I47" s="49"/>
      <c r="J47" s="49"/>
    </row>
  </sheetData>
  <sheetProtection selectLockedCells="1" selectUnlockedCells="1"/>
  <mergeCells count="3">
    <mergeCell ref="B1:F1"/>
    <mergeCell ref="G1:G2"/>
    <mergeCell ref="H1:L1"/>
  </mergeCells>
  <printOptions horizontalCentered="1" verticalCentered="1"/>
  <pageMargins left="0.2362204724409449" right="0.2362204724409449" top="1.1811023622047245" bottom="0.7480314960629921" header="0.6692913385826772" footer="0.31496062992125984"/>
  <pageSetup horizontalDpi="600" verticalDpi="600" orientation="portrait" paperSize="9" scale="65" r:id="rId1"/>
  <headerFooter alignWithMargins="0">
    <oddHeader>&amp;C&amp;"Times New Roman,Félkövér dőlt"ZALASZABAR KÖZSÉG ÖNKORMÁNYZATA
ÁLLAMI HOZZÁJÁRULÁSOKBÓL SZÁRMAZÓ BEVÉTELEI 2019. ÉVBEN&amp;R&amp;"Times New Roman,Dőlt"5. melléklet
Adatok Ft-ba&amp;"Times New Roman,Normál"n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27"/>
  <sheetViews>
    <sheetView view="pageLayout" workbookViewId="0" topLeftCell="A4">
      <selection activeCell="B21" sqref="B21"/>
    </sheetView>
  </sheetViews>
  <sheetFormatPr defaultColWidth="9.00390625" defaultRowHeight="12.75"/>
  <cols>
    <col min="2" max="2" width="66.50390625" style="0" customWidth="1"/>
    <col min="3" max="3" width="21.625" style="0" customWidth="1"/>
    <col min="4" max="4" width="15.375" style="0" customWidth="1"/>
  </cols>
  <sheetData>
    <row r="2" spans="1:4" ht="12.75" customHeight="1">
      <c r="A2" s="296" t="s">
        <v>13</v>
      </c>
      <c r="B2" s="297" t="s">
        <v>232</v>
      </c>
      <c r="C2" s="291" t="s">
        <v>213</v>
      </c>
      <c r="D2" s="291" t="s">
        <v>356</v>
      </c>
    </row>
    <row r="3" spans="1:4" ht="12.75" customHeight="1">
      <c r="A3" s="296"/>
      <c r="B3" s="297"/>
      <c r="C3" s="292"/>
      <c r="D3" s="292"/>
    </row>
    <row r="4" spans="1:4" ht="12.75" customHeight="1">
      <c r="A4" s="296"/>
      <c r="B4" s="297"/>
      <c r="C4" s="292"/>
      <c r="D4" s="292"/>
    </row>
    <row r="5" spans="1:4" ht="12.75" customHeight="1">
      <c r="A5" s="296"/>
      <c r="B5" s="297"/>
      <c r="C5" s="293"/>
      <c r="D5" s="293"/>
    </row>
    <row r="6" spans="1:4" ht="14.25">
      <c r="A6" s="162"/>
      <c r="B6" s="163" t="s">
        <v>233</v>
      </c>
      <c r="C6" s="162"/>
      <c r="D6" s="162"/>
    </row>
    <row r="7" spans="1:4" ht="15.75">
      <c r="A7" s="170" t="s">
        <v>234</v>
      </c>
      <c r="B7" s="171" t="s">
        <v>235</v>
      </c>
      <c r="C7" s="172"/>
      <c r="D7" s="172"/>
    </row>
    <row r="8" spans="1:4" ht="14.25">
      <c r="A8" s="164"/>
      <c r="B8" s="163" t="s">
        <v>236</v>
      </c>
      <c r="C8" s="162"/>
      <c r="D8" s="162"/>
    </row>
    <row r="9" spans="1:4" ht="15.75">
      <c r="A9" s="165" t="s">
        <v>84</v>
      </c>
      <c r="B9" s="183" t="s">
        <v>340</v>
      </c>
      <c r="C9" s="181">
        <v>500000</v>
      </c>
      <c r="D9" s="181">
        <v>500000</v>
      </c>
    </row>
    <row r="10" spans="1:4" ht="15.75">
      <c r="A10" s="165" t="s">
        <v>83</v>
      </c>
      <c r="B10" s="183" t="s">
        <v>341</v>
      </c>
      <c r="C10" s="181">
        <v>247650</v>
      </c>
      <c r="D10" s="181">
        <v>0</v>
      </c>
    </row>
    <row r="11" spans="1:4" ht="15.75">
      <c r="A11" s="165" t="s">
        <v>85</v>
      </c>
      <c r="B11" s="183" t="s">
        <v>342</v>
      </c>
      <c r="C11" s="181">
        <v>539750</v>
      </c>
      <c r="D11" s="181">
        <v>539750</v>
      </c>
    </row>
    <row r="12" spans="1:4" ht="15.75">
      <c r="A12" s="165" t="s">
        <v>86</v>
      </c>
      <c r="B12" s="183" t="s">
        <v>343</v>
      </c>
      <c r="C12" s="181">
        <v>454500</v>
      </c>
      <c r="D12" s="181">
        <v>0</v>
      </c>
    </row>
    <row r="13" spans="1:4" ht="15.75">
      <c r="A13" s="298" t="s">
        <v>170</v>
      </c>
      <c r="B13" s="299"/>
      <c r="C13" s="173">
        <f>SUM(C9:C12)</f>
        <v>1741900</v>
      </c>
      <c r="D13" s="173">
        <f>SUM(D9:D12)</f>
        <v>1039750</v>
      </c>
    </row>
    <row r="14" spans="1:4" ht="15.75">
      <c r="A14" s="167"/>
      <c r="B14" s="168" t="s">
        <v>354</v>
      </c>
      <c r="C14" s="169"/>
      <c r="D14" s="169"/>
    </row>
    <row r="15" spans="1:4" ht="15">
      <c r="A15" s="167" t="s">
        <v>84</v>
      </c>
      <c r="B15" s="184" t="s">
        <v>344</v>
      </c>
      <c r="C15" s="182">
        <v>1050000</v>
      </c>
      <c r="D15" s="182">
        <v>1050000</v>
      </c>
    </row>
    <row r="16" spans="1:4" ht="15.75">
      <c r="A16" s="300" t="s">
        <v>237</v>
      </c>
      <c r="B16" s="301"/>
      <c r="C16" s="174">
        <f>SUM(C15:C15)</f>
        <v>1050000</v>
      </c>
      <c r="D16" s="174">
        <f>SUM(D15:D15)</f>
        <v>1050000</v>
      </c>
    </row>
    <row r="17" spans="1:4" ht="15.75">
      <c r="A17" s="294" t="s">
        <v>241</v>
      </c>
      <c r="B17" s="295"/>
      <c r="C17" s="176">
        <f>C13+C16</f>
        <v>2791900</v>
      </c>
      <c r="D17" s="176">
        <f>D13+D16</f>
        <v>2089750</v>
      </c>
    </row>
    <row r="18" spans="1:4" ht="15.75">
      <c r="A18" s="177" t="s">
        <v>238</v>
      </c>
      <c r="B18" s="175" t="s">
        <v>16</v>
      </c>
      <c r="C18" s="178"/>
      <c r="D18" s="178"/>
    </row>
    <row r="19" spans="1:4" ht="15.75">
      <c r="A19" s="167"/>
      <c r="B19" s="168" t="s">
        <v>239</v>
      </c>
      <c r="C19" s="166"/>
      <c r="D19" s="166"/>
    </row>
    <row r="20" spans="1:4" ht="15">
      <c r="A20" s="167" t="s">
        <v>83</v>
      </c>
      <c r="B20" s="183" t="s">
        <v>355</v>
      </c>
      <c r="C20" s="180">
        <v>11755691</v>
      </c>
      <c r="D20" s="180">
        <v>11755691</v>
      </c>
    </row>
    <row r="21" spans="1:4" ht="15">
      <c r="A21" s="167" t="s">
        <v>85</v>
      </c>
      <c r="B21" s="183" t="s">
        <v>345</v>
      </c>
      <c r="C21" s="179">
        <v>9923590</v>
      </c>
      <c r="D21" s="179">
        <v>13409104</v>
      </c>
    </row>
    <row r="22" spans="1:4" ht="15">
      <c r="A22" s="167" t="s">
        <v>86</v>
      </c>
      <c r="B22" s="183" t="s">
        <v>346</v>
      </c>
      <c r="C22" s="179">
        <v>18041801</v>
      </c>
      <c r="D22" s="179">
        <v>36145287</v>
      </c>
    </row>
    <row r="23" spans="1:4" ht="15">
      <c r="A23" s="167" t="s">
        <v>361</v>
      </c>
      <c r="B23" s="183" t="s">
        <v>343</v>
      </c>
      <c r="C23" s="179">
        <v>0</v>
      </c>
      <c r="D23" s="179">
        <v>454500</v>
      </c>
    </row>
    <row r="24" spans="1:4" ht="15">
      <c r="A24" s="167" t="s">
        <v>362</v>
      </c>
      <c r="B24" s="183" t="s">
        <v>360</v>
      </c>
      <c r="C24" s="179">
        <v>0</v>
      </c>
      <c r="D24" s="179">
        <v>14998334</v>
      </c>
    </row>
    <row r="25" spans="1:4" ht="15.75">
      <c r="A25" s="298" t="s">
        <v>240</v>
      </c>
      <c r="B25" s="299"/>
      <c r="C25" s="174">
        <f>SUM(C20:C24)</f>
        <v>39721082</v>
      </c>
      <c r="D25" s="174">
        <f>SUM(D20:D24)</f>
        <v>76762916</v>
      </c>
    </row>
    <row r="26" spans="1:4" ht="15.75">
      <c r="A26" s="294" t="s">
        <v>242</v>
      </c>
      <c r="B26" s="295"/>
      <c r="C26" s="176">
        <f>C25</f>
        <v>39721082</v>
      </c>
      <c r="D26" s="176">
        <f>D25</f>
        <v>76762916</v>
      </c>
    </row>
    <row r="27" spans="1:4" ht="23.25" customHeight="1">
      <c r="A27" s="294" t="s">
        <v>243</v>
      </c>
      <c r="B27" s="295"/>
      <c r="C27" s="176">
        <f>C17+C26</f>
        <v>42512982</v>
      </c>
      <c r="D27" s="176">
        <f>D17+D26</f>
        <v>78852666</v>
      </c>
    </row>
  </sheetData>
  <sheetProtection/>
  <mergeCells count="10">
    <mergeCell ref="D2:D5"/>
    <mergeCell ref="A27:B27"/>
    <mergeCell ref="A17:B17"/>
    <mergeCell ref="A26:B26"/>
    <mergeCell ref="A2:A5"/>
    <mergeCell ref="B2:B5"/>
    <mergeCell ref="C2:C5"/>
    <mergeCell ref="A13:B13"/>
    <mergeCell ref="A16:B16"/>
    <mergeCell ref="A25:B25"/>
  </mergeCells>
  <printOptions/>
  <pageMargins left="0.9055118110236221" right="0.31496062992125984" top="1.7322834645669292" bottom="0.7480314960629921" header="0.9055118110236221" footer="0.31496062992125984"/>
  <pageSetup horizontalDpi="600" verticalDpi="600" orientation="portrait" paperSize="9" scale="84" r:id="rId1"/>
  <headerFooter>
    <oddHeader>&amp;C&amp;"Times New Roman CE,Félkövér dőlt"ZALASZABAR KÖZSÉG ÖNKORMÁNYZATA ÉS INTÉZMÉNYEI BERUHÁZÁSI ÉS 
FELÚJÍTÁSI ELŐIRÁNYZATAI 2019. ÉVBEN&amp;R
6. melléklet
adatok Ft-ban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7"/>
  <sheetViews>
    <sheetView view="pageLayout" workbookViewId="0" topLeftCell="A1">
      <selection activeCell="E6" sqref="E6"/>
    </sheetView>
  </sheetViews>
  <sheetFormatPr defaultColWidth="9.00390625" defaultRowHeight="12.75"/>
  <cols>
    <col min="2" max="2" width="48.50390625" style="0" customWidth="1"/>
    <col min="3" max="3" width="18.00390625" style="0" customWidth="1"/>
    <col min="4" max="4" width="17.375" style="0" customWidth="1"/>
    <col min="5" max="5" width="13.875" style="0" customWidth="1"/>
  </cols>
  <sheetData>
    <row r="1" ht="13.5" thickBot="1"/>
    <row r="2" spans="1:5" ht="12.75" customHeight="1">
      <c r="A2" s="302" t="s">
        <v>13</v>
      </c>
      <c r="B2" s="305" t="s">
        <v>244</v>
      </c>
      <c r="C2" s="308" t="s">
        <v>251</v>
      </c>
      <c r="D2" s="309" t="s">
        <v>317</v>
      </c>
      <c r="E2" s="291" t="s">
        <v>356</v>
      </c>
    </row>
    <row r="3" spans="1:5" ht="12.75" customHeight="1">
      <c r="A3" s="303"/>
      <c r="B3" s="306"/>
      <c r="C3" s="308"/>
      <c r="D3" s="309"/>
      <c r="E3" s="292"/>
    </row>
    <row r="4" spans="1:5" ht="12.75" customHeight="1">
      <c r="A4" s="303"/>
      <c r="B4" s="306"/>
      <c r="C4" s="308"/>
      <c r="D4" s="309"/>
      <c r="E4" s="292"/>
    </row>
    <row r="5" spans="1:5" ht="13.5" customHeight="1" thickBot="1">
      <c r="A5" s="304"/>
      <c r="B5" s="307"/>
      <c r="C5" s="308"/>
      <c r="D5" s="309"/>
      <c r="E5" s="293"/>
    </row>
    <row r="6" spans="1:5" ht="15.75">
      <c r="A6" s="185" t="s">
        <v>84</v>
      </c>
      <c r="B6" s="187" t="s">
        <v>249</v>
      </c>
      <c r="C6" s="190">
        <v>27256473</v>
      </c>
      <c r="D6" s="248" t="s">
        <v>318</v>
      </c>
      <c r="E6" s="190">
        <v>384624</v>
      </c>
    </row>
    <row r="7" spans="1:5" ht="27" customHeight="1" thickBot="1">
      <c r="A7" s="186"/>
      <c r="B7" s="188" t="s">
        <v>250</v>
      </c>
      <c r="C7" s="189">
        <f>SUM(C6:C6)</f>
        <v>27256473</v>
      </c>
      <c r="D7" s="215"/>
      <c r="E7" s="189">
        <f>SUM(E6:E6)</f>
        <v>384624</v>
      </c>
    </row>
  </sheetData>
  <sheetProtection/>
  <mergeCells count="5">
    <mergeCell ref="A2:A5"/>
    <mergeCell ref="B2:B5"/>
    <mergeCell ref="C2:C5"/>
    <mergeCell ref="D2:D5"/>
    <mergeCell ref="E2:E5"/>
  </mergeCells>
  <printOptions/>
  <pageMargins left="0.7086614173228347" right="0.7086614173228347" top="1.7322834645669292" bottom="0.7480314960629921" header="0.9055118110236221" footer="0.31496062992125984"/>
  <pageSetup horizontalDpi="600" verticalDpi="600" orientation="portrait" paperSize="9" r:id="rId1"/>
  <headerFooter>
    <oddHeader>&amp;C&amp;"Times New Roman CE,Félkövér dőlt"ZALASZABAR KÖZSÉG ÖNKORMÁNYZATA TARTALÉK
 ELŐIRÁNYZATAI 2019. ÉVBEN&amp;R
7. melléklet
adatok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User</cp:lastModifiedBy>
  <cp:lastPrinted>2019-09-16T11:37:51Z</cp:lastPrinted>
  <dcterms:created xsi:type="dcterms:W3CDTF">2002-12-30T13:12:46Z</dcterms:created>
  <dcterms:modified xsi:type="dcterms:W3CDTF">2019-09-18T08:13:26Z</dcterms:modified>
  <cp:category/>
  <cp:version/>
  <cp:contentType/>
  <cp:contentStatus/>
</cp:coreProperties>
</file>