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firstSheet="2" activeTab="6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(#REF!,#REF!)</definedName>
    <definedName name="Állami" localSheetId="16">(#REF!,#REF!)</definedName>
    <definedName name="Állami" localSheetId="11">(#REF!,#REF!)</definedName>
    <definedName name="Állami">(#REF!,#REF!)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(#REF!,#REF!)</definedName>
    <definedName name="ddddd" localSheetId="16">(#REF!,#REF!)</definedName>
    <definedName name="ddddd" localSheetId="11">(#REF!,#REF!)</definedName>
    <definedName name="ddddd">(#REF!,#REF!)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(#REF!,#REF!)</definedName>
    <definedName name="dfghhhhhjjdjertje" localSheetId="16">(#REF!,#REF!)</definedName>
    <definedName name="dfghhhhhjjdjertje" localSheetId="11">(#REF!,#REF!)</definedName>
    <definedName name="dfghhhhhjjdjertje">(#REF!,#REF!)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(#REF!,#REF!)</definedName>
    <definedName name="excel" localSheetId="16">(#REF!,#REF!)</definedName>
    <definedName name="excel" localSheetId="11">(#REF!,#REF!)</definedName>
    <definedName name="excel">(#REF!,#REF!)</definedName>
    <definedName name="Excel_BuiltIn_Print_Area" localSheetId="1">'1.1.sz.mell.'!$A$79:$H$119</definedName>
    <definedName name="Excel_BuiltIn_Print_Area" localSheetId="2">'1.2.sz.mell.'!$A$1:$D$118</definedName>
    <definedName name="Excel_BuiltIn_Print_Area" localSheetId="18">'12.sz.mell'!$A$1:$D$16</definedName>
    <definedName name="Excel_BuiltIn_Print_Area" localSheetId="20">'14.sz.mell'!$A$1:$C$19</definedName>
    <definedName name="Excel_BuiltIn_Print_Area" localSheetId="3">'2.1.sz.mell  '!$A$1:$M$22</definedName>
    <definedName name="Excel_BuiltIn_Print_Area" localSheetId="5">'3.sz.mell'!$A$1:$F$68</definedName>
    <definedName name="Excel_BuiltIn_Print_Area" localSheetId="6">'4. sz.mell '!$A$1:$R$27</definedName>
    <definedName name="Excel_BuiltIn_Print_Area" localSheetId="9">'7.sz.mell.'!$A$1:$J$10</definedName>
    <definedName name="Excel_BuiltIn_Print_Area" localSheetId="11">'9.sz.mell.'!$A$78:$H$114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" localSheetId="2">'1.2.sz.mell.'!$4:$5</definedName>
    <definedName name="Excel_BuiltIn_Print_Titles" localSheetId="14">'10.sz.mell'!$1:$5</definedName>
    <definedName name="Excel_BuiltIn_Print_Titles" localSheetId="5">'3.sz.mell'!$3:$4</definedName>
    <definedName name="Excel_BuiltIn_Print_Titles_26" localSheetId="15">(#REF!,#REF!)</definedName>
    <definedName name="Excel_BuiltIn_Print_Titles_26" localSheetId="16">(#REF!,#REF!)</definedName>
    <definedName name="Excel_BuiltIn_Print_Titles_26" localSheetId="11">(#REF!,#REF!)</definedName>
    <definedName name="Excel_BuiltIn_Print_Titles_26">(#REF!,#REF!)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(#REF!,#REF!)</definedName>
    <definedName name="ffd" localSheetId="16">(#REF!,#REF!)</definedName>
    <definedName name="ffd" localSheetId="11">(#REF!,#REF!)</definedName>
    <definedName name="ffd">(#REF!,#REF!)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(#REF!,#REF!)</definedName>
    <definedName name="fghigh_jifj" localSheetId="16">(#REF!,#REF!)</definedName>
    <definedName name="fghigh_jifj" localSheetId="11">(#REF!,#REF!)</definedName>
    <definedName name="fghigh_jifj">(#REF!,#REF!)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(#REF!,#REF!)</definedName>
    <definedName name="fjkfjkdhdhdghdghj" localSheetId="16">(#REF!,#REF!)</definedName>
    <definedName name="fjkfjkdhdhdghdghj" localSheetId="11">(#REF!,#REF!)</definedName>
    <definedName name="fjkfjkdhdhdghdghj">(#REF!,#REF!)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'[5]Háttéradatok'!$B$22:$AG$28</definedName>
    <definedName name="GDP_13">'[6]Háttéradatok'!$B$22:$AG$28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'[6]Háttéradatok'!$B$22:$AG$28</definedName>
    <definedName name="GDP_19">'[3]Háttéradatok'!$B$22:$AG$28</definedName>
    <definedName name="GDP_21">'[7]Háttéradatok'!$B$22:$AG$28</definedName>
    <definedName name="GDP_7">'[6]Háttéradatok'!$B$22:$AG$28</definedName>
    <definedName name="GDP_8">'[8]Háttéradatok'!$B$22:$AG$28</definedName>
    <definedName name="gdpp">'[4]Háttéradatok'!$B$22:$AG$28</definedName>
    <definedName name="ggg" localSheetId="15">(#REF!,#REF!)</definedName>
    <definedName name="ggg" localSheetId="16">(#REF!,#REF!)</definedName>
    <definedName name="ggg" localSheetId="11">(#REF!,#REF!)</definedName>
    <definedName name="ggg">(#REF!,#REF!)</definedName>
    <definedName name="gggg">'[3]Háttéradatok'!$C$29:$AG$32</definedName>
    <definedName name="ggggggggggggggg" localSheetId="15">(#REF!,#REF!)</definedName>
    <definedName name="ggggggggggggggg" localSheetId="16">(#REF!,#REF!)</definedName>
    <definedName name="ggggggggggggggg" localSheetId="11">(#REF!,#REF!)</definedName>
    <definedName name="ggggggggggggggg">(#REF!,#REF!)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'[6]Háttéradatok'!$C$29:$AG$32</definedName>
    <definedName name="intézmény_16">'[1]Háttéradatok'!$C$29:$AG$32</definedName>
    <definedName name="intézmény_7">'[6]Háttéradatok'!$C$29:$AG$32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(#REF!,#REF!)</definedName>
    <definedName name="jjjjj" localSheetId="16">(#REF!,#REF!)</definedName>
    <definedName name="jjjjj" localSheetId="11">(#REF!,#REF!)</definedName>
    <definedName name="jjjjj">(#REF!,#REF!)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(#REF!,#REF!)</definedName>
    <definedName name="lllllllllll" localSheetId="16">(#REF!,#REF!)</definedName>
    <definedName name="lllllllllll" localSheetId="11">(#REF!,#REF!)</definedName>
    <definedName name="lllllllllll">(#REF!,#REF!)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(#REF!,#REF!)</definedName>
    <definedName name="más" localSheetId="16">(#REF!,#REF!)</definedName>
    <definedName name="más" localSheetId="11">(#REF!,#REF!)</definedName>
    <definedName name="más">(#REF!,#REF!)</definedName>
    <definedName name="másik" localSheetId="15">(#REF!,#REF!)</definedName>
    <definedName name="másik" localSheetId="16">(#REF!,#REF!)</definedName>
    <definedName name="másik" localSheetId="11">(#REF!,#REF!)</definedName>
    <definedName name="másik">(#REF!,#REF!)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(#REF!,#REF!)</definedName>
    <definedName name="mskfas" localSheetId="16">(#REF!,#REF!)</definedName>
    <definedName name="mskfas" localSheetId="11">(#REF!,#REF!)</definedName>
    <definedName name="mskfas">(#REF!,#REF!)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'[5]Háttéradatok'!$C$29:$AG$32</definedName>
    <definedName name="nep_13">'[6]Háttéradatok'!$C$29:$AG$32</definedName>
    <definedName name="nép_13">'[6]Háttéradatok'!$C$29:$AG$32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'[6]Háttéradatok'!$C$29:$AG$32</definedName>
    <definedName name="nép_18">'[6]Háttéradatok'!$C$29:$AG$32</definedName>
    <definedName name="nép_19">'[3]Háttéradatok'!$C$29:$AG$32</definedName>
    <definedName name="nép_21">'[7]Háttéradatok'!$C$29:$AG$32</definedName>
    <definedName name="nep_7">'[6]Háttéradatok'!$C$29:$AG$32</definedName>
    <definedName name="nép_7">'[6]Háttéradatok'!$C$29:$AG$32</definedName>
    <definedName name="nép_8">'[8]Háttéradatok'!$C$29:$AG$32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2">'1.2.sz.mell.'!$4:$5</definedName>
    <definedName name="_xlnm.Print_Titles" localSheetId="14">'10.sz.mell'!$1:$5</definedName>
    <definedName name="_xlnm.Print_Titles" localSheetId="5">'3.sz.mell'!$3:$4</definedName>
    <definedName name="_xlnm.Print_Area" localSheetId="18">'12.sz.mell'!$A$1:$D$16</definedName>
    <definedName name="_xlnm.Print_Area" localSheetId="3">'2.1.sz.mell  '!$A$1:$M$22</definedName>
    <definedName name="_xlnm.Print_Area" localSheetId="5">'3.sz.mell'!$A$1:$J$59</definedName>
    <definedName name="_xlnm.Print_Area" localSheetId="6">'4. sz.mell '!$A$1:$R$27</definedName>
    <definedName name="_xlnm.Print_Area" localSheetId="9">'7.sz.mell.'!$A$1:$J$10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'[13]2. bev-kiad. önk.'!$C$39</definedName>
    <definedName name="összkiad">'[13]2.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'[10]Munka6'!$C$21</definedName>
    <definedName name="phszoc">#REF!</definedName>
    <definedName name="pm">#REF!</definedName>
    <definedName name="pótl">'[10]Munka6'!$C$20</definedName>
    <definedName name="pótlék">#REF!</definedName>
    <definedName name="ppppppppppppppp" localSheetId="15">(#REF!,#REF!)</definedName>
    <definedName name="ppppppppppppppp" localSheetId="16">(#REF!,#REF!)</definedName>
    <definedName name="ppppppppppppppp" localSheetId="11">(#REF!,#REF!)</definedName>
    <definedName name="ppppppppppppppp">(#REF!,#REF!)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(#REF!,#REF!)</definedName>
    <definedName name="qaywsx" localSheetId="16">(#REF!,#REF!)</definedName>
    <definedName name="qaywsx" localSheetId="11">(#REF!,#REF!)</definedName>
    <definedName name="qaywsx">(#REF!,#REF!)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(#REF!,#REF!)</definedName>
    <definedName name="qqqqqq" localSheetId="16">(#REF!,#REF!)</definedName>
    <definedName name="qqqqqq" localSheetId="11">(#REF!,#REF!)</definedName>
    <definedName name="qqqqqq">(#REF!,#REF!)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(#REF!,#REF!)</definedName>
    <definedName name="qqqqqqqqqqqqqqq" localSheetId="16">(#REF!,#REF!)</definedName>
    <definedName name="qqqqqqqqqqqqqqq" localSheetId="11">(#REF!,#REF!)</definedName>
    <definedName name="qqqqqqqqqqqqqqq">(#REF!,#REF!)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(#REF!,#REF!)</definedName>
    <definedName name="rrrrrrrr" localSheetId="16">(#REF!,#REF!)</definedName>
    <definedName name="rrrrrrrr" localSheetId="11">(#REF!,#REF!)</definedName>
    <definedName name="rrrrrrrr">(#REF!,#REF!)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'[11]Munka2'!$P$23</definedName>
    <definedName name="semmi10">'[11]Munka6'!$C$21</definedName>
    <definedName name="semmi11">'[11]Munka6'!$C$20</definedName>
    <definedName name="semmi12">'[11]Munka6'!$C$19</definedName>
    <definedName name="semmi13">'[11]Munka6'!$C$7</definedName>
    <definedName name="semmi14">'[11]Munka6'!$C$8</definedName>
    <definedName name="semmi15">'[11]Munka6'!$C$17</definedName>
    <definedName name="semmi16">'[11]Munka2'!$P$23</definedName>
    <definedName name="semmi17">'[11]Munka2'!$P$22</definedName>
    <definedName name="semmi18">'[11]Munka6'!$C$16</definedName>
    <definedName name="semmi19">'[11]Munka6'!$C$11</definedName>
    <definedName name="semmi2">'[11]Munka2'!$P$22</definedName>
    <definedName name="semmi20">'[11]Munka6'!$C$15</definedName>
    <definedName name="semmi21">'[11]Munka6'!$C$18</definedName>
    <definedName name="semmi22">'[11]Munka6'!$C$10</definedName>
    <definedName name="semmi23">'[12]4. bevételek int-ként'!#REF!</definedName>
    <definedName name="semmi24">'[12]4. bevételek int-ként'!#REF!</definedName>
    <definedName name="semmi25">'[11]Munka6'!$C$21</definedName>
    <definedName name="semmi26">'[11]Munka6'!$C$20</definedName>
    <definedName name="semmi27">'[11]Munka6'!$C$19</definedName>
    <definedName name="semmi28">'[11]Munka6'!$C$7</definedName>
    <definedName name="semmi29">'[11]Munka6'!$C$8</definedName>
    <definedName name="semmi3">'[11]Munka6'!$C$16</definedName>
    <definedName name="semmi30">'[11]Munka6'!$C$17</definedName>
    <definedName name="semmi4">'[11]Munka6'!$C$11</definedName>
    <definedName name="semmi5">'[11]Munka6'!$C$15</definedName>
    <definedName name="semmi6">'[11]Munka6'!$C$18</definedName>
    <definedName name="semmi7">'[11]Munka6'!$C$10</definedName>
    <definedName name="semmi8">'[12]4. bevételek int-ként'!#REF!</definedName>
    <definedName name="semmi9">'[12]4.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'[10]Munka6'!$C$19</definedName>
    <definedName name="szabsért">#REF!</definedName>
    <definedName name="székács">#REF!</definedName>
    <definedName name="szemckö4">#REF!</definedName>
    <definedName name="szemegy8_12">#REF!</definedName>
    <definedName name="szemegy8_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_12">#REF!</definedName>
    <definedName name="szjahelyben">#REF!</definedName>
    <definedName name="szjahelyben1">#REF!</definedName>
    <definedName name="szjahelybenm">'[10]Munka6'!$C$7</definedName>
    <definedName name="szjajövkül">#REF!</definedName>
    <definedName name="szjajövkül1">#REF!</definedName>
    <definedName name="szjakül">'[10]Munka6'!$C$8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(#REF!,#REF!)</definedName>
    <definedName name="t" localSheetId="16">(#REF!,#REF!)</definedName>
    <definedName name="t" localSheetId="11">(#REF!,#REF!)</definedName>
    <definedName name="t">(#REF!,#REF!)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'[10]Munka6'!$C$17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'[13]7.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'[6]Háttéradatok'!$C$29:$AG$32</definedName>
    <definedName name="xxx_16">'[1]Háttéradatok'!$C$29:$AG$32</definedName>
    <definedName name="xxx_7">'[6]Háttéradatok'!$C$29:$AG$32</definedName>
    <definedName name="xxxxxx">'[3]Háttéradatok'!$C$29:$AG$32</definedName>
    <definedName name="xxxxxx_13">'[6]Háttéradatok'!$C$29:$AG$32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'[6]Háttéradatok'!$C$29:$AG$32</definedName>
    <definedName name="xxxxxx_7">'[6]Háttéradatok'!$C$29:$AG$32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(#REF!,#REF!)</definedName>
    <definedName name="y" localSheetId="16">(#REF!,#REF!)</definedName>
    <definedName name="y" localSheetId="11">(#REF!,#REF!)</definedName>
    <definedName name="y">(#REF!,#REF!)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<sst xmlns="http://schemas.openxmlformats.org/spreadsheetml/2006/main" count="2298" uniqueCount="821">
  <si>
    <t>Címrend
Kétpó Község Önkormányzata 2020. évi költségvetéséhez</t>
  </si>
  <si>
    <t>Cím száma</t>
  </si>
  <si>
    <t>Alcím száma</t>
  </si>
  <si>
    <t>Cím/alcím neve</t>
  </si>
  <si>
    <t>I.</t>
  </si>
  <si>
    <t>Kétpó Község Önkormányzata</t>
  </si>
  <si>
    <t>1.</t>
  </si>
  <si>
    <t>II.</t>
  </si>
  <si>
    <t>Arany János Általános Művelődési Központ</t>
  </si>
  <si>
    <t>Kétpó Község Önkormányzata
2020. évi költségvetésének összevont mérlege</t>
  </si>
  <si>
    <t>B E V É T E L E K</t>
  </si>
  <si>
    <t>adatok Ft-ban</t>
  </si>
  <si>
    <t>Sor-
szám</t>
  </si>
  <si>
    <t>Bevételi jogcím</t>
  </si>
  <si>
    <t>Rovatszám</t>
  </si>
  <si>
    <t>2020. évi eredeti előirányzat</t>
  </si>
  <si>
    <r>
      <rPr>
        <b/>
        <sz val="10"/>
        <rFont val="Times New Roman CE"/>
        <family val="0"/>
      </rPr>
      <t>Módosító összeg I</t>
    </r>
    <r>
      <rPr>
        <sz val="10"/>
        <rFont val="Times New Roman CE"/>
        <family val="0"/>
      </rPr>
      <t>.</t>
    </r>
  </si>
  <si>
    <r>
      <rPr>
        <b/>
        <sz val="10"/>
        <rFont val="Times New Roman CE"/>
        <family val="0"/>
      </rPr>
      <t>Módosító összeg II</t>
    </r>
    <r>
      <rPr>
        <sz val="10"/>
        <rFont val="Times New Roman CE"/>
        <family val="0"/>
      </rPr>
      <t>.</t>
    </r>
  </si>
  <si>
    <t>2020.évi módosított előirányzat</t>
  </si>
  <si>
    <t>A</t>
  </si>
  <si>
    <t>B</t>
  </si>
  <si>
    <t>C</t>
  </si>
  <si>
    <t>D</t>
  </si>
  <si>
    <t>E</t>
  </si>
  <si>
    <t>F</t>
  </si>
  <si>
    <t>G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</si>
  <si>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</si>
  <si>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</si>
  <si>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</si>
  <si>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</si>
  <si>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</si>
  <si>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</si>
  <si>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</si>
  <si>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</si>
  <si>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</si>
  <si>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</si>
  <si>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</si>
  <si>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</si>
  <si>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</si>
  <si>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</si>
  <si>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</si>
  <si>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</si>
  <si>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</si>
  <si>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</si>
  <si>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</si>
  <si>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</si>
  <si>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</si>
  <si>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</si>
  <si>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</si>
  <si>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</si>
  <si>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</si>
  <si>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</si>
  <si>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</si>
  <si>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</si>
  <si>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</si>
  <si>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</si>
  <si>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</si>
  <si>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</si>
  <si>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</si>
  <si>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</si>
  <si>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</si>
  <si>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</si>
  <si>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</si>
  <si>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</si>
  <si>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</si>
  <si>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</si>
  <si>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</si>
  <si>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</si>
  <si>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</si>
  <si>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</si>
  <si>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</si>
  <si>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</si>
  <si>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</si>
  <si>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</si>
  <si>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</si>
  <si>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</si>
  <si>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</si>
  <si>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</si>
  <si>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</si>
  <si>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</si>
  <si>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</si>
  <si>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</si>
  <si>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</si>
  <si>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</si>
  <si>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</si>
  <si>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</si>
  <si>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</si>
  <si>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</si>
  <si>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</si>
  <si>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</si>
  <si>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</si>
  <si>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</si>
  <si>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</si>
  <si>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</si>
  <si>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</si>
  <si>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</si>
  <si>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</si>
  <si>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</si>
  <si>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</si>
  <si>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</si>
  <si>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</si>
  <si>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</si>
  <si>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</si>
  <si>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</si>
  <si>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</si>
  <si>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</si>
  <si>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</si>
  <si>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</si>
  <si>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</si>
  <si>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</si>
  <si>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</si>
  <si>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</si>
  <si>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</si>
  <si>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</si>
  <si>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</si>
  <si>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</si>
  <si>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</si>
  <si>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</si>
  <si>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</si>
  <si>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</si>
  <si>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</si>
  <si>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</si>
  <si>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</si>
  <si>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</si>
  <si>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</si>
  <si>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</si>
  <si>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</si>
  <si>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</si>
  <si>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</si>
  <si>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</si>
  <si>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</si>
  <si>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</si>
  <si>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</si>
  <si>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</si>
  <si>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</si>
  <si>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</si>
  <si>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</si>
  <si>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</si>
  <si>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</si>
  <si>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</si>
  <si>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</si>
  <si>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</si>
  <si>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</si>
  <si>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</si>
  <si>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</si>
  <si>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</si>
  <si>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</si>
  <si>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</si>
  <si>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</si>
  <si>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</si>
  <si>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</si>
  <si>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</si>
  <si>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</si>
  <si>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</si>
  <si>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</si>
  <si>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</si>
  <si>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</si>
  <si>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</si>
  <si>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</si>
  <si>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</si>
  <si>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</si>
  <si>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</si>
  <si>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</si>
  <si>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</si>
  <si>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</si>
  <si>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</si>
  <si>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</si>
  <si>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</si>
  <si>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</si>
  <si>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</si>
  <si>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</si>
  <si>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</si>
  <si>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</si>
  <si>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</si>
  <si>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</si>
  <si>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</si>
  <si>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</si>
  <si>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</si>
  <si>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</si>
  <si>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</si>
  <si>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</si>
  <si>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</si>
  <si>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</si>
  <si>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</si>
  <si>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</si>
  <si>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</si>
  <si>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</si>
  <si>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</si>
  <si>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</si>
  <si>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</si>
  <si>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</si>
  <si>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</si>
  <si>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</si>
  <si>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</si>
  <si>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</si>
  <si>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</si>
  <si>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</si>
  <si>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</si>
  <si>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</si>
  <si>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</si>
  <si>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</si>
  <si>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</si>
  <si>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</si>
  <si>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</si>
  <si>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</si>
  <si>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</si>
  <si>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</si>
  <si>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</si>
  <si>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</si>
  <si>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</si>
  <si>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</si>
  <si>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</si>
  <si>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</si>
  <si>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Lekötött betét megszüntetése</t>
  </si>
  <si>
    <t>B817</t>
  </si>
  <si>
    <t>71.</t>
  </si>
  <si>
    <t>FINANSZÍROZÁSI BEVÉTELEK ÖSSZESEN: (66.+67.+70.)</t>
  </si>
  <si>
    <t>B8</t>
  </si>
  <si>
    <t>72.</t>
  </si>
  <si>
    <t>KÖLTSÉGVETÉSI ÉS FINANSZÍROZÁSI BEVÉTELEK ÖSSZESEN: (65.+71.)</t>
  </si>
  <si>
    <t>B1-B8</t>
  </si>
  <si>
    <t>K I A D Á S O K</t>
  </si>
  <si>
    <t>Kiadási jogcímek</t>
  </si>
  <si>
    <t>Módosító összeg I.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</si>
  <si>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</si>
  <si>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</si>
  <si>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</si>
  <si>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</si>
  <si>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</si>
  <si>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</si>
  <si>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</si>
  <si>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</si>
  <si>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</si>
  <si>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</si>
  <si>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</si>
  <si>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</si>
  <si>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</si>
  <si>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</si>
  <si>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</si>
  <si>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</si>
  <si>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</si>
  <si>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</si>
  <si>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</si>
  <si>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</si>
  <si>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</si>
  <si>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</si>
  <si>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</si>
  <si>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</si>
  <si>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</si>
  <si>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</si>
  <si>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Működési költségvetés kiadásai (1.+….+5.)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</si>
  <si>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</si>
  <si>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</si>
  <si>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</si>
  <si>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</si>
  <si>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</si>
  <si>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</si>
  <si>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</si>
  <si>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</si>
  <si>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</si>
  <si>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</si>
  <si>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</si>
  <si>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</si>
  <si>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</si>
  <si>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</si>
  <si>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</si>
  <si>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</si>
  <si>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</si>
  <si>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</si>
  <si>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Felhalmozási költségvetés kiadásai (16.+17.+18.)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</si>
  <si>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</si>
  <si>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</si>
  <si>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</si>
  <si>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</si>
  <si>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</si>
  <si>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</si>
  <si>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</si>
  <si>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</si>
  <si>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</si>
  <si>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</si>
  <si>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</si>
  <si>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</si>
  <si>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</si>
  <si>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</si>
  <si>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</si>
  <si>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</si>
  <si>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</si>
  <si>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</si>
  <si>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Kétpó Község Önkormányzata
2020. évi kötelező feladatainak mérlege</t>
  </si>
  <si>
    <t>Kétpó Község  Önkormányzata
2020. évi költségvetésében a működési célú bevételek és kiadások összevont mérlege</t>
  </si>
  <si>
    <t>Bevételek</t>
  </si>
  <si>
    <t>Kiadások</t>
  </si>
  <si>
    <t>Megnevezés</t>
  </si>
  <si>
    <t>H</t>
  </si>
  <si>
    <t>I</t>
  </si>
  <si>
    <t>J</t>
  </si>
  <si>
    <t>K</t>
  </si>
  <si>
    <t>Önkormányzat működési támogatásai</t>
  </si>
  <si>
    <t>Működési célú támogatások államháztartáson belülről</t>
  </si>
  <si>
    <t>Működési bevételek</t>
  </si>
  <si>
    <t>Működési célú átvett pénzeszközök</t>
  </si>
  <si>
    <t>ebből   -  Működési általános tartalék</t>
  </si>
  <si>
    <t xml:space="preserve"> - Működési cél tartalék</t>
  </si>
  <si>
    <t>Költségvetési bevételek összesen(1.+…+5.)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</si>
  <si>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</si>
  <si>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</si>
  <si>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</si>
  <si>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</si>
  <si>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</si>
  <si>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</si>
  <si>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</si>
  <si>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</si>
  <si>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</si>
  <si>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</si>
  <si>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Költségvetési hiány:</t>
  </si>
  <si>
    <t>Költségvetési többlet:</t>
  </si>
  <si>
    <t>Tárgyévi  hiány:</t>
  </si>
  <si>
    <t>Tárgyévi  többlet:</t>
  </si>
  <si>
    <t>Kétpó Község Önkormányzata
 2020. évi költségvetésében a felhalmozási célú bevételek és kiadások összevont mérlege</t>
  </si>
  <si>
    <t>Felhalmozási célú támogatások államháztartáson belülről</t>
  </si>
  <si>
    <t>Fehalmozási bevételek</t>
  </si>
  <si>
    <t>Felhalmozási célú átvett pénzeszközök</t>
  </si>
  <si>
    <t>ebből   -  Felhalmozási általános tartalék</t>
  </si>
  <si>
    <t xml:space="preserve"> - Felhalmozási cél tartalék</t>
  </si>
  <si>
    <t>Költségvetési bevételek összesen: (1.+...+3.)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</si>
  <si>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</si>
  <si>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</si>
  <si>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</si>
  <si>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</si>
  <si>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</si>
  <si>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</si>
  <si>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</si>
  <si>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</si>
  <si>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</si>
  <si>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</si>
  <si>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Kétpó Község Önkormányzatának
2020. évi állami támogatások  jogcímei és összegei</t>
  </si>
  <si>
    <t>Jogcím száma</t>
  </si>
  <si>
    <t xml:space="preserve">Jogcím megnevezése       </t>
  </si>
  <si>
    <t>2020. évi állami támogatás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</si>
  <si>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</si>
  <si>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</si>
  <si>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</si>
  <si>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</si>
  <si>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</si>
  <si>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</si>
  <si>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</si>
  <si>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</si>
  <si>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</si>
  <si>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</si>
  <si>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</si>
  <si>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</si>
  <si>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</si>
  <si>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</si>
  <si>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</si>
  <si>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</si>
  <si>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</si>
  <si>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</si>
  <si>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</si>
  <si>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</si>
  <si>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</si>
  <si>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</si>
  <si>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</si>
  <si>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</si>
  <si>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</si>
  <si>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</si>
  <si>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</si>
  <si>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</si>
  <si>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Beszámítás
(A számított bevétel a 2016. évi iparűzési adóalap 0,55%-a)</t>
  </si>
  <si>
    <t xml:space="preserve">I.1. </t>
  </si>
  <si>
    <t>A települési önkormányzatok működésének támogatása beszámítás és kiegészítés után</t>
  </si>
  <si>
    <t>forint</t>
  </si>
  <si>
    <t>I.6.</t>
  </si>
  <si>
    <t>Polgármesteri illetmény támogatása</t>
  </si>
  <si>
    <t>I.11.</t>
  </si>
  <si>
    <t>A költségvetési szerveknél foglalkoztatottak 2019. évi áthúzódó és 2020. évi kompenzációja</t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</si>
  <si>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</si>
  <si>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</si>
  <si>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</si>
  <si>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</si>
  <si>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</si>
  <si>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</si>
  <si>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</si>
  <si>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</si>
  <si>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</si>
  <si>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</si>
  <si>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</si>
  <si>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</si>
  <si>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</si>
  <si>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</si>
  <si>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</si>
  <si>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</si>
  <si>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</si>
  <si>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</si>
  <si>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</si>
  <si>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</si>
  <si>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</si>
  <si>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</si>
  <si>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</si>
  <si>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</si>
  <si>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</si>
  <si>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</si>
  <si>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</si>
  <si>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</si>
  <si>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</si>
  <si>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</si>
  <si>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</si>
  <si>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</si>
  <si>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</si>
  <si>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</si>
  <si>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</si>
  <si>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</si>
  <si>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</si>
  <si>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</si>
  <si>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</si>
  <si>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</si>
  <si>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</si>
  <si>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</si>
  <si>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</si>
  <si>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</si>
  <si>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</si>
  <si>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</si>
  <si>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</si>
  <si>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</si>
  <si>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</si>
  <si>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</si>
  <si>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 xml:space="preserve">III.3.e </t>
  </si>
  <si>
    <t>falugondnoki vagy tanyagondnoki szolgáltatás összesen</t>
  </si>
  <si>
    <t>működési hó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</si>
  <si>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</si>
  <si>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</si>
  <si>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</si>
  <si>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</si>
  <si>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</si>
  <si>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</si>
  <si>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</si>
  <si>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</si>
  <si>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</si>
  <si>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</si>
  <si>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</si>
  <si>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</si>
  <si>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</si>
  <si>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</si>
  <si>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</si>
  <si>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</si>
  <si>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</si>
  <si>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</si>
  <si>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</si>
  <si>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</si>
  <si>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</si>
  <si>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</si>
  <si>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</si>
  <si>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</si>
  <si>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</si>
  <si>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</si>
  <si>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</si>
  <si>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</si>
  <si>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Kétpó Község Önkormányzata
2020. évi és további évekre áthúzódó Beruházási és felújítási kiadások feladatonként</t>
  </si>
  <si>
    <t>Sor-szám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</si>
  <si>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</si>
  <si>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</si>
  <si>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</si>
  <si>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</si>
  <si>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</si>
  <si>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>2020.év</t>
  </si>
  <si>
    <t>2021. év és azt követő évek</t>
  </si>
  <si>
    <t xml:space="preserve">Előző  években felhasznált összeg </t>
  </si>
  <si>
    <t xml:space="preserve">Módosító összeg I. </t>
  </si>
  <si>
    <t xml:space="preserve">Módosító összeg II. </t>
  </si>
  <si>
    <t>2020. évi módosított előirányzat</t>
  </si>
  <si>
    <t>2021.  év és azt követő évek javaslata</t>
  </si>
  <si>
    <t>Felhalmozási forrás</t>
  </si>
  <si>
    <t>2019. évben utalt támogatás</t>
  </si>
  <si>
    <t>Önkormányzati saját bevétel</t>
  </si>
  <si>
    <t>éve</t>
  </si>
  <si>
    <t>Összesen</t>
  </si>
  <si>
    <t>Ebből 2020. évi kiadáshoz szükséges támogatás</t>
  </si>
  <si>
    <t>,,A Kétpói Történelmi Magyarország Emlékpark rendezvényhelyszíneinek infrastruktúrális fejlesztése" TOP-1.2.1-15-JN1-2016-00017</t>
  </si>
  <si>
    <t>,,Együttműködés megvalósítása a fenntartható közlekedésfejlesztés érdekében" TOP-3.1.1-15-JN1-2016-00022</t>
  </si>
  <si>
    <t>Kétpói orvosi rendelő pályázat</t>
  </si>
  <si>
    <t>EFOP-1-5-3</t>
  </si>
  <si>
    <t xml:space="preserve">Kisértékű tárgyi eszköz beszerzés </t>
  </si>
  <si>
    <t>TRV Zrt – 2019. évi használati díj</t>
  </si>
  <si>
    <t>Külterületi helyi közutak fejlesztése- erő és munkagépek beszerzése</t>
  </si>
  <si>
    <t xml:space="preserve">Kétpói könyvtár információs hely és szolgáltató tér szakmai eszközfejlesztése </t>
  </si>
  <si>
    <t>2020. évi közfoglalkoztatás eszközbeszerzése</t>
  </si>
  <si>
    <t>„Új mini bölcsőde létrehozása Kétpón” TOP-1.4.1-19.JN1-2019-00015</t>
  </si>
  <si>
    <t>Beruházási kiadások összesen</t>
  </si>
  <si>
    <t xml:space="preserve">Kétpói orvosi rendelő </t>
  </si>
  <si>
    <t>Ravatalozó felújítása</t>
  </si>
  <si>
    <t>Felújítási kiadások összesen</t>
  </si>
  <si>
    <t>Kétpó Község Önkormányzata
által 2020. évben nyújtott működési és felhalmozási  támogatások</t>
  </si>
  <si>
    <t>"Nemleges"</t>
  </si>
  <si>
    <t>A támogatás címzettje</t>
  </si>
  <si>
    <t>Támogatás összege</t>
  </si>
  <si>
    <t xml:space="preserve"> Egyéb felhalmozási célú kiadások (Lakástámogatás)</t>
  </si>
  <si>
    <t>Támogatások összesen</t>
  </si>
  <si>
    <t>Kétpó Község Önkormányzata
által 2020. évben folyósított ellátottak pénzbeli juttatásai</t>
  </si>
  <si>
    <t>Sorszám</t>
  </si>
  <si>
    <t>Ellátás jogcíme</t>
  </si>
  <si>
    <t>Eredeti előirányzat</t>
  </si>
  <si>
    <t>Települési támogatás</t>
  </si>
  <si>
    <t>Gyógyszertámogatás</t>
  </si>
  <si>
    <t>Temetési segély</t>
  </si>
  <si>
    <t>Köztemetés</t>
  </si>
  <si>
    <t>Rendkívüli települési támogatás</t>
  </si>
  <si>
    <t>Szociális célú tüzelőanyag</t>
  </si>
  <si>
    <t>Összesen:</t>
  </si>
  <si>
    <t>Kétpó Község Önkormányzata
2020. évi működési költségvetési bevételeinek forrásösszetétele</t>
  </si>
  <si>
    <t>Állami hozzájárulás</t>
  </si>
  <si>
    <t>Saját bevétel</t>
  </si>
  <si>
    <t>Önkormányzati támogatás</t>
  </si>
  <si>
    <t>Bevétel összesen</t>
  </si>
  <si>
    <t>Kötött felhasználású támogatás</t>
  </si>
  <si>
    <t>Megoszlás     %</t>
  </si>
  <si>
    <t>Működtetés általános támogatása</t>
  </si>
  <si>
    <t>Támogatás</t>
  </si>
  <si>
    <t>Intézményi működési bevételek mindösszesen</t>
  </si>
  <si>
    <t>Kétpó Község Önkormányzatának működési bevételei</t>
  </si>
  <si>
    <t>Intézmények és Önkormányzat működési bevételei mindöszesen intézményi támogatás halmozásának kiszűrésével</t>
  </si>
  <si>
    <t>Kétpó Község Önkormányzatának
 Európai Uniós támogatással megvalósuló projektjei</t>
  </si>
  <si>
    <t>Projekt megnevezése:</t>
  </si>
  <si>
    <t>A Magyar Falu Program keretében az „Orvosi rendelők fejlesztése”</t>
  </si>
  <si>
    <r>
      <rPr>
        <b/>
        <sz val="10"/>
        <rFont val="Times New Roman"/>
        <family val="1"/>
      </rPr>
      <t>Projekt azonosító:</t>
    </r>
    <r>
      <rPr>
        <sz val="10"/>
        <rFont val="Times New Roman"/>
        <family val="1"/>
      </rPr>
      <t xml:space="preserve"> </t>
    </r>
  </si>
  <si>
    <t>MFP-HOR/2020</t>
  </si>
  <si>
    <t>Projekt bruttó összköltsége:</t>
  </si>
  <si>
    <t>Konzorciumi partner:</t>
  </si>
  <si>
    <t>-</t>
  </si>
  <si>
    <t>Támogatás intenzitása:</t>
  </si>
  <si>
    <t>Kezdés éve:</t>
  </si>
  <si>
    <t>Befejezés éve:</t>
  </si>
  <si>
    <t>Előző években felhasznált összeg</t>
  </si>
  <si>
    <t>2018. év</t>
  </si>
  <si>
    <t>2019. év</t>
  </si>
  <si>
    <t>2020. év</t>
  </si>
  <si>
    <t>Bevételek (források) összesen:</t>
  </si>
  <si>
    <t>ebből:</t>
  </si>
  <si>
    <t>Támogatási előleg</t>
  </si>
  <si>
    <t>Önkormányzati saját erő (támogatott műszaki tartalom)</t>
  </si>
  <si>
    <t>Önkormányzati saját erő (nem támogatott műszaki tartalom)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</si>
  <si>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</si>
  <si>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</si>
  <si>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</si>
  <si>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</si>
  <si>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</si>
  <si>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</si>
  <si>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</si>
  <si>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</si>
  <si>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</si>
  <si>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A kétpói Történelmi Magyarország Emlékpark rendezvényhelyszíneinek infrastrukturális fejlesztése</t>
  </si>
  <si>
    <t>TOP-1.2.1-15-JNI-2016-00017</t>
  </si>
  <si>
    <t>„Fenntartható települési közlekedésfejlesztés”</t>
  </si>
  <si>
    <t>TOP-3.1.1-15-JNI-2016-00022</t>
  </si>
  <si>
    <t>Fegyvernek Város Önkormányzata (konzorciumvezető)</t>
  </si>
  <si>
    <t>Kétpó Község Önkormányzata (konzorciumi tag)</t>
  </si>
  <si>
    <t>Örményes Község Önkormányzata (konzorciumi tag)</t>
  </si>
  <si>
    <t>Kunhegyes Város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</si>
  <si>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</si>
  <si>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</si>
  <si>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</si>
  <si>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</si>
  <si>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</si>
  <si>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„Új mini bölcsőde létrehozása Kétpón”</t>
  </si>
  <si>
    <t>TOP-1.4.1-19-JN1-2019-00015</t>
  </si>
  <si>
    <t>Kétpó Község Önkormányzatának
2020. évi bevételi és kiadási előirányzatai</t>
  </si>
  <si>
    <t>Módosító összeg II.</t>
  </si>
  <si>
    <t>FINANSZÍROZÁSI BEVÉTELEK ÖSSZESEN: (66.+67.)</t>
  </si>
  <si>
    <t>KÖLTSÉGVETÉSI ÉS FINANSZÍROZÁSI BEVÉTELEK ÖSSZESEN: (65.+70.)</t>
  </si>
  <si>
    <t>Központi, irányító szervi támogatások folyósítása</t>
  </si>
  <si>
    <t>K915</t>
  </si>
  <si>
    <t>Kétpó Község Önkormányzatának
2020. évi bevételei  feladatonként</t>
  </si>
  <si>
    <t>adatok ezer Ft-ban</t>
  </si>
  <si>
    <t>Feladat megnevezés</t>
  </si>
  <si>
    <t>Kormányzati funkció</t>
  </si>
  <si>
    <t>Egyéb felhalmozási célú támogatások áht.-n belülről</t>
  </si>
  <si>
    <t>Felhalmozási bevételek</t>
  </si>
  <si>
    <t>Bevételek összesen</t>
  </si>
  <si>
    <t>Önkormányzat jogalkotói tevékenység</t>
  </si>
  <si>
    <t>011130</t>
  </si>
  <si>
    <t>Adó-, vám- és jövedéki igazgatás</t>
  </si>
  <si>
    <t>011220</t>
  </si>
  <si>
    <t>Köztemető fenntartása</t>
  </si>
  <si>
    <t>013320</t>
  </si>
  <si>
    <t>Önkormányzati vagyonnal való gazdálkodás</t>
  </si>
  <si>
    <t>013350</t>
  </si>
  <si>
    <t>Támogatási célú finanszírozási műveletek</t>
  </si>
  <si>
    <t>018030</t>
  </si>
  <si>
    <t>Közfoglalkoztatás</t>
  </si>
  <si>
    <t>041233</t>
  </si>
  <si>
    <t>Közvilágítás</t>
  </si>
  <si>
    <t>064010</t>
  </si>
  <si>
    <t>Város- és községgazdálkodás</t>
  </si>
  <si>
    <t>066020</t>
  </si>
  <si>
    <t>Háziorvosi alapellátás</t>
  </si>
  <si>
    <t>072111</t>
  </si>
  <si>
    <t>Könyvtári állomány gyarapítása</t>
  </si>
  <si>
    <t>082042</t>
  </si>
  <si>
    <t>Iskolai intézményi étkeztetés</t>
  </si>
  <si>
    <t>096020</t>
  </si>
  <si>
    <t>Falugondnoki, tanyagondnoki szolgáltatás</t>
  </si>
  <si>
    <t>107055</t>
  </si>
  <si>
    <t>Egyéb szociális ellátások</t>
  </si>
  <si>
    <t>107060</t>
  </si>
  <si>
    <t>Kétpó Község Önkormányzatának
2020. évi kiadásai  feladatonként</t>
  </si>
  <si>
    <t>Személyi juttatások</t>
  </si>
  <si>
    <t>Dologi kiadások</t>
  </si>
  <si>
    <t>Egyéb működési kiadások</t>
  </si>
  <si>
    <t>Finanszírozási kiadások</t>
  </si>
  <si>
    <t>Kiadások összesen</t>
  </si>
  <si>
    <t>Arany János Általános Művelődési Központ
2020. évi bevételi és kiadási előirányzatai</t>
  </si>
  <si>
    <t>Előirányzat-csoport, kiemelt előirányzat megnevezése</t>
  </si>
  <si>
    <t>Rovat szám</t>
  </si>
  <si>
    <t>Kötelező feladat</t>
  </si>
  <si>
    <t>Önként vállalt feladat</t>
  </si>
  <si>
    <t>2020. évi előirányzat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</si>
  <si>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</si>
  <si>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</si>
  <si>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</si>
  <si>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</si>
  <si>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</si>
  <si>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</si>
  <si>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</si>
  <si>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</si>
  <si>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</si>
  <si>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</si>
  <si>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</si>
  <si>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</si>
  <si>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</si>
  <si>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</si>
  <si>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</si>
  <si>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</si>
  <si>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</si>
  <si>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</si>
  <si>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B4031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</si>
  <si>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</si>
  <si>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</si>
  <si>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</si>
  <si>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</si>
  <si>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</si>
  <si>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</si>
  <si>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</si>
  <si>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</si>
  <si>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</si>
  <si>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</si>
  <si>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</si>
  <si>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</si>
  <si>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</si>
  <si>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</si>
  <si>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</si>
  <si>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</si>
  <si>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</si>
  <si>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</si>
  <si>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</si>
  <si>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</si>
  <si>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</si>
  <si>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FINANSZÍROZÁSI KIADÁSOK ÖSSZESEN (=12.)</t>
  </si>
  <si>
    <t>KIADÁSOK ÖSSZESEN: (11.+14.)</t>
  </si>
  <si>
    <t>Arany János Általános Művelődési Központ
2020. évi bevételei  feladatonként</t>
  </si>
  <si>
    <t>Óvodai nevelés, ellátás, szakmai feladat</t>
  </si>
  <si>
    <t>091110</t>
  </si>
  <si>
    <t>Gyermekétkeztetés köznevelési intézményben</t>
  </si>
  <si>
    <t>096015</t>
  </si>
  <si>
    <t>Könyvtári állomány gyarapítása, nyilvántartása</t>
  </si>
  <si>
    <t>Arany János Általános Művelődési Központ
2020. évi kiadásai  feladatonként</t>
  </si>
  <si>
    <t>Kétpó Községi Önkormányzata
2020. évi Előirányzat-felhasználási terve havi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</si>
  <si>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</si>
  <si>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</si>
  <si>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</si>
  <si>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</si>
  <si>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</si>
  <si>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</si>
  <si>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</si>
  <si>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</si>
  <si>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</si>
  <si>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</si>
  <si>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</si>
  <si>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</si>
  <si>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</si>
  <si>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</si>
  <si>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</si>
  <si>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</si>
  <si>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</si>
  <si>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</si>
  <si>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</si>
  <si>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Kétpó Község Önkormányzata
által 2020. évben adott közvetett támogatások</t>
  </si>
  <si>
    <t>Kedvezmény nélkül elérhető bevétel</t>
  </si>
  <si>
    <t>Kedvezmények összege</t>
  </si>
  <si>
    <t>Kétpó Községi Önkormányzata
2020. évi engedélyezett létszámkerete</t>
  </si>
  <si>
    <t>adatok Fő-ben</t>
  </si>
  <si>
    <t>Intézmény
megnevezése</t>
  </si>
  <si>
    <t>Köztisztviselő álláshelyek</t>
  </si>
  <si>
    <t>Közalkalmazott szakmai álláshelyek</t>
  </si>
  <si>
    <t>Közalkalmazott technikai álláshelyek</t>
  </si>
  <si>
    <t>MT. hatálya alá tartozó álláshelyek</t>
  </si>
  <si>
    <t>Közcélú álláshelyek</t>
  </si>
  <si>
    <t>Kétpó Községi Önkormányzat</t>
  </si>
  <si>
    <t>Kétpó Községi Önkormányzata
2020. évi általános és céltartalékai</t>
  </si>
  <si>
    <t>I. Általános tartalék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</si>
  <si>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</si>
  <si>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</si>
  <si>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</si>
  <si>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</si>
  <si>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</si>
  <si>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</si>
  <si>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Kétpó Községi Önkormányzata
költségvetési évet követő három év tervezett előirányzatainak keretszámai</t>
  </si>
  <si>
    <t>BEVÉTELEK</t>
  </si>
  <si>
    <t>2020.</t>
  </si>
  <si>
    <t>2021.</t>
  </si>
  <si>
    <t>2022.</t>
  </si>
  <si>
    <t>2023.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</si>
  <si>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</si>
  <si>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</si>
  <si>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</si>
  <si>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</si>
  <si>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</si>
  <si>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</si>
  <si>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</si>
  <si>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</si>
  <si>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</si>
  <si>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</si>
  <si>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</si>
  <si>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</si>
  <si>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</si>
  <si>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</si>
  <si>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Kétpó Községi Önkormányzat
által megkötött, több éves kihatással járó, adósságot keletkeztető ügyletek fizetési kötelezettségeinek bemutatása a lejáratig</t>
  </si>
  <si>
    <t>A fejlesztési célok mevalósítását szolgáló hitelszerődés tartalma</t>
  </si>
  <si>
    <t>A fejlesztési hitel teljes tőkeösszege Ft-ban</t>
  </si>
  <si>
    <t>A fejlesztési hitel lejártának időtartama</t>
  </si>
  <si>
    <t>2020. évi költelezettség</t>
  </si>
  <si>
    <t>2021. évi kötelezettség</t>
  </si>
  <si>
    <t>2022. évi kötelezettség</t>
  </si>
  <si>
    <t>Tőke</t>
  </si>
  <si>
    <t>Kamat</t>
  </si>
  <si>
    <t>Kétpó Község Önkormányzata
saját bevételeinek részletezése az adósságot keletkeztető ügyletből származó tárgyévi fizetési kötelezettség megállapításához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</si>
  <si>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</si>
  <si>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</si>
  <si>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</si>
  <si>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</si>
  <si>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</si>
  <si>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</si>
  <si>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</si>
  <si>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</si>
  <si>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</si>
  <si>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</si>
  <si>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</si>
  <si>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</si>
  <si>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</si>
  <si>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</si>
  <si>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</si>
  <si>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</si>
  <si>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</si>
  <si>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</si>
  <si>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</si>
  <si>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</si>
  <si>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</si>
  <si>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</si>
  <si>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</si>
  <si>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</si>
  <si>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 xml:space="preserve">Kétpó Községi Önkormányzat
2020. évi adósságot keletkeztető fejlesztési céljai </t>
  </si>
  <si>
    <t>adatok eFt-ban</t>
  </si>
  <si>
    <t>Fejlesztési cél leírása</t>
  </si>
  <si>
    <t>A 2020. évi fejlesztések várható kiadása</t>
  </si>
  <si>
    <t>A 2020. évi fejlesztésekhezhez kapcsolódó önerő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</si>
  <si>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</si>
  <si>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</si>
  <si>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</si>
  <si>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</si>
  <si>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</si>
  <si>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Módosító összeg III.</t>
  </si>
  <si>
    <t xml:space="preserve">          Építményadó</t>
  </si>
  <si>
    <t xml:space="preserve">          Telekadó</t>
  </si>
  <si>
    <t xml:space="preserve">          Magánszemélyek kommunális adója</t>
  </si>
  <si>
    <t xml:space="preserve">          Állandó jelleggel végzett iparűzési adó</t>
  </si>
  <si>
    <t xml:space="preserve">          Ideiglenes jelleggel végzett iparűzési adó</t>
  </si>
  <si>
    <t xml:space="preserve">          Tartózkodás után fizetett idegenforgalmi adó</t>
  </si>
  <si>
    <t xml:space="preserve">          Talajterhelési díj</t>
  </si>
  <si>
    <t>9. sorból: Egyéb műk. célú támogatások bevételei központi kv. Szertől</t>
  </si>
  <si>
    <t xml:space="preserve">                  Egyéb műk. célú támogatások bevételei EU- prog. és hazai társ.fin.-ból</t>
  </si>
  <si>
    <t xml:space="preserve">                  Egyéb műk. célú támogatások bevételei központi kezelésű ei-tól</t>
  </si>
  <si>
    <t xml:space="preserve">                  Egyéb műk. célú támogatások bevételei fejezeti kezelésű ei-tól</t>
  </si>
  <si>
    <t xml:space="preserve">                  Egyéb műk. célú támogatások bevételei TB. Pénzügyi alapoktól</t>
  </si>
  <si>
    <t xml:space="preserve">                  Egyéb műk. célú támogatások bevételei elkülönített állami pénzalapoktól</t>
  </si>
  <si>
    <t xml:space="preserve">                  Egyéb műk. célú támogatások bevételei önkormányzatoktól és kv. szertől</t>
  </si>
  <si>
    <t>19. sorból: Egyéb felh. célú támogatások bevételei központi kv. Szertől</t>
  </si>
  <si>
    <t xml:space="preserve">                    Egyéb felh. célú támogatások bevételei EU-s prog. és hazai társ.fin.-ból</t>
  </si>
  <si>
    <t xml:space="preserve">                    Egyéb felh. célú támogatások bevételei központi kezelésű ei-tól</t>
  </si>
  <si>
    <t xml:space="preserve">                    Egyéb felh. célú támogatások bevételei fejezeti kezelésű ei-tól</t>
  </si>
  <si>
    <t xml:space="preserve">                    Egyéb felh. célú támogatások bevételei elkülönített állami pénzalapoktól</t>
  </si>
  <si>
    <t xml:space="preserve">                    Egyéb felh. célú támogatások bevételei önkormányzatoktól és kv. szertől</t>
  </si>
  <si>
    <t xml:space="preserve">          Előző év költségvetési maradványának igénybevétele</t>
  </si>
  <si>
    <t xml:space="preserve">          Előző év vállalkozási maradványának igénybevétele</t>
  </si>
  <si>
    <t>5. sorból: Elvonások és befizetések</t>
  </si>
  <si>
    <t xml:space="preserve">                  Visszatérítendő támogatások, kölcsönök nyújtása ÁH-n belülre</t>
  </si>
  <si>
    <t xml:space="preserve">                  Visszatérítendő támogatások, kölcsönök törlesztése ÁH-n belülre</t>
  </si>
  <si>
    <t xml:space="preserve">                  Egyéb működési célú támogatások ÁH-n belülre</t>
  </si>
  <si>
    <t xml:space="preserve">                  Visszatérítendő támogatások, kölcsönök nyújtása ÁH-n kívülre</t>
  </si>
  <si>
    <t xml:space="preserve">                  Egyéb működési célú támogatások államháztartáson kívülre</t>
  </si>
  <si>
    <t>12. sorból: Általános tartalék</t>
  </si>
  <si>
    <t xml:space="preserve">                    Céltartalék</t>
  </si>
  <si>
    <t>18. sorból: Visszatérítendő támogatások, kölcsönök nyújtása ÁH-n belülre</t>
  </si>
  <si>
    <t xml:space="preserve">                    Visszatérítendő támogatások, kölcsönök törlesztése ÁH-n belülre</t>
  </si>
  <si>
    <t xml:space="preserve">                    Egyéb felhalmozási célú támogatások ÁH-n belülre</t>
  </si>
  <si>
    <t xml:space="preserve">                    Visszatérítendő támogatások, kölcsönök nyújtása ÁH-n kívülre</t>
  </si>
  <si>
    <t xml:space="preserve">                    Lakástámogatás</t>
  </si>
  <si>
    <t xml:space="preserve">                    Egyéb felhalmozási célú támogatások államháztartáson kívülre</t>
  </si>
  <si>
    <t>13. sorból: Áht-n. belülre továbbszámlázott szolg. bevétele</t>
  </si>
  <si>
    <t xml:space="preserve">                  Áht-n kívülre továbbszámlázott szolg. bevétele</t>
  </si>
  <si>
    <t>32. sorból: Normatíva, állami támogatások</t>
  </si>
  <si>
    <t xml:space="preserve">                  Önkormányzati kiegészítés</t>
  </si>
  <si>
    <t>29. sorból: Előző év költségvetési maradványának igénybevétele</t>
  </si>
  <si>
    <t xml:space="preserve">                  Előző év vállalkozási maradványának igénybevétele</t>
  </si>
  <si>
    <t>Működési költségvetés kiadásai (1.+…+5.)</t>
  </si>
  <si>
    <t xml:space="preserve">Módosító összeg III. </t>
  </si>
  <si>
    <r>
      <t>Módosító összeg III</t>
    </r>
    <r>
      <rPr>
        <sz val="10"/>
        <rFont val="Times New Roman CE"/>
        <family val="0"/>
      </rPr>
      <t>.</t>
    </r>
  </si>
  <si>
    <r>
      <t>Módosító összeg
III</t>
    </r>
    <r>
      <rPr>
        <sz val="10"/>
        <rFont val="Times New Roman CE"/>
        <family val="0"/>
      </rPr>
      <t>.</t>
    </r>
  </si>
  <si>
    <r>
      <t>Módosító összeg
II</t>
    </r>
    <r>
      <rPr>
        <sz val="10"/>
        <rFont val="Times New Roman CE"/>
        <family val="0"/>
      </rPr>
      <t>.</t>
    </r>
  </si>
  <si>
    <r>
      <t>Módosító összeg
I</t>
    </r>
    <r>
      <rPr>
        <sz val="10"/>
        <rFont val="Times New Roman CE"/>
        <family val="0"/>
      </rPr>
      <t>.</t>
    </r>
  </si>
  <si>
    <t>L</t>
  </si>
  <si>
    <t>M</t>
  </si>
  <si>
    <t xml:space="preserve"> </t>
  </si>
  <si>
    <t>Nagykunságért TVN Kft.</t>
  </si>
  <si>
    <t>Szívvel-Lélekkel Segítsünk Alapítvány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</si>
</sst>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#,###"/>
    <numFmt numFmtId="167" formatCode="mmm\ d/"/>
    <numFmt numFmtId="168" formatCode="#,##0.0"/>
    <numFmt numFmtId="169" formatCode="_-* #,##0\ _F_t_-;\-* #,##0\ _F_t_-;_-* \-??\ _F_t_-;_-@_-"/>
    <numFmt numFmtId="170" formatCode="yyyy/mm/dd/"/>
    <numFmt numFmtId="171" formatCode="#,##0\ [$Ft-40E];[Red]\-#,##0\ [$Ft-40E]"/>
    <numFmt numFmtId="172" formatCode="#,##0&quot; Ft&quot;"/>
  </numFmts>
  <fonts count="92">
    <font>
      <sz val="10"/>
      <name val="Times New Roman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name val="Times New Roman CE"/>
      <family val="0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i/>
      <sz val="10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i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1"/>
      <name val="Times New Roman CE"/>
      <family val="0"/>
    </font>
    <font>
      <b/>
      <sz val="10"/>
      <color indexed="8"/>
      <name val="Times New Roman"/>
      <family val="1"/>
    </font>
    <font>
      <b/>
      <sz val="9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10"/>
      <name val="Times New Roman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0"/>
    </font>
    <font>
      <i/>
      <sz val="12"/>
      <name val="Times New Roman CE"/>
      <family val="0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2" fillId="5" borderId="0" applyNumberFormat="0" applyBorder="0" applyAlignment="0" applyProtection="0"/>
    <xf numFmtId="0" fontId="76" fillId="6" borderId="0" applyNumberFormat="0" applyBorder="0" applyAlignment="0" applyProtection="0"/>
    <xf numFmtId="0" fontId="2" fillId="7" borderId="0" applyNumberFormat="0" applyBorder="0" applyAlignment="0" applyProtection="0"/>
    <xf numFmtId="0" fontId="76" fillId="8" borderId="0" applyNumberFormat="0" applyBorder="0" applyAlignment="0" applyProtection="0"/>
    <xf numFmtId="0" fontId="2" fillId="9" borderId="0" applyNumberFormat="0" applyBorder="0" applyAlignment="0" applyProtection="0"/>
    <xf numFmtId="0" fontId="76" fillId="10" borderId="0" applyNumberFormat="0" applyBorder="0" applyAlignment="0" applyProtection="0"/>
    <xf numFmtId="0" fontId="2" fillId="11" borderId="0" applyNumberFormat="0" applyBorder="0" applyAlignment="0" applyProtection="0"/>
    <xf numFmtId="0" fontId="76" fillId="12" borderId="0" applyNumberFormat="0" applyBorder="0" applyAlignment="0" applyProtection="0"/>
    <xf numFmtId="0" fontId="2" fillId="13" borderId="0" applyNumberFormat="0" applyBorder="0" applyAlignment="0" applyProtection="0"/>
    <xf numFmtId="0" fontId="7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2" fillId="19" borderId="0" applyNumberFormat="0" applyBorder="0" applyAlignment="0" applyProtection="0"/>
    <xf numFmtId="0" fontId="76" fillId="20" borderId="0" applyNumberFormat="0" applyBorder="0" applyAlignment="0" applyProtection="0"/>
    <xf numFmtId="0" fontId="2" fillId="21" borderId="0" applyNumberFormat="0" applyBorder="0" applyAlignment="0" applyProtection="0"/>
    <xf numFmtId="0" fontId="76" fillId="22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 applyNumberFormat="0" applyBorder="0" applyAlignment="0" applyProtection="0"/>
    <xf numFmtId="0" fontId="2" fillId="11" borderId="0" applyNumberFormat="0" applyBorder="0" applyAlignment="0" applyProtection="0"/>
    <xf numFmtId="0" fontId="76" fillId="25" borderId="0" applyNumberFormat="0" applyBorder="0" applyAlignment="0" applyProtection="0"/>
    <xf numFmtId="0" fontId="2" fillId="19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3" fillId="21" borderId="0" applyNumberFormat="0" applyBorder="0" applyAlignment="0" applyProtection="0"/>
    <xf numFmtId="0" fontId="75" fillId="33" borderId="0" applyNumberFormat="0" applyBorder="0" applyAlignment="0" applyProtection="0"/>
    <xf numFmtId="0" fontId="3" fillId="23" borderId="0" applyNumberFormat="0" applyBorder="0" applyAlignment="0" applyProtection="0"/>
    <xf numFmtId="0" fontId="75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37" borderId="0" applyNumberFormat="0" applyBorder="0" applyAlignment="0" applyProtection="0"/>
    <xf numFmtId="0" fontId="7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4" fillId="7" borderId="0" applyNumberFormat="0" applyBorder="0" applyAlignment="0" applyProtection="0"/>
    <xf numFmtId="0" fontId="77" fillId="44" borderId="1" applyNumberFormat="0" applyAlignment="0" applyProtection="0"/>
    <xf numFmtId="0" fontId="5" fillId="15" borderId="2" applyNumberFormat="0" applyAlignment="0" applyProtection="0"/>
    <xf numFmtId="0" fontId="6" fillId="45" borderId="2" applyNumberFormat="0" applyAlignment="0" applyProtection="0"/>
    <xf numFmtId="0" fontId="7" fillId="46" borderId="3" applyNumberFormat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9" fillId="0" borderId="5" applyNumberFormat="0" applyFill="0" applyAlignment="0" applyProtection="0"/>
    <xf numFmtId="0" fontId="80" fillId="0" borderId="6" applyNumberFormat="0" applyFill="0" applyAlignment="0" applyProtection="0"/>
    <xf numFmtId="0" fontId="10" fillId="0" borderId="7" applyNumberFormat="0" applyFill="0" applyAlignment="0" applyProtection="0"/>
    <xf numFmtId="0" fontId="81" fillId="0" borderId="8" applyNumberFormat="0" applyFill="0" applyAlignment="0" applyProtection="0"/>
    <xf numFmtId="0" fontId="1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2" fillId="47" borderId="10" applyNumberFormat="0" applyAlignment="0" applyProtection="0"/>
    <xf numFmtId="0" fontId="7" fillId="46" borderId="3" applyNumberFormat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16" fillId="0" borderId="12" applyNumberFormat="0" applyFill="0" applyAlignment="0" applyProtection="0"/>
    <xf numFmtId="0" fontId="5" fillId="15" borderId="2" applyNumberFormat="0" applyAlignment="0" applyProtection="0"/>
    <xf numFmtId="0" fontId="0" fillId="48" borderId="13" applyNumberFormat="0" applyFont="0" applyAlignment="0" applyProtection="0"/>
    <xf numFmtId="0" fontId="0" fillId="49" borderId="14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85" fillId="50" borderId="0" applyNumberFormat="0" applyBorder="0" applyAlignment="0" applyProtection="0"/>
    <xf numFmtId="0" fontId="14" fillId="9" borderId="0" applyNumberFormat="0" applyBorder="0" applyAlignment="0" applyProtection="0"/>
    <xf numFmtId="0" fontId="86" fillId="51" borderId="15" applyNumberFormat="0" applyAlignment="0" applyProtection="0"/>
    <xf numFmtId="0" fontId="17" fillId="45" borderId="16" applyNumberFormat="0" applyAlignment="0" applyProtection="0"/>
    <xf numFmtId="0" fontId="16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49" borderId="14" applyNumberFormat="0" applyAlignment="0" applyProtection="0"/>
    <xf numFmtId="0" fontId="17" fillId="45" borderId="16" applyNumberFormat="0" applyAlignment="0" applyProtection="0"/>
    <xf numFmtId="0" fontId="88" fillId="0" borderId="17" applyNumberFormat="0" applyFill="0" applyAlignment="0" applyProtection="0"/>
    <xf numFmtId="0" fontId="27" fillId="0" borderId="1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89" fillId="53" borderId="0" applyNumberFormat="0" applyBorder="0" applyAlignment="0" applyProtection="0"/>
    <xf numFmtId="0" fontId="4" fillId="7" borderId="0" applyNumberFormat="0" applyBorder="0" applyAlignment="0" applyProtection="0"/>
    <xf numFmtId="0" fontId="90" fillId="54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91" fillId="51" borderId="1" applyNumberFormat="0" applyAlignment="0" applyProtection="0"/>
    <xf numFmtId="0" fontId="6" fillId="45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13" fillId="0" borderId="0" applyNumberFormat="0" applyFill="0" applyBorder="0" applyAlignment="0" applyProtection="0"/>
  </cellStyleXfs>
  <cellXfs count="1375">
    <xf numFmtId="0" fontId="0" fillId="0" borderId="0" xfId="0" applyAlignment="1">
      <alignment/>
    </xf>
    <xf numFmtId="0" fontId="23" fillId="0" borderId="0" xfId="212" applyFont="1" applyAlignment="1">
      <alignment horizontal="center"/>
      <protection/>
    </xf>
    <xf numFmtId="0" fontId="23" fillId="0" borderId="0" xfId="212" applyFont="1">
      <alignment/>
      <protection/>
    </xf>
    <xf numFmtId="0" fontId="29" fillId="0" borderId="19" xfId="212" applyFont="1" applyBorder="1" applyAlignment="1">
      <alignment horizontal="center" vertical="center" wrapText="1"/>
      <protection/>
    </xf>
    <xf numFmtId="0" fontId="29" fillId="0" borderId="20" xfId="212" applyFont="1" applyBorder="1" applyAlignment="1">
      <alignment horizontal="center" vertical="center" wrapText="1"/>
      <protection/>
    </xf>
    <xf numFmtId="0" fontId="29" fillId="0" borderId="21" xfId="212" applyFont="1" applyBorder="1" applyAlignment="1">
      <alignment horizontal="center" vertical="center" wrapText="1"/>
      <protection/>
    </xf>
    <xf numFmtId="0" fontId="30" fillId="0" borderId="0" xfId="212" applyFont="1" applyAlignment="1">
      <alignment horizontal="center" vertical="center" wrapText="1"/>
      <protection/>
    </xf>
    <xf numFmtId="0" fontId="29" fillId="0" borderId="22" xfId="212" applyFont="1" applyBorder="1" applyAlignment="1">
      <alignment horizontal="center" vertical="center"/>
      <protection/>
    </xf>
    <xf numFmtId="0" fontId="24" fillId="0" borderId="23" xfId="212" applyFont="1" applyBorder="1" applyAlignment="1">
      <alignment horizontal="center" vertical="center"/>
      <protection/>
    </xf>
    <xf numFmtId="0" fontId="29" fillId="0" borderId="24" xfId="212" applyFont="1" applyBorder="1" applyAlignment="1">
      <alignment vertical="center"/>
      <protection/>
    </xf>
    <xf numFmtId="0" fontId="23" fillId="0" borderId="0" xfId="212" applyFont="1" applyAlignment="1">
      <alignment vertical="center"/>
      <protection/>
    </xf>
    <xf numFmtId="0" fontId="29" fillId="0" borderId="25" xfId="212" applyFont="1" applyBorder="1" applyAlignment="1">
      <alignment horizontal="center" vertical="center"/>
      <protection/>
    </xf>
    <xf numFmtId="0" fontId="24" fillId="0" borderId="26" xfId="212" applyFont="1" applyBorder="1" applyAlignment="1">
      <alignment horizontal="center" vertical="center"/>
      <protection/>
    </xf>
    <xf numFmtId="0" fontId="24" fillId="0" borderId="27" xfId="212" applyFont="1" applyBorder="1" applyAlignment="1">
      <alignment vertical="center"/>
      <protection/>
    </xf>
    <xf numFmtId="0" fontId="29" fillId="0" borderId="27" xfId="212" applyFont="1" applyBorder="1" applyAlignment="1">
      <alignment vertical="center"/>
      <protection/>
    </xf>
    <xf numFmtId="0" fontId="24" fillId="0" borderId="28" xfId="212" applyFont="1" applyBorder="1" applyAlignment="1">
      <alignment horizontal="center" vertical="center"/>
      <protection/>
    </xf>
    <xf numFmtId="0" fontId="24" fillId="0" borderId="29" xfId="212" applyFont="1" applyBorder="1" applyAlignment="1">
      <alignment horizontal="center" vertical="center"/>
      <protection/>
    </xf>
    <xf numFmtId="0" fontId="24" fillId="0" borderId="30" xfId="212" applyFont="1" applyBorder="1" applyAlignment="1">
      <alignment vertical="center"/>
      <protection/>
    </xf>
    <xf numFmtId="0" fontId="24" fillId="0" borderId="0" xfId="212" applyFont="1" applyBorder="1" applyAlignment="1">
      <alignment horizontal="center" vertical="center"/>
      <protection/>
    </xf>
    <xf numFmtId="0" fontId="23" fillId="0" borderId="0" xfId="212" applyFont="1" applyBorder="1" applyAlignment="1">
      <alignment vertical="center"/>
      <protection/>
    </xf>
    <xf numFmtId="0" fontId="26" fillId="0" borderId="0" xfId="213" applyFont="1" applyFill="1" applyProtection="1">
      <alignment/>
      <protection/>
    </xf>
    <xf numFmtId="0" fontId="26" fillId="0" borderId="0" xfId="213" applyFont="1" applyFill="1" applyAlignment="1" applyProtection="1">
      <alignment horizontal="right" vertical="center" indent="1"/>
      <protection/>
    </xf>
    <xf numFmtId="0" fontId="26" fillId="0" borderId="0" xfId="213" applyFill="1" applyProtection="1">
      <alignment/>
      <protection/>
    </xf>
    <xf numFmtId="166" fontId="33" fillId="0" borderId="0" xfId="213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35" fillId="0" borderId="19" xfId="213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center" vertical="center" wrapText="1"/>
      <protection/>
    </xf>
    <xf numFmtId="0" fontId="35" fillId="0" borderId="31" xfId="213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center" vertical="center" wrapText="1"/>
      <protection/>
    </xf>
    <xf numFmtId="0" fontId="35" fillId="0" borderId="21" xfId="213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center" vertical="center"/>
      <protection/>
    </xf>
    <xf numFmtId="0" fontId="36" fillId="0" borderId="0" xfId="213" applyFont="1" applyFill="1" applyProtection="1">
      <alignment/>
      <protection/>
    </xf>
    <xf numFmtId="49" fontId="0" fillId="0" borderId="22" xfId="213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6" fontId="0" fillId="0" borderId="32" xfId="21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213" applyFont="1" applyFill="1" applyProtection="1">
      <alignment/>
      <protection/>
    </xf>
    <xf numFmtId="49" fontId="0" fillId="0" borderId="25" xfId="213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166" fontId="0" fillId="0" borderId="33" xfId="213" applyNumberFormat="1" applyFont="1" applyFill="1" applyBorder="1" applyAlignment="1" applyProtection="1">
      <alignment horizontal="right" vertical="center" wrapText="1"/>
      <protection locked="0"/>
    </xf>
    <xf numFmtId="49" fontId="35" fillId="0" borderId="25" xfId="213" applyNumberFormat="1" applyFont="1" applyFill="1" applyBorder="1" applyAlignment="1" applyProtection="1">
      <alignment horizontal="center" vertical="center" wrapText="1"/>
      <protection/>
    </xf>
    <xf numFmtId="0" fontId="35" fillId="0" borderId="26" xfId="213" applyFont="1" applyFill="1" applyBorder="1" applyAlignment="1" applyProtection="1">
      <alignment horizontal="left" vertical="center" wrapText="1"/>
      <protection/>
    </xf>
    <xf numFmtId="0" fontId="35" fillId="0" borderId="26" xfId="213" applyFont="1" applyFill="1" applyBorder="1" applyAlignment="1" applyProtection="1">
      <alignment horizontal="center" vertical="center" wrapText="1"/>
      <protection/>
    </xf>
    <xf numFmtId="166" fontId="35" fillId="0" borderId="33" xfId="213" applyNumberFormat="1" applyFont="1" applyFill="1" applyBorder="1" applyAlignment="1" applyProtection="1">
      <alignment horizontal="right" vertical="center" wrapText="1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center" vertical="center" wrapText="1"/>
      <protection/>
    </xf>
    <xf numFmtId="49" fontId="0" fillId="0" borderId="34" xfId="213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center" vertical="center" wrapText="1"/>
      <protection/>
    </xf>
    <xf numFmtId="49" fontId="35" fillId="0" borderId="19" xfId="213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66" fontId="35" fillId="0" borderId="31" xfId="213" applyNumberFormat="1" applyFont="1" applyFill="1" applyBorder="1" applyAlignment="1" applyProtection="1">
      <alignment horizontal="right" vertical="center" wrapText="1"/>
      <protection/>
    </xf>
    <xf numFmtId="49" fontId="35" fillId="0" borderId="19" xfId="213" applyNumberFormat="1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left" vertical="center" wrapText="1"/>
      <protection/>
    </xf>
    <xf numFmtId="166" fontId="35" fillId="0" borderId="31" xfId="213" applyNumberFormat="1" applyFont="1" applyFill="1" applyBorder="1" applyAlignment="1" applyProtection="1">
      <alignment horizontal="right" vertical="center" wrapText="1"/>
      <protection/>
    </xf>
    <xf numFmtId="49" fontId="0" fillId="0" borderId="36" xfId="213" applyNumberFormat="1" applyFont="1" applyFill="1" applyBorder="1" applyAlignment="1" applyProtection="1">
      <alignment horizontal="center" vertical="center" wrapText="1"/>
      <protection/>
    </xf>
    <xf numFmtId="0" fontId="0" fillId="0" borderId="37" xfId="213" applyFont="1" applyFill="1" applyBorder="1" applyAlignment="1" applyProtection="1">
      <alignment horizontal="left" vertical="center" wrapText="1"/>
      <protection/>
    </xf>
    <xf numFmtId="0" fontId="0" fillId="0" borderId="37" xfId="213" applyFont="1" applyFill="1" applyBorder="1" applyAlignment="1" applyProtection="1">
      <alignment horizontal="center" vertical="center" wrapText="1"/>
      <protection/>
    </xf>
    <xf numFmtId="49" fontId="0" fillId="0" borderId="38" xfId="213" applyNumberFormat="1" applyFont="1" applyFill="1" applyBorder="1" applyAlignment="1" applyProtection="1">
      <alignment horizontal="center" vertical="center" wrapText="1"/>
      <protection/>
    </xf>
    <xf numFmtId="166" fontId="0" fillId="0" borderId="39" xfId="213" applyNumberFormat="1" applyFont="1" applyFill="1" applyBorder="1" applyAlignment="1" applyProtection="1">
      <alignment vertical="center" wrapText="1"/>
      <protection locked="0"/>
    </xf>
    <xf numFmtId="166" fontId="0" fillId="0" borderId="33" xfId="213" applyNumberFormat="1" applyFont="1" applyFill="1" applyBorder="1" applyAlignment="1" applyProtection="1">
      <alignment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/>
    </xf>
    <xf numFmtId="166" fontId="0" fillId="0" borderId="40" xfId="213" applyNumberFormat="1" applyFont="1" applyFill="1" applyBorder="1" applyAlignment="1" applyProtection="1">
      <alignment horizontal="right" vertical="center" wrapText="1"/>
      <protection locked="0"/>
    </xf>
    <xf numFmtId="0" fontId="35" fillId="0" borderId="20" xfId="213" applyFont="1" applyFill="1" applyBorder="1" applyAlignment="1" applyProtection="1">
      <alignment horizontal="left" vertical="center" wrapText="1"/>
      <protection/>
    </xf>
    <xf numFmtId="166" fontId="0" fillId="0" borderId="32" xfId="213" applyNumberFormat="1" applyFont="1" applyFill="1" applyBorder="1" applyAlignment="1" applyProtection="1">
      <alignment horizontal="righ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horizontal="center" vertical="center" wrapText="1"/>
      <protection/>
    </xf>
    <xf numFmtId="0" fontId="30" fillId="0" borderId="41" xfId="0" applyFont="1" applyBorder="1" applyAlignment="1" applyProtection="1">
      <alignment horizontal="left" vertical="center" wrapText="1"/>
      <protection/>
    </xf>
    <xf numFmtId="0" fontId="30" fillId="0" borderId="41" xfId="0" applyFont="1" applyBorder="1" applyAlignment="1" applyProtection="1">
      <alignment horizontal="center" vertical="center" wrapText="1"/>
      <protection/>
    </xf>
    <xf numFmtId="166" fontId="35" fillId="0" borderId="42" xfId="213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213" applyFill="1" applyAlignment="1" applyProtection="1">
      <alignment/>
      <protection/>
    </xf>
    <xf numFmtId="166" fontId="32" fillId="0" borderId="43" xfId="213" applyNumberFormat="1" applyFont="1" applyFill="1" applyBorder="1" applyAlignment="1" applyProtection="1">
      <alignment horizontal="center" vertical="center"/>
      <protection/>
    </xf>
    <xf numFmtId="0" fontId="34" fillId="0" borderId="43" xfId="0" applyFont="1" applyFill="1" applyBorder="1" applyAlignment="1" applyProtection="1">
      <alignment horizontal="right" vertical="center"/>
      <protection/>
    </xf>
    <xf numFmtId="0" fontId="35" fillId="0" borderId="44" xfId="213" applyFont="1" applyFill="1" applyBorder="1" applyAlignment="1" applyProtection="1">
      <alignment horizontal="center" vertical="center" wrapText="1"/>
      <protection/>
    </xf>
    <xf numFmtId="0" fontId="35" fillId="0" borderId="45" xfId="213" applyFont="1" applyFill="1" applyBorder="1" applyAlignment="1" applyProtection="1">
      <alignment horizontal="center" vertical="center" wrapText="1"/>
      <protection/>
    </xf>
    <xf numFmtId="0" fontId="0" fillId="0" borderId="23" xfId="213" applyFont="1" applyFill="1" applyBorder="1" applyAlignment="1" applyProtection="1">
      <alignment horizontal="left" vertical="center" wrapText="1"/>
      <protection/>
    </xf>
    <xf numFmtId="0" fontId="0" fillId="0" borderId="23" xfId="213" applyFont="1" applyFill="1" applyBorder="1" applyAlignment="1" applyProtection="1">
      <alignment horizontal="center" vertical="center" wrapText="1"/>
      <protection/>
    </xf>
    <xf numFmtId="166" fontId="0" fillId="0" borderId="32" xfId="213" applyNumberFormat="1" applyFont="1" applyFill="1" applyBorder="1" applyAlignment="1" applyProtection="1">
      <alignment vertical="center" wrapText="1"/>
      <protection locked="0"/>
    </xf>
    <xf numFmtId="0" fontId="0" fillId="0" borderId="26" xfId="213" applyFont="1" applyFill="1" applyBorder="1" applyAlignment="1" applyProtection="1">
      <alignment horizontal="left" vertical="center" wrapText="1"/>
      <protection/>
    </xf>
    <xf numFmtId="0" fontId="0" fillId="0" borderId="26" xfId="213" applyFont="1" applyFill="1" applyBorder="1" applyAlignment="1" applyProtection="1">
      <alignment horizontal="center" vertical="center" wrapText="1"/>
      <protection/>
    </xf>
    <xf numFmtId="166" fontId="38" fillId="0" borderId="33" xfId="213" applyNumberFormat="1" applyFont="1" applyFill="1" applyBorder="1" applyAlignment="1" applyProtection="1">
      <alignment vertical="center" wrapText="1"/>
      <protection locked="0"/>
    </xf>
    <xf numFmtId="0" fontId="38" fillId="0" borderId="26" xfId="213" applyFont="1" applyFill="1" applyBorder="1" applyAlignment="1" applyProtection="1">
      <alignment horizontal="left" vertical="center" wrapText="1"/>
      <protection/>
    </xf>
    <xf numFmtId="0" fontId="38" fillId="0" borderId="26" xfId="213" applyFont="1" applyFill="1" applyBorder="1" applyAlignment="1" applyProtection="1">
      <alignment horizontal="center" vertical="center" wrapText="1"/>
      <protection/>
    </xf>
    <xf numFmtId="0" fontId="38" fillId="0" borderId="26" xfId="213" applyFont="1" applyFill="1" applyBorder="1" applyAlignment="1" applyProtection="1">
      <alignment horizontal="center" vertical="center"/>
      <protection/>
    </xf>
    <xf numFmtId="0" fontId="38" fillId="0" borderId="35" xfId="213" applyFont="1" applyFill="1" applyBorder="1" applyAlignment="1" applyProtection="1">
      <alignment horizontal="center" vertical="center" wrapText="1"/>
      <protection/>
    </xf>
    <xf numFmtId="166" fontId="38" fillId="0" borderId="40" xfId="213" applyNumberFormat="1" applyFont="1" applyFill="1" applyBorder="1" applyAlignment="1" applyProtection="1">
      <alignment vertical="center" wrapText="1"/>
      <protection locked="0"/>
    </xf>
    <xf numFmtId="0" fontId="35" fillId="0" borderId="20" xfId="213" applyFont="1" applyFill="1" applyBorder="1" applyAlignment="1" applyProtection="1">
      <alignment vertical="center" wrapText="1"/>
      <protection/>
    </xf>
    <xf numFmtId="166" fontId="35" fillId="0" borderId="21" xfId="213" applyNumberFormat="1" applyFont="1" applyFill="1" applyBorder="1" applyAlignment="1" applyProtection="1">
      <alignment vertical="center" wrapText="1"/>
      <protection locked="0"/>
    </xf>
    <xf numFmtId="166" fontId="0" fillId="0" borderId="26" xfId="213" applyNumberFormat="1" applyFont="1" applyFill="1" applyBorder="1" applyAlignment="1" applyProtection="1">
      <alignment vertical="center" wrapText="1"/>
      <protection locked="0"/>
    </xf>
    <xf numFmtId="0" fontId="38" fillId="0" borderId="26" xfId="213" applyFont="1" applyFill="1" applyBorder="1" applyAlignment="1" applyProtection="1">
      <alignment horizontal="left" vertical="center" wrapText="1"/>
      <protection/>
    </xf>
    <xf numFmtId="166" fontId="38" fillId="0" borderId="33" xfId="213" applyNumberFormat="1" applyFont="1" applyFill="1" applyBorder="1" applyAlignment="1" applyProtection="1">
      <alignment vertical="center" wrapText="1"/>
      <protection locked="0"/>
    </xf>
    <xf numFmtId="166" fontId="38" fillId="0" borderId="40" xfId="213" applyNumberFormat="1" applyFont="1" applyFill="1" applyBorder="1" applyAlignment="1" applyProtection="1">
      <alignment vertical="center" wrapText="1"/>
      <protection locked="0"/>
    </xf>
    <xf numFmtId="49" fontId="35" fillId="0" borderId="46" xfId="213" applyNumberFormat="1" applyFont="1" applyFill="1" applyBorder="1" applyAlignment="1" applyProtection="1">
      <alignment horizontal="center" vertical="center" wrapText="1"/>
      <protection/>
    </xf>
    <xf numFmtId="0" fontId="0" fillId="0" borderId="37" xfId="213" applyFont="1" applyFill="1" applyBorder="1" applyAlignment="1" applyProtection="1">
      <alignment horizontal="left" vertical="center" wrapText="1"/>
      <protection/>
    </xf>
    <xf numFmtId="0" fontId="0" fillId="0" borderId="37" xfId="213" applyFont="1" applyFill="1" applyBorder="1" applyAlignment="1" applyProtection="1">
      <alignment horizontal="center" vertical="center" wrapText="1"/>
      <protection/>
    </xf>
    <xf numFmtId="166" fontId="0" fillId="0" borderId="39" xfId="213" applyNumberFormat="1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/>
      <protection/>
    </xf>
    <xf numFmtId="0" fontId="0" fillId="0" borderId="25" xfId="213" applyFont="1" applyFill="1" applyBorder="1" applyAlignment="1" applyProtection="1">
      <alignment horizontal="center" vertical="center" wrapText="1"/>
      <protection/>
    </xf>
    <xf numFmtId="166" fontId="30" fillId="0" borderId="31" xfId="0" applyNumberFormat="1" applyFont="1" applyBorder="1" applyAlignment="1" applyProtection="1">
      <alignment vertical="center" wrapText="1"/>
      <protection/>
    </xf>
    <xf numFmtId="166" fontId="30" fillId="0" borderId="21" xfId="0" applyNumberFormat="1" applyFont="1" applyBorder="1" applyAlignment="1" applyProtection="1">
      <alignment vertical="center" wrapText="1"/>
      <protection/>
    </xf>
    <xf numFmtId="0" fontId="32" fillId="0" borderId="0" xfId="213" applyFont="1" applyFill="1" applyProtection="1">
      <alignment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35" fillId="0" borderId="36" xfId="213" applyFont="1" applyFill="1" applyBorder="1" applyAlignment="1" applyProtection="1">
      <alignment horizontal="left" vertical="center" wrapText="1" indent="1"/>
      <protection/>
    </xf>
    <xf numFmtId="0" fontId="35" fillId="0" borderId="37" xfId="213" applyFont="1" applyFill="1" applyBorder="1" applyAlignment="1" applyProtection="1">
      <alignment horizontal="center" vertical="center" wrapText="1"/>
      <protection/>
    </xf>
    <xf numFmtId="0" fontId="35" fillId="0" borderId="37" xfId="213" applyFont="1" applyFill="1" applyBorder="1" applyAlignment="1" applyProtection="1">
      <alignment vertical="center" wrapText="1"/>
      <protection/>
    </xf>
    <xf numFmtId="166" fontId="35" fillId="0" borderId="47" xfId="213" applyNumberFormat="1" applyFont="1" applyFill="1" applyBorder="1" applyAlignment="1" applyProtection="1">
      <alignment horizontal="right" vertical="center" wrapText="1" indent="1"/>
      <protection/>
    </xf>
    <xf numFmtId="166" fontId="35" fillId="0" borderId="39" xfId="213" applyNumberFormat="1" applyFont="1" applyFill="1" applyBorder="1" applyAlignment="1" applyProtection="1">
      <alignment horizontal="right" vertical="center" wrapText="1" indent="1"/>
      <protection/>
    </xf>
    <xf numFmtId="0" fontId="35" fillId="0" borderId="28" xfId="213" applyFont="1" applyFill="1" applyBorder="1" applyAlignment="1" applyProtection="1">
      <alignment horizontal="left" vertical="center" wrapText="1" indent="1"/>
      <protection/>
    </xf>
    <xf numFmtId="0" fontId="35" fillId="0" borderId="29" xfId="213" applyFont="1" applyFill="1" applyBorder="1" applyAlignment="1" applyProtection="1">
      <alignment horizontal="center" vertical="center" wrapText="1"/>
      <protection/>
    </xf>
    <xf numFmtId="0" fontId="35" fillId="0" borderId="29" xfId="213" applyFont="1" applyFill="1" applyBorder="1" applyAlignment="1" applyProtection="1">
      <alignment vertical="center" wrapText="1"/>
      <protection/>
    </xf>
    <xf numFmtId="166" fontId="35" fillId="0" borderId="30" xfId="213" applyNumberFormat="1" applyFont="1" applyFill="1" applyBorder="1" applyAlignment="1" applyProtection="1">
      <alignment horizontal="right" vertical="center" wrapText="1" indent="1"/>
      <protection/>
    </xf>
    <xf numFmtId="166" fontId="35" fillId="0" borderId="48" xfId="213" applyNumberFormat="1" applyFont="1" applyFill="1" applyBorder="1" applyAlignment="1" applyProtection="1">
      <alignment horizontal="right" vertical="center" wrapText="1" indent="1"/>
      <protection/>
    </xf>
    <xf numFmtId="166" fontId="40" fillId="0" borderId="33" xfId="213" applyNumberFormat="1" applyFont="1" applyFill="1" applyBorder="1" applyAlignment="1" applyProtection="1">
      <alignment vertical="center" wrapText="1"/>
      <protection locked="0"/>
    </xf>
    <xf numFmtId="166" fontId="40" fillId="0" borderId="40" xfId="213" applyNumberFormat="1" applyFont="1" applyFill="1" applyBorder="1" applyAlignment="1" applyProtection="1">
      <alignment vertical="center" wrapText="1"/>
      <protection locked="0"/>
    </xf>
    <xf numFmtId="166" fontId="40" fillId="0" borderId="32" xfId="213" applyNumberFormat="1" applyFont="1" applyFill="1" applyBorder="1" applyAlignment="1" applyProtection="1">
      <alignment vertical="center" wrapText="1"/>
      <protection locked="0"/>
    </xf>
    <xf numFmtId="166" fontId="42" fillId="0" borderId="33" xfId="213" applyNumberFormat="1" applyFont="1" applyFill="1" applyBorder="1" applyAlignment="1" applyProtection="1">
      <alignment vertical="center" wrapText="1"/>
      <protection locked="0"/>
    </xf>
    <xf numFmtId="166" fontId="35" fillId="0" borderId="31" xfId="213" applyNumberFormat="1" applyFont="1" applyFill="1" applyBorder="1" applyAlignment="1" applyProtection="1">
      <alignment vertical="center" wrapText="1"/>
      <protection/>
    </xf>
    <xf numFmtId="166" fontId="35" fillId="0" borderId="21" xfId="213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right"/>
      <protection/>
    </xf>
    <xf numFmtId="166" fontId="38" fillId="0" borderId="0" xfId="0" applyNumberFormat="1" applyFont="1" applyFill="1" applyAlignment="1" applyProtection="1">
      <alignment textRotation="180" wrapText="1"/>
      <protection/>
    </xf>
    <xf numFmtId="166" fontId="35" fillId="0" borderId="49" xfId="0" applyNumberFormat="1" applyFont="1" applyFill="1" applyBorder="1" applyAlignment="1" applyProtection="1">
      <alignment horizontal="center" vertical="center" wrapText="1"/>
      <protection/>
    </xf>
    <xf numFmtId="166" fontId="35" fillId="0" borderId="41" xfId="0" applyNumberFormat="1" applyFont="1" applyFill="1" applyBorder="1" applyAlignment="1" applyProtection="1">
      <alignment horizontal="center" vertical="center" wrapText="1"/>
      <protection/>
    </xf>
    <xf numFmtId="166" fontId="35" fillId="0" borderId="50" xfId="0" applyNumberFormat="1" applyFont="1" applyFill="1" applyBorder="1" applyAlignment="1" applyProtection="1">
      <alignment horizontal="center" vertical="center" wrapText="1"/>
      <protection/>
    </xf>
    <xf numFmtId="166" fontId="35" fillId="0" borderId="0" xfId="0" applyNumberFormat="1" applyFont="1" applyFill="1" applyAlignment="1" applyProtection="1">
      <alignment horizontal="center" vertical="center" wrapText="1"/>
      <protection/>
    </xf>
    <xf numFmtId="166" fontId="35" fillId="0" borderId="51" xfId="0" applyNumberFormat="1" applyFont="1" applyFill="1" applyBorder="1" applyAlignment="1" applyProtection="1">
      <alignment horizontal="center" vertical="center" wrapText="1"/>
      <protection/>
    </xf>
    <xf numFmtId="166" fontId="35" fillId="0" borderId="20" xfId="0" applyNumberFormat="1" applyFont="1" applyFill="1" applyBorder="1" applyAlignment="1" applyProtection="1">
      <alignment horizontal="center" vertical="center" wrapText="1"/>
      <protection/>
    </xf>
    <xf numFmtId="166" fontId="35" fillId="0" borderId="31" xfId="0" applyNumberFormat="1" applyFont="1" applyFill="1" applyBorder="1" applyAlignment="1" applyProtection="1">
      <alignment horizontal="center" vertical="center" wrapText="1"/>
      <protection/>
    </xf>
    <xf numFmtId="166" fontId="43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2" xfId="0" applyNumberFormat="1" applyFont="1" applyFill="1" applyBorder="1" applyAlignment="1" applyProtection="1">
      <alignment horizontal="left" vertical="center" wrapText="1"/>
      <protection/>
    </xf>
    <xf numFmtId="166" fontId="0" fillId="0" borderId="37" xfId="0" applyNumberFormat="1" applyFont="1" applyFill="1" applyBorder="1" applyAlignment="1" applyProtection="1">
      <alignment vertical="center" wrapText="1"/>
      <protection locked="0"/>
    </xf>
    <xf numFmtId="166" fontId="0" fillId="0" borderId="53" xfId="0" applyNumberFormat="1" applyFont="1" applyFill="1" applyBorder="1" applyAlignment="1" applyProtection="1">
      <alignment horizontal="left" vertical="center" wrapText="1"/>
      <protection/>
    </xf>
    <xf numFmtId="166" fontId="0" fillId="0" borderId="26" xfId="0" applyNumberFormat="1" applyFont="1" applyFill="1" applyBorder="1" applyAlignment="1" applyProtection="1">
      <alignment vertical="center" wrapText="1"/>
      <protection locked="0"/>
    </xf>
    <xf numFmtId="166" fontId="0" fillId="0" borderId="33" xfId="0" applyNumberFormat="1" applyFont="1" applyFill="1" applyBorder="1" applyAlignment="1" applyProtection="1">
      <alignment vertical="center" wrapText="1"/>
      <protection locked="0"/>
    </xf>
    <xf numFmtId="166" fontId="38" fillId="0" borderId="26" xfId="0" applyNumberFormat="1" applyFont="1" applyFill="1" applyBorder="1" applyAlignment="1" applyProtection="1">
      <alignment vertical="center" wrapText="1"/>
      <protection locked="0"/>
    </xf>
    <xf numFmtId="166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9" xfId="0" applyNumberFormat="1" applyFont="1" applyFill="1" applyBorder="1" applyAlignment="1" applyProtection="1">
      <alignment vertical="center" wrapText="1"/>
      <protection locked="0"/>
    </xf>
    <xf numFmtId="166" fontId="0" fillId="0" borderId="35" xfId="0" applyNumberFormat="1" applyFont="1" applyFill="1" applyBorder="1" applyAlignment="1" applyProtection="1">
      <alignment vertical="center" wrapText="1"/>
      <protection locked="0"/>
    </xf>
    <xf numFmtId="166" fontId="0" fillId="0" borderId="40" xfId="0" applyNumberFormat="1" applyFont="1" applyFill="1" applyBorder="1" applyAlignment="1" applyProtection="1">
      <alignment vertical="center" wrapText="1"/>
      <protection locked="0"/>
    </xf>
    <xf numFmtId="166" fontId="38" fillId="0" borderId="29" xfId="0" applyNumberFormat="1" applyFont="1" applyFill="1" applyBorder="1" applyAlignment="1" applyProtection="1">
      <alignment textRotation="180" wrapText="1"/>
      <protection/>
    </xf>
    <xf numFmtId="166" fontId="38" fillId="0" borderId="48" xfId="0" applyNumberFormat="1" applyFont="1" applyFill="1" applyBorder="1" applyAlignment="1" applyProtection="1">
      <alignment textRotation="180" wrapText="1"/>
      <protection/>
    </xf>
    <xf numFmtId="166" fontId="35" fillId="0" borderId="51" xfId="0" applyNumberFormat="1" applyFont="1" applyFill="1" applyBorder="1" applyAlignment="1" applyProtection="1">
      <alignment horizontal="left" vertical="center" wrapText="1"/>
      <protection/>
    </xf>
    <xf numFmtId="166" fontId="35" fillId="0" borderId="20" xfId="0" applyNumberFormat="1" applyFont="1" applyFill="1" applyBorder="1" applyAlignment="1" applyProtection="1">
      <alignment vertical="center" wrapText="1"/>
      <protection/>
    </xf>
    <xf numFmtId="0" fontId="0" fillId="0" borderId="52" xfId="213" applyNumberFormat="1" applyFont="1" applyFill="1" applyBorder="1" applyAlignment="1" applyProtection="1">
      <alignment horizontal="left" vertical="center" wrapText="1"/>
      <protection/>
    </xf>
    <xf numFmtId="166" fontId="38" fillId="0" borderId="23" xfId="0" applyNumberFormat="1" applyFont="1" applyFill="1" applyBorder="1" applyAlignment="1" applyProtection="1">
      <alignment vertical="center" wrapText="1"/>
      <protection/>
    </xf>
    <xf numFmtId="166" fontId="38" fillId="0" borderId="32" xfId="0" applyNumberFormat="1" applyFont="1" applyFill="1" applyBorder="1" applyAlignment="1" applyProtection="1">
      <alignment vertical="center" wrapText="1"/>
      <protection/>
    </xf>
    <xf numFmtId="166" fontId="0" fillId="0" borderId="23" xfId="0" applyNumberFormat="1" applyFont="1" applyFill="1" applyBorder="1" applyAlignment="1" applyProtection="1">
      <alignment vertical="center" wrapText="1"/>
      <protection locked="0"/>
    </xf>
    <xf numFmtId="166" fontId="38" fillId="0" borderId="37" xfId="0" applyNumberFormat="1" applyFont="1" applyFill="1" applyBorder="1" applyAlignment="1" applyProtection="1">
      <alignment textRotation="180" wrapText="1"/>
      <protection/>
    </xf>
    <xf numFmtId="166" fontId="38" fillId="0" borderId="39" xfId="0" applyNumberFormat="1" applyFont="1" applyFill="1" applyBorder="1" applyAlignment="1" applyProtection="1">
      <alignment textRotation="180" wrapText="1"/>
      <protection/>
    </xf>
    <xf numFmtId="166" fontId="38" fillId="0" borderId="26" xfId="0" applyNumberFormat="1" applyFont="1" applyFill="1" applyBorder="1" applyAlignment="1" applyProtection="1">
      <alignment textRotation="180" wrapText="1"/>
      <protection/>
    </xf>
    <xf numFmtId="166" fontId="38" fillId="0" borderId="33" xfId="0" applyNumberFormat="1" applyFont="1" applyFill="1" applyBorder="1" applyAlignment="1" applyProtection="1">
      <alignment textRotation="180" wrapText="1"/>
      <protection/>
    </xf>
    <xf numFmtId="0" fontId="38" fillId="0" borderId="52" xfId="213" applyNumberFormat="1" applyFont="1" applyFill="1" applyBorder="1" applyAlignment="1" applyProtection="1">
      <alignment horizontal="left" vertical="center" wrapText="1" indent="3"/>
      <protection/>
    </xf>
    <xf numFmtId="166" fontId="38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33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26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vertical="center"/>
      <protection/>
    </xf>
    <xf numFmtId="166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166" fontId="35" fillId="0" borderId="20" xfId="0" applyNumberFormat="1" applyFont="1" applyFill="1" applyBorder="1" applyAlignment="1" applyProtection="1">
      <alignment horizontal="right" vertical="center" wrapText="1"/>
      <protection/>
    </xf>
    <xf numFmtId="166" fontId="44" fillId="0" borderId="0" xfId="0" applyNumberFormat="1" applyFont="1" applyFill="1" applyAlignment="1" applyProtection="1">
      <alignment vertical="center" wrapText="1"/>
      <protection/>
    </xf>
    <xf numFmtId="166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166" fontId="35" fillId="0" borderId="0" xfId="0" applyNumberFormat="1" applyFont="1" applyFill="1" applyAlignment="1" applyProtection="1">
      <alignment vertical="center" wrapText="1"/>
      <protection/>
    </xf>
    <xf numFmtId="0" fontId="23" fillId="0" borderId="0" xfId="161" applyFont="1" applyAlignment="1">
      <alignment horizontal="center"/>
      <protection/>
    </xf>
    <xf numFmtId="0" fontId="23" fillId="0" borderId="0" xfId="161" applyFont="1">
      <alignment/>
      <protection/>
    </xf>
    <xf numFmtId="0" fontId="45" fillId="0" borderId="0" xfId="161" applyFont="1">
      <alignment/>
      <protection/>
    </xf>
    <xf numFmtId="0" fontId="46" fillId="0" borderId="0" xfId="161" applyFont="1" applyAlignment="1">
      <alignment horizontal="right"/>
      <protection/>
    </xf>
    <xf numFmtId="0" fontId="30" fillId="0" borderId="37" xfId="161" applyFont="1" applyBorder="1" applyAlignment="1">
      <alignment horizontal="center" vertical="center"/>
      <protection/>
    </xf>
    <xf numFmtId="0" fontId="30" fillId="0" borderId="0" xfId="161" applyFont="1">
      <alignment/>
      <protection/>
    </xf>
    <xf numFmtId="0" fontId="30" fillId="0" borderId="29" xfId="161" applyFont="1" applyBorder="1" applyAlignment="1">
      <alignment horizontal="center" vertical="center" wrapText="1"/>
      <protection/>
    </xf>
    <xf numFmtId="0" fontId="30" fillId="0" borderId="0" xfId="161" applyFont="1" applyAlignment="1">
      <alignment horizontal="center" vertical="center"/>
      <protection/>
    </xf>
    <xf numFmtId="0" fontId="23" fillId="0" borderId="22" xfId="161" applyFont="1" applyFill="1" applyBorder="1" applyAlignment="1">
      <alignment horizontal="center" vertical="center"/>
      <protection/>
    </xf>
    <xf numFmtId="0" fontId="23" fillId="0" borderId="23" xfId="161" applyFont="1" applyFill="1" applyBorder="1" applyAlignment="1">
      <alignment vertical="center" wrapText="1"/>
      <protection/>
    </xf>
    <xf numFmtId="0" fontId="23" fillId="0" borderId="23" xfId="161" applyFont="1" applyFill="1" applyBorder="1" applyAlignment="1">
      <alignment horizontal="center" vertical="center" wrapText="1"/>
      <protection/>
    </xf>
    <xf numFmtId="4" fontId="23" fillId="0" borderId="23" xfId="161" applyNumberFormat="1" applyFont="1" applyFill="1" applyBorder="1" applyAlignment="1">
      <alignment vertical="center"/>
      <protection/>
    </xf>
    <xf numFmtId="3" fontId="23" fillId="0" borderId="23" xfId="161" applyNumberFormat="1" applyFont="1" applyFill="1" applyBorder="1" applyAlignment="1">
      <alignment vertical="center"/>
      <protection/>
    </xf>
    <xf numFmtId="3" fontId="23" fillId="0" borderId="32" xfId="161" applyNumberFormat="1" applyFont="1" applyFill="1" applyBorder="1" applyAlignment="1">
      <alignment vertical="center"/>
      <protection/>
    </xf>
    <xf numFmtId="3" fontId="23" fillId="0" borderId="23" xfId="161" applyNumberFormat="1" applyFont="1" applyBorder="1" applyAlignment="1">
      <alignment vertical="center"/>
      <protection/>
    </xf>
    <xf numFmtId="3" fontId="23" fillId="0" borderId="32" xfId="161" applyNumberFormat="1" applyFont="1" applyBorder="1" applyAlignment="1">
      <alignment vertical="center"/>
      <protection/>
    </xf>
    <xf numFmtId="3" fontId="23" fillId="0" borderId="24" xfId="161" applyNumberFormat="1" applyFont="1" applyBorder="1" applyAlignment="1">
      <alignment vertical="center"/>
      <protection/>
    </xf>
    <xf numFmtId="0" fontId="23" fillId="0" borderId="55" xfId="161" applyFont="1" applyFill="1" applyBorder="1" applyAlignment="1">
      <alignment horizontal="center" vertical="center" wrapText="1"/>
      <protection/>
    </xf>
    <xf numFmtId="0" fontId="23" fillId="0" borderId="26" xfId="161" applyFont="1" applyFill="1" applyBorder="1" applyAlignment="1">
      <alignment horizontal="center" vertical="center"/>
      <protection/>
    </xf>
    <xf numFmtId="0" fontId="23" fillId="0" borderId="26" xfId="161" applyFont="1" applyFill="1" applyBorder="1" applyAlignment="1">
      <alignment vertical="center"/>
      <protection/>
    </xf>
    <xf numFmtId="3" fontId="23" fillId="0" borderId="33" xfId="161" applyNumberFormat="1" applyFont="1" applyFill="1" applyBorder="1" applyAlignment="1">
      <alignment vertical="center"/>
      <protection/>
    </xf>
    <xf numFmtId="3" fontId="23" fillId="0" borderId="26" xfId="161" applyNumberFormat="1" applyFont="1" applyBorder="1" applyAlignment="1">
      <alignment vertical="center"/>
      <protection/>
    </xf>
    <xf numFmtId="0" fontId="37" fillId="0" borderId="25" xfId="161" applyFont="1" applyFill="1" applyBorder="1" applyAlignment="1">
      <alignment horizontal="center" vertical="center"/>
      <protection/>
    </xf>
    <xf numFmtId="0" fontId="37" fillId="0" borderId="26" xfId="161" applyFont="1" applyFill="1" applyBorder="1" applyAlignment="1">
      <alignment vertical="center" wrapText="1"/>
      <protection/>
    </xf>
    <xf numFmtId="0" fontId="37" fillId="0" borderId="26" xfId="161" applyFont="1" applyFill="1" applyBorder="1" applyAlignment="1">
      <alignment horizontal="center" vertical="center"/>
      <protection/>
    </xf>
    <xf numFmtId="0" fontId="37" fillId="0" borderId="26" xfId="161" applyFont="1" applyFill="1" applyBorder="1" applyAlignment="1">
      <alignment vertical="center"/>
      <protection/>
    </xf>
    <xf numFmtId="3" fontId="37" fillId="0" borderId="26" xfId="161" applyNumberFormat="1" applyFont="1" applyFill="1" applyBorder="1" applyAlignment="1">
      <alignment vertical="center"/>
      <protection/>
    </xf>
    <xf numFmtId="0" fontId="23" fillId="0" borderId="25" xfId="161" applyFont="1" applyFill="1" applyBorder="1" applyAlignment="1">
      <alignment horizontal="center" vertical="center"/>
      <protection/>
    </xf>
    <xf numFmtId="0" fontId="23" fillId="0" borderId="26" xfId="161" applyFont="1" applyFill="1" applyBorder="1" applyAlignment="1">
      <alignment vertical="center" wrapText="1"/>
      <protection/>
    </xf>
    <xf numFmtId="3" fontId="23" fillId="0" borderId="26" xfId="161" applyNumberFormat="1" applyFont="1" applyFill="1" applyBorder="1" applyAlignment="1">
      <alignment vertical="center"/>
      <protection/>
    </xf>
    <xf numFmtId="0" fontId="23" fillId="0" borderId="26" xfId="161" applyFont="1" applyFill="1" applyBorder="1" applyAlignment="1">
      <alignment horizontal="center" vertical="center" wrapText="1"/>
      <protection/>
    </xf>
    <xf numFmtId="4" fontId="23" fillId="0" borderId="26" xfId="161" applyNumberFormat="1" applyFont="1" applyFill="1" applyBorder="1" applyAlignment="1">
      <alignment vertical="center"/>
      <protection/>
    </xf>
    <xf numFmtId="0" fontId="30" fillId="0" borderId="25" xfId="161" applyFont="1" applyFill="1" applyBorder="1" applyAlignment="1">
      <alignment horizontal="center" vertical="center"/>
      <protection/>
    </xf>
    <xf numFmtId="0" fontId="30" fillId="0" borderId="26" xfId="161" applyFont="1" applyFill="1" applyBorder="1" applyAlignment="1">
      <alignment vertical="center" wrapText="1"/>
      <protection/>
    </xf>
    <xf numFmtId="0" fontId="30" fillId="0" borderId="26" xfId="161" applyFont="1" applyFill="1" applyBorder="1" applyAlignment="1">
      <alignment horizontal="center" vertical="center"/>
      <protection/>
    </xf>
    <xf numFmtId="0" fontId="30" fillId="0" borderId="26" xfId="161" applyFont="1" applyFill="1" applyBorder="1" applyAlignment="1">
      <alignment vertical="center"/>
      <protection/>
    </xf>
    <xf numFmtId="3" fontId="30" fillId="0" borderId="33" xfId="161" applyNumberFormat="1" applyFont="1" applyFill="1" applyBorder="1" applyAlignment="1">
      <alignment vertical="center"/>
      <protection/>
    </xf>
    <xf numFmtId="0" fontId="30" fillId="0" borderId="34" xfId="161" applyFont="1" applyFill="1" applyBorder="1" applyAlignment="1">
      <alignment horizontal="center" vertical="center"/>
      <protection/>
    </xf>
    <xf numFmtId="0" fontId="30" fillId="0" borderId="35" xfId="161" applyFont="1" applyFill="1" applyBorder="1" applyAlignment="1">
      <alignment vertical="center"/>
      <protection/>
    </xf>
    <xf numFmtId="0" fontId="30" fillId="0" borderId="35" xfId="161" applyFont="1" applyFill="1" applyBorder="1" applyAlignment="1">
      <alignment horizontal="center" vertical="center"/>
      <protection/>
    </xf>
    <xf numFmtId="3" fontId="30" fillId="0" borderId="40" xfId="161" applyNumberFormat="1" applyFont="1" applyFill="1" applyBorder="1" applyAlignment="1">
      <alignment vertical="center"/>
      <protection/>
    </xf>
    <xf numFmtId="3" fontId="23" fillId="0" borderId="35" xfId="161" applyNumberFormat="1" applyFont="1" applyBorder="1" applyAlignment="1">
      <alignment vertical="center"/>
      <protection/>
    </xf>
    <xf numFmtId="0" fontId="30" fillId="0" borderId="35" xfId="161" applyFont="1" applyFill="1" applyBorder="1" applyAlignment="1">
      <alignment vertical="center" wrapText="1"/>
      <protection/>
    </xf>
    <xf numFmtId="0" fontId="30" fillId="0" borderId="19" xfId="161" applyFont="1" applyFill="1" applyBorder="1" applyAlignment="1">
      <alignment horizontal="center" vertical="center"/>
      <protection/>
    </xf>
    <xf numFmtId="0" fontId="30" fillId="0" borderId="20" xfId="161" applyFont="1" applyFill="1" applyBorder="1" applyAlignment="1">
      <alignment vertical="center" wrapText="1"/>
      <protection/>
    </xf>
    <xf numFmtId="0" fontId="30" fillId="0" borderId="20" xfId="161" applyFont="1" applyFill="1" applyBorder="1" applyAlignment="1">
      <alignment horizontal="center" vertical="center"/>
      <protection/>
    </xf>
    <xf numFmtId="0" fontId="30" fillId="0" borderId="20" xfId="161" applyFont="1" applyFill="1" applyBorder="1" applyAlignment="1">
      <alignment vertical="center"/>
      <protection/>
    </xf>
    <xf numFmtId="3" fontId="30" fillId="0" borderId="31" xfId="161" applyNumberFormat="1" applyFont="1" applyFill="1" applyBorder="1" applyAlignment="1">
      <alignment vertical="center"/>
      <protection/>
    </xf>
    <xf numFmtId="3" fontId="30" fillId="0" borderId="21" xfId="161" applyNumberFormat="1" applyFont="1" applyFill="1" applyBorder="1" applyAlignment="1">
      <alignment vertical="center"/>
      <protection/>
    </xf>
    <xf numFmtId="0" fontId="23" fillId="0" borderId="0" xfId="161" applyFont="1" applyFill="1">
      <alignment/>
      <protection/>
    </xf>
    <xf numFmtId="0" fontId="23" fillId="0" borderId="23" xfId="161" applyFont="1" applyFill="1" applyBorder="1" applyAlignment="1">
      <alignment horizontal="center" vertical="center"/>
      <protection/>
    </xf>
    <xf numFmtId="0" fontId="23" fillId="0" borderId="23" xfId="161" applyFont="1" applyFill="1" applyBorder="1" applyAlignment="1">
      <alignment vertical="center"/>
      <protection/>
    </xf>
    <xf numFmtId="168" fontId="37" fillId="0" borderId="26" xfId="161" applyNumberFormat="1" applyFont="1" applyFill="1" applyBorder="1" applyAlignment="1">
      <alignment vertical="center"/>
      <protection/>
    </xf>
    <xf numFmtId="3" fontId="37" fillId="0" borderId="33" xfId="161" applyNumberFormat="1" applyFont="1" applyFill="1" applyBorder="1" applyAlignment="1">
      <alignment vertical="center"/>
      <protection/>
    </xf>
    <xf numFmtId="168" fontId="23" fillId="0" borderId="26" xfId="161" applyNumberFormat="1" applyFont="1" applyFill="1" applyBorder="1" applyAlignment="1">
      <alignment vertical="center"/>
      <protection/>
    </xf>
    <xf numFmtId="0" fontId="23" fillId="0" borderId="34" xfId="161" applyFont="1" applyFill="1" applyBorder="1" applyAlignment="1">
      <alignment horizontal="center" vertical="center"/>
      <protection/>
    </xf>
    <xf numFmtId="0" fontId="23" fillId="0" borderId="35" xfId="161" applyFont="1" applyFill="1" applyBorder="1" applyAlignment="1">
      <alignment vertical="center" wrapText="1"/>
      <protection/>
    </xf>
    <xf numFmtId="0" fontId="23" fillId="0" borderId="35" xfId="161" applyFont="1" applyFill="1" applyBorder="1" applyAlignment="1">
      <alignment horizontal="center" vertical="center"/>
      <protection/>
    </xf>
    <xf numFmtId="3" fontId="23" fillId="0" borderId="40" xfId="161" applyNumberFormat="1" applyFont="1" applyFill="1" applyBorder="1" applyAlignment="1">
      <alignment vertical="center"/>
      <protection/>
    </xf>
    <xf numFmtId="3" fontId="30" fillId="0" borderId="24" xfId="161" applyNumberFormat="1" applyFont="1" applyBorder="1" applyAlignment="1">
      <alignment vertical="center"/>
      <protection/>
    </xf>
    <xf numFmtId="0" fontId="30" fillId="0" borderId="23" xfId="161" applyFont="1" applyFill="1" applyBorder="1" applyAlignment="1">
      <alignment horizontal="center" vertical="center"/>
      <protection/>
    </xf>
    <xf numFmtId="0" fontId="30" fillId="0" borderId="23" xfId="161" applyFont="1" applyFill="1" applyBorder="1" applyAlignment="1">
      <alignment vertical="center"/>
      <protection/>
    </xf>
    <xf numFmtId="3" fontId="23" fillId="0" borderId="56" xfId="161" applyNumberFormat="1" applyFont="1" applyBorder="1" applyAlignment="1">
      <alignment vertical="center"/>
      <protection/>
    </xf>
    <xf numFmtId="4" fontId="23" fillId="0" borderId="26" xfId="161" applyNumberFormat="1" applyFont="1" applyFill="1" applyBorder="1" applyAlignment="1">
      <alignment horizontal="right" vertical="center"/>
      <protection/>
    </xf>
    <xf numFmtId="3" fontId="45" fillId="0" borderId="33" xfId="161" applyNumberFormat="1" applyFont="1" applyFill="1" applyBorder="1" applyAlignment="1">
      <alignment vertical="center"/>
      <protection/>
    </xf>
    <xf numFmtId="0" fontId="30" fillId="0" borderId="28" xfId="161" applyFont="1" applyFill="1" applyBorder="1" applyAlignment="1">
      <alignment horizontal="center" vertical="center"/>
      <protection/>
    </xf>
    <xf numFmtId="0" fontId="30" fillId="0" borderId="29" xfId="161" applyFont="1" applyFill="1" applyBorder="1" applyAlignment="1">
      <alignment vertical="center" wrapText="1"/>
      <protection/>
    </xf>
    <xf numFmtId="0" fontId="30" fillId="0" borderId="29" xfId="161" applyFont="1" applyFill="1" applyBorder="1" applyAlignment="1">
      <alignment horizontal="center" vertical="center"/>
      <protection/>
    </xf>
    <xf numFmtId="0" fontId="30" fillId="0" borderId="29" xfId="161" applyFont="1" applyFill="1" applyBorder="1" applyAlignment="1">
      <alignment vertical="center"/>
      <protection/>
    </xf>
    <xf numFmtId="3" fontId="30" fillId="0" borderId="48" xfId="161" applyNumberFormat="1" applyFont="1" applyFill="1" applyBorder="1" applyAlignment="1">
      <alignment vertical="center"/>
      <protection/>
    </xf>
    <xf numFmtId="0" fontId="30" fillId="49" borderId="20" xfId="161" applyFont="1" applyFill="1" applyBorder="1" applyAlignment="1">
      <alignment horizontal="center" vertical="center"/>
      <protection/>
    </xf>
    <xf numFmtId="0" fontId="30" fillId="49" borderId="20" xfId="161" applyFont="1" applyFill="1" applyBorder="1" applyAlignment="1">
      <alignment vertical="center"/>
      <protection/>
    </xf>
    <xf numFmtId="3" fontId="23" fillId="0" borderId="0" xfId="161" applyNumberFormat="1" applyFont="1">
      <alignment/>
      <protection/>
    </xf>
    <xf numFmtId="3" fontId="47" fillId="0" borderId="0" xfId="161" applyNumberFormat="1" applyFont="1">
      <alignment/>
      <protection/>
    </xf>
    <xf numFmtId="3" fontId="30" fillId="0" borderId="0" xfId="161" applyNumberFormat="1" applyFont="1">
      <alignment/>
      <protection/>
    </xf>
    <xf numFmtId="166" fontId="23" fillId="0" borderId="0" xfId="0" applyNumberFormat="1" applyFont="1" applyFill="1" applyAlignment="1">
      <alignment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30" fillId="0" borderId="29" xfId="175" applyFont="1" applyFill="1" applyBorder="1" applyAlignment="1">
      <alignment horizontal="center" vertical="center" wrapText="1"/>
      <protection/>
    </xf>
    <xf numFmtId="166" fontId="23" fillId="0" borderId="57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vertical="center" wrapText="1"/>
    </xf>
    <xf numFmtId="1" fontId="23" fillId="0" borderId="50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horizontal="center" vertical="center" wrapText="1"/>
    </xf>
    <xf numFmtId="166" fontId="23" fillId="0" borderId="58" xfId="0" applyNumberFormat="1" applyFont="1" applyFill="1" applyBorder="1" applyAlignment="1">
      <alignment vertical="center" wrapText="1"/>
    </xf>
    <xf numFmtId="166" fontId="23" fillId="0" borderId="59" xfId="0" applyNumberFormat="1" applyFont="1" applyFill="1" applyBorder="1" applyAlignment="1">
      <alignment horizontal="center" vertical="center" wrapText="1"/>
    </xf>
    <xf numFmtId="1" fontId="23" fillId="0" borderId="26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vertical="center" wrapText="1"/>
    </xf>
    <xf numFmtId="166" fontId="23" fillId="0" borderId="60" xfId="0" applyNumberFormat="1" applyFont="1" applyFill="1" applyBorder="1" applyAlignment="1">
      <alignment vertical="center" wrapText="1"/>
    </xf>
    <xf numFmtId="166" fontId="51" fillId="0" borderId="26" xfId="208" applyNumberFormat="1" applyFont="1" applyFill="1" applyBorder="1" applyAlignment="1">
      <alignment horizontal="center" vertical="center" wrapText="1"/>
      <protection/>
    </xf>
    <xf numFmtId="166" fontId="23" fillId="0" borderId="35" xfId="0" applyNumberFormat="1" applyFont="1" applyFill="1" applyBorder="1" applyAlignment="1">
      <alignment vertical="center" wrapText="1"/>
    </xf>
    <xf numFmtId="1" fontId="23" fillId="0" borderId="35" xfId="0" applyNumberFormat="1" applyFont="1" applyFill="1" applyBorder="1" applyAlignment="1">
      <alignment horizontal="center" vertical="center" wrapText="1"/>
    </xf>
    <xf numFmtId="166" fontId="23" fillId="0" borderId="35" xfId="0" applyNumberFormat="1" applyFont="1" applyFill="1" applyBorder="1" applyAlignment="1">
      <alignment horizontal="center" vertical="center" wrapText="1"/>
    </xf>
    <xf numFmtId="166" fontId="23" fillId="0" borderId="35" xfId="0" applyNumberFormat="1" applyFont="1" applyFill="1" applyBorder="1" applyAlignment="1">
      <alignment horizontal="center" vertical="center"/>
    </xf>
    <xf numFmtId="166" fontId="23" fillId="0" borderId="26" xfId="0" applyNumberFormat="1" applyFont="1" applyFill="1" applyBorder="1" applyAlignment="1">
      <alignment horizontal="center" vertical="center"/>
    </xf>
    <xf numFmtId="166" fontId="23" fillId="0" borderId="35" xfId="0" applyNumberFormat="1" applyFont="1" applyFill="1" applyBorder="1" applyAlignment="1">
      <alignment vertical="center"/>
    </xf>
    <xf numFmtId="166" fontId="23" fillId="0" borderId="61" xfId="0" applyNumberFormat="1" applyFont="1" applyFill="1" applyBorder="1" applyAlignment="1">
      <alignment vertical="center" wrapText="1"/>
    </xf>
    <xf numFmtId="166" fontId="30" fillId="0" borderId="62" xfId="0" applyNumberFormat="1" applyFont="1" applyFill="1" applyBorder="1" applyAlignment="1">
      <alignment horizontal="center" vertical="center" wrapText="1"/>
    </xf>
    <xf numFmtId="166" fontId="30" fillId="0" borderId="63" xfId="0" applyNumberFormat="1" applyFont="1" applyFill="1" applyBorder="1" applyAlignment="1">
      <alignment vertical="center" wrapText="1"/>
    </xf>
    <xf numFmtId="166" fontId="30" fillId="0" borderId="63" xfId="0" applyNumberFormat="1" applyFont="1" applyFill="1" applyBorder="1" applyAlignment="1">
      <alignment horizontal="center" vertical="center" wrapText="1"/>
    </xf>
    <xf numFmtId="166" fontId="30" fillId="0" borderId="64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vertical="center"/>
    </xf>
    <xf numFmtId="0" fontId="52" fillId="0" borderId="0" xfId="153" applyFont="1">
      <alignment/>
      <protection/>
    </xf>
    <xf numFmtId="169" fontId="52" fillId="0" borderId="0" xfId="105" applyNumberFormat="1" applyFont="1" applyFill="1" applyBorder="1" applyAlignment="1" applyProtection="1">
      <alignment/>
      <protection/>
    </xf>
    <xf numFmtId="3" fontId="52" fillId="0" borderId="0" xfId="153" applyNumberFormat="1" applyFont="1">
      <alignment/>
      <protection/>
    </xf>
    <xf numFmtId="169" fontId="55" fillId="0" borderId="0" xfId="105" applyNumberFormat="1" applyFont="1" applyFill="1" applyBorder="1" applyAlignment="1" applyProtection="1">
      <alignment horizontal="right"/>
      <protection/>
    </xf>
    <xf numFmtId="0" fontId="50" fillId="0" borderId="19" xfId="153" applyFont="1" applyBorder="1" applyAlignment="1">
      <alignment horizontal="center" vertical="center" wrapText="1"/>
      <protection/>
    </xf>
    <xf numFmtId="169" fontId="50" fillId="0" borderId="21" xfId="105" applyNumberFormat="1" applyFont="1" applyFill="1" applyBorder="1" applyAlignment="1" applyProtection="1">
      <alignment horizontal="center" vertical="center" wrapText="1"/>
      <protection/>
    </xf>
    <xf numFmtId="0" fontId="48" fillId="0" borderId="22" xfId="153" applyFont="1" applyBorder="1" applyAlignment="1">
      <alignment horizontal="center"/>
      <protection/>
    </xf>
    <xf numFmtId="169" fontId="48" fillId="0" borderId="24" xfId="105" applyNumberFormat="1" applyFont="1" applyFill="1" applyBorder="1" applyAlignment="1" applyProtection="1">
      <alignment/>
      <protection/>
    </xf>
    <xf numFmtId="169" fontId="48" fillId="0" borderId="27" xfId="105" applyNumberFormat="1" applyFont="1" applyFill="1" applyBorder="1" applyAlignment="1" applyProtection="1">
      <alignment/>
      <protection/>
    </xf>
    <xf numFmtId="169" fontId="56" fillId="0" borderId="27" xfId="105" applyNumberFormat="1" applyFont="1" applyFill="1" applyBorder="1" applyAlignment="1" applyProtection="1">
      <alignment/>
      <protection/>
    </xf>
    <xf numFmtId="169" fontId="48" fillId="0" borderId="65" xfId="105" applyNumberFormat="1" applyFont="1" applyFill="1" applyBorder="1" applyAlignment="1" applyProtection="1">
      <alignment/>
      <protection/>
    </xf>
    <xf numFmtId="0" fontId="48" fillId="0" borderId="38" xfId="153" applyFont="1" applyBorder="1" applyAlignment="1">
      <alignment horizontal="center"/>
      <protection/>
    </xf>
    <xf numFmtId="169" fontId="50" fillId="0" borderId="66" xfId="105" applyNumberFormat="1" applyFont="1" applyFill="1" applyBorder="1" applyAlignment="1" applyProtection="1">
      <alignment/>
      <protection/>
    </xf>
    <xf numFmtId="3" fontId="57" fillId="0" borderId="0" xfId="153" applyNumberFormat="1" applyFont="1">
      <alignment/>
      <protection/>
    </xf>
    <xf numFmtId="0" fontId="57" fillId="0" borderId="0" xfId="153" applyFont="1">
      <alignment/>
      <protection/>
    </xf>
    <xf numFmtId="0" fontId="52" fillId="0" borderId="0" xfId="153" applyFont="1" applyBorder="1">
      <alignment/>
      <protection/>
    </xf>
    <xf numFmtId="0" fontId="23" fillId="0" borderId="0" xfId="212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50" fillId="0" borderId="19" xfId="212" applyFont="1" applyFill="1" applyBorder="1" applyAlignment="1">
      <alignment horizontal="center" vertical="center" wrapText="1"/>
      <protection/>
    </xf>
    <xf numFmtId="0" fontId="50" fillId="0" borderId="20" xfId="212" applyFont="1" applyFill="1" applyBorder="1" applyAlignment="1">
      <alignment horizontal="center" vertical="center" wrapText="1"/>
      <protection/>
    </xf>
    <xf numFmtId="0" fontId="50" fillId="0" borderId="21" xfId="212" applyFont="1" applyFill="1" applyBorder="1" applyAlignment="1">
      <alignment horizontal="center" vertical="center" wrapText="1"/>
      <protection/>
    </xf>
    <xf numFmtId="0" fontId="23" fillId="0" borderId="0" xfId="212" applyFont="1" applyFill="1" applyAlignment="1">
      <alignment horizontal="center" vertical="top" wrapText="1"/>
      <protection/>
    </xf>
    <xf numFmtId="0" fontId="48" fillId="0" borderId="22" xfId="212" applyFont="1" applyFill="1" applyBorder="1" applyAlignment="1">
      <alignment horizontal="center"/>
      <protection/>
    </xf>
    <xf numFmtId="170" fontId="58" fillId="0" borderId="23" xfId="0" applyNumberFormat="1" applyFont="1" applyFill="1" applyBorder="1" applyAlignment="1">
      <alignment/>
    </xf>
    <xf numFmtId="3" fontId="48" fillId="0" borderId="24" xfId="212" applyNumberFormat="1" applyFont="1" applyFill="1" applyBorder="1" applyAlignment="1">
      <alignment horizontal="right"/>
      <protection/>
    </xf>
    <xf numFmtId="0" fontId="23" fillId="0" borderId="0" xfId="212" applyFont="1" applyFill="1" applyAlignment="1">
      <alignment vertical="center"/>
      <protection/>
    </xf>
    <xf numFmtId="0" fontId="48" fillId="0" borderId="25" xfId="212" applyFont="1" applyFill="1" applyBorder="1" applyAlignment="1">
      <alignment horizontal="center"/>
      <protection/>
    </xf>
    <xf numFmtId="170" fontId="58" fillId="0" borderId="26" xfId="0" applyNumberFormat="1" applyFont="1" applyFill="1" applyBorder="1" applyAlignment="1">
      <alignment/>
    </xf>
    <xf numFmtId="3" fontId="48" fillId="0" borderId="27" xfId="212" applyNumberFormat="1" applyFont="1" applyFill="1" applyBorder="1" applyAlignment="1">
      <alignment horizontal="right"/>
      <protection/>
    </xf>
    <xf numFmtId="0" fontId="48" fillId="0" borderId="34" xfId="212" applyFont="1" applyFill="1" applyBorder="1" applyAlignment="1">
      <alignment horizontal="center"/>
      <protection/>
    </xf>
    <xf numFmtId="170" fontId="58" fillId="0" borderId="35" xfId="0" applyNumberFormat="1" applyFont="1" applyFill="1" applyBorder="1" applyAlignment="1">
      <alignment/>
    </xf>
    <xf numFmtId="3" fontId="48" fillId="0" borderId="67" xfId="212" applyNumberFormat="1" applyFont="1" applyFill="1" applyBorder="1" applyAlignment="1">
      <alignment horizontal="right"/>
      <protection/>
    </xf>
    <xf numFmtId="0" fontId="50" fillId="0" borderId="19" xfId="212" applyFont="1" applyFill="1" applyBorder="1" applyAlignment="1">
      <alignment horizontal="center"/>
      <protection/>
    </xf>
    <xf numFmtId="0" fontId="50" fillId="0" borderId="20" xfId="212" applyFont="1" applyFill="1" applyBorder="1" applyAlignment="1">
      <alignment horizontal="left"/>
      <protection/>
    </xf>
    <xf numFmtId="3" fontId="50" fillId="0" borderId="21" xfId="212" applyNumberFormat="1" applyFont="1" applyFill="1" applyBorder="1" applyAlignment="1">
      <alignment horizontal="right"/>
      <protection/>
    </xf>
    <xf numFmtId="0" fontId="30" fillId="0" borderId="0" xfId="212" applyFont="1" applyFill="1" applyAlignment="1">
      <alignment vertical="center"/>
      <protection/>
    </xf>
    <xf numFmtId="0" fontId="30" fillId="0" borderId="0" xfId="212" applyFont="1" applyFill="1" applyBorder="1" applyAlignment="1">
      <alignment vertical="center"/>
      <protection/>
    </xf>
    <xf numFmtId="3" fontId="30" fillId="0" borderId="0" xfId="212" applyNumberFormat="1" applyFont="1" applyFill="1" applyBorder="1" applyAlignment="1">
      <alignment vertical="center"/>
      <protection/>
    </xf>
    <xf numFmtId="0" fontId="29" fillId="0" borderId="0" xfId="212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50" fillId="0" borderId="0" xfId="212" applyFont="1" applyFill="1" applyBorder="1" applyAlignment="1">
      <alignment horizontal="center" vertical="center"/>
      <protection/>
    </xf>
    <xf numFmtId="0" fontId="48" fillId="0" borderId="0" xfId="212" applyFont="1" applyFill="1" applyBorder="1" applyAlignment="1">
      <alignment horizontal="center"/>
      <protection/>
    </xf>
    <xf numFmtId="170" fontId="58" fillId="0" borderId="0" xfId="0" applyNumberFormat="1" applyFont="1" applyFill="1" applyBorder="1" applyAlignment="1">
      <alignment/>
    </xf>
    <xf numFmtId="3" fontId="48" fillId="0" borderId="0" xfId="212" applyNumberFormat="1" applyFont="1" applyFill="1" applyBorder="1" applyAlignment="1">
      <alignment horizontal="right"/>
      <protection/>
    </xf>
    <xf numFmtId="0" fontId="50" fillId="0" borderId="0" xfId="212" applyFont="1" applyFill="1" applyBorder="1" applyAlignment="1">
      <alignment horizontal="center"/>
      <protection/>
    </xf>
    <xf numFmtId="0" fontId="50" fillId="0" borderId="0" xfId="212" applyFont="1" applyFill="1" applyBorder="1" applyAlignment="1">
      <alignment horizontal="left"/>
      <protection/>
    </xf>
    <xf numFmtId="3" fontId="50" fillId="0" borderId="0" xfId="212" applyNumberFormat="1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4" fillId="0" borderId="0" xfId="0" applyFont="1" applyBorder="1" applyAlignment="1">
      <alignment/>
    </xf>
    <xf numFmtId="166" fontId="50" fillId="0" borderId="0" xfId="209" applyNumberFormat="1" applyFont="1" applyBorder="1" applyAlignment="1">
      <alignment vertical="center"/>
      <protection/>
    </xf>
    <xf numFmtId="166" fontId="30" fillId="0" borderId="0" xfId="209" applyNumberFormat="1" applyFont="1" applyFill="1" applyBorder="1" applyAlignment="1">
      <alignment vertical="center"/>
      <protection/>
    </xf>
    <xf numFmtId="166" fontId="46" fillId="0" borderId="0" xfId="209" applyNumberFormat="1" applyFont="1" applyFill="1" applyBorder="1" applyAlignment="1">
      <alignment horizontal="right" vertical="center"/>
      <protection/>
    </xf>
    <xf numFmtId="166" fontId="30" fillId="0" borderId="0" xfId="209" applyNumberFormat="1" applyFont="1" applyBorder="1" applyAlignment="1">
      <alignment vertical="center" wrapText="1"/>
      <protection/>
    </xf>
    <xf numFmtId="166" fontId="30" fillId="0" borderId="0" xfId="209" applyNumberFormat="1" applyFont="1" applyBorder="1" applyAlignment="1">
      <alignment horizontal="center" vertical="center" wrapText="1"/>
      <protection/>
    </xf>
    <xf numFmtId="166" fontId="23" fillId="0" borderId="45" xfId="209" applyNumberFormat="1" applyFont="1" applyBorder="1" applyAlignment="1">
      <alignment horizontal="center" vertical="center" wrapText="1"/>
      <protection/>
    </xf>
    <xf numFmtId="166" fontId="23" fillId="0" borderId="45" xfId="209" applyNumberFormat="1" applyFont="1" applyFill="1" applyBorder="1" applyAlignment="1">
      <alignment horizontal="center" vertical="center" wrapText="1"/>
      <protection/>
    </xf>
    <xf numFmtId="166" fontId="23" fillId="0" borderId="0" xfId="209" applyNumberFormat="1" applyFont="1" applyBorder="1" applyAlignment="1">
      <alignment horizontal="center" vertical="center" wrapText="1"/>
      <protection/>
    </xf>
    <xf numFmtId="166" fontId="23" fillId="0" borderId="25" xfId="209" applyNumberFormat="1" applyFont="1" applyBorder="1" applyAlignment="1">
      <alignment horizontal="left" vertical="center" wrapText="1"/>
      <protection/>
    </xf>
    <xf numFmtId="166" fontId="51" fillId="0" borderId="26" xfId="209" applyNumberFormat="1" applyFont="1" applyBorder="1" applyAlignment="1">
      <alignment vertical="center"/>
      <protection/>
    </xf>
    <xf numFmtId="4" fontId="51" fillId="0" borderId="26" xfId="209" applyNumberFormat="1" applyFont="1" applyBorder="1" applyAlignment="1">
      <alignment vertical="center"/>
      <protection/>
    </xf>
    <xf numFmtId="2" fontId="23" fillId="0" borderId="26" xfId="209" applyNumberFormat="1" applyFont="1" applyBorder="1" applyAlignment="1">
      <alignment vertical="center"/>
      <protection/>
    </xf>
    <xf numFmtId="166" fontId="23" fillId="0" borderId="26" xfId="209" applyNumberFormat="1" applyFont="1" applyBorder="1" applyAlignment="1">
      <alignment vertical="center"/>
      <protection/>
    </xf>
    <xf numFmtId="4" fontId="23" fillId="0" borderId="26" xfId="209" applyNumberFormat="1" applyFont="1" applyBorder="1" applyAlignment="1">
      <alignment vertical="center"/>
      <protection/>
    </xf>
    <xf numFmtId="166" fontId="23" fillId="0" borderId="27" xfId="209" applyNumberFormat="1" applyFont="1" applyBorder="1" applyAlignment="1">
      <alignment vertical="center"/>
      <protection/>
    </xf>
    <xf numFmtId="166" fontId="23" fillId="0" borderId="25" xfId="209" applyNumberFormat="1" applyFont="1" applyFill="1" applyBorder="1" applyAlignment="1">
      <alignment horizontal="left" vertical="center"/>
      <protection/>
    </xf>
    <xf numFmtId="166" fontId="51" fillId="0" borderId="27" xfId="209" applyNumberFormat="1" applyFont="1" applyBorder="1" applyAlignment="1">
      <alignment vertical="center"/>
      <protection/>
    </xf>
    <xf numFmtId="166" fontId="50" fillId="0" borderId="19" xfId="209" applyNumberFormat="1" applyFont="1" applyBorder="1" applyAlignment="1">
      <alignment vertical="center" wrapText="1"/>
      <protection/>
    </xf>
    <xf numFmtId="166" fontId="59" fillId="0" borderId="20" xfId="209" applyNumberFormat="1" applyFont="1" applyBorder="1" applyAlignment="1">
      <alignment vertical="center"/>
      <protection/>
    </xf>
    <xf numFmtId="166" fontId="30" fillId="0" borderId="20" xfId="209" applyNumberFormat="1" applyFont="1" applyBorder="1" applyAlignment="1">
      <alignment vertical="center"/>
      <protection/>
    </xf>
    <xf numFmtId="166" fontId="59" fillId="0" borderId="21" xfId="209" applyNumberFormat="1" applyFont="1" applyBorder="1" applyAlignment="1">
      <alignment vertical="center"/>
      <protection/>
    </xf>
    <xf numFmtId="166" fontId="30" fillId="0" borderId="21" xfId="209" applyNumberFormat="1" applyFont="1" applyBorder="1" applyAlignment="1">
      <alignment vertical="center"/>
      <protection/>
    </xf>
    <xf numFmtId="4" fontId="30" fillId="0" borderId="20" xfId="209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0" fontId="32" fillId="0" borderId="0" xfId="0" applyFont="1" applyFill="1" applyAlignment="1" applyProtection="1">
      <alignment vertical="top" wrapText="1"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66" fontId="30" fillId="0" borderId="0" xfId="208" applyNumberFormat="1" applyFont="1" applyFill="1" applyBorder="1" applyAlignment="1">
      <alignment horizontal="left" vertical="center"/>
      <protection/>
    </xf>
    <xf numFmtId="166" fontId="30" fillId="0" borderId="0" xfId="208" applyNumberFormat="1" applyFont="1" applyFill="1" applyBorder="1" applyAlignment="1">
      <alignment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 applyProtection="1">
      <alignment horizontal="center" vertical="center"/>
      <protection/>
    </xf>
    <xf numFmtId="171" fontId="23" fillId="0" borderId="0" xfId="208" applyNumberFormat="1" applyFont="1" applyFill="1" applyBorder="1" applyAlignment="1">
      <alignment horizontal="center" vertical="center" wrapText="1"/>
      <protection/>
    </xf>
    <xf numFmtId="166" fontId="23" fillId="0" borderId="0" xfId="208" applyNumberFormat="1" applyFont="1" applyFill="1" applyBorder="1" applyAlignment="1">
      <alignment vertical="center" wrapText="1"/>
      <protection/>
    </xf>
    <xf numFmtId="3" fontId="36" fillId="0" borderId="0" xfId="0" applyNumberFormat="1" applyFont="1" applyFill="1" applyBorder="1" applyAlignment="1" applyProtection="1">
      <alignment vertical="center"/>
      <protection/>
    </xf>
    <xf numFmtId="166" fontId="23" fillId="0" borderId="0" xfId="208" applyNumberFormat="1" applyFont="1" applyFill="1" applyBorder="1" applyAlignment="1">
      <alignment horizontal="center" vertical="center" wrapText="1"/>
      <protection/>
    </xf>
    <xf numFmtId="172" fontId="23" fillId="0" borderId="0" xfId="208" applyNumberFormat="1" applyFont="1" applyFill="1" applyBorder="1" applyAlignment="1">
      <alignment vertical="center" wrapText="1"/>
      <protection/>
    </xf>
    <xf numFmtId="10" fontId="23" fillId="0" borderId="0" xfId="208" applyNumberFormat="1" applyFont="1" applyFill="1" applyBorder="1" applyAlignment="1">
      <alignment horizontal="center" vertical="center"/>
      <protection/>
    </xf>
    <xf numFmtId="10" fontId="23" fillId="0" borderId="0" xfId="208" applyNumberFormat="1" applyFont="1" applyFill="1" applyBorder="1" applyAlignment="1">
      <alignment vertical="center"/>
      <protection/>
    </xf>
    <xf numFmtId="10" fontId="23" fillId="0" borderId="0" xfId="208" applyNumberFormat="1" applyFont="1" applyFill="1" applyBorder="1" applyAlignment="1">
      <alignment horizontal="left" vertical="center"/>
      <protection/>
    </xf>
    <xf numFmtId="166" fontId="24" fillId="0" borderId="0" xfId="208" applyNumberFormat="1" applyFont="1" applyAlignment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208" applyNumberFormat="1" applyFont="1" applyFill="1" applyBorder="1" applyAlignment="1">
      <alignment horizontal="center" vertical="center"/>
      <protection/>
    </xf>
    <xf numFmtId="0" fontId="23" fillId="0" borderId="0" xfId="208" applyNumberFormat="1" applyFont="1" applyFill="1" applyBorder="1" applyAlignment="1">
      <alignment vertical="center"/>
      <protection/>
    </xf>
    <xf numFmtId="0" fontId="23" fillId="0" borderId="0" xfId="208" applyNumberFormat="1" applyFont="1" applyFill="1" applyBorder="1" applyAlignment="1">
      <alignment horizontal="left" vertical="center"/>
      <protection/>
    </xf>
    <xf numFmtId="1" fontId="23" fillId="0" borderId="0" xfId="208" applyNumberFormat="1" applyFont="1" applyFill="1" applyBorder="1" applyAlignment="1">
      <alignment horizontal="center" vertical="center"/>
      <protection/>
    </xf>
    <xf numFmtId="166" fontId="23" fillId="0" borderId="0" xfId="208" applyNumberFormat="1" applyFont="1" applyFill="1" applyAlignment="1">
      <alignment vertical="center"/>
      <protection/>
    </xf>
    <xf numFmtId="166" fontId="23" fillId="0" borderId="0" xfId="208" applyNumberFormat="1" applyFont="1" applyFill="1" applyBorder="1" applyAlignment="1">
      <alignment vertical="center"/>
      <protection/>
    </xf>
    <xf numFmtId="3" fontId="61" fillId="0" borderId="43" xfId="207" applyNumberFormat="1" applyFont="1" applyFill="1" applyBorder="1" applyAlignment="1">
      <alignment horizontal="right" vertical="center"/>
      <protection/>
    </xf>
    <xf numFmtId="166" fontId="30" fillId="0" borderId="36" xfId="208" applyNumberFormat="1" applyFont="1" applyFill="1" applyBorder="1" applyAlignment="1">
      <alignment horizontal="center" vertical="center"/>
      <protection/>
    </xf>
    <xf numFmtId="166" fontId="30" fillId="0" borderId="37" xfId="208" applyNumberFormat="1" applyFont="1" applyFill="1" applyBorder="1" applyAlignment="1">
      <alignment horizontal="center" vertical="center" wrapText="1"/>
      <protection/>
    </xf>
    <xf numFmtId="166" fontId="30" fillId="0" borderId="37" xfId="208" applyNumberFormat="1" applyFont="1" applyFill="1" applyBorder="1" applyAlignment="1">
      <alignment horizontal="center" vertical="center"/>
      <protection/>
    </xf>
    <xf numFmtId="166" fontId="30" fillId="0" borderId="42" xfId="208" applyNumberFormat="1" applyFont="1" applyFill="1" applyBorder="1" applyAlignment="1">
      <alignment horizontal="center" vertical="center"/>
      <protection/>
    </xf>
    <xf numFmtId="166" fontId="30" fillId="0" borderId="68" xfId="208" applyNumberFormat="1" applyFont="1" applyFill="1" applyBorder="1" applyAlignment="1">
      <alignment horizontal="center" vertical="center"/>
      <protection/>
    </xf>
    <xf numFmtId="166" fontId="30" fillId="0" borderId="19" xfId="208" applyNumberFormat="1" applyFont="1" applyFill="1" applyBorder="1" applyAlignment="1">
      <alignment horizontal="center" vertical="center" wrapText="1"/>
      <protection/>
    </xf>
    <xf numFmtId="166" fontId="30" fillId="0" borderId="31" xfId="208" applyNumberFormat="1" applyFont="1" applyFill="1" applyBorder="1" applyAlignment="1">
      <alignment horizontal="right" vertical="center"/>
      <protection/>
    </xf>
    <xf numFmtId="166" fontId="30" fillId="0" borderId="21" xfId="208" applyNumberFormat="1" applyFont="1" applyFill="1" applyBorder="1" applyAlignment="1">
      <alignment horizontal="right" vertical="center"/>
      <protection/>
    </xf>
    <xf numFmtId="166" fontId="23" fillId="0" borderId="69" xfId="208" applyNumberFormat="1" applyFont="1" applyFill="1" applyBorder="1" applyAlignment="1">
      <alignment vertical="center" wrapText="1"/>
      <protection/>
    </xf>
    <xf numFmtId="166" fontId="23" fillId="0" borderId="70" xfId="208" applyNumberFormat="1" applyFont="1" applyFill="1" applyBorder="1" applyAlignment="1">
      <alignment vertical="center" wrapText="1"/>
      <protection/>
    </xf>
    <xf numFmtId="166" fontId="23" fillId="0" borderId="22" xfId="208" applyNumberFormat="1" applyFont="1" applyFill="1" applyBorder="1" applyAlignment="1">
      <alignment horizontal="left" vertical="center" wrapText="1"/>
      <protection/>
    </xf>
    <xf numFmtId="166" fontId="23" fillId="0" borderId="23" xfId="208" applyNumberFormat="1" applyFont="1" applyFill="1" applyBorder="1" applyAlignment="1">
      <alignment horizontal="right" vertical="center"/>
      <protection/>
    </xf>
    <xf numFmtId="166" fontId="23" fillId="0" borderId="32" xfId="208" applyNumberFormat="1" applyFont="1" applyFill="1" applyBorder="1" applyAlignment="1">
      <alignment horizontal="right" vertical="center"/>
      <protection/>
    </xf>
    <xf numFmtId="166" fontId="23" fillId="0" borderId="25" xfId="208" applyNumberFormat="1" applyFont="1" applyFill="1" applyBorder="1" applyAlignment="1">
      <alignment horizontal="left" vertical="center" wrapText="1"/>
      <protection/>
    </xf>
    <xf numFmtId="166" fontId="23" fillId="0" borderId="26" xfId="208" applyNumberFormat="1" applyFont="1" applyFill="1" applyBorder="1" applyAlignment="1">
      <alignment horizontal="right" vertical="center"/>
      <protection/>
    </xf>
    <xf numFmtId="166" fontId="23" fillId="0" borderId="33" xfId="208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6" fontId="23" fillId="0" borderId="28" xfId="208" applyNumberFormat="1" applyFont="1" applyFill="1" applyBorder="1" applyAlignment="1">
      <alignment horizontal="left" vertical="center" wrapText="1"/>
      <protection/>
    </xf>
    <xf numFmtId="166" fontId="23" fillId="0" borderId="29" xfId="208" applyNumberFormat="1" applyFont="1" applyFill="1" applyBorder="1" applyAlignment="1">
      <alignment horizontal="right" vertical="center"/>
      <protection/>
    </xf>
    <xf numFmtId="166" fontId="23" fillId="0" borderId="48" xfId="208" applyNumberFormat="1" applyFont="1" applyFill="1" applyBorder="1" applyAlignment="1">
      <alignment horizontal="right" vertical="center"/>
      <protection/>
    </xf>
    <xf numFmtId="166" fontId="23" fillId="0" borderId="71" xfId="208" applyNumberFormat="1" applyFont="1" applyFill="1" applyBorder="1" applyAlignment="1">
      <alignment horizontal="left" vertical="center" wrapText="1"/>
      <protection/>
    </xf>
    <xf numFmtId="166" fontId="23" fillId="0" borderId="71" xfId="208" applyNumberFormat="1" applyFont="1" applyFill="1" applyBorder="1" applyAlignment="1">
      <alignment horizontal="right" vertical="center"/>
      <protection/>
    </xf>
    <xf numFmtId="166" fontId="30" fillId="0" borderId="69" xfId="208" applyNumberFormat="1" applyFont="1" applyFill="1" applyBorder="1" applyAlignment="1">
      <alignment horizontal="center" vertical="center" wrapText="1"/>
      <protection/>
    </xf>
    <xf numFmtId="166" fontId="30" fillId="0" borderId="20" xfId="208" applyNumberFormat="1" applyFont="1" applyFill="1" applyBorder="1" applyAlignment="1">
      <alignment vertical="center" wrapText="1"/>
      <protection/>
    </xf>
    <xf numFmtId="166" fontId="30" fillId="0" borderId="21" xfId="208" applyNumberFormat="1" applyFont="1" applyFill="1" applyBorder="1" applyAlignment="1">
      <alignment vertical="center" wrapText="1"/>
      <protection/>
    </xf>
    <xf numFmtId="3" fontId="62" fillId="0" borderId="0" xfId="0" applyNumberFormat="1" applyFont="1" applyFill="1" applyBorder="1" applyAlignment="1" applyProtection="1">
      <alignment vertical="center"/>
      <protection/>
    </xf>
    <xf numFmtId="166" fontId="23" fillId="0" borderId="26" xfId="208" applyNumberFormat="1" applyFont="1" applyFill="1" applyBorder="1" applyAlignment="1">
      <alignment horizontal="right" vertical="center" wrapText="1"/>
      <protection/>
    </xf>
    <xf numFmtId="166" fontId="23" fillId="0" borderId="33" xfId="208" applyNumberFormat="1" applyFont="1" applyFill="1" applyBorder="1" applyAlignment="1">
      <alignment horizontal="right" vertical="center" wrapText="1"/>
      <protection/>
    </xf>
    <xf numFmtId="166" fontId="23" fillId="0" borderId="29" xfId="208" applyNumberFormat="1" applyFont="1" applyFill="1" applyBorder="1" applyAlignment="1">
      <alignment horizontal="right" vertical="center" wrapText="1"/>
      <protection/>
    </xf>
    <xf numFmtId="166" fontId="23" fillId="0" borderId="48" xfId="208" applyNumberFormat="1" applyFont="1" applyFill="1" applyBorder="1" applyAlignment="1">
      <alignment horizontal="right" vertical="center" wrapText="1"/>
      <protection/>
    </xf>
    <xf numFmtId="166" fontId="63" fillId="0" borderId="19" xfId="208" applyNumberFormat="1" applyFont="1" applyFill="1" applyBorder="1" applyAlignment="1">
      <alignment vertical="center" wrapText="1"/>
      <protection/>
    </xf>
    <xf numFmtId="166" fontId="63" fillId="0" borderId="20" xfId="208" applyNumberFormat="1" applyFont="1" applyFill="1" applyBorder="1" applyAlignment="1">
      <alignment horizontal="right" vertical="center" wrapText="1"/>
      <protection/>
    </xf>
    <xf numFmtId="166" fontId="63" fillId="0" borderId="31" xfId="208" applyNumberFormat="1" applyFont="1" applyFill="1" applyBorder="1" applyAlignment="1">
      <alignment horizontal="right" vertical="center" wrapText="1"/>
      <protection/>
    </xf>
    <xf numFmtId="166" fontId="48" fillId="0" borderId="0" xfId="208" applyNumberFormat="1" applyFont="1" applyFill="1" applyBorder="1" applyAlignment="1">
      <alignment horizontal="left" vertical="center" wrapText="1"/>
      <protection/>
    </xf>
    <xf numFmtId="166" fontId="48" fillId="0" borderId="0" xfId="208" applyNumberFormat="1" applyFont="1" applyFill="1" applyBorder="1" applyAlignment="1">
      <alignment horizontal="right" vertical="center" wrapText="1"/>
      <protection/>
    </xf>
    <xf numFmtId="166" fontId="48" fillId="0" borderId="0" xfId="208" applyNumberFormat="1" applyFont="1" applyAlignment="1">
      <alignment vertical="center"/>
      <protection/>
    </xf>
    <xf numFmtId="166" fontId="45" fillId="0" borderId="26" xfId="208" applyNumberFormat="1" applyFont="1" applyFill="1" applyBorder="1" applyAlignment="1">
      <alignment horizontal="right" vertical="center" wrapText="1"/>
      <protection/>
    </xf>
    <xf numFmtId="0" fontId="35" fillId="0" borderId="31" xfId="213" applyFont="1" applyFill="1" applyBorder="1" applyAlignment="1" applyProtection="1">
      <alignment horizontal="center" vertical="center"/>
      <protection/>
    </xf>
    <xf numFmtId="0" fontId="35" fillId="0" borderId="21" xfId="213" applyFont="1" applyFill="1" applyBorder="1" applyAlignment="1" applyProtection="1">
      <alignment horizontal="center" vertical="center"/>
      <protection/>
    </xf>
    <xf numFmtId="166" fontId="38" fillId="0" borderId="33" xfId="213" applyNumberFormat="1" applyFont="1" applyFill="1" applyBorder="1" applyAlignment="1" applyProtection="1">
      <alignment horizontal="right" vertical="center" wrapText="1"/>
      <protection locked="0"/>
    </xf>
    <xf numFmtId="166" fontId="38" fillId="0" borderId="40" xfId="213" applyNumberFormat="1" applyFont="1" applyFill="1" applyBorder="1" applyAlignment="1" applyProtection="1">
      <alignment horizontal="right" vertical="center" wrapText="1"/>
      <protection locked="0"/>
    </xf>
    <xf numFmtId="166" fontId="0" fillId="0" borderId="39" xfId="213" applyNumberFormat="1" applyFont="1" applyFill="1" applyBorder="1" applyAlignment="1" applyProtection="1">
      <alignment vertical="center" wrapText="1"/>
      <protection/>
    </xf>
    <xf numFmtId="166" fontId="0" fillId="0" borderId="40" xfId="213" applyNumberFormat="1" applyFont="1" applyFill="1" applyBorder="1" applyAlignment="1" applyProtection="1">
      <alignment vertical="center" wrapText="1"/>
      <protection locked="0"/>
    </xf>
    <xf numFmtId="166" fontId="0" fillId="0" borderId="33" xfId="213" applyNumberFormat="1" applyFont="1" applyFill="1" applyBorder="1" applyAlignment="1" applyProtection="1">
      <alignment vertical="center" wrapText="1"/>
      <protection locked="0"/>
    </xf>
    <xf numFmtId="166" fontId="0" fillId="0" borderId="40" xfId="213" applyNumberFormat="1" applyFont="1" applyFill="1" applyBorder="1" applyAlignment="1" applyProtection="1">
      <alignment vertical="center" wrapText="1"/>
      <protection locked="0"/>
    </xf>
    <xf numFmtId="166" fontId="35" fillId="0" borderId="31" xfId="213" applyNumberFormat="1" applyFont="1" applyFill="1" applyBorder="1" applyAlignment="1" applyProtection="1">
      <alignment vertical="center" wrapText="1"/>
      <protection locked="0"/>
    </xf>
    <xf numFmtId="166" fontId="0" fillId="0" borderId="32" xfId="213" applyNumberFormat="1" applyFont="1" applyFill="1" applyBorder="1" applyAlignment="1" applyProtection="1">
      <alignment vertical="center" wrapText="1"/>
      <protection locked="0"/>
    </xf>
    <xf numFmtId="166" fontId="35" fillId="0" borderId="31" xfId="213" applyNumberFormat="1" applyFont="1" applyFill="1" applyBorder="1" applyAlignment="1" applyProtection="1">
      <alignment vertical="center" wrapText="1"/>
      <protection/>
    </xf>
    <xf numFmtId="166" fontId="0" fillId="0" borderId="32" xfId="213" applyNumberFormat="1" applyFont="1" applyFill="1" applyBorder="1" applyAlignment="1" applyProtection="1">
      <alignment vertical="center" wrapText="1"/>
      <protection/>
    </xf>
    <xf numFmtId="166" fontId="0" fillId="0" borderId="33" xfId="213" applyNumberFormat="1" applyFont="1" applyFill="1" applyBorder="1" applyAlignment="1" applyProtection="1">
      <alignment vertical="center" wrapText="1"/>
      <protection/>
    </xf>
    <xf numFmtId="166" fontId="0" fillId="0" borderId="27" xfId="213" applyNumberFormat="1" applyFont="1" applyFill="1" applyBorder="1" applyAlignment="1" applyProtection="1">
      <alignment vertical="center" wrapText="1"/>
      <protection locked="0"/>
    </xf>
    <xf numFmtId="166" fontId="40" fillId="0" borderId="33" xfId="213" applyNumberFormat="1" applyFont="1" applyFill="1" applyBorder="1" applyAlignment="1" applyProtection="1">
      <alignment vertical="center"/>
      <protection locked="0"/>
    </xf>
    <xf numFmtId="166" fontId="41" fillId="0" borderId="31" xfId="213" applyNumberFormat="1" applyFont="1" applyFill="1" applyBorder="1" applyAlignment="1" applyProtection="1">
      <alignment vertical="center" wrapText="1"/>
      <protection locked="0"/>
    </xf>
    <xf numFmtId="166" fontId="35" fillId="0" borderId="72" xfId="213" applyNumberFormat="1" applyFont="1" applyFill="1" applyBorder="1" applyAlignment="1" applyProtection="1">
      <alignment vertical="center" wrapText="1"/>
      <protection/>
    </xf>
    <xf numFmtId="0" fontId="0" fillId="0" borderId="34" xfId="213" applyFont="1" applyFill="1" applyBorder="1" applyAlignment="1" applyProtection="1">
      <alignment horizontal="center" vertical="center" wrapText="1"/>
      <protection/>
    </xf>
    <xf numFmtId="0" fontId="0" fillId="0" borderId="35" xfId="213" applyFont="1" applyFill="1" applyBorder="1" applyAlignment="1" applyProtection="1">
      <alignment horizontal="left" vertical="center" wrapText="1"/>
      <protection/>
    </xf>
    <xf numFmtId="0" fontId="0" fillId="0" borderId="35" xfId="213" applyFont="1" applyFill="1" applyBorder="1" applyAlignment="1" applyProtection="1">
      <alignment horizontal="center" vertical="center" wrapText="1"/>
      <protection/>
    </xf>
    <xf numFmtId="0" fontId="30" fillId="0" borderId="45" xfId="0" applyFont="1" applyBorder="1" applyAlignment="1" applyProtection="1">
      <alignment horizontal="left" vertical="center" wrapText="1"/>
      <protection/>
    </xf>
    <xf numFmtId="166" fontId="30" fillId="0" borderId="73" xfId="0" applyNumberFormat="1" applyFont="1" applyBorder="1" applyAlignment="1" applyProtection="1">
      <alignment vertical="center" wrapText="1"/>
      <protection/>
    </xf>
    <xf numFmtId="166" fontId="30" fillId="0" borderId="66" xfId="0" applyNumberFormat="1" applyFont="1" applyBorder="1" applyAlignment="1" applyProtection="1">
      <alignment vertical="center" wrapText="1"/>
      <protection/>
    </xf>
    <xf numFmtId="166" fontId="26" fillId="0" borderId="0" xfId="213" applyNumberFormat="1" applyFont="1" applyFill="1" applyAlignment="1" applyProtection="1">
      <alignment horizontal="right" vertical="center" indent="1"/>
      <protection/>
    </xf>
    <xf numFmtId="0" fontId="0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49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166" fontId="48" fillId="0" borderId="0" xfId="210" applyNumberFormat="1" applyFont="1" applyFill="1" applyBorder="1" applyAlignment="1" applyProtection="1">
      <alignment horizontal="center" vertical="center"/>
      <protection/>
    </xf>
    <xf numFmtId="166" fontId="56" fillId="0" borderId="0" xfId="210" applyNumberFormat="1" applyFont="1" applyFill="1" applyBorder="1" applyAlignment="1" applyProtection="1">
      <alignment vertical="center"/>
      <protection/>
    </xf>
    <xf numFmtId="49" fontId="56" fillId="0" borderId="0" xfId="210" applyNumberFormat="1" applyFont="1" applyFill="1" applyBorder="1" applyAlignment="1" applyProtection="1">
      <alignment vertical="center"/>
      <protection/>
    </xf>
    <xf numFmtId="166" fontId="56" fillId="0" borderId="0" xfId="210" applyNumberFormat="1" applyFont="1" applyFill="1" applyBorder="1" applyAlignment="1" applyProtection="1">
      <alignment horizontal="center" vertical="center"/>
      <protection/>
    </xf>
    <xf numFmtId="166" fontId="56" fillId="0" borderId="0" xfId="0" applyNumberFormat="1" applyFont="1" applyFill="1" applyBorder="1" applyAlignment="1">
      <alignment horizontal="center" vertical="center"/>
    </xf>
    <xf numFmtId="166" fontId="56" fillId="0" borderId="0" xfId="206" applyNumberFormat="1" applyFont="1" applyBorder="1" applyAlignment="1">
      <alignment horizontal="center" vertical="center"/>
      <protection/>
    </xf>
    <xf numFmtId="166" fontId="56" fillId="0" borderId="0" xfId="210" applyNumberFormat="1" applyFont="1" applyFill="1" applyBorder="1" applyAlignment="1" applyProtection="1">
      <alignment horizontal="left" vertical="center" indent="1"/>
      <protection/>
    </xf>
    <xf numFmtId="49" fontId="56" fillId="0" borderId="0" xfId="210" applyNumberFormat="1" applyFont="1" applyFill="1" applyBorder="1" applyAlignment="1" applyProtection="1">
      <alignment horizontal="left" vertical="center" indent="1"/>
      <protection/>
    </xf>
    <xf numFmtId="166" fontId="56" fillId="0" borderId="0" xfId="210" applyNumberFormat="1" applyFont="1" applyFill="1" applyBorder="1" applyAlignment="1" applyProtection="1">
      <alignment horizontal="center" vertical="center" wrapText="1"/>
      <protection/>
    </xf>
    <xf numFmtId="166" fontId="30" fillId="0" borderId="19" xfId="210" applyNumberFormat="1" applyFont="1" applyFill="1" applyBorder="1" applyAlignment="1" applyProtection="1">
      <alignment horizontal="center" vertical="center" wrapText="1"/>
      <protection/>
    </xf>
    <xf numFmtId="166" fontId="30" fillId="0" borderId="20" xfId="210" applyNumberFormat="1" applyFont="1" applyFill="1" applyBorder="1" applyAlignment="1" applyProtection="1">
      <alignment horizontal="center" vertical="center" wrapText="1"/>
      <protection/>
    </xf>
    <xf numFmtId="49" fontId="30" fillId="0" borderId="20" xfId="210" applyNumberFormat="1" applyFont="1" applyFill="1" applyBorder="1" applyAlignment="1" applyProtection="1">
      <alignment horizontal="center" vertical="center" wrapText="1"/>
      <protection/>
    </xf>
    <xf numFmtId="166" fontId="30" fillId="0" borderId="20" xfId="206" applyNumberFormat="1" applyFont="1" applyBorder="1" applyAlignment="1">
      <alignment horizontal="center" vertical="center" wrapText="1"/>
      <protection/>
    </xf>
    <xf numFmtId="166" fontId="30" fillId="0" borderId="20" xfId="0" applyNumberFormat="1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166" fontId="30" fillId="0" borderId="7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6" fontId="30" fillId="0" borderId="36" xfId="210" applyNumberFormat="1" applyFont="1" applyFill="1" applyBorder="1" applyAlignment="1" applyProtection="1">
      <alignment horizontal="center" vertical="center" wrapText="1"/>
      <protection/>
    </xf>
    <xf numFmtId="166" fontId="30" fillId="0" borderId="37" xfId="210" applyNumberFormat="1" applyFont="1" applyFill="1" applyBorder="1" applyAlignment="1" applyProtection="1">
      <alignment horizontal="center" vertical="center" wrapText="1"/>
      <protection/>
    </xf>
    <xf numFmtId="49" fontId="30" fillId="0" borderId="37" xfId="210" applyNumberFormat="1" applyFont="1" applyFill="1" applyBorder="1" applyAlignment="1" applyProtection="1">
      <alignment horizontal="center" vertical="center" wrapText="1"/>
      <protection/>
    </xf>
    <xf numFmtId="166" fontId="23" fillId="0" borderId="37" xfId="210" applyNumberFormat="1" applyFont="1" applyFill="1" applyBorder="1" applyAlignment="1" applyProtection="1">
      <alignment horizontal="center" vertical="center" wrapText="1"/>
      <protection/>
    </xf>
    <xf numFmtId="166" fontId="23" fillId="0" borderId="37" xfId="206" applyNumberFormat="1" applyFont="1" applyBorder="1" applyAlignment="1">
      <alignment horizontal="center" vertical="center" wrapText="1"/>
      <protection/>
    </xf>
    <xf numFmtId="166" fontId="23" fillId="0" borderId="37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66" fontId="30" fillId="0" borderId="75" xfId="0" applyNumberFormat="1" applyFont="1" applyFill="1" applyBorder="1" applyAlignment="1">
      <alignment horizontal="center" vertical="center" wrapText="1"/>
    </xf>
    <xf numFmtId="166" fontId="30" fillId="0" borderId="25" xfId="210" applyNumberFormat="1" applyFont="1" applyFill="1" applyBorder="1" applyAlignment="1" applyProtection="1">
      <alignment horizontal="center" vertical="center" wrapText="1"/>
      <protection/>
    </xf>
    <xf numFmtId="166" fontId="30" fillId="0" borderId="26" xfId="210" applyNumberFormat="1" applyFont="1" applyFill="1" applyBorder="1" applyAlignment="1" applyProtection="1">
      <alignment horizontal="center" vertical="center" wrapText="1"/>
      <protection/>
    </xf>
    <xf numFmtId="49" fontId="30" fillId="0" borderId="26" xfId="210" applyNumberFormat="1" applyFont="1" applyFill="1" applyBorder="1" applyAlignment="1" applyProtection="1">
      <alignment horizontal="center" vertical="center" wrapText="1"/>
      <protection/>
    </xf>
    <xf numFmtId="166" fontId="23" fillId="0" borderId="26" xfId="210" applyNumberFormat="1" applyFont="1" applyFill="1" applyBorder="1" applyAlignment="1" applyProtection="1">
      <alignment horizontal="center" vertical="center" wrapText="1"/>
      <protection/>
    </xf>
    <xf numFmtId="166" fontId="23" fillId="0" borderId="26" xfId="206" applyNumberFormat="1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166" fontId="30" fillId="0" borderId="76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166" fontId="30" fillId="0" borderId="28" xfId="210" applyNumberFormat="1" applyFont="1" applyFill="1" applyBorder="1" applyAlignment="1" applyProtection="1">
      <alignment horizontal="center" vertical="center" wrapText="1"/>
      <protection/>
    </xf>
    <xf numFmtId="166" fontId="30" fillId="0" borderId="29" xfId="210" applyNumberFormat="1" applyFont="1" applyFill="1" applyBorder="1" applyAlignment="1" applyProtection="1">
      <alignment horizontal="center" vertical="center" wrapText="1"/>
      <protection/>
    </xf>
    <xf numFmtId="49" fontId="30" fillId="0" borderId="29" xfId="210" applyNumberFormat="1" applyFont="1" applyFill="1" applyBorder="1" applyAlignment="1" applyProtection="1">
      <alignment horizontal="center" vertical="center" wrapText="1"/>
      <protection/>
    </xf>
    <xf numFmtId="166" fontId="23" fillId="0" borderId="29" xfId="210" applyNumberFormat="1" applyFont="1" applyFill="1" applyBorder="1" applyAlignment="1" applyProtection="1">
      <alignment horizontal="center" vertical="center" wrapText="1"/>
      <protection/>
    </xf>
    <xf numFmtId="166" fontId="23" fillId="0" borderId="29" xfId="206" applyNumberFormat="1" applyFont="1" applyBorder="1" applyAlignment="1">
      <alignment horizontal="center" vertical="center" wrapText="1"/>
      <protection/>
    </xf>
    <xf numFmtId="166" fontId="23" fillId="0" borderId="29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66" fontId="30" fillId="0" borderId="77" xfId="0" applyNumberFormat="1" applyFont="1" applyFill="1" applyBorder="1" applyAlignment="1">
      <alignment horizontal="center" vertical="center" wrapText="1"/>
    </xf>
    <xf numFmtId="166" fontId="30" fillId="0" borderId="19" xfId="210" applyNumberFormat="1" applyFont="1" applyFill="1" applyBorder="1" applyAlignment="1" applyProtection="1">
      <alignment horizontal="center" vertical="center"/>
      <protection/>
    </xf>
    <xf numFmtId="166" fontId="30" fillId="0" borderId="20" xfId="210" applyNumberFormat="1" applyFont="1" applyFill="1" applyBorder="1" applyAlignment="1" applyProtection="1">
      <alignment horizontal="center" vertical="center"/>
      <protection/>
    </xf>
    <xf numFmtId="49" fontId="30" fillId="49" borderId="20" xfId="210" applyNumberFormat="1" applyFont="1" applyFill="1" applyBorder="1" applyAlignment="1" applyProtection="1">
      <alignment horizontal="left" vertical="center" wrapText="1" indent="2"/>
      <protection/>
    </xf>
    <xf numFmtId="166" fontId="30" fillId="0" borderId="31" xfId="210" applyNumberFormat="1" applyFont="1" applyFill="1" applyBorder="1" applyAlignment="1" applyProtection="1">
      <alignment horizontal="center" vertical="center"/>
      <protection/>
    </xf>
    <xf numFmtId="166" fontId="30" fillId="0" borderId="74" xfId="21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/>
    </xf>
    <xf numFmtId="166" fontId="23" fillId="0" borderId="0" xfId="210" applyNumberFormat="1" applyFont="1" applyFill="1" applyBorder="1" applyAlignment="1" applyProtection="1">
      <alignment horizontal="center" vertical="center" wrapText="1"/>
      <protection/>
    </xf>
    <xf numFmtId="166" fontId="37" fillId="0" borderId="0" xfId="206" applyNumberFormat="1" applyFont="1" applyBorder="1" applyAlignment="1">
      <alignment vertical="center"/>
      <protection/>
    </xf>
    <xf numFmtId="49" fontId="37" fillId="0" borderId="0" xfId="206" applyNumberFormat="1" applyFont="1" applyBorder="1" applyAlignment="1">
      <alignment vertical="center"/>
      <protection/>
    </xf>
    <xf numFmtId="166" fontId="37" fillId="0" borderId="0" xfId="206" applyNumberFormat="1" applyFont="1" applyBorder="1" applyAlignment="1">
      <alignment horizontal="center" vertical="center"/>
      <protection/>
    </xf>
    <xf numFmtId="166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0" borderId="0" xfId="206" applyNumberFormat="1" applyFont="1" applyBorder="1" applyAlignment="1">
      <alignment vertical="center" wrapText="1"/>
      <protection/>
    </xf>
    <xf numFmtId="49" fontId="37" fillId="0" borderId="0" xfId="210" applyNumberFormat="1" applyFont="1" applyFill="1" applyBorder="1" applyAlignment="1" applyProtection="1">
      <alignment vertical="center" wrapText="1"/>
      <protection/>
    </xf>
    <xf numFmtId="166" fontId="37" fillId="0" borderId="0" xfId="206" applyNumberFormat="1" applyFont="1" applyBorder="1" applyAlignment="1">
      <alignment horizontal="center" vertical="center" wrapText="1"/>
      <protection/>
    </xf>
    <xf numFmtId="166" fontId="48" fillId="0" borderId="0" xfId="210" applyNumberFormat="1" applyFont="1" applyFill="1" applyBorder="1" applyAlignment="1" applyProtection="1">
      <alignment horizontal="center" vertical="center" wrapText="1"/>
      <protection/>
    </xf>
    <xf numFmtId="166" fontId="56" fillId="0" borderId="0" xfId="206" applyNumberFormat="1" applyFont="1" applyBorder="1" applyAlignment="1">
      <alignment vertical="center" wrapText="1"/>
      <protection/>
    </xf>
    <xf numFmtId="49" fontId="56" fillId="0" borderId="0" xfId="210" applyNumberFormat="1" applyFont="1" applyFill="1" applyBorder="1" applyAlignment="1" applyProtection="1">
      <alignment vertical="center" wrapText="1"/>
      <protection/>
    </xf>
    <xf numFmtId="166" fontId="56" fillId="0" borderId="0" xfId="206" applyNumberFormat="1" applyFont="1" applyBorder="1" applyAlignment="1">
      <alignment horizontal="center" vertical="center" wrapText="1"/>
      <protection/>
    </xf>
    <xf numFmtId="166" fontId="56" fillId="0" borderId="0" xfId="206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166" fontId="30" fillId="0" borderId="31" xfId="0" applyNumberFormat="1" applyFont="1" applyFill="1" applyBorder="1" applyAlignment="1">
      <alignment horizontal="center" vertical="center" wrapText="1"/>
    </xf>
    <xf numFmtId="166" fontId="23" fillId="0" borderId="39" xfId="0" applyNumberFormat="1" applyFont="1" applyFill="1" applyBorder="1" applyAlignment="1">
      <alignment horizontal="center" vertical="center" wrapText="1"/>
    </xf>
    <xf numFmtId="166" fontId="23" fillId="0" borderId="33" xfId="0" applyNumberFormat="1" applyFont="1" applyFill="1" applyBorder="1" applyAlignment="1">
      <alignment horizontal="center" vertical="center" wrapText="1"/>
    </xf>
    <xf numFmtId="166" fontId="51" fillId="0" borderId="26" xfId="206" applyNumberFormat="1" applyFont="1" applyBorder="1" applyAlignment="1">
      <alignment horizontal="center" vertical="center" wrapText="1"/>
      <protection/>
    </xf>
    <xf numFmtId="166" fontId="55" fillId="0" borderId="26" xfId="0" applyNumberFormat="1" applyFont="1" applyFill="1" applyBorder="1" applyAlignment="1">
      <alignment horizontal="center" vertical="center" wrapText="1"/>
    </xf>
    <xf numFmtId="166" fontId="23" fillId="55" borderId="26" xfId="210" applyNumberFormat="1" applyFont="1" applyFill="1" applyBorder="1" applyAlignment="1" applyProtection="1">
      <alignment horizontal="center" vertical="center" wrapText="1"/>
      <protection/>
    </xf>
    <xf numFmtId="166" fontId="23" fillId="0" borderId="48" xfId="0" applyNumberFormat="1" applyFont="1" applyFill="1" applyBorder="1" applyAlignment="1">
      <alignment horizontal="center" vertical="center" wrapText="1"/>
    </xf>
    <xf numFmtId="166" fontId="37" fillId="0" borderId="0" xfId="210" applyNumberFormat="1" applyFont="1" applyFill="1" applyBorder="1" applyAlignment="1" applyProtection="1">
      <alignment vertical="center" wrapText="1"/>
      <protection/>
    </xf>
    <xf numFmtId="166" fontId="56" fillId="0" borderId="0" xfId="21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3" fontId="35" fillId="0" borderId="37" xfId="0" applyNumberFormat="1" applyFont="1" applyFill="1" applyBorder="1" applyAlignment="1">
      <alignment horizontal="center" vertical="center" wrapText="1"/>
    </xf>
    <xf numFmtId="166" fontId="58" fillId="0" borderId="26" xfId="0" applyNumberFormat="1" applyFont="1" applyFill="1" applyBorder="1" applyAlignment="1" applyProtection="1">
      <alignment horizontal="right" vertical="center" wrapText="1"/>
      <protection/>
    </xf>
    <xf numFmtId="3" fontId="35" fillId="0" borderId="26" xfId="0" applyNumberFormat="1" applyFont="1" applyFill="1" applyBorder="1" applyAlignment="1">
      <alignment horizontal="center" vertical="center" wrapText="1"/>
    </xf>
    <xf numFmtId="166" fontId="58" fillId="0" borderId="35" xfId="0" applyNumberFormat="1" applyFont="1" applyFill="1" applyBorder="1" applyAlignment="1" applyProtection="1">
      <alignment horizontal="right" vertical="center" wrapText="1"/>
      <protection/>
    </xf>
    <xf numFmtId="3" fontId="35" fillId="0" borderId="35" xfId="0" applyNumberFormat="1" applyFont="1" applyFill="1" applyBorder="1" applyAlignment="1">
      <alignment horizontal="center" vertical="center" wrapText="1"/>
    </xf>
    <xf numFmtId="166" fontId="64" fillId="0" borderId="23" xfId="0" applyNumberFormat="1" applyFont="1" applyFill="1" applyBorder="1" applyAlignment="1" applyProtection="1">
      <alignment horizontal="right" vertical="center" wrapText="1"/>
      <protection/>
    </xf>
    <xf numFmtId="166" fontId="64" fillId="0" borderId="23" xfId="0" applyNumberFormat="1" applyFont="1" applyFill="1" applyBorder="1" applyAlignment="1" applyProtection="1">
      <alignment horizontal="right" vertical="center" wrapText="1"/>
      <protection/>
    </xf>
    <xf numFmtId="3" fontId="35" fillId="0" borderId="23" xfId="0" applyNumberFormat="1" applyFont="1" applyFill="1" applyBorder="1" applyAlignment="1">
      <alignment horizontal="center" vertical="center" wrapText="1"/>
    </xf>
    <xf numFmtId="166" fontId="64" fillId="0" borderId="26" xfId="0" applyNumberFormat="1" applyFont="1" applyFill="1" applyBorder="1" applyAlignment="1" applyProtection="1">
      <alignment horizontal="right" vertical="center" wrapText="1"/>
      <protection/>
    </xf>
    <xf numFmtId="166" fontId="64" fillId="0" borderId="26" xfId="0" applyNumberFormat="1" applyFont="1" applyFill="1" applyBorder="1" applyAlignment="1" applyProtection="1">
      <alignment horizontal="right" vertical="center" wrapText="1"/>
      <protection/>
    </xf>
    <xf numFmtId="166" fontId="64" fillId="0" borderId="35" xfId="0" applyNumberFormat="1" applyFont="1" applyFill="1" applyBorder="1" applyAlignment="1" applyProtection="1">
      <alignment horizontal="right" vertical="center" wrapText="1"/>
      <protection/>
    </xf>
    <xf numFmtId="166" fontId="64" fillId="0" borderId="35" xfId="0" applyNumberFormat="1" applyFont="1" applyFill="1" applyBorder="1" applyAlignment="1" applyProtection="1">
      <alignment horizontal="right" vertical="center" wrapText="1"/>
      <protection/>
    </xf>
    <xf numFmtId="166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166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>
      <alignment vertical="center" wrapText="1"/>
    </xf>
    <xf numFmtId="166" fontId="38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26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166" fontId="35" fillId="0" borderId="35" xfId="0" applyNumberFormat="1" applyFont="1" applyFill="1" applyBorder="1" applyAlignment="1" applyProtection="1">
      <alignment horizontal="right" vertical="center" wrapText="1"/>
      <protection/>
    </xf>
    <xf numFmtId="3" fontId="38" fillId="0" borderId="35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166" fontId="0" fillId="0" borderId="26" xfId="213" applyNumberFormat="1" applyFont="1" applyFill="1" applyBorder="1" applyAlignment="1" applyProtection="1">
      <alignment horizontal="right" vertical="center" wrapText="1"/>
      <protection locked="0"/>
    </xf>
    <xf numFmtId="166" fontId="38" fillId="0" borderId="26" xfId="213" applyNumberFormat="1" applyFont="1" applyFill="1" applyBorder="1" applyAlignment="1" applyProtection="1">
      <alignment horizontal="right" vertical="center" wrapText="1"/>
      <protection locked="0"/>
    </xf>
    <xf numFmtId="166" fontId="38" fillId="0" borderId="35" xfId="213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213" applyFont="1" applyFill="1" applyBorder="1" applyAlignment="1" applyProtection="1">
      <alignment horizontal="left" vertical="center" wrapText="1"/>
      <protection/>
    </xf>
    <xf numFmtId="0" fontId="35" fillId="0" borderId="0" xfId="213" applyFont="1" applyFill="1" applyBorder="1" applyAlignment="1" applyProtection="1">
      <alignment horizontal="center" vertical="center" wrapText="1"/>
      <protection/>
    </xf>
    <xf numFmtId="166" fontId="35" fillId="0" borderId="0" xfId="213" applyNumberFormat="1" applyFont="1" applyFill="1" applyBorder="1" applyAlignment="1" applyProtection="1">
      <alignment horizontal="right" vertical="center" wrapText="1" indent="1"/>
      <protection/>
    </xf>
    <xf numFmtId="3" fontId="0" fillId="0" borderId="23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166" fontId="0" fillId="0" borderId="35" xfId="213" applyNumberFormat="1" applyFont="1" applyFill="1" applyBorder="1" applyAlignment="1" applyProtection="1">
      <alignment vertical="center" wrapText="1"/>
      <protection locked="0"/>
    </xf>
    <xf numFmtId="3" fontId="0" fillId="0" borderId="35" xfId="0" applyNumberFormat="1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166" fontId="0" fillId="0" borderId="23" xfId="213" applyNumberFormat="1" applyFont="1" applyFill="1" applyBorder="1" applyAlignment="1" applyProtection="1">
      <alignment vertical="center" wrapText="1"/>
      <protection locked="0"/>
    </xf>
    <xf numFmtId="3" fontId="38" fillId="0" borderId="23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6" fontId="35" fillId="0" borderId="20" xfId="213" applyNumberFormat="1" applyFont="1" applyFill="1" applyBorder="1" applyAlignment="1" applyProtection="1">
      <alignment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213" applyFont="1" applyFill="1" applyBorder="1" applyAlignment="1" applyProtection="1">
      <alignment horizontal="left" vertical="center" wrapText="1" indent="1"/>
      <protection/>
    </xf>
    <xf numFmtId="166" fontId="3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30" fillId="0" borderId="21" xfId="0" applyNumberFormat="1" applyFont="1" applyFill="1" applyBorder="1" applyAlignment="1">
      <alignment horizontal="center" vertical="center" wrapText="1"/>
    </xf>
    <xf numFmtId="166" fontId="23" fillId="0" borderId="25" xfId="210" applyNumberFormat="1" applyFont="1" applyFill="1" applyBorder="1" applyAlignment="1" applyProtection="1">
      <alignment horizontal="center" vertical="center" wrapText="1"/>
      <protection/>
    </xf>
    <xf numFmtId="166" fontId="23" fillId="0" borderId="26" xfId="210" applyNumberFormat="1" applyFont="1" applyFill="1" applyBorder="1" applyAlignment="1" applyProtection="1">
      <alignment vertical="center" wrapText="1"/>
      <protection/>
    </xf>
    <xf numFmtId="49" fontId="23" fillId="0" borderId="26" xfId="210" applyNumberFormat="1" applyFont="1" applyFill="1" applyBorder="1" applyAlignment="1" applyProtection="1">
      <alignment horizontal="left" vertical="center" wrapText="1" indent="2"/>
      <protection/>
    </xf>
    <xf numFmtId="166" fontId="23" fillId="0" borderId="26" xfId="210" applyNumberFormat="1" applyFont="1" applyFill="1" applyBorder="1" applyAlignment="1" applyProtection="1">
      <alignment horizontal="center" vertical="center"/>
      <protection/>
    </xf>
    <xf numFmtId="166" fontId="23" fillId="0" borderId="26" xfId="206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166" fontId="35" fillId="0" borderId="27" xfId="0" applyNumberFormat="1" applyFont="1" applyBorder="1" applyAlignment="1">
      <alignment horizontal="center" vertical="center"/>
    </xf>
    <xf numFmtId="166" fontId="23" fillId="0" borderId="34" xfId="210" applyNumberFormat="1" applyFont="1" applyFill="1" applyBorder="1" applyAlignment="1" applyProtection="1">
      <alignment horizontal="center" vertical="center" wrapText="1"/>
      <protection/>
    </xf>
    <xf numFmtId="166" fontId="23" fillId="0" borderId="35" xfId="210" applyNumberFormat="1" applyFont="1" applyFill="1" applyBorder="1" applyAlignment="1" applyProtection="1">
      <alignment vertical="center" wrapText="1"/>
      <protection/>
    </xf>
    <xf numFmtId="49" fontId="23" fillId="0" borderId="35" xfId="210" applyNumberFormat="1" applyFont="1" applyFill="1" applyBorder="1" applyAlignment="1" applyProtection="1">
      <alignment horizontal="left" vertical="center" wrapText="1" indent="2"/>
      <protection/>
    </xf>
    <xf numFmtId="166" fontId="23" fillId="0" borderId="35" xfId="210" applyNumberFormat="1" applyFont="1" applyFill="1" applyBorder="1" applyAlignment="1" applyProtection="1">
      <alignment horizontal="center" vertical="center"/>
      <protection/>
    </xf>
    <xf numFmtId="166" fontId="23" fillId="0" borderId="35" xfId="206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166" fontId="23" fillId="0" borderId="28" xfId="210" applyNumberFormat="1" applyFont="1" applyFill="1" applyBorder="1" applyAlignment="1" applyProtection="1">
      <alignment horizontal="center" vertical="center" wrapText="1"/>
      <protection/>
    </xf>
    <xf numFmtId="166" fontId="23" fillId="0" borderId="29" xfId="210" applyNumberFormat="1" applyFont="1" applyFill="1" applyBorder="1" applyAlignment="1" applyProtection="1">
      <alignment vertical="center" wrapText="1"/>
      <protection/>
    </xf>
    <xf numFmtId="49" fontId="23" fillId="0" borderId="29" xfId="210" applyNumberFormat="1" applyFont="1" applyFill="1" applyBorder="1" applyAlignment="1" applyProtection="1">
      <alignment horizontal="left" vertical="center" wrapText="1" indent="2"/>
      <protection/>
    </xf>
    <xf numFmtId="166" fontId="23" fillId="0" borderId="29" xfId="210" applyNumberFormat="1" applyFont="1" applyFill="1" applyBorder="1" applyAlignment="1" applyProtection="1">
      <alignment horizontal="center" vertical="center"/>
      <protection/>
    </xf>
    <xf numFmtId="166" fontId="23" fillId="0" borderId="29" xfId="0" applyNumberFormat="1" applyFont="1" applyFill="1" applyBorder="1" applyAlignment="1">
      <alignment horizontal="center" vertical="center"/>
    </xf>
    <xf numFmtId="166" fontId="23" fillId="0" borderId="29" xfId="206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66" fontId="35" fillId="0" borderId="30" xfId="0" applyNumberFormat="1" applyFont="1" applyBorder="1" applyAlignment="1">
      <alignment horizontal="center" vertical="center"/>
    </xf>
    <xf numFmtId="166" fontId="30" fillId="0" borderId="20" xfId="210" applyNumberFormat="1" applyFont="1" applyFill="1" applyBorder="1" applyAlignment="1" applyProtection="1">
      <alignment vertical="center"/>
      <protection/>
    </xf>
    <xf numFmtId="166" fontId="30" fillId="0" borderId="21" xfId="210" applyNumberFormat="1" applyFont="1" applyFill="1" applyBorder="1" applyAlignment="1" applyProtection="1">
      <alignment horizontal="center" vertical="center"/>
      <protection/>
    </xf>
    <xf numFmtId="166" fontId="23" fillId="55" borderId="26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6" fontId="0" fillId="0" borderId="76" xfId="0" applyNumberFormat="1" applyFont="1" applyBorder="1" applyAlignment="1">
      <alignment horizontal="center" vertical="center"/>
    </xf>
    <xf numFmtId="166" fontId="23" fillId="55" borderId="35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6" fontId="23" fillId="55" borderId="29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166" fontId="35" fillId="0" borderId="74" xfId="0" applyNumberFormat="1" applyFont="1" applyBorder="1" applyAlignment="1">
      <alignment horizontal="center" vertical="center"/>
    </xf>
    <xf numFmtId="0" fontId="26" fillId="0" borderId="0" xfId="215" applyFill="1" applyProtection="1">
      <alignment/>
      <protection/>
    </xf>
    <xf numFmtId="0" fontId="26" fillId="0" borderId="0" xfId="215" applyFill="1" applyProtection="1">
      <alignment/>
      <protection locked="0"/>
    </xf>
    <xf numFmtId="0" fontId="67" fillId="0" borderId="0" xfId="215" applyFont="1" applyFill="1" applyProtection="1">
      <alignment/>
      <protection locked="0"/>
    </xf>
    <xf numFmtId="0" fontId="38" fillId="0" borderId="0" xfId="0" applyFont="1" applyFill="1" applyAlignment="1">
      <alignment horizontal="right"/>
    </xf>
    <xf numFmtId="0" fontId="60" fillId="0" borderId="19" xfId="215" applyFont="1" applyFill="1" applyBorder="1" applyAlignment="1" applyProtection="1">
      <alignment horizontal="center" vertical="center" wrapText="1"/>
      <protection/>
    </xf>
    <xf numFmtId="0" fontId="60" fillId="0" borderId="20" xfId="215" applyFont="1" applyFill="1" applyBorder="1" applyAlignment="1" applyProtection="1">
      <alignment horizontal="center" vertical="center"/>
      <protection/>
    </xf>
    <xf numFmtId="0" fontId="60" fillId="0" borderId="21" xfId="215" applyFont="1" applyFill="1" applyBorder="1" applyAlignment="1" applyProtection="1">
      <alignment horizontal="center" vertical="center"/>
      <protection/>
    </xf>
    <xf numFmtId="0" fontId="36" fillId="0" borderId="38" xfId="215" applyFont="1" applyFill="1" applyBorder="1" applyAlignment="1" applyProtection="1">
      <alignment horizontal="left" vertical="center" indent="1"/>
      <protection/>
    </xf>
    <xf numFmtId="0" fontId="26" fillId="0" borderId="0" xfId="215" applyFill="1" applyAlignment="1" applyProtection="1">
      <alignment vertical="center"/>
      <protection/>
    </xf>
    <xf numFmtId="0" fontId="36" fillId="0" borderId="36" xfId="215" applyFont="1" applyFill="1" applyBorder="1" applyAlignment="1" applyProtection="1">
      <alignment horizontal="left" vertical="center" indent="1"/>
      <protection/>
    </xf>
    <xf numFmtId="0" fontId="36" fillId="0" borderId="37" xfId="215" applyFont="1" applyFill="1" applyBorder="1" applyAlignment="1" applyProtection="1">
      <alignment horizontal="left" vertical="center" indent="1"/>
      <protection/>
    </xf>
    <xf numFmtId="166" fontId="36" fillId="0" borderId="37" xfId="215" applyNumberFormat="1" applyFont="1" applyFill="1" applyBorder="1" applyAlignment="1" applyProtection="1">
      <alignment vertical="center"/>
      <protection locked="0"/>
    </xf>
    <xf numFmtId="166" fontId="36" fillId="0" borderId="47" xfId="215" applyNumberFormat="1" applyFont="1" applyFill="1" applyBorder="1" applyAlignment="1" applyProtection="1">
      <alignment vertical="center"/>
      <protection/>
    </xf>
    <xf numFmtId="0" fontId="26" fillId="0" borderId="0" xfId="215" applyFill="1" applyAlignment="1" applyProtection="1">
      <alignment vertical="center"/>
      <protection locked="0"/>
    </xf>
    <xf numFmtId="0" fontId="36" fillId="0" borderId="25" xfId="215" applyFont="1" applyFill="1" applyBorder="1" applyAlignment="1" applyProtection="1">
      <alignment horizontal="left" vertical="center" indent="1"/>
      <protection/>
    </xf>
    <xf numFmtId="0" fontId="36" fillId="0" borderId="26" xfId="215" applyFont="1" applyFill="1" applyBorder="1" applyAlignment="1" applyProtection="1">
      <alignment horizontal="left" vertical="center" wrapText="1" indent="1"/>
      <protection/>
    </xf>
    <xf numFmtId="166" fontId="36" fillId="0" borderId="26" xfId="215" applyNumberFormat="1" applyFont="1" applyFill="1" applyBorder="1" applyAlignment="1" applyProtection="1">
      <alignment vertical="center"/>
      <protection locked="0"/>
    </xf>
    <xf numFmtId="166" fontId="36" fillId="0" borderId="27" xfId="215" applyNumberFormat="1" applyFont="1" applyFill="1" applyBorder="1" applyAlignment="1" applyProtection="1">
      <alignment vertical="center"/>
      <protection/>
    </xf>
    <xf numFmtId="0" fontId="36" fillId="0" borderId="26" xfId="215" applyFont="1" applyFill="1" applyBorder="1" applyAlignment="1" applyProtection="1">
      <alignment horizontal="left" vertical="center" indent="1"/>
      <protection/>
    </xf>
    <xf numFmtId="0" fontId="36" fillId="0" borderId="34" xfId="215" applyFont="1" applyFill="1" applyBorder="1" applyAlignment="1" applyProtection="1">
      <alignment horizontal="left" vertical="center" indent="1"/>
      <protection/>
    </xf>
    <xf numFmtId="0" fontId="36" fillId="0" borderId="35" xfId="215" applyFont="1" applyFill="1" applyBorder="1" applyAlignment="1" applyProtection="1">
      <alignment horizontal="left" vertical="center" wrapText="1" indent="1"/>
      <protection/>
    </xf>
    <xf numFmtId="166" fontId="36" fillId="0" borderId="35" xfId="215" applyNumberFormat="1" applyFont="1" applyFill="1" applyBorder="1" applyAlignment="1" applyProtection="1">
      <alignment vertical="center"/>
      <protection locked="0"/>
    </xf>
    <xf numFmtId="166" fontId="36" fillId="0" borderId="67" xfId="215" applyNumberFormat="1" applyFont="1" applyFill="1" applyBorder="1" applyAlignment="1" applyProtection="1">
      <alignment vertical="center"/>
      <protection/>
    </xf>
    <xf numFmtId="0" fontId="36" fillId="0" borderId="19" xfId="215" applyFont="1" applyFill="1" applyBorder="1" applyAlignment="1" applyProtection="1">
      <alignment horizontal="left" vertical="center" indent="1"/>
      <protection/>
    </xf>
    <xf numFmtId="0" fontId="60" fillId="0" borderId="20" xfId="215" applyFont="1" applyFill="1" applyBorder="1" applyAlignment="1" applyProtection="1">
      <alignment horizontal="left" vertical="center" indent="1"/>
      <protection/>
    </xf>
    <xf numFmtId="166" fontId="43" fillId="0" borderId="20" xfId="215" applyNumberFormat="1" applyFont="1" applyFill="1" applyBorder="1" applyAlignment="1" applyProtection="1">
      <alignment vertical="center"/>
      <protection/>
    </xf>
    <xf numFmtId="166" fontId="43" fillId="0" borderId="21" xfId="215" applyNumberFormat="1" applyFont="1" applyFill="1" applyBorder="1" applyAlignment="1" applyProtection="1">
      <alignment vertical="center"/>
      <protection/>
    </xf>
    <xf numFmtId="166" fontId="36" fillId="0" borderId="26" xfId="215" applyNumberFormat="1" applyFont="1" applyFill="1" applyBorder="1" applyAlignment="1" applyProtection="1">
      <alignment vertical="center"/>
      <protection locked="0"/>
    </xf>
    <xf numFmtId="166" fontId="36" fillId="0" borderId="27" xfId="215" applyNumberFormat="1" applyFont="1" applyFill="1" applyBorder="1" applyAlignment="1" applyProtection="1">
      <alignment vertical="center"/>
      <protection/>
    </xf>
    <xf numFmtId="0" fontId="36" fillId="0" borderId="28" xfId="215" applyFont="1" applyFill="1" applyBorder="1" applyAlignment="1" applyProtection="1">
      <alignment horizontal="left" vertical="center" indent="1"/>
      <protection/>
    </xf>
    <xf numFmtId="0" fontId="36" fillId="0" borderId="29" xfId="215" applyFont="1" applyFill="1" applyBorder="1" applyAlignment="1" applyProtection="1">
      <alignment horizontal="left" vertical="center" indent="1"/>
      <protection/>
    </xf>
    <xf numFmtId="166" fontId="36" fillId="0" borderId="29" xfId="215" applyNumberFormat="1" applyFont="1" applyFill="1" applyBorder="1" applyAlignment="1" applyProtection="1">
      <alignment vertical="center"/>
      <protection locked="0"/>
    </xf>
    <xf numFmtId="0" fontId="43" fillId="0" borderId="19" xfId="215" applyFont="1" applyFill="1" applyBorder="1" applyAlignment="1" applyProtection="1">
      <alignment horizontal="left" vertical="center" indent="1"/>
      <protection/>
    </xf>
    <xf numFmtId="0" fontId="43" fillId="0" borderId="44" xfId="215" applyFont="1" applyFill="1" applyBorder="1" applyAlignment="1" applyProtection="1">
      <alignment horizontal="left" vertical="center" indent="1"/>
      <protection/>
    </xf>
    <xf numFmtId="0" fontId="60" fillId="0" borderId="45" xfId="215" applyFont="1" applyFill="1" applyBorder="1" applyAlignment="1" applyProtection="1">
      <alignment horizontal="left" vertical="center" indent="1"/>
      <protection/>
    </xf>
    <xf numFmtId="166" fontId="43" fillId="0" borderId="45" xfId="215" applyNumberFormat="1" applyFont="1" applyFill="1" applyBorder="1" applyProtection="1">
      <alignment/>
      <protection/>
    </xf>
    <xf numFmtId="166" fontId="43" fillId="0" borderId="66" xfId="215" applyNumberFormat="1" applyFont="1" applyFill="1" applyBorder="1" applyProtection="1">
      <alignment/>
      <protection/>
    </xf>
    <xf numFmtId="0" fontId="0" fillId="0" borderId="0" xfId="215" applyFont="1" applyFill="1" applyProtection="1">
      <alignment/>
      <protection/>
    </xf>
    <xf numFmtId="0" fontId="64" fillId="0" borderId="0" xfId="215" applyFont="1" applyFill="1" applyProtection="1">
      <alignment/>
      <protection locked="0"/>
    </xf>
    <xf numFmtId="0" fontId="32" fillId="0" borderId="0" xfId="215" applyFont="1" applyFill="1" applyProtection="1">
      <alignment/>
      <protection locked="0"/>
    </xf>
    <xf numFmtId="0" fontId="0" fillId="0" borderId="0" xfId="0" applyFill="1" applyAlignment="1">
      <alignment horizontal="center" vertical="center" wrapText="1"/>
    </xf>
    <xf numFmtId="166" fontId="65" fillId="0" borderId="0" xfId="0" applyNumberFormat="1" applyFont="1" applyFill="1" applyAlignment="1">
      <alignment horizontal="center" vertical="center" wrapText="1"/>
    </xf>
    <xf numFmtId="166" fontId="65" fillId="0" borderId="0" xfId="0" applyNumberFormat="1" applyFont="1" applyFill="1" applyAlignment="1">
      <alignment vertical="center" wrapText="1"/>
    </xf>
    <xf numFmtId="166" fontId="38" fillId="0" borderId="0" xfId="0" applyNumberFormat="1" applyFont="1" applyFill="1" applyAlignment="1">
      <alignment horizontal="right" vertical="center"/>
    </xf>
    <xf numFmtId="0" fontId="35" fillId="0" borderId="78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right" vertical="center" wrapText="1" indent="1"/>
    </xf>
    <xf numFmtId="0" fontId="51" fillId="0" borderId="83" xfId="0" applyFont="1" applyBorder="1" applyAlignment="1" applyProtection="1">
      <alignment horizontal="left" vertical="center" wrapText="1" indent="1"/>
      <protection locked="0"/>
    </xf>
    <xf numFmtId="166" fontId="0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6" xfId="0" applyFont="1" applyFill="1" applyBorder="1" applyAlignment="1">
      <alignment horizontal="right" vertical="center" wrapText="1" indent="1"/>
    </xf>
    <xf numFmtId="0" fontId="51" fillId="0" borderId="74" xfId="0" applyFont="1" applyBorder="1" applyAlignment="1" applyProtection="1">
      <alignment horizontal="left" vertical="center" wrapText="1" indent="1"/>
      <protection locked="0"/>
    </xf>
    <xf numFmtId="166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>
      <alignment horizontal="right" vertical="center" wrapText="1" indent="1"/>
    </xf>
    <xf numFmtId="166" fontId="0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89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left" vertical="center" wrapText="1" indent="1"/>
    </xf>
    <xf numFmtId="166" fontId="35" fillId="0" borderId="90" xfId="0" applyNumberFormat="1" applyFont="1" applyFill="1" applyBorder="1" applyAlignment="1">
      <alignment horizontal="right" vertical="center" wrapText="1" indent="1"/>
    </xf>
    <xf numFmtId="166" fontId="35" fillId="0" borderId="91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28" fillId="0" borderId="0" xfId="214" applyFont="1" applyFill="1" applyBorder="1" applyAlignment="1">
      <alignment horizontal="center" vertical="center" wrapText="1"/>
      <protection/>
    </xf>
    <xf numFmtId="0" fontId="68" fillId="0" borderId="0" xfId="214" applyFont="1" applyFill="1" applyBorder="1" applyAlignment="1">
      <alignment horizontal="center" vertical="center" wrapText="1"/>
      <protection/>
    </xf>
    <xf numFmtId="0" fontId="29" fillId="0" borderId="0" xfId="214" applyFont="1" applyFill="1" applyBorder="1" applyAlignment="1">
      <alignment horizontal="center" vertical="center" wrapText="1"/>
      <protection/>
    </xf>
    <xf numFmtId="0" fontId="24" fillId="0" borderId="0" xfId="214" applyFont="1" applyFill="1" applyBorder="1" applyAlignment="1">
      <alignment horizontal="center" vertical="center" wrapText="1"/>
      <protection/>
    </xf>
    <xf numFmtId="0" fontId="37" fillId="0" borderId="0" xfId="214" applyFont="1" applyFill="1" applyBorder="1" applyAlignment="1">
      <alignment horizontal="right" vertical="center" wrapText="1"/>
      <protection/>
    </xf>
    <xf numFmtId="0" fontId="30" fillId="0" borderId="19" xfId="214" applyFont="1" applyFill="1" applyBorder="1" applyAlignment="1">
      <alignment horizontal="center" vertical="center" wrapText="1"/>
      <protection/>
    </xf>
    <xf numFmtId="0" fontId="30" fillId="0" borderId="20" xfId="214" applyFont="1" applyFill="1" applyBorder="1" applyAlignment="1">
      <alignment horizontal="center" vertical="center" wrapText="1"/>
      <protection/>
    </xf>
    <xf numFmtId="0" fontId="30" fillId="0" borderId="21" xfId="214" applyFont="1" applyFill="1" applyBorder="1" applyAlignment="1">
      <alignment horizontal="center" vertical="center" wrapText="1"/>
      <protection/>
    </xf>
    <xf numFmtId="0" fontId="23" fillId="0" borderId="74" xfId="214" applyFont="1" applyFill="1" applyBorder="1" applyAlignment="1">
      <alignment horizontal="center" vertical="center" wrapText="1"/>
      <protection/>
    </xf>
    <xf numFmtId="0" fontId="23" fillId="0" borderId="74" xfId="214" applyFont="1" applyFill="1" applyBorder="1" applyAlignment="1">
      <alignment horizontal="left" vertical="center" wrapText="1"/>
      <protection/>
    </xf>
    <xf numFmtId="0" fontId="30" fillId="0" borderId="74" xfId="214" applyNumberFormat="1" applyFont="1" applyFill="1" applyBorder="1" applyAlignment="1">
      <alignment horizontal="center" vertical="center"/>
      <protection/>
    </xf>
    <xf numFmtId="49" fontId="63" fillId="0" borderId="19" xfId="214" applyNumberFormat="1" applyFont="1" applyFill="1" applyBorder="1">
      <alignment/>
      <protection/>
    </xf>
    <xf numFmtId="0" fontId="30" fillId="0" borderId="20" xfId="214" applyFont="1" applyFill="1" applyBorder="1" applyAlignment="1">
      <alignment vertical="center"/>
      <protection/>
    </xf>
    <xf numFmtId="0" fontId="30" fillId="0" borderId="20" xfId="214" applyNumberFormat="1" applyFont="1" applyFill="1" applyBorder="1" applyAlignment="1">
      <alignment horizontal="center" vertical="center"/>
      <protection/>
    </xf>
    <xf numFmtId="0" fontId="30" fillId="0" borderId="21" xfId="214" applyNumberFormat="1" applyFont="1" applyFill="1" applyBorder="1" applyAlignment="1">
      <alignment horizontal="center" vertical="center"/>
      <protection/>
    </xf>
    <xf numFmtId="0" fontId="52" fillId="0" borderId="0" xfId="184" applyFont="1" applyAlignment="1">
      <alignment horizontal="center"/>
      <protection/>
    </xf>
    <xf numFmtId="0" fontId="52" fillId="0" borderId="0" xfId="184" applyFont="1">
      <alignment/>
      <protection/>
    </xf>
    <xf numFmtId="0" fontId="52" fillId="0" borderId="0" xfId="184" applyFont="1" applyFill="1">
      <alignment/>
      <protection/>
    </xf>
    <xf numFmtId="0" fontId="52" fillId="0" borderId="0" xfId="184" applyFont="1" applyFill="1" applyBorder="1" applyAlignment="1">
      <alignment horizontal="right"/>
      <protection/>
    </xf>
    <xf numFmtId="0" fontId="52" fillId="0" borderId="0" xfId="184" applyFont="1" applyAlignment="1">
      <alignment vertical="center"/>
      <protection/>
    </xf>
    <xf numFmtId="0" fontId="52" fillId="0" borderId="0" xfId="184" applyFont="1" applyBorder="1" applyAlignment="1">
      <alignment horizontal="center"/>
      <protection/>
    </xf>
    <xf numFmtId="0" fontId="52" fillId="0" borderId="0" xfId="184" applyFont="1" applyBorder="1">
      <alignment/>
      <protection/>
    </xf>
    <xf numFmtId="0" fontId="55" fillId="0" borderId="0" xfId="184" applyFont="1" applyFill="1" applyBorder="1" applyAlignment="1">
      <alignment horizontal="right"/>
      <protection/>
    </xf>
    <xf numFmtId="0" fontId="52" fillId="0" borderId="0" xfId="184" applyFont="1" applyAlignment="1">
      <alignment horizontal="center" vertical="center"/>
      <protection/>
    </xf>
    <xf numFmtId="0" fontId="52" fillId="0" borderId="0" xfId="184" applyFont="1" applyFill="1" applyBorder="1">
      <alignment/>
      <protection/>
    </xf>
    <xf numFmtId="0" fontId="53" fillId="0" borderId="92" xfId="184" applyFont="1" applyBorder="1" applyAlignment="1">
      <alignment/>
      <protection/>
    </xf>
    <xf numFmtId="0" fontId="53" fillId="0" borderId="0" xfId="184" applyFont="1" applyBorder="1" applyAlignment="1">
      <alignment/>
      <protection/>
    </xf>
    <xf numFmtId="0" fontId="35" fillId="0" borderId="19" xfId="213" applyFont="1" applyFill="1" applyBorder="1" applyAlignment="1" applyProtection="1">
      <alignment horizontal="center" vertical="center" wrapText="1"/>
      <protection/>
    </xf>
    <xf numFmtId="0" fontId="36" fillId="0" borderId="19" xfId="213" applyFont="1" applyFill="1" applyBorder="1" applyAlignment="1" applyProtection="1">
      <alignment horizontal="center" vertical="center" wrapText="1"/>
      <protection/>
    </xf>
    <xf numFmtId="0" fontId="36" fillId="0" borderId="20" xfId="213" applyFont="1" applyFill="1" applyBorder="1" applyAlignment="1" applyProtection="1">
      <alignment horizontal="center" vertical="center" wrapText="1"/>
      <protection/>
    </xf>
    <xf numFmtId="0" fontId="36" fillId="0" borderId="31" xfId="213" applyFont="1" applyFill="1" applyBorder="1" applyAlignment="1" applyProtection="1">
      <alignment horizontal="center" vertical="center" wrapText="1"/>
      <protection/>
    </xf>
    <xf numFmtId="0" fontId="36" fillId="0" borderId="21" xfId="213" applyFont="1" applyFill="1" applyBorder="1" applyAlignment="1" applyProtection="1">
      <alignment horizontal="center" vertical="center" wrapText="1"/>
      <protection/>
    </xf>
    <xf numFmtId="0" fontId="0" fillId="0" borderId="22" xfId="213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166" fontId="0" fillId="0" borderId="24" xfId="213" applyNumberFormat="1" applyFont="1" applyFill="1" applyBorder="1" applyAlignment="1" applyProtection="1">
      <alignment vertical="center" wrapText="1"/>
      <protection locked="0"/>
    </xf>
    <xf numFmtId="0" fontId="0" fillId="0" borderId="25" xfId="213" applyFont="1" applyFill="1" applyBorder="1" applyAlignment="1" applyProtection="1">
      <alignment horizontal="center"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1"/>
      <protection/>
    </xf>
    <xf numFmtId="0" fontId="23" fillId="0" borderId="26" xfId="0" applyFont="1" applyBorder="1" applyAlignment="1" applyProtection="1">
      <alignment horizontal="left" vertical="center" wrapText="1" indent="1"/>
      <protection/>
    </xf>
    <xf numFmtId="166" fontId="0" fillId="0" borderId="26" xfId="213" applyNumberFormat="1" applyFont="1" applyFill="1" applyBorder="1" applyAlignment="1" applyProtection="1">
      <alignment vertical="center" wrapText="1"/>
      <protection/>
    </xf>
    <xf numFmtId="0" fontId="0" fillId="0" borderId="34" xfId="213" applyFont="1" applyFill="1" applyBorder="1" applyAlignment="1" applyProtection="1">
      <alignment horizontal="center" vertical="center" wrapText="1"/>
      <protection/>
    </xf>
    <xf numFmtId="0" fontId="0" fillId="0" borderId="35" xfId="213" applyFont="1" applyFill="1" applyBorder="1" applyAlignment="1" applyProtection="1">
      <alignment horizontal="left" vertical="center" wrapText="1" indent="1"/>
      <protection/>
    </xf>
    <xf numFmtId="166" fontId="0" fillId="0" borderId="35" xfId="213" applyNumberFormat="1" applyFont="1" applyFill="1" applyBorder="1" applyAlignment="1" applyProtection="1">
      <alignment vertical="center" wrapText="1"/>
      <protection locked="0"/>
    </xf>
    <xf numFmtId="166" fontId="0" fillId="0" borderId="30" xfId="213" applyNumberFormat="1" applyFont="1" applyFill="1" applyBorder="1" applyAlignment="1" applyProtection="1">
      <alignment vertical="center" wrapText="1"/>
      <protection locked="0"/>
    </xf>
    <xf numFmtId="0" fontId="35" fillId="0" borderId="20" xfId="213" applyFont="1" applyFill="1" applyBorder="1" applyAlignment="1" applyProtection="1">
      <alignment horizontal="left" vertical="center" wrapText="1" indent="1"/>
      <protection/>
    </xf>
    <xf numFmtId="0" fontId="32" fillId="0" borderId="0" xfId="213" applyFont="1" applyFill="1" applyBorder="1" applyAlignment="1" applyProtection="1">
      <alignment horizontal="center" vertical="center" wrapText="1"/>
      <protection/>
    </xf>
    <xf numFmtId="0" fontId="32" fillId="0" borderId="0" xfId="213" applyFont="1" applyFill="1" applyBorder="1" applyAlignment="1" applyProtection="1">
      <alignment vertical="center" wrapText="1"/>
      <protection/>
    </xf>
    <xf numFmtId="166" fontId="32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213" applyFont="1" applyFill="1" applyBorder="1" applyAlignment="1" applyProtection="1">
      <alignment horizontal="right" vertical="center" wrapText="1" indent="1"/>
      <protection/>
    </xf>
    <xf numFmtId="166" fontId="36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3" applyFont="1" applyFill="1" applyBorder="1" applyProtection="1">
      <alignment/>
      <protection/>
    </xf>
    <xf numFmtId="0" fontId="0" fillId="0" borderId="26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1"/>
      <protection/>
    </xf>
    <xf numFmtId="166" fontId="0" fillId="0" borderId="26" xfId="213" applyNumberFormat="1" applyFont="1" applyFill="1" applyBorder="1" applyAlignment="1" applyProtection="1">
      <alignment vertical="center" wrapText="1"/>
      <protection/>
    </xf>
    <xf numFmtId="0" fontId="0" fillId="0" borderId="35" xfId="213" applyFont="1" applyFill="1" applyBorder="1" applyAlignment="1" applyProtection="1">
      <alignment horizontal="left" vertical="center" wrapText="1" indent="1"/>
      <protection/>
    </xf>
    <xf numFmtId="166" fontId="23" fillId="0" borderId="35" xfId="0" applyNumberFormat="1" applyFont="1" applyBorder="1" applyAlignment="1" applyProtection="1">
      <alignment vertical="center" wrapText="1"/>
      <protection locked="0"/>
    </xf>
    <xf numFmtId="166" fontId="30" fillId="0" borderId="20" xfId="0" applyNumberFormat="1" applyFont="1" applyBorder="1" applyAlignment="1" applyProtection="1">
      <alignment vertical="center" wrapText="1"/>
      <protection/>
    </xf>
    <xf numFmtId="0" fontId="52" fillId="0" borderId="0" xfId="183" applyFont="1">
      <alignment/>
      <protection/>
    </xf>
    <xf numFmtId="0" fontId="48" fillId="0" borderId="0" xfId="183" applyFont="1">
      <alignment/>
      <protection/>
    </xf>
    <xf numFmtId="0" fontId="54" fillId="0" borderId="0" xfId="183" applyFont="1" applyAlignment="1">
      <alignment horizontal="center" vertical="center" wrapText="1"/>
      <protection/>
    </xf>
    <xf numFmtId="0" fontId="50" fillId="0" borderId="29" xfId="183" applyFont="1" applyBorder="1" applyAlignment="1">
      <alignment horizontal="center"/>
      <protection/>
    </xf>
    <xf numFmtId="0" fontId="50" fillId="0" borderId="30" xfId="183" applyFont="1" applyBorder="1" applyAlignment="1">
      <alignment horizontal="center"/>
      <protection/>
    </xf>
    <xf numFmtId="0" fontId="69" fillId="0" borderId="0" xfId="183" applyFont="1">
      <alignment/>
      <protection/>
    </xf>
    <xf numFmtId="0" fontId="48" fillId="0" borderId="93" xfId="183" applyFont="1" applyBorder="1" applyAlignment="1">
      <alignment horizontal="left" vertical="center" wrapText="1"/>
      <protection/>
    </xf>
    <xf numFmtId="3" fontId="48" fillId="0" borderId="94" xfId="183" applyNumberFormat="1" applyFont="1" applyBorder="1" applyAlignment="1">
      <alignment horizontal="center" vertical="center"/>
      <protection/>
    </xf>
    <xf numFmtId="0" fontId="48" fillId="0" borderId="93" xfId="183" applyFont="1" applyBorder="1" applyAlignment="1">
      <alignment horizontal="center" vertical="center" wrapText="1"/>
      <protection/>
    </xf>
    <xf numFmtId="3" fontId="48" fillId="0" borderId="23" xfId="183" applyNumberFormat="1" applyFont="1" applyBorder="1" applyAlignment="1">
      <alignment horizontal="center" vertical="center"/>
      <protection/>
    </xf>
    <xf numFmtId="3" fontId="48" fillId="0" borderId="24" xfId="183" applyNumberFormat="1" applyFont="1" applyBorder="1" applyAlignment="1">
      <alignment horizontal="center" vertical="center"/>
      <protection/>
    </xf>
    <xf numFmtId="3" fontId="48" fillId="0" borderId="95" xfId="183" applyNumberFormat="1" applyFont="1" applyBorder="1" applyAlignment="1">
      <alignment horizontal="center" vertical="center"/>
      <protection/>
    </xf>
    <xf numFmtId="0" fontId="48" fillId="0" borderId="96" xfId="183" applyFont="1" applyBorder="1" applyAlignment="1">
      <alignment horizontal="center" vertical="center" wrapText="1"/>
      <protection/>
    </xf>
    <xf numFmtId="3" fontId="48" fillId="0" borderId="35" xfId="183" applyNumberFormat="1" applyFont="1" applyBorder="1" applyAlignment="1">
      <alignment horizontal="center" vertical="center"/>
      <protection/>
    </xf>
    <xf numFmtId="3" fontId="48" fillId="0" borderId="67" xfId="183" applyNumberFormat="1" applyFont="1" applyBorder="1" applyAlignment="1">
      <alignment horizontal="center" vertical="center"/>
      <protection/>
    </xf>
    <xf numFmtId="0" fontId="70" fillId="0" borderId="0" xfId="183" applyFont="1" applyAlignment="1">
      <alignment horizontal="center" vertical="center" wrapText="1"/>
      <protection/>
    </xf>
    <xf numFmtId="0" fontId="70" fillId="0" borderId="0" xfId="183" applyFont="1">
      <alignment/>
      <protection/>
    </xf>
    <xf numFmtId="0" fontId="50" fillId="0" borderId="74" xfId="183" applyFont="1" applyBorder="1" applyAlignment="1">
      <alignment horizontal="left" vertical="center"/>
      <protection/>
    </xf>
    <xf numFmtId="3" fontId="50" fillId="0" borderId="71" xfId="183" applyNumberFormat="1" applyFont="1" applyBorder="1" applyAlignment="1">
      <alignment horizontal="center" vertical="center"/>
      <protection/>
    </xf>
    <xf numFmtId="0" fontId="50" fillId="49" borderId="74" xfId="183" applyFont="1" applyFill="1" applyBorder="1" applyAlignment="1">
      <alignment horizontal="center" vertical="center"/>
      <protection/>
    </xf>
    <xf numFmtId="3" fontId="50" fillId="0" borderId="20" xfId="183" applyNumberFormat="1" applyFont="1" applyBorder="1" applyAlignment="1">
      <alignment horizontal="center" vertical="center"/>
      <protection/>
    </xf>
    <xf numFmtId="3" fontId="50" fillId="0" borderId="21" xfId="183" applyNumberFormat="1" applyFont="1" applyBorder="1" applyAlignment="1">
      <alignment horizontal="center" vertical="center"/>
      <protection/>
    </xf>
    <xf numFmtId="0" fontId="54" fillId="0" borderId="0" xfId="183" applyFont="1" applyAlignment="1">
      <alignment horizontal="center" vertical="center"/>
      <protection/>
    </xf>
    <xf numFmtId="0" fontId="52" fillId="0" borderId="0" xfId="185" applyFont="1">
      <alignment/>
      <protection/>
    </xf>
    <xf numFmtId="0" fontId="54" fillId="0" borderId="0" xfId="185" applyFont="1">
      <alignment/>
      <protection/>
    </xf>
    <xf numFmtId="0" fontId="53" fillId="0" borderId="0" xfId="185" applyFont="1" applyAlignment="1">
      <alignment horizontal="center" vertical="center" wrapText="1"/>
      <protection/>
    </xf>
    <xf numFmtId="0" fontId="69" fillId="0" borderId="0" xfId="185" applyFont="1" applyAlignment="1">
      <alignment horizontal="right"/>
      <protection/>
    </xf>
    <xf numFmtId="0" fontId="54" fillId="0" borderId="0" xfId="185" applyFont="1" applyAlignment="1">
      <alignment horizontal="center" vertical="center"/>
      <protection/>
    </xf>
    <xf numFmtId="0" fontId="52" fillId="0" borderId="97" xfId="185" applyFont="1" applyBorder="1" applyAlignment="1">
      <alignment horizontal="center" vertical="center"/>
      <protection/>
    </xf>
    <xf numFmtId="166" fontId="52" fillId="0" borderId="24" xfId="105" applyNumberFormat="1" applyFont="1" applyFill="1" applyBorder="1" applyAlignment="1" applyProtection="1">
      <alignment horizontal="right" vertical="center"/>
      <protection/>
    </xf>
    <xf numFmtId="3" fontId="52" fillId="0" borderId="74" xfId="185" applyNumberFormat="1" applyFont="1" applyBorder="1" applyAlignment="1">
      <alignment vertical="center"/>
      <protection/>
    </xf>
    <xf numFmtId="0" fontId="52" fillId="0" borderId="55" xfId="185" applyFont="1" applyBorder="1" applyAlignment="1">
      <alignment horizontal="center" vertical="center"/>
      <protection/>
    </xf>
    <xf numFmtId="166" fontId="52" fillId="0" borderId="27" xfId="105" applyNumberFormat="1" applyFont="1" applyFill="1" applyBorder="1" applyAlignment="1" applyProtection="1">
      <alignment horizontal="right" vertical="center"/>
      <protection/>
    </xf>
    <xf numFmtId="0" fontId="52" fillId="0" borderId="98" xfId="185" applyFont="1" applyBorder="1" applyAlignment="1">
      <alignment horizontal="center" vertical="center"/>
      <protection/>
    </xf>
    <xf numFmtId="0" fontId="54" fillId="0" borderId="46" xfId="185" applyFont="1" applyBorder="1" applyAlignment="1">
      <alignment horizontal="center" vertical="center"/>
      <protection/>
    </xf>
    <xf numFmtId="3" fontId="54" fillId="0" borderId="74" xfId="185" applyNumberFormat="1" applyFont="1" applyBorder="1" applyAlignment="1">
      <alignment vertical="center"/>
      <protection/>
    </xf>
    <xf numFmtId="0" fontId="54" fillId="0" borderId="99" xfId="185" applyFont="1" applyBorder="1" applyAlignment="1">
      <alignment horizontal="center" vertical="center"/>
      <protection/>
    </xf>
    <xf numFmtId="0" fontId="52" fillId="0" borderId="46" xfId="185" applyFont="1" applyBorder="1" applyAlignment="1">
      <alignment horizontal="center" vertical="center"/>
      <protection/>
    </xf>
    <xf numFmtId="0" fontId="2" fillId="0" borderId="0" xfId="186">
      <alignment/>
      <protection/>
    </xf>
    <xf numFmtId="169" fontId="0" fillId="0" borderId="0" xfId="102" applyNumberFormat="1" applyFont="1" applyFill="1" applyBorder="1" applyAlignment="1" applyProtection="1">
      <alignment/>
      <protection/>
    </xf>
    <xf numFmtId="166" fontId="64" fillId="0" borderId="0" xfId="213" applyNumberFormat="1" applyFont="1" applyFill="1" applyBorder="1" applyAlignment="1" applyProtection="1">
      <alignment horizontal="center" vertical="center"/>
      <protection/>
    </xf>
    <xf numFmtId="169" fontId="64" fillId="0" borderId="0" xfId="102" applyNumberFormat="1" applyFont="1" applyFill="1" applyBorder="1" applyAlignment="1" applyProtection="1">
      <alignment horizontal="center" vertical="center"/>
      <protection/>
    </xf>
    <xf numFmtId="169" fontId="38" fillId="0" borderId="0" xfId="102" applyNumberFormat="1" applyFont="1" applyFill="1" applyBorder="1" applyAlignment="1" applyProtection="1">
      <alignment horizontal="right"/>
      <protection/>
    </xf>
    <xf numFmtId="169" fontId="35" fillId="0" borderId="20" xfId="102" applyNumberFormat="1" applyFont="1" applyFill="1" applyBorder="1" applyAlignment="1" applyProtection="1">
      <alignment horizontal="center" vertical="center" wrapText="1"/>
      <protection/>
    </xf>
    <xf numFmtId="169" fontId="35" fillId="0" borderId="21" xfId="102" applyNumberFormat="1" applyFont="1" applyFill="1" applyBorder="1" applyAlignment="1" applyProtection="1">
      <alignment horizontal="center" vertical="center" wrapText="1"/>
      <protection/>
    </xf>
    <xf numFmtId="0" fontId="2" fillId="0" borderId="0" xfId="186" applyAlignment="1">
      <alignment vertical="center"/>
      <protection/>
    </xf>
    <xf numFmtId="0" fontId="43" fillId="0" borderId="0" xfId="213" applyFont="1" applyFill="1" applyBorder="1" applyAlignment="1" applyProtection="1">
      <alignment horizontal="center" vertical="center" wrapText="1"/>
      <protection/>
    </xf>
    <xf numFmtId="1" fontId="36" fillId="0" borderId="19" xfId="213" applyNumberFormat="1" applyFont="1" applyFill="1" applyBorder="1" applyAlignment="1" applyProtection="1">
      <alignment horizontal="center" vertical="center"/>
      <protection/>
    </xf>
    <xf numFmtId="1" fontId="36" fillId="0" borderId="20" xfId="213" applyNumberFormat="1" applyFont="1" applyFill="1" applyBorder="1" applyAlignment="1" applyProtection="1">
      <alignment horizontal="center" vertical="center"/>
      <protection/>
    </xf>
    <xf numFmtId="1" fontId="36" fillId="0" borderId="20" xfId="102" applyNumberFormat="1" applyFont="1" applyFill="1" applyBorder="1" applyAlignment="1" applyProtection="1">
      <alignment horizontal="center" vertical="center"/>
      <protection/>
    </xf>
    <xf numFmtId="1" fontId="36" fillId="0" borderId="21" xfId="102" applyNumberFormat="1" applyFont="1" applyFill="1" applyBorder="1" applyAlignment="1" applyProtection="1">
      <alignment horizontal="center" vertical="center"/>
      <protection/>
    </xf>
    <xf numFmtId="0" fontId="36" fillId="0" borderId="22" xfId="213" applyFont="1" applyFill="1" applyBorder="1" applyAlignment="1" applyProtection="1">
      <alignment horizontal="center" vertical="center"/>
      <protection/>
    </xf>
    <xf numFmtId="0" fontId="52" fillId="0" borderId="23" xfId="186" applyFont="1" applyFill="1" applyBorder="1" applyAlignment="1">
      <alignment wrapText="1"/>
      <protection/>
    </xf>
    <xf numFmtId="169" fontId="52" fillId="0" borderId="23" xfId="102" applyNumberFormat="1" applyFont="1" applyFill="1" applyBorder="1" applyAlignment="1" applyProtection="1">
      <alignment horizontal="center" vertical="center"/>
      <protection/>
    </xf>
    <xf numFmtId="169" fontId="58" fillId="0" borderId="24" xfId="102" applyNumberFormat="1" applyFont="1" applyFill="1" applyBorder="1" applyAlignment="1" applyProtection="1">
      <alignment vertical="center"/>
      <protection locked="0"/>
    </xf>
    <xf numFmtId="0" fontId="36" fillId="0" borderId="25" xfId="213" applyFont="1" applyFill="1" applyBorder="1" applyAlignment="1" applyProtection="1">
      <alignment horizontal="center" vertical="center"/>
      <protection/>
    </xf>
    <xf numFmtId="0" fontId="52" fillId="0" borderId="26" xfId="186" applyFont="1" applyFill="1" applyBorder="1" applyAlignment="1">
      <alignment wrapText="1"/>
      <protection/>
    </xf>
    <xf numFmtId="169" fontId="52" fillId="0" borderId="26" xfId="102" applyNumberFormat="1" applyFont="1" applyFill="1" applyBorder="1" applyAlignment="1" applyProtection="1">
      <alignment horizontal="center" vertical="center"/>
      <protection/>
    </xf>
    <xf numFmtId="169" fontId="58" fillId="0" borderId="27" xfId="102" applyNumberFormat="1" applyFont="1" applyFill="1" applyBorder="1" applyAlignment="1" applyProtection="1">
      <alignment vertical="center"/>
      <protection locked="0"/>
    </xf>
    <xf numFmtId="0" fontId="52" fillId="0" borderId="26" xfId="186" applyFont="1" applyBorder="1" applyAlignment="1">
      <alignment wrapText="1"/>
      <protection/>
    </xf>
    <xf numFmtId="169" fontId="52" fillId="0" borderId="26" xfId="102" applyNumberFormat="1" applyFont="1" applyFill="1" applyBorder="1" applyAlignment="1" applyProtection="1">
      <alignment vertical="center"/>
      <protection/>
    </xf>
    <xf numFmtId="0" fontId="51" fillId="0" borderId="26" xfId="186" applyFont="1" applyBorder="1" applyAlignment="1">
      <alignment vertical="center" wrapText="1"/>
      <protection/>
    </xf>
    <xf numFmtId="169" fontId="51" fillId="0" borderId="26" xfId="102" applyNumberFormat="1" applyFont="1" applyFill="1" applyBorder="1" applyAlignment="1" applyProtection="1">
      <alignment horizontal="center" vertical="center"/>
      <protection/>
    </xf>
    <xf numFmtId="169" fontId="0" fillId="0" borderId="27" xfId="102" applyNumberFormat="1" applyFont="1" applyFill="1" applyBorder="1" applyAlignment="1" applyProtection="1">
      <alignment vertical="center"/>
      <protection locked="0"/>
    </xf>
    <xf numFmtId="0" fontId="51" fillId="0" borderId="26" xfId="186" applyFont="1" applyBorder="1" applyAlignment="1">
      <alignment vertical="center" wrapText="1" shrinkToFit="1"/>
      <protection/>
    </xf>
    <xf numFmtId="169" fontId="51" fillId="0" borderId="26" xfId="102" applyNumberFormat="1" applyFont="1" applyFill="1" applyBorder="1" applyAlignment="1" applyProtection="1">
      <alignment vertical="center"/>
      <protection/>
    </xf>
    <xf numFmtId="0" fontId="36" fillId="0" borderId="38" xfId="213" applyFont="1" applyFill="1" applyBorder="1" applyAlignment="1" applyProtection="1">
      <alignment horizontal="center" vertical="center"/>
      <protection/>
    </xf>
    <xf numFmtId="0" fontId="51" fillId="0" borderId="35" xfId="186" applyFont="1" applyBorder="1" applyAlignment="1">
      <alignment vertical="center" wrapText="1" shrinkToFit="1"/>
      <protection/>
    </xf>
    <xf numFmtId="169" fontId="51" fillId="0" borderId="35" xfId="102" applyNumberFormat="1" applyFont="1" applyFill="1" applyBorder="1" applyAlignment="1" applyProtection="1">
      <alignment vertical="center"/>
      <protection/>
    </xf>
    <xf numFmtId="169" fontId="0" fillId="0" borderId="67" xfId="102" applyNumberFormat="1" applyFont="1" applyFill="1" applyBorder="1" applyAlignment="1" applyProtection="1">
      <alignment vertical="center"/>
      <protection locked="0"/>
    </xf>
    <xf numFmtId="0" fontId="43" fillId="0" borderId="19" xfId="213" applyFont="1" applyFill="1" applyBorder="1" applyAlignment="1" applyProtection="1">
      <alignment horizontal="center" vertical="center"/>
      <protection/>
    </xf>
    <xf numFmtId="0" fontId="35" fillId="0" borderId="20" xfId="213" applyFont="1" applyFill="1" applyBorder="1" applyAlignment="1" applyProtection="1">
      <alignment vertical="center" wrapText="1"/>
      <protection locked="0"/>
    </xf>
    <xf numFmtId="169" fontId="35" fillId="0" borderId="20" xfId="102" applyNumberFormat="1" applyFont="1" applyFill="1" applyBorder="1" applyAlignment="1" applyProtection="1">
      <alignment vertical="center"/>
      <protection locked="0"/>
    </xf>
    <xf numFmtId="169" fontId="35" fillId="0" borderId="21" xfId="102" applyNumberFormat="1" applyFont="1" applyFill="1" applyBorder="1" applyAlignment="1" applyProtection="1">
      <alignment vertical="center"/>
      <protection locked="0"/>
    </xf>
    <xf numFmtId="0" fontId="23" fillId="0" borderId="50" xfId="186" applyFont="1" applyFill="1" applyBorder="1" applyAlignment="1">
      <alignment wrapText="1"/>
      <protection/>
    </xf>
    <xf numFmtId="169" fontId="23" fillId="0" borderId="50" xfId="102" applyNumberFormat="1" applyFont="1" applyFill="1" applyBorder="1" applyAlignment="1" applyProtection="1">
      <alignment horizontal="center"/>
      <protection/>
    </xf>
    <xf numFmtId="169" fontId="0" fillId="0" borderId="65" xfId="102" applyNumberFormat="1" applyFont="1" applyFill="1" applyBorder="1" applyAlignment="1" applyProtection="1">
      <alignment vertical="center"/>
      <protection locked="0"/>
    </xf>
    <xf numFmtId="0" fontId="23" fillId="0" borderId="23" xfId="186" applyFont="1" applyBorder="1" applyAlignment="1">
      <alignment wrapText="1"/>
      <protection/>
    </xf>
    <xf numFmtId="169" fontId="23" fillId="0" borderId="23" xfId="102" applyNumberFormat="1" applyFont="1" applyFill="1" applyBorder="1" applyAlignment="1" applyProtection="1">
      <alignment horizontal="center"/>
      <protection/>
    </xf>
    <xf numFmtId="169" fontId="0" fillId="0" borderId="24" xfId="102" applyNumberFormat="1" applyFont="1" applyFill="1" applyBorder="1" applyAlignment="1" applyProtection="1">
      <alignment vertical="center"/>
      <protection locked="0"/>
    </xf>
    <xf numFmtId="0" fontId="23" fillId="0" borderId="26" xfId="186" applyFont="1" applyBorder="1" applyAlignment="1">
      <alignment wrapText="1"/>
      <protection/>
    </xf>
    <xf numFmtId="169" fontId="23" fillId="0" borderId="26" xfId="102" applyNumberFormat="1" applyFont="1" applyFill="1" applyBorder="1" applyAlignment="1" applyProtection="1">
      <alignment horizontal="center"/>
      <protection/>
    </xf>
    <xf numFmtId="0" fontId="23" fillId="0" borderId="26" xfId="186" applyFont="1" applyFill="1" applyBorder="1" applyAlignment="1">
      <alignment wrapText="1"/>
      <protection/>
    </xf>
    <xf numFmtId="0" fontId="36" fillId="0" borderId="34" xfId="213" applyFont="1" applyFill="1" applyBorder="1" applyAlignment="1" applyProtection="1">
      <alignment horizontal="center" vertical="center"/>
      <protection/>
    </xf>
    <xf numFmtId="0" fontId="23" fillId="0" borderId="35" xfId="186" applyFont="1" applyFill="1" applyBorder="1" applyAlignment="1">
      <alignment wrapText="1"/>
      <protection/>
    </xf>
    <xf numFmtId="169" fontId="20" fillId="0" borderId="35" xfId="102" applyNumberFormat="1" applyFont="1" applyFill="1" applyBorder="1" applyAlignment="1" applyProtection="1">
      <alignment/>
      <protection/>
    </xf>
    <xf numFmtId="0" fontId="43" fillId="0" borderId="44" xfId="213" applyFont="1" applyFill="1" applyBorder="1" applyAlignment="1" applyProtection="1">
      <alignment horizontal="center" vertical="center"/>
      <protection/>
    </xf>
    <xf numFmtId="0" fontId="35" fillId="0" borderId="45" xfId="213" applyFont="1" applyFill="1" applyBorder="1" applyAlignment="1" applyProtection="1">
      <alignment horizontal="left" vertical="center" wrapText="1"/>
      <protection/>
    </xf>
    <xf numFmtId="169" fontId="35" fillId="0" borderId="45" xfId="102" applyNumberFormat="1" applyFont="1" applyFill="1" applyBorder="1" applyAlignment="1" applyProtection="1">
      <alignment vertical="center"/>
      <protection/>
    </xf>
    <xf numFmtId="169" fontId="35" fillId="0" borderId="66" xfId="102" applyNumberFormat="1" applyFont="1" applyFill="1" applyBorder="1" applyAlignment="1" applyProtection="1">
      <alignment vertical="center"/>
      <protection/>
    </xf>
    <xf numFmtId="0" fontId="2" fillId="0" borderId="0" xfId="186" applyAlignment="1">
      <alignment horizontal="center"/>
      <protection/>
    </xf>
    <xf numFmtId="0" fontId="2" fillId="0" borderId="0" xfId="186" applyFont="1" applyAlignment="1">
      <alignment horizontal="justify" vertical="center"/>
      <protection/>
    </xf>
    <xf numFmtId="169" fontId="2" fillId="0" borderId="0" xfId="186" applyNumberFormat="1">
      <alignment/>
      <protection/>
    </xf>
    <xf numFmtId="166" fontId="64" fillId="0" borderId="0" xfId="213" applyNumberFormat="1" applyFont="1" applyFill="1" applyBorder="1" applyAlignment="1" applyProtection="1">
      <alignment horizontal="center" vertical="center"/>
      <protection/>
    </xf>
    <xf numFmtId="166" fontId="35" fillId="0" borderId="71" xfId="213" applyNumberFormat="1" applyFont="1" applyFill="1" applyBorder="1" applyAlignment="1" applyProtection="1">
      <alignment vertical="center" wrapText="1"/>
      <protection/>
    </xf>
    <xf numFmtId="166" fontId="35" fillId="0" borderId="72" xfId="213" applyNumberFormat="1" applyFont="1" applyFill="1" applyBorder="1" applyAlignment="1" applyProtection="1">
      <alignment vertical="center" wrapText="1"/>
      <protection/>
    </xf>
    <xf numFmtId="166" fontId="35" fillId="0" borderId="20" xfId="213" applyNumberFormat="1" applyFont="1" applyFill="1" applyBorder="1" applyAlignment="1" applyProtection="1">
      <alignment vertical="center" wrapText="1"/>
      <protection/>
    </xf>
    <xf numFmtId="0" fontId="35" fillId="0" borderId="44" xfId="213" applyFont="1" applyFill="1" applyBorder="1" applyAlignment="1" applyProtection="1">
      <alignment horizontal="center" vertical="center" wrapText="1"/>
      <protection/>
    </xf>
    <xf numFmtId="3" fontId="0" fillId="0" borderId="23" xfId="213" applyNumberFormat="1" applyFont="1" applyFill="1" applyBorder="1" applyAlignment="1" applyProtection="1">
      <alignment vertical="center"/>
      <protection/>
    </xf>
    <xf numFmtId="3" fontId="0" fillId="0" borderId="32" xfId="213" applyNumberFormat="1" applyFont="1" applyFill="1" applyBorder="1" applyAlignment="1" applyProtection="1">
      <alignment vertical="center"/>
      <protection/>
    </xf>
    <xf numFmtId="3" fontId="0" fillId="0" borderId="68" xfId="213" applyNumberFormat="1" applyFont="1" applyFill="1" applyBorder="1" applyAlignment="1" applyProtection="1">
      <alignment vertical="center"/>
      <protection/>
    </xf>
    <xf numFmtId="0" fontId="0" fillId="0" borderId="0" xfId="213" applyFont="1" applyFill="1" applyAlignment="1" applyProtection="1">
      <alignment vertical="center"/>
      <protection/>
    </xf>
    <xf numFmtId="3" fontId="0" fillId="0" borderId="26" xfId="213" applyNumberFormat="1" applyFont="1" applyFill="1" applyBorder="1" applyAlignment="1" applyProtection="1">
      <alignment vertical="center"/>
      <protection/>
    </xf>
    <xf numFmtId="3" fontId="0" fillId="0" borderId="27" xfId="213" applyNumberFormat="1" applyFont="1" applyFill="1" applyBorder="1" applyAlignment="1" applyProtection="1">
      <alignment vertical="center"/>
      <protection/>
    </xf>
    <xf numFmtId="3" fontId="0" fillId="0" borderId="33" xfId="213" applyNumberFormat="1" applyFont="1" applyFill="1" applyBorder="1" applyAlignment="1" applyProtection="1">
      <alignment vertical="center"/>
      <protection/>
    </xf>
    <xf numFmtId="3" fontId="38" fillId="0" borderId="26" xfId="213" applyNumberFormat="1" applyFont="1" applyFill="1" applyBorder="1" applyAlignment="1" applyProtection="1">
      <alignment vertical="center"/>
      <protection/>
    </xf>
    <xf numFmtId="3" fontId="38" fillId="0" borderId="33" xfId="213" applyNumberFormat="1" applyFont="1" applyFill="1" applyBorder="1" applyAlignment="1" applyProtection="1">
      <alignment vertical="center"/>
      <protection/>
    </xf>
    <xf numFmtId="3" fontId="38" fillId="0" borderId="35" xfId="213" applyNumberFormat="1" applyFont="1" applyFill="1" applyBorder="1" applyAlignment="1" applyProtection="1">
      <alignment vertical="center"/>
      <protection/>
    </xf>
    <xf numFmtId="3" fontId="38" fillId="0" borderId="40" xfId="213" applyNumberFormat="1" applyFont="1" applyFill="1" applyBorder="1" applyAlignment="1" applyProtection="1">
      <alignment vertical="center"/>
      <protection/>
    </xf>
    <xf numFmtId="3" fontId="0" fillId="0" borderId="24" xfId="213" applyNumberFormat="1" applyFont="1" applyFill="1" applyBorder="1" applyAlignment="1" applyProtection="1">
      <alignment vertical="center"/>
      <protection/>
    </xf>
    <xf numFmtId="3" fontId="38" fillId="0" borderId="32" xfId="213" applyNumberFormat="1" applyFont="1" applyFill="1" applyBorder="1" applyAlignment="1" applyProtection="1">
      <alignment vertical="center"/>
      <protection/>
    </xf>
    <xf numFmtId="0" fontId="37" fillId="0" borderId="35" xfId="0" applyFont="1" applyBorder="1" applyAlignment="1" applyProtection="1">
      <alignment horizontal="left" vertical="center" wrapText="1"/>
      <protection/>
    </xf>
    <xf numFmtId="3" fontId="38" fillId="0" borderId="56" xfId="213" applyNumberFormat="1" applyFont="1" applyFill="1" applyBorder="1" applyAlignment="1" applyProtection="1">
      <alignment vertical="center"/>
      <protection/>
    </xf>
    <xf numFmtId="167" fontId="37" fillId="0" borderId="26" xfId="159" applyNumberFormat="1" applyFont="1" applyFill="1" applyBorder="1" applyAlignment="1">
      <alignment horizontal="left" vertical="center"/>
      <protection/>
    </xf>
    <xf numFmtId="0" fontId="37" fillId="0" borderId="26" xfId="159" applyFont="1" applyFill="1" applyBorder="1" applyAlignment="1">
      <alignment horizontal="left" vertical="center"/>
      <protection/>
    </xf>
    <xf numFmtId="0" fontId="23" fillId="0" borderId="26" xfId="159" applyFont="1" applyFill="1" applyBorder="1" applyAlignment="1">
      <alignment horizontal="left" vertical="center"/>
      <protection/>
    </xf>
    <xf numFmtId="0" fontId="23" fillId="0" borderId="26" xfId="159" applyFont="1" applyFill="1" applyBorder="1" applyAlignment="1">
      <alignment horizontal="left" vertical="center" wrapText="1"/>
      <protection/>
    </xf>
    <xf numFmtId="3" fontId="0" fillId="0" borderId="35" xfId="213" applyNumberFormat="1" applyFont="1" applyFill="1" applyBorder="1" applyAlignment="1" applyProtection="1">
      <alignment vertical="center"/>
      <protection/>
    </xf>
    <xf numFmtId="3" fontId="0" fillId="0" borderId="56" xfId="213" applyNumberFormat="1" applyFont="1" applyFill="1" applyBorder="1" applyAlignment="1" applyProtection="1">
      <alignment vertical="center"/>
      <protection/>
    </xf>
    <xf numFmtId="0" fontId="23" fillId="0" borderId="37" xfId="0" applyFont="1" applyBorder="1" applyAlignment="1" applyProtection="1">
      <alignment horizontal="center" vertical="center" wrapText="1"/>
      <protection/>
    </xf>
    <xf numFmtId="3" fontId="0" fillId="0" borderId="40" xfId="213" applyNumberFormat="1" applyFont="1" applyFill="1" applyBorder="1" applyAlignment="1" applyProtection="1">
      <alignment vertical="center"/>
      <protection/>
    </xf>
    <xf numFmtId="3" fontId="0" fillId="0" borderId="67" xfId="213" applyNumberFormat="1" applyFont="1" applyFill="1" applyBorder="1" applyAlignment="1" applyProtection="1">
      <alignment vertical="center"/>
      <protection/>
    </xf>
    <xf numFmtId="3" fontId="35" fillId="0" borderId="20" xfId="213" applyNumberFormat="1" applyFont="1" applyFill="1" applyBorder="1" applyAlignment="1" applyProtection="1">
      <alignment vertical="center"/>
      <protection/>
    </xf>
    <xf numFmtId="3" fontId="35" fillId="0" borderId="31" xfId="213" applyNumberFormat="1" applyFont="1" applyFill="1" applyBorder="1" applyAlignment="1" applyProtection="1">
      <alignment vertical="center"/>
      <protection/>
    </xf>
    <xf numFmtId="0" fontId="30" fillId="0" borderId="20" xfId="0" applyFont="1" applyBorder="1" applyAlignment="1" applyProtection="1">
      <alignment vertical="center" wrapText="1"/>
      <protection/>
    </xf>
    <xf numFmtId="0" fontId="26" fillId="0" borderId="0" xfId="213" applyFill="1" applyAlignment="1" applyProtection="1">
      <alignment vertical="center"/>
      <protection/>
    </xf>
    <xf numFmtId="0" fontId="38" fillId="0" borderId="26" xfId="213" applyFont="1" applyFill="1" applyBorder="1" applyAlignment="1" applyProtection="1">
      <alignment horizontal="left" vertical="center"/>
      <protection/>
    </xf>
    <xf numFmtId="0" fontId="38" fillId="0" borderId="35" xfId="213" applyFont="1" applyFill="1" applyBorder="1" applyAlignment="1" applyProtection="1">
      <alignment horizontal="left" vertical="center" wrapText="1"/>
      <protection/>
    </xf>
    <xf numFmtId="0" fontId="38" fillId="0" borderId="35" xfId="213" applyFont="1" applyFill="1" applyBorder="1" applyAlignment="1" applyProtection="1">
      <alignment horizontal="left" vertical="center" wrapText="1"/>
      <protection/>
    </xf>
    <xf numFmtId="0" fontId="32" fillId="0" borderId="0" xfId="213" applyFont="1" applyFill="1" applyAlignment="1" applyProtection="1">
      <alignment vertical="center"/>
      <protection/>
    </xf>
    <xf numFmtId="3" fontId="35" fillId="0" borderId="27" xfId="213" applyNumberFormat="1" applyFont="1" applyFill="1" applyBorder="1" applyAlignment="1" applyProtection="1">
      <alignment vertical="center"/>
      <protection/>
    </xf>
    <xf numFmtId="3" fontId="35" fillId="0" borderId="100" xfId="213" applyNumberFormat="1" applyFont="1" applyFill="1" applyBorder="1" applyAlignment="1" applyProtection="1">
      <alignment vertical="center"/>
      <protection/>
    </xf>
    <xf numFmtId="0" fontId="30" fillId="0" borderId="45" xfId="0" applyFont="1" applyBorder="1" applyAlignment="1" applyProtection="1">
      <alignment horizontal="center" vertical="center" wrapText="1"/>
      <protection/>
    </xf>
    <xf numFmtId="166" fontId="42" fillId="0" borderId="33" xfId="213" applyNumberFormat="1" applyFont="1" applyFill="1" applyBorder="1" applyAlignment="1" applyProtection="1">
      <alignment vertical="center" wrapText="1"/>
      <protection locked="0"/>
    </xf>
    <xf numFmtId="166" fontId="51" fillId="0" borderId="26" xfId="210" applyNumberFormat="1" applyFont="1" applyFill="1" applyBorder="1" applyAlignment="1" applyProtection="1">
      <alignment horizontal="center" vertical="center" wrapText="1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58" fillId="0" borderId="34" xfId="0" applyFont="1" applyFill="1" applyBorder="1" applyAlignment="1" applyProtection="1">
      <alignment horizontal="center" vertical="center" wrapText="1"/>
      <protection/>
    </xf>
    <xf numFmtId="0" fontId="23" fillId="0" borderId="35" xfId="0" applyFont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26" xfId="0" applyFont="1" applyFill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64" fillId="0" borderId="44" xfId="0" applyFont="1" applyFill="1" applyBorder="1" applyAlignment="1" applyProtection="1">
      <alignment horizontal="center" vertical="center" wrapText="1"/>
      <protection/>
    </xf>
    <xf numFmtId="0" fontId="0" fillId="0" borderId="26" xfId="213" applyFont="1" applyFill="1" applyBorder="1" applyAlignment="1" applyProtection="1">
      <alignment horizontal="center" vertical="center" wrapText="1"/>
      <protection/>
    </xf>
    <xf numFmtId="0" fontId="38" fillId="0" borderId="26" xfId="213" applyFont="1" applyFill="1" applyBorder="1" applyAlignment="1" applyProtection="1">
      <alignment vertical="center" wrapText="1"/>
      <protection/>
    </xf>
    <xf numFmtId="0" fontId="38" fillId="0" borderId="35" xfId="213" applyFont="1" applyFill="1" applyBorder="1" applyAlignment="1" applyProtection="1">
      <alignment vertical="center" wrapText="1"/>
      <protection/>
    </xf>
    <xf numFmtId="0" fontId="35" fillId="0" borderId="41" xfId="213" applyFont="1" applyFill="1" applyBorder="1" applyAlignment="1" applyProtection="1">
      <alignment horizontal="center" vertical="center" wrapText="1"/>
      <protection/>
    </xf>
    <xf numFmtId="0" fontId="0" fillId="0" borderId="23" xfId="213" applyFont="1" applyFill="1" applyBorder="1" applyAlignment="1" applyProtection="1">
      <alignment vertical="center" wrapText="1"/>
      <protection/>
    </xf>
    <xf numFmtId="0" fontId="0" fillId="0" borderId="35" xfId="213" applyFont="1" applyFill="1" applyBorder="1" applyAlignment="1" applyProtection="1">
      <alignment vertical="center" wrapText="1"/>
      <protection/>
    </xf>
    <xf numFmtId="0" fontId="35" fillId="0" borderId="50" xfId="213" applyFont="1" applyFill="1" applyBorder="1" applyAlignment="1" applyProtection="1">
      <alignment horizontal="center" vertical="center" wrapText="1"/>
      <protection/>
    </xf>
    <xf numFmtId="3" fontId="35" fillId="0" borderId="50" xfId="0" applyNumberFormat="1" applyFont="1" applyFill="1" applyBorder="1" applyAlignment="1">
      <alignment vertical="center" wrapText="1"/>
    </xf>
    <xf numFmtId="0" fontId="64" fillId="0" borderId="101" xfId="0" applyFont="1" applyFill="1" applyBorder="1" applyAlignment="1" applyProtection="1">
      <alignment horizontal="center" vertical="center" wrapText="1"/>
      <protection/>
    </xf>
    <xf numFmtId="0" fontId="30" fillId="0" borderId="102" xfId="0" applyFont="1" applyFill="1" applyBorder="1" applyAlignment="1">
      <alignment vertical="center" wrapText="1"/>
    </xf>
    <xf numFmtId="0" fontId="35" fillId="0" borderId="102" xfId="0" applyFont="1" applyFill="1" applyBorder="1" applyAlignment="1" applyProtection="1">
      <alignment horizontal="center" vertical="center" wrapText="1"/>
      <protection/>
    </xf>
    <xf numFmtId="166" fontId="64" fillId="0" borderId="102" xfId="0" applyNumberFormat="1" applyFont="1" applyFill="1" applyBorder="1" applyAlignment="1" applyProtection="1">
      <alignment horizontal="right" vertical="center" wrapText="1"/>
      <protection/>
    </xf>
    <xf numFmtId="166" fontId="64" fillId="0" borderId="102" xfId="0" applyNumberFormat="1" applyFont="1" applyFill="1" applyBorder="1" applyAlignment="1" applyProtection="1">
      <alignment horizontal="right" vertical="center" wrapText="1"/>
      <protection/>
    </xf>
    <xf numFmtId="3" fontId="35" fillId="0" borderId="102" xfId="0" applyNumberFormat="1" applyFont="1" applyFill="1" applyBorder="1" applyAlignment="1">
      <alignment horizontal="center" vertical="center" wrapText="1"/>
    </xf>
    <xf numFmtId="49" fontId="35" fillId="0" borderId="101" xfId="213" applyNumberFormat="1" applyFont="1" applyFill="1" applyBorder="1" applyAlignment="1" applyProtection="1">
      <alignment horizontal="center" vertical="center" wrapText="1"/>
      <protection/>
    </xf>
    <xf numFmtId="0" fontId="35" fillId="0" borderId="102" xfId="213" applyFont="1" applyFill="1" applyBorder="1" applyAlignment="1" applyProtection="1">
      <alignment horizontal="left" vertical="center" wrapText="1"/>
      <protection/>
    </xf>
    <xf numFmtId="0" fontId="35" fillId="0" borderId="102" xfId="213" applyFont="1" applyFill="1" applyBorder="1" applyAlignment="1" applyProtection="1">
      <alignment horizontal="center" vertical="center" wrapText="1"/>
      <protection/>
    </xf>
    <xf numFmtId="166" fontId="35" fillId="0" borderId="102" xfId="213" applyNumberFormat="1" applyFont="1" applyFill="1" applyBorder="1" applyAlignment="1" applyProtection="1">
      <alignment vertical="center" wrapText="1"/>
      <protection locked="0"/>
    </xf>
    <xf numFmtId="3" fontId="0" fillId="0" borderId="103" xfId="0" applyNumberFormat="1" applyFont="1" applyFill="1" applyBorder="1" applyAlignment="1">
      <alignment vertical="center" wrapText="1"/>
    </xf>
    <xf numFmtId="0" fontId="35" fillId="0" borderId="41" xfId="213" applyFont="1" applyFill="1" applyBorder="1" applyAlignment="1" applyProtection="1">
      <alignment horizontal="center" vertical="center" wrapText="1"/>
      <protection/>
    </xf>
    <xf numFmtId="0" fontId="35" fillId="0" borderId="50" xfId="213" applyFont="1" applyFill="1" applyBorder="1" applyAlignment="1" applyProtection="1">
      <alignment vertical="center" wrapText="1"/>
      <protection/>
    </xf>
    <xf numFmtId="166" fontId="35" fillId="0" borderId="50" xfId="213" applyNumberFormat="1" applyFont="1" applyFill="1" applyBorder="1" applyAlignment="1" applyProtection="1">
      <alignment vertical="center" wrapText="1"/>
      <protection/>
    </xf>
    <xf numFmtId="0" fontId="35" fillId="0" borderId="45" xfId="213" applyFont="1" applyFill="1" applyBorder="1" applyAlignment="1" applyProtection="1">
      <alignment horizontal="center" vertical="center" wrapText="1"/>
      <protection/>
    </xf>
    <xf numFmtId="0" fontId="35" fillId="0" borderId="102" xfId="213" applyFont="1" applyFill="1" applyBorder="1" applyAlignment="1" applyProtection="1">
      <alignment vertical="center" wrapText="1"/>
      <protection/>
    </xf>
    <xf numFmtId="3" fontId="0" fillId="0" borderId="102" xfId="0" applyNumberFormat="1" applyFont="1" applyFill="1" applyBorder="1" applyAlignment="1">
      <alignment vertical="center" wrapText="1"/>
    </xf>
    <xf numFmtId="0" fontId="35" fillId="0" borderId="102" xfId="213" applyFont="1" applyFill="1" applyBorder="1" applyAlignment="1" applyProtection="1">
      <alignment vertical="center" wrapText="1"/>
      <protection/>
    </xf>
    <xf numFmtId="166" fontId="35" fillId="0" borderId="102" xfId="213" applyNumberFormat="1" applyFont="1" applyFill="1" applyBorder="1" applyAlignment="1" applyProtection="1">
      <alignment vertical="center" wrapText="1"/>
      <protection/>
    </xf>
    <xf numFmtId="166" fontId="35" fillId="0" borderId="103" xfId="213" applyNumberFormat="1" applyFont="1" applyFill="1" applyBorder="1" applyAlignment="1" applyProtection="1">
      <alignment vertical="center" wrapText="1"/>
      <protection/>
    </xf>
    <xf numFmtId="0" fontId="35" fillId="0" borderId="101" xfId="213" applyFont="1" applyFill="1" applyBorder="1" applyAlignment="1" applyProtection="1">
      <alignment horizontal="center" vertical="center" wrapText="1"/>
      <protection/>
    </xf>
    <xf numFmtId="3" fontId="35" fillId="0" borderId="102" xfId="0" applyNumberFormat="1" applyFont="1" applyFill="1" applyBorder="1" applyAlignment="1">
      <alignment vertical="center" wrapText="1"/>
    </xf>
    <xf numFmtId="0" fontId="35" fillId="0" borderId="104" xfId="0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 applyProtection="1">
      <alignment horizontal="center" vertical="center" wrapText="1"/>
      <protection/>
    </xf>
    <xf numFmtId="0" fontId="35" fillId="0" borderId="41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166" fontId="58" fillId="0" borderId="23" xfId="0" applyNumberFormat="1" applyFont="1" applyFill="1" applyBorder="1" applyAlignment="1" applyProtection="1">
      <alignment horizontal="right" vertical="center" wrapText="1"/>
      <protection/>
    </xf>
    <xf numFmtId="3" fontId="35" fillId="0" borderId="45" xfId="0" applyNumberFormat="1" applyFont="1" applyFill="1" applyBorder="1" applyAlignment="1">
      <alignment horizontal="center" vertical="center" wrapText="1"/>
    </xf>
    <xf numFmtId="0" fontId="43" fillId="0" borderId="101" xfId="0" applyFont="1" applyFill="1" applyBorder="1" applyAlignment="1" applyProtection="1">
      <alignment horizontal="center" vertical="center" wrapText="1"/>
      <protection/>
    </xf>
    <xf numFmtId="0" fontId="43" fillId="0" borderId="102" xfId="0" applyFont="1" applyFill="1" applyBorder="1" applyAlignment="1" applyProtection="1">
      <alignment horizontal="center" vertical="center" wrapText="1"/>
      <protection/>
    </xf>
    <xf numFmtId="0" fontId="43" fillId="0" borderId="102" xfId="0" applyFont="1" applyFill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center" wrapText="1"/>
    </xf>
    <xf numFmtId="0" fontId="30" fillId="0" borderId="102" xfId="0" applyFont="1" applyFill="1" applyBorder="1" applyAlignment="1">
      <alignment horizontal="left" vertical="center" wrapText="1"/>
    </xf>
    <xf numFmtId="0" fontId="35" fillId="0" borderId="102" xfId="0" applyFont="1" applyFill="1" applyBorder="1" applyAlignment="1" applyProtection="1">
      <alignment horizontal="center" vertical="center" wrapText="1"/>
      <protection/>
    </xf>
    <xf numFmtId="0" fontId="0" fillId="0" borderId="23" xfId="213" applyFont="1" applyFill="1" applyBorder="1" applyAlignment="1" applyProtection="1">
      <alignment horizontal="left" vertical="center" wrapText="1"/>
      <protection/>
    </xf>
    <xf numFmtId="0" fontId="0" fillId="0" borderId="23" xfId="213" applyFont="1" applyFill="1" applyBorder="1" applyAlignment="1" applyProtection="1">
      <alignment horizontal="center" vertical="center" wrapText="1"/>
      <protection/>
    </xf>
    <xf numFmtId="166" fontId="0" fillId="0" borderId="23" xfId="213" applyNumberFormat="1" applyFont="1" applyFill="1" applyBorder="1" applyAlignment="1" applyProtection="1">
      <alignment horizontal="right" vertical="center" wrapText="1"/>
      <protection locked="0"/>
    </xf>
    <xf numFmtId="0" fontId="35" fillId="0" borderId="102" xfId="213" applyFont="1" applyFill="1" applyBorder="1" applyAlignment="1" applyProtection="1">
      <alignment horizontal="left" vertical="center" wrapText="1"/>
      <protection/>
    </xf>
    <xf numFmtId="166" fontId="35" fillId="0" borderId="102" xfId="0" applyNumberFormat="1" applyFont="1" applyFill="1" applyBorder="1" applyAlignment="1" applyProtection="1">
      <alignment horizontal="center" vertical="center" wrapText="1"/>
      <protection locked="0"/>
    </xf>
    <xf numFmtId="166" fontId="35" fillId="0" borderId="102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102" xfId="0" applyNumberFormat="1" applyFont="1" applyFill="1" applyBorder="1" applyAlignment="1">
      <alignment vertical="center" wrapText="1"/>
    </xf>
    <xf numFmtId="166" fontId="0" fillId="0" borderId="102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102" xfId="0" applyNumberFormat="1" applyFont="1" applyFill="1" applyBorder="1" applyAlignment="1">
      <alignment vertical="center" wrapText="1"/>
    </xf>
    <xf numFmtId="166" fontId="35" fillId="0" borderId="45" xfId="213" applyNumberFormat="1" applyFont="1" applyFill="1" applyBorder="1" applyAlignment="1" applyProtection="1">
      <alignment horizontal="right" vertical="center" wrapText="1"/>
      <protection/>
    </xf>
    <xf numFmtId="166" fontId="35" fillId="0" borderId="102" xfId="213" applyNumberFormat="1" applyFont="1" applyFill="1" applyBorder="1" applyAlignment="1" applyProtection="1">
      <alignment horizontal="right" vertical="center" wrapText="1"/>
      <protection/>
    </xf>
    <xf numFmtId="3" fontId="0" fillId="0" borderId="105" xfId="0" applyNumberFormat="1" applyFont="1" applyFill="1" applyBorder="1" applyAlignment="1">
      <alignment vertical="center" wrapText="1"/>
    </xf>
    <xf numFmtId="49" fontId="0" fillId="0" borderId="106" xfId="213" applyNumberFormat="1" applyFont="1" applyFill="1" applyBorder="1" applyAlignment="1" applyProtection="1">
      <alignment horizontal="center" vertical="center" wrapText="1"/>
      <protection/>
    </xf>
    <xf numFmtId="0" fontId="35" fillId="0" borderId="107" xfId="213" applyFont="1" applyFill="1" applyBorder="1" applyAlignment="1" applyProtection="1">
      <alignment horizontal="center" vertical="center" wrapText="1"/>
      <protection/>
    </xf>
    <xf numFmtId="0" fontId="35" fillId="0" borderId="108" xfId="213" applyFont="1" applyFill="1" applyBorder="1" applyAlignment="1" applyProtection="1">
      <alignment horizontal="center" vertical="center" wrapText="1"/>
      <protection/>
    </xf>
    <xf numFmtId="0" fontId="35" fillId="0" borderId="108" xfId="0" applyFont="1" applyFill="1" applyBorder="1" applyAlignment="1">
      <alignment horizontal="center" vertical="center" wrapText="1"/>
    </xf>
    <xf numFmtId="0" fontId="35" fillId="0" borderId="109" xfId="0" applyFont="1" applyFill="1" applyBorder="1" applyAlignment="1">
      <alignment horizontal="center" vertical="center" wrapText="1"/>
    </xf>
    <xf numFmtId="49" fontId="0" fillId="0" borderId="110" xfId="213" applyNumberFormat="1" applyFont="1" applyFill="1" applyBorder="1" applyAlignment="1" applyProtection="1">
      <alignment horizontal="center" vertical="center" wrapText="1"/>
      <protection/>
    </xf>
    <xf numFmtId="3" fontId="0" fillId="0" borderId="111" xfId="0" applyNumberFormat="1" applyFont="1" applyFill="1" applyBorder="1" applyAlignment="1">
      <alignment vertical="center" wrapText="1"/>
    </xf>
    <xf numFmtId="0" fontId="43" fillId="0" borderId="101" xfId="213" applyFont="1" applyFill="1" applyBorder="1" applyAlignment="1" applyProtection="1">
      <alignment horizontal="center" vertical="center" wrapText="1"/>
      <protection/>
    </xf>
    <xf numFmtId="0" fontId="43" fillId="0" borderId="102" xfId="213" applyFont="1" applyFill="1" applyBorder="1" applyAlignment="1" applyProtection="1">
      <alignment horizontal="center" vertical="center" wrapText="1"/>
      <protection/>
    </xf>
    <xf numFmtId="49" fontId="0" fillId="0" borderId="112" xfId="213" applyNumberFormat="1" applyFont="1" applyFill="1" applyBorder="1" applyAlignment="1" applyProtection="1">
      <alignment horizontal="center" vertical="center" wrapText="1"/>
      <protection/>
    </xf>
    <xf numFmtId="3" fontId="0" fillId="0" borderId="113" xfId="0" applyNumberFormat="1" applyFont="1" applyFill="1" applyBorder="1" applyAlignment="1">
      <alignment vertical="center" wrapText="1"/>
    </xf>
    <xf numFmtId="49" fontId="35" fillId="0" borderId="114" xfId="213" applyNumberFormat="1" applyFont="1" applyFill="1" applyBorder="1" applyAlignment="1" applyProtection="1">
      <alignment horizontal="center" vertical="center" wrapText="1"/>
      <protection/>
    </xf>
    <xf numFmtId="166" fontId="35" fillId="0" borderId="115" xfId="213" applyNumberFormat="1" applyFont="1" applyFill="1" applyBorder="1" applyAlignment="1" applyProtection="1">
      <alignment vertical="center" wrapText="1"/>
      <protection/>
    </xf>
    <xf numFmtId="0" fontId="35" fillId="0" borderId="114" xfId="213" applyFont="1" applyFill="1" applyBorder="1" applyAlignment="1" applyProtection="1">
      <alignment horizontal="center" vertical="center" wrapText="1"/>
      <protection/>
    </xf>
    <xf numFmtId="3" fontId="0" fillId="0" borderId="115" xfId="0" applyNumberFormat="1" applyFont="1" applyFill="1" applyBorder="1" applyAlignment="1">
      <alignment vertical="center" wrapText="1"/>
    </xf>
    <xf numFmtId="3" fontId="35" fillId="0" borderId="66" xfId="0" applyNumberFormat="1" applyFont="1" applyFill="1" applyBorder="1" applyAlignment="1">
      <alignment horizontal="right" vertical="center" wrapText="1"/>
    </xf>
    <xf numFmtId="3" fontId="35" fillId="0" borderId="47" xfId="0" applyNumberFormat="1" applyFont="1" applyFill="1" applyBorder="1" applyAlignment="1">
      <alignment horizontal="right" vertical="center" wrapText="1"/>
    </xf>
    <xf numFmtId="3" fontId="35" fillId="0" borderId="27" xfId="0" applyNumberFormat="1" applyFont="1" applyFill="1" applyBorder="1" applyAlignment="1">
      <alignment horizontal="right" vertical="center" wrapText="1"/>
    </xf>
    <xf numFmtId="3" fontId="35" fillId="0" borderId="67" xfId="0" applyNumberFormat="1" applyFont="1" applyFill="1" applyBorder="1" applyAlignment="1">
      <alignment horizontal="right" vertical="center" wrapText="1"/>
    </xf>
    <xf numFmtId="3" fontId="35" fillId="0" borderId="103" xfId="0" applyNumberFormat="1" applyFont="1" applyFill="1" applyBorder="1" applyAlignment="1">
      <alignment horizontal="right" vertical="center" wrapText="1"/>
    </xf>
    <xf numFmtId="3" fontId="35" fillId="0" borderId="24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67" xfId="0" applyNumberFormat="1" applyFont="1" applyFill="1" applyBorder="1" applyAlignment="1">
      <alignment horizontal="right" vertical="center" wrapText="1"/>
    </xf>
    <xf numFmtId="166" fontId="35" fillId="0" borderId="103" xfId="213" applyNumberFormat="1" applyFont="1" applyFill="1" applyBorder="1" applyAlignment="1" applyProtection="1">
      <alignment horizontal="right" vertical="center" wrapText="1"/>
      <protection/>
    </xf>
    <xf numFmtId="0" fontId="54" fillId="0" borderId="104" xfId="184" applyFont="1" applyBorder="1" applyAlignment="1">
      <alignment horizontal="center" vertical="center"/>
      <protection/>
    </xf>
    <xf numFmtId="0" fontId="54" fillId="0" borderId="41" xfId="184" applyFont="1" applyBorder="1" applyAlignment="1">
      <alignment horizontal="center" vertical="center"/>
      <protection/>
    </xf>
    <xf numFmtId="0" fontId="54" fillId="0" borderId="41" xfId="184" applyFont="1" applyFill="1" applyBorder="1" applyAlignment="1">
      <alignment horizontal="center" vertical="center" wrapText="1"/>
      <protection/>
    </xf>
    <xf numFmtId="0" fontId="64" fillId="0" borderId="41" xfId="213" applyFont="1" applyFill="1" applyBorder="1" applyAlignment="1" applyProtection="1">
      <alignment horizontal="center" vertical="center" wrapText="1"/>
      <protection/>
    </xf>
    <xf numFmtId="0" fontId="64" fillId="0" borderId="68" xfId="213" applyFont="1" applyFill="1" applyBorder="1" applyAlignment="1" applyProtection="1">
      <alignment horizontal="center" vertical="center" wrapText="1"/>
      <protection/>
    </xf>
    <xf numFmtId="0" fontId="54" fillId="0" borderId="36" xfId="184" applyFont="1" applyBorder="1" applyAlignment="1">
      <alignment horizontal="center" vertical="center"/>
      <protection/>
    </xf>
    <xf numFmtId="0" fontId="54" fillId="0" borderId="37" xfId="184" applyFont="1" applyBorder="1" applyAlignment="1">
      <alignment horizontal="center" vertical="center"/>
      <protection/>
    </xf>
    <xf numFmtId="0" fontId="54" fillId="0" borderId="37" xfId="184" applyFont="1" applyFill="1" applyBorder="1" applyAlignment="1">
      <alignment horizontal="center" vertical="center" wrapText="1"/>
      <protection/>
    </xf>
    <xf numFmtId="0" fontId="35" fillId="0" borderId="37" xfId="213" applyFont="1" applyFill="1" applyBorder="1" applyAlignment="1" applyProtection="1">
      <alignment horizontal="center" vertical="center" wrapText="1"/>
      <protection/>
    </xf>
    <xf numFmtId="0" fontId="64" fillId="0" borderId="37" xfId="213" applyFont="1" applyFill="1" applyBorder="1" applyAlignment="1" applyProtection="1">
      <alignment horizontal="center" vertical="center" wrapText="1"/>
      <protection/>
    </xf>
    <xf numFmtId="0" fontId="35" fillId="0" borderId="47" xfId="213" applyFont="1" applyFill="1" applyBorder="1" applyAlignment="1" applyProtection="1">
      <alignment horizontal="center" vertical="center" wrapText="1"/>
      <protection/>
    </xf>
    <xf numFmtId="0" fontId="52" fillId="0" borderId="25" xfId="184" applyFont="1" applyBorder="1" applyAlignment="1">
      <alignment horizontal="center" vertical="center"/>
      <protection/>
    </xf>
    <xf numFmtId="0" fontId="52" fillId="0" borderId="26" xfId="184" applyFont="1" applyBorder="1" applyAlignment="1">
      <alignment vertical="center" wrapText="1"/>
      <protection/>
    </xf>
    <xf numFmtId="3" fontId="52" fillId="0" borderId="26" xfId="184" applyNumberFormat="1" applyFont="1" applyFill="1" applyBorder="1" applyAlignment="1">
      <alignment vertical="center"/>
      <protection/>
    </xf>
    <xf numFmtId="0" fontId="52" fillId="0" borderId="26" xfId="184" applyFont="1" applyBorder="1" applyAlignment="1">
      <alignment vertical="center"/>
      <protection/>
    </xf>
    <xf numFmtId="0" fontId="52" fillId="0" borderId="27" xfId="184" applyFont="1" applyBorder="1" applyAlignment="1">
      <alignment vertical="center"/>
      <protection/>
    </xf>
    <xf numFmtId="0" fontId="52" fillId="0" borderId="38" xfId="184" applyFont="1" applyBorder="1" applyAlignment="1">
      <alignment horizontal="center" vertical="center"/>
      <protection/>
    </xf>
    <xf numFmtId="0" fontId="52" fillId="0" borderId="50" xfId="184" applyFont="1" applyBorder="1" applyAlignment="1">
      <alignment vertical="center"/>
      <protection/>
    </xf>
    <xf numFmtId="3" fontId="52" fillId="0" borderId="50" xfId="184" applyNumberFormat="1" applyFont="1" applyBorder="1" applyAlignment="1">
      <alignment vertical="center"/>
      <protection/>
    </xf>
    <xf numFmtId="3" fontId="52" fillId="0" borderId="65" xfId="184" applyNumberFormat="1" applyFont="1" applyBorder="1" applyAlignment="1">
      <alignment vertical="center"/>
      <protection/>
    </xf>
    <xf numFmtId="0" fontId="54" fillId="0" borderId="101" xfId="184" applyFont="1" applyBorder="1" applyAlignment="1">
      <alignment horizontal="center" vertical="center"/>
      <protection/>
    </xf>
    <xf numFmtId="0" fontId="50" fillId="0" borderId="102" xfId="184" applyFont="1" applyBorder="1" applyAlignment="1">
      <alignment vertical="center"/>
      <protection/>
    </xf>
    <xf numFmtId="3" fontId="50" fillId="0" borderId="102" xfId="184" applyNumberFormat="1" applyFont="1" applyFill="1" applyBorder="1" applyAlignment="1">
      <alignment vertical="center"/>
      <protection/>
    </xf>
    <xf numFmtId="3" fontId="50" fillId="0" borderId="103" xfId="184" applyNumberFormat="1" applyFont="1" applyFill="1" applyBorder="1" applyAlignment="1">
      <alignment vertical="center"/>
      <protection/>
    </xf>
    <xf numFmtId="0" fontId="54" fillId="0" borderId="0" xfId="184" applyFont="1" applyAlignment="1">
      <alignment vertical="center"/>
      <protection/>
    </xf>
    <xf numFmtId="3" fontId="52" fillId="0" borderId="27" xfId="184" applyNumberFormat="1" applyFont="1" applyBorder="1" applyAlignment="1">
      <alignment vertical="center"/>
      <protection/>
    </xf>
    <xf numFmtId="0" fontId="52" fillId="0" borderId="34" xfId="184" applyFont="1" applyBorder="1" applyAlignment="1">
      <alignment horizontal="center" vertical="center"/>
      <protection/>
    </xf>
    <xf numFmtId="0" fontId="52" fillId="0" borderId="35" xfId="184" applyFont="1" applyBorder="1" applyAlignment="1">
      <alignment vertical="center" wrapText="1"/>
      <protection/>
    </xf>
    <xf numFmtId="3" fontId="52" fillId="0" borderId="35" xfId="184" applyNumberFormat="1" applyFont="1" applyFill="1" applyBorder="1" applyAlignment="1">
      <alignment vertical="center"/>
      <protection/>
    </xf>
    <xf numFmtId="0" fontId="52" fillId="0" borderId="35" xfId="184" applyFont="1" applyBorder="1" applyAlignment="1">
      <alignment vertical="center"/>
      <protection/>
    </xf>
    <xf numFmtId="3" fontId="52" fillId="0" borderId="67" xfId="184" applyNumberFormat="1" applyFont="1" applyBorder="1" applyAlignment="1">
      <alignment vertical="center"/>
      <protection/>
    </xf>
    <xf numFmtId="0" fontId="54" fillId="0" borderId="102" xfId="184" applyFont="1" applyBorder="1" applyAlignment="1">
      <alignment horizontal="left" vertical="center"/>
      <protection/>
    </xf>
    <xf numFmtId="3" fontId="54" fillId="0" borderId="102" xfId="184" applyNumberFormat="1" applyFont="1" applyBorder="1" applyAlignment="1">
      <alignment vertical="center"/>
      <protection/>
    </xf>
    <xf numFmtId="0" fontId="52" fillId="0" borderId="102" xfId="184" applyFont="1" applyBorder="1" applyAlignment="1">
      <alignment vertical="center"/>
      <protection/>
    </xf>
    <xf numFmtId="0" fontId="52" fillId="0" borderId="103" xfId="184" applyFont="1" applyBorder="1" applyAlignment="1">
      <alignment vertical="center"/>
      <protection/>
    </xf>
    <xf numFmtId="0" fontId="54" fillId="0" borderId="44" xfId="184" applyFont="1" applyBorder="1" applyAlignment="1">
      <alignment horizontal="center" vertical="center"/>
      <protection/>
    </xf>
    <xf numFmtId="0" fontId="54" fillId="0" borderId="45" xfId="184" applyFont="1" applyBorder="1" applyAlignment="1">
      <alignment vertical="center"/>
      <protection/>
    </xf>
    <xf numFmtId="3" fontId="54" fillId="0" borderId="45" xfId="184" applyNumberFormat="1" applyFont="1" applyBorder="1" applyAlignment="1">
      <alignment vertical="center"/>
      <protection/>
    </xf>
    <xf numFmtId="3" fontId="54" fillId="0" borderId="66" xfId="184" applyNumberFormat="1" applyFont="1" applyBorder="1" applyAlignment="1">
      <alignment vertical="center"/>
      <protection/>
    </xf>
    <xf numFmtId="0" fontId="51" fillId="0" borderId="93" xfId="185" applyFont="1" applyBorder="1" applyAlignment="1">
      <alignment vertical="center"/>
      <protection/>
    </xf>
    <xf numFmtId="0" fontId="52" fillId="0" borderId="0" xfId="185" applyFont="1" applyAlignment="1">
      <alignment vertical="center"/>
      <protection/>
    </xf>
    <xf numFmtId="0" fontId="51" fillId="0" borderId="76" xfId="185" applyFont="1" applyBorder="1" applyAlignment="1">
      <alignment vertical="center" wrapText="1"/>
      <protection/>
    </xf>
    <xf numFmtId="0" fontId="51" fillId="0" borderId="76" xfId="185" applyFont="1" applyBorder="1" applyAlignment="1">
      <alignment vertical="center"/>
      <protection/>
    </xf>
    <xf numFmtId="0" fontId="51" fillId="0" borderId="96" xfId="185" applyFont="1" applyBorder="1" applyAlignment="1">
      <alignment vertical="center" wrapText="1"/>
      <protection/>
    </xf>
    <xf numFmtId="166" fontId="52" fillId="0" borderId="67" xfId="105" applyNumberFormat="1" applyFont="1" applyFill="1" applyBorder="1" applyAlignment="1" applyProtection="1">
      <alignment horizontal="right" vertical="center"/>
      <protection/>
    </xf>
    <xf numFmtId="0" fontId="59" fillId="0" borderId="74" xfId="185" applyFont="1" applyFill="1" applyBorder="1" applyAlignment="1">
      <alignment vertical="center"/>
      <protection/>
    </xf>
    <xf numFmtId="166" fontId="54" fillId="0" borderId="21" xfId="105" applyNumberFormat="1" applyFont="1" applyFill="1" applyBorder="1" applyAlignment="1" applyProtection="1">
      <alignment horizontal="right" vertical="center"/>
      <protection/>
    </xf>
    <xf numFmtId="0" fontId="54" fillId="0" borderId="0" xfId="185" applyFont="1" applyAlignment="1">
      <alignment vertical="center"/>
      <protection/>
    </xf>
    <xf numFmtId="0" fontId="59" fillId="0" borderId="116" xfId="185" applyFont="1" applyFill="1" applyBorder="1" applyAlignment="1">
      <alignment vertical="center" wrapText="1"/>
      <protection/>
    </xf>
    <xf numFmtId="166" fontId="54" fillId="0" borderId="65" xfId="105" applyNumberFormat="1" applyFont="1" applyFill="1" applyBorder="1" applyAlignment="1" applyProtection="1">
      <alignment horizontal="right" vertical="center"/>
      <protection/>
    </xf>
    <xf numFmtId="0" fontId="59" fillId="0" borderId="74" xfId="185" applyFont="1" applyFill="1" applyBorder="1" applyAlignment="1">
      <alignment vertical="center" wrapText="1"/>
      <protection/>
    </xf>
    <xf numFmtId="0" fontId="51" fillId="0" borderId="93" xfId="185" applyFont="1" applyFill="1" applyBorder="1" applyAlignment="1">
      <alignment vertical="center" wrapText="1"/>
      <protection/>
    </xf>
    <xf numFmtId="0" fontId="51" fillId="0" borderId="76" xfId="185" applyFont="1" applyFill="1" applyBorder="1" applyAlignment="1">
      <alignment vertical="center" wrapText="1"/>
      <protection/>
    </xf>
    <xf numFmtId="0" fontId="51" fillId="0" borderId="96" xfId="185" applyFont="1" applyFill="1" applyBorder="1" applyAlignment="1">
      <alignment vertical="center" wrapText="1"/>
      <protection/>
    </xf>
    <xf numFmtId="166" fontId="54" fillId="0" borderId="21" xfId="185" applyNumberFormat="1" applyFont="1" applyBorder="1" applyAlignment="1">
      <alignment horizontal="right" vertical="center"/>
      <protection/>
    </xf>
    <xf numFmtId="0" fontId="59" fillId="0" borderId="74" xfId="185" applyFont="1" applyBorder="1" applyAlignment="1">
      <alignment vertical="center" wrapText="1"/>
      <protection/>
    </xf>
    <xf numFmtId="0" fontId="35" fillId="0" borderId="104" xfId="213" applyFont="1" applyFill="1" applyBorder="1" applyAlignment="1" applyProtection="1">
      <alignment horizontal="center" vertical="center" wrapText="1"/>
      <protection/>
    </xf>
    <xf numFmtId="0" fontId="35" fillId="0" borderId="101" xfId="213" applyFont="1" applyFill="1" applyBorder="1" applyAlignment="1" applyProtection="1">
      <alignment horizontal="center" vertical="center" wrapText="1"/>
      <protection/>
    </xf>
    <xf numFmtId="49" fontId="0" fillId="0" borderId="117" xfId="213" applyNumberFormat="1" applyFont="1" applyFill="1" applyBorder="1" applyAlignment="1" applyProtection="1">
      <alignment horizontal="center" vertical="center" wrapText="1"/>
      <protection/>
    </xf>
    <xf numFmtId="49" fontId="0" fillId="0" borderId="114" xfId="213" applyNumberFormat="1" applyFont="1" applyFill="1" applyBorder="1" applyAlignment="1" applyProtection="1">
      <alignment horizontal="center" vertical="center" wrapText="1"/>
      <protection/>
    </xf>
    <xf numFmtId="0" fontId="35" fillId="0" borderId="118" xfId="213" applyFont="1" applyFill="1" applyBorder="1" applyAlignment="1" applyProtection="1">
      <alignment horizontal="center" vertical="center" wrapText="1"/>
      <protection/>
    </xf>
    <xf numFmtId="0" fontId="35" fillId="0" borderId="119" xfId="213" applyFont="1" applyFill="1" applyBorder="1" applyAlignment="1" applyProtection="1">
      <alignment horizontal="center" vertical="center" wrapText="1"/>
      <protection/>
    </xf>
    <xf numFmtId="0" fontId="35" fillId="0" borderId="119" xfId="213" applyFont="1" applyFill="1" applyBorder="1" applyAlignment="1" applyProtection="1">
      <alignment horizontal="center" vertical="center" wrapText="1"/>
      <protection/>
    </xf>
    <xf numFmtId="0" fontId="35" fillId="0" borderId="120" xfId="213" applyFont="1" applyFill="1" applyBorder="1" applyAlignment="1" applyProtection="1">
      <alignment horizontal="center" vertical="center" wrapText="1"/>
      <protection/>
    </xf>
    <xf numFmtId="0" fontId="35" fillId="0" borderId="121" xfId="213" applyFont="1" applyFill="1" applyBorder="1" applyAlignment="1" applyProtection="1">
      <alignment horizontal="center" vertical="center" wrapText="1"/>
      <protection/>
    </xf>
    <xf numFmtId="0" fontId="35" fillId="0" borderId="122" xfId="213" applyFont="1" applyFill="1" applyBorder="1" applyAlignment="1" applyProtection="1">
      <alignment horizontal="center" vertical="center" wrapText="1"/>
      <protection/>
    </xf>
    <xf numFmtId="0" fontId="35" fillId="0" borderId="122" xfId="213" applyFont="1" applyFill="1" applyBorder="1" applyAlignment="1" applyProtection="1">
      <alignment horizontal="center" vertical="center"/>
      <protection/>
    </xf>
    <xf numFmtId="0" fontId="35" fillId="0" borderId="123" xfId="213" applyFont="1" applyFill="1" applyBorder="1" applyAlignment="1" applyProtection="1">
      <alignment horizontal="center" vertical="center"/>
      <protection/>
    </xf>
    <xf numFmtId="49" fontId="0" fillId="0" borderId="124" xfId="213" applyNumberFormat="1" applyFont="1" applyFill="1" applyBorder="1" applyAlignment="1" applyProtection="1">
      <alignment horizontal="center" vertical="center" wrapText="1"/>
      <protection/>
    </xf>
    <xf numFmtId="0" fontId="23" fillId="0" borderId="125" xfId="0" applyFont="1" applyBorder="1" applyAlignment="1" applyProtection="1">
      <alignment horizontal="left" vertical="center" wrapText="1"/>
      <protection/>
    </xf>
    <xf numFmtId="0" fontId="23" fillId="0" borderId="125" xfId="0" applyFont="1" applyBorder="1" applyAlignment="1" applyProtection="1">
      <alignment horizontal="center" vertical="center" wrapText="1"/>
      <protection/>
    </xf>
    <xf numFmtId="166" fontId="0" fillId="0" borderId="125" xfId="213" applyNumberFormat="1" applyFont="1" applyFill="1" applyBorder="1" applyAlignment="1" applyProtection="1">
      <alignment horizontal="right" vertical="center" wrapText="1"/>
      <protection locked="0"/>
    </xf>
    <xf numFmtId="49" fontId="35" fillId="0" borderId="124" xfId="213" applyNumberFormat="1" applyFont="1" applyFill="1" applyBorder="1" applyAlignment="1" applyProtection="1">
      <alignment horizontal="center" vertical="center" wrapText="1"/>
      <protection/>
    </xf>
    <xf numFmtId="0" fontId="35" fillId="0" borderId="125" xfId="213" applyFont="1" applyFill="1" applyBorder="1" applyAlignment="1" applyProtection="1">
      <alignment horizontal="left" vertical="center" wrapText="1"/>
      <protection/>
    </xf>
    <xf numFmtId="0" fontId="35" fillId="0" borderId="125" xfId="213" applyFont="1" applyFill="1" applyBorder="1" applyAlignment="1" applyProtection="1">
      <alignment horizontal="center" vertical="center" wrapText="1"/>
      <protection/>
    </xf>
    <xf numFmtId="0" fontId="37" fillId="0" borderId="125" xfId="0" applyFont="1" applyBorder="1" applyAlignment="1" applyProtection="1">
      <alignment horizontal="left" vertical="center" wrapText="1"/>
      <protection/>
    </xf>
    <xf numFmtId="0" fontId="37" fillId="0" borderId="125" xfId="0" applyFont="1" applyBorder="1" applyAlignment="1" applyProtection="1">
      <alignment horizontal="center" vertical="center" wrapText="1"/>
      <protection/>
    </xf>
    <xf numFmtId="166" fontId="38" fillId="0" borderId="125" xfId="213" applyNumberFormat="1" applyFont="1" applyFill="1" applyBorder="1" applyAlignment="1" applyProtection="1">
      <alignment horizontal="right" vertical="center" wrapText="1"/>
      <protection locked="0"/>
    </xf>
    <xf numFmtId="166" fontId="0" fillId="0" borderId="125" xfId="213" applyNumberFormat="1" applyFont="1" applyFill="1" applyBorder="1" applyAlignment="1" applyProtection="1">
      <alignment vertical="center" wrapText="1"/>
      <protection locked="0"/>
    </xf>
    <xf numFmtId="166" fontId="0" fillId="0" borderId="125" xfId="213" applyNumberFormat="1" applyFont="1" applyFill="1" applyBorder="1" applyAlignment="1" applyProtection="1">
      <alignment horizontal="right" vertical="center" wrapText="1"/>
      <protection locked="0"/>
    </xf>
    <xf numFmtId="166" fontId="0" fillId="0" borderId="125" xfId="213" applyNumberFormat="1" applyFont="1" applyFill="1" applyBorder="1" applyAlignment="1" applyProtection="1">
      <alignment horizontal="right" vertical="center" wrapText="1"/>
      <protection/>
    </xf>
    <xf numFmtId="49" fontId="0" fillId="0" borderId="126" xfId="213" applyNumberFormat="1" applyFont="1" applyFill="1" applyBorder="1" applyAlignment="1" applyProtection="1">
      <alignment horizontal="center" vertical="center" wrapText="1"/>
      <protection/>
    </xf>
    <xf numFmtId="0" fontId="23" fillId="0" borderId="127" xfId="0" applyFont="1" applyBorder="1" applyAlignment="1" applyProtection="1">
      <alignment horizontal="left" vertical="center" wrapText="1"/>
      <protection/>
    </xf>
    <xf numFmtId="0" fontId="23" fillId="0" borderId="127" xfId="0" applyFont="1" applyBorder="1" applyAlignment="1" applyProtection="1">
      <alignment horizontal="center" vertical="center" wrapText="1"/>
      <protection/>
    </xf>
    <xf numFmtId="166" fontId="0" fillId="0" borderId="127" xfId="213" applyNumberFormat="1" applyFont="1" applyFill="1" applyBorder="1" applyAlignment="1" applyProtection="1">
      <alignment horizontal="right" vertical="center" wrapText="1"/>
      <protection locked="0"/>
    </xf>
    <xf numFmtId="49" fontId="0" fillId="0" borderId="128" xfId="213" applyNumberFormat="1" applyFont="1" applyFill="1" applyBorder="1" applyAlignment="1" applyProtection="1">
      <alignment horizontal="center" vertical="center" wrapText="1"/>
      <protection/>
    </xf>
    <xf numFmtId="0" fontId="37" fillId="0" borderId="129" xfId="0" applyFont="1" applyBorder="1" applyAlignment="1" applyProtection="1">
      <alignment horizontal="center" vertical="center" wrapText="1"/>
      <protection/>
    </xf>
    <xf numFmtId="0" fontId="0" fillId="0" borderId="127" xfId="213" applyFont="1" applyFill="1" applyBorder="1" applyAlignment="1" applyProtection="1">
      <alignment horizontal="left" vertical="center" wrapText="1"/>
      <protection/>
    </xf>
    <xf numFmtId="0" fontId="0" fillId="0" borderId="127" xfId="213" applyFont="1" applyFill="1" applyBorder="1" applyAlignment="1" applyProtection="1">
      <alignment horizontal="center" vertical="center" wrapText="1"/>
      <protection/>
    </xf>
    <xf numFmtId="49" fontId="35" fillId="0" borderId="121" xfId="213" applyNumberFormat="1" applyFont="1" applyFill="1" applyBorder="1" applyAlignment="1" applyProtection="1">
      <alignment horizontal="center" vertical="center" wrapText="1"/>
      <protection/>
    </xf>
    <xf numFmtId="0" fontId="30" fillId="0" borderId="122" xfId="0" applyFont="1" applyBorder="1" applyAlignment="1" applyProtection="1">
      <alignment horizontal="left" vertical="center" wrapText="1"/>
      <protection/>
    </xf>
    <xf numFmtId="0" fontId="30" fillId="0" borderId="122" xfId="0" applyFont="1" applyBorder="1" applyAlignment="1" applyProtection="1">
      <alignment horizontal="center" vertical="center" wrapText="1"/>
      <protection/>
    </xf>
    <xf numFmtId="166" fontId="35" fillId="0" borderId="122" xfId="213" applyNumberFormat="1" applyFont="1" applyFill="1" applyBorder="1" applyAlignment="1" applyProtection="1">
      <alignment horizontal="right" vertical="center" wrapText="1"/>
      <protection/>
    </xf>
    <xf numFmtId="49" fontId="35" fillId="0" borderId="121" xfId="213" applyNumberFormat="1" applyFont="1" applyFill="1" applyBorder="1" applyAlignment="1" applyProtection="1">
      <alignment horizontal="center" vertical="center" wrapText="1"/>
      <protection/>
    </xf>
    <xf numFmtId="0" fontId="35" fillId="0" borderId="122" xfId="213" applyFont="1" applyFill="1" applyBorder="1" applyAlignment="1" applyProtection="1">
      <alignment horizontal="left" vertical="center" wrapText="1"/>
      <protection/>
    </xf>
    <xf numFmtId="0" fontId="35" fillId="0" borderId="122" xfId="213" applyFont="1" applyFill="1" applyBorder="1" applyAlignment="1" applyProtection="1">
      <alignment horizontal="center" vertical="center" wrapText="1"/>
      <protection/>
    </xf>
    <xf numFmtId="166" fontId="35" fillId="0" borderId="122" xfId="213" applyNumberFormat="1" applyFont="1" applyFill="1" applyBorder="1" applyAlignment="1" applyProtection="1">
      <alignment horizontal="right" vertical="center" wrapText="1"/>
      <protection/>
    </xf>
    <xf numFmtId="166" fontId="35" fillId="0" borderId="123" xfId="213" applyNumberFormat="1" applyFont="1" applyFill="1" applyBorder="1" applyAlignment="1" applyProtection="1">
      <alignment horizontal="right" vertical="center" wrapText="1"/>
      <protection/>
    </xf>
    <xf numFmtId="166" fontId="0" fillId="0" borderId="129" xfId="213" applyNumberFormat="1" applyFont="1" applyFill="1" applyBorder="1" applyAlignment="1" applyProtection="1">
      <alignment horizontal="right" vertical="center" wrapText="1"/>
      <protection locked="0"/>
    </xf>
    <xf numFmtId="0" fontId="23" fillId="0" borderId="129" xfId="0" applyFont="1" applyBorder="1" applyAlignment="1" applyProtection="1">
      <alignment horizontal="left" vertical="center" wrapText="1"/>
      <protection/>
    </xf>
    <xf numFmtId="166" fontId="0" fillId="0" borderId="129" xfId="213" applyNumberFormat="1" applyFont="1" applyFill="1" applyBorder="1" applyAlignment="1" applyProtection="1">
      <alignment horizontal="right" vertical="center" wrapText="1"/>
      <protection locked="0"/>
    </xf>
    <xf numFmtId="166" fontId="0" fillId="0" borderId="127" xfId="213" applyNumberFormat="1" applyFont="1" applyFill="1" applyBorder="1" applyAlignment="1" applyProtection="1">
      <alignment horizontal="right" vertical="center" wrapText="1"/>
      <protection locked="0"/>
    </xf>
    <xf numFmtId="0" fontId="35" fillId="0" borderId="122" xfId="213" applyFont="1" applyFill="1" applyBorder="1" applyAlignment="1" applyProtection="1">
      <alignment horizontal="left" vertical="center" wrapText="1"/>
      <protection/>
    </xf>
    <xf numFmtId="166" fontId="35" fillId="0" borderId="122" xfId="213" applyNumberFormat="1" applyFont="1" applyFill="1" applyBorder="1" applyAlignment="1" applyProtection="1">
      <alignment horizontal="right" vertical="center" wrapText="1"/>
      <protection locked="0"/>
    </xf>
    <xf numFmtId="0" fontId="23" fillId="0" borderId="129" xfId="0" applyFont="1" applyBorder="1" applyAlignment="1" applyProtection="1">
      <alignment horizontal="center" vertical="center" wrapText="1"/>
      <protection/>
    </xf>
    <xf numFmtId="166" fontId="0" fillId="0" borderId="127" xfId="213" applyNumberFormat="1" applyFont="1" applyFill="1" applyBorder="1" applyAlignment="1" applyProtection="1">
      <alignment horizontal="right" vertical="center" wrapText="1"/>
      <protection/>
    </xf>
    <xf numFmtId="49" fontId="35" fillId="0" borderId="130" xfId="213" applyNumberFormat="1" applyFont="1" applyFill="1" applyBorder="1" applyAlignment="1" applyProtection="1">
      <alignment horizontal="center" vertical="center" wrapText="1"/>
      <protection/>
    </xf>
    <xf numFmtId="166" fontId="35" fillId="0" borderId="131" xfId="213" applyNumberFormat="1" applyFont="1" applyFill="1" applyBorder="1" applyAlignment="1" applyProtection="1">
      <alignment horizontal="right" vertical="center" wrapText="1"/>
      <protection/>
    </xf>
    <xf numFmtId="166" fontId="35" fillId="0" borderId="132" xfId="213" applyNumberFormat="1" applyFont="1" applyFill="1" applyBorder="1" applyAlignment="1" applyProtection="1">
      <alignment horizontal="right" vertical="center" wrapText="1"/>
      <protection/>
    </xf>
    <xf numFmtId="49" fontId="0" fillId="0" borderId="121" xfId="213" applyNumberFormat="1" applyFont="1" applyFill="1" applyBorder="1" applyAlignment="1" applyProtection="1">
      <alignment horizontal="center" vertical="center" wrapText="1"/>
      <protection/>
    </xf>
    <xf numFmtId="0" fontId="37" fillId="0" borderId="129" xfId="0" applyFont="1" applyBorder="1" applyAlignment="1" applyProtection="1">
      <alignment horizontal="left" vertical="center" wrapText="1"/>
      <protection/>
    </xf>
    <xf numFmtId="167" fontId="37" fillId="0" borderId="125" xfId="159" applyNumberFormat="1" applyFont="1" applyFill="1" applyBorder="1" applyAlignment="1">
      <alignment horizontal="left" vertical="center"/>
      <protection/>
    </xf>
    <xf numFmtId="0" fontId="37" fillId="0" borderId="125" xfId="159" applyFont="1" applyFill="1" applyBorder="1" applyAlignment="1">
      <alignment horizontal="left" vertical="center"/>
      <protection/>
    </xf>
    <xf numFmtId="0" fontId="23" fillId="0" borderId="125" xfId="159" applyFont="1" applyFill="1" applyBorder="1" applyAlignment="1">
      <alignment horizontal="left" vertical="center"/>
      <protection/>
    </xf>
    <xf numFmtId="0" fontId="23" fillId="0" borderId="125" xfId="159" applyFont="1" applyFill="1" applyBorder="1" applyAlignment="1">
      <alignment horizontal="left" vertical="center" wrapText="1"/>
      <protection/>
    </xf>
    <xf numFmtId="3" fontId="0" fillId="0" borderId="127" xfId="213" applyNumberFormat="1" applyFont="1" applyFill="1" applyBorder="1" applyAlignment="1" applyProtection="1">
      <alignment vertical="center"/>
      <protection/>
    </xf>
    <xf numFmtId="3" fontId="0" fillId="0" borderId="133" xfId="213" applyNumberFormat="1" applyFont="1" applyFill="1" applyBorder="1" applyAlignment="1" applyProtection="1">
      <alignment vertical="center"/>
      <protection/>
    </xf>
    <xf numFmtId="3" fontId="0" fillId="0" borderId="125" xfId="213" applyNumberFormat="1" applyFont="1" applyFill="1" applyBorder="1" applyAlignment="1" applyProtection="1">
      <alignment vertical="center"/>
      <protection/>
    </xf>
    <xf numFmtId="3" fontId="0" fillId="0" borderId="129" xfId="213" applyNumberFormat="1" applyFont="1" applyFill="1" applyBorder="1" applyAlignment="1" applyProtection="1">
      <alignment vertical="center"/>
      <protection/>
    </xf>
    <xf numFmtId="3" fontId="0" fillId="0" borderId="134" xfId="213" applyNumberFormat="1" applyFont="1" applyFill="1" applyBorder="1" applyAlignment="1" applyProtection="1">
      <alignment vertical="center"/>
      <protection/>
    </xf>
    <xf numFmtId="3" fontId="0" fillId="0" borderId="135" xfId="213" applyNumberFormat="1" applyFont="1" applyFill="1" applyBorder="1" applyAlignment="1" applyProtection="1">
      <alignment vertical="center"/>
      <protection/>
    </xf>
    <xf numFmtId="3" fontId="35" fillId="0" borderId="122" xfId="213" applyNumberFormat="1" applyFont="1" applyFill="1" applyBorder="1" applyAlignment="1" applyProtection="1">
      <alignment vertical="center"/>
      <protection/>
    </xf>
    <xf numFmtId="3" fontId="35" fillId="0" borderId="123" xfId="213" applyNumberFormat="1" applyFont="1" applyFill="1" applyBorder="1" applyAlignment="1" applyProtection="1">
      <alignment vertical="center"/>
      <protection/>
    </xf>
    <xf numFmtId="0" fontId="30" fillId="0" borderId="122" xfId="0" applyFont="1" applyBorder="1" applyAlignment="1" applyProtection="1">
      <alignment vertical="center" wrapText="1"/>
      <protection/>
    </xf>
    <xf numFmtId="0" fontId="30" fillId="0" borderId="131" xfId="0" applyFont="1" applyBorder="1" applyAlignment="1" applyProtection="1">
      <alignment vertical="center" wrapText="1"/>
      <protection/>
    </xf>
    <xf numFmtId="0" fontId="30" fillId="0" borderId="131" xfId="0" applyFont="1" applyBorder="1" applyAlignment="1" applyProtection="1">
      <alignment horizontal="center" vertical="center" wrapText="1"/>
      <protection/>
    </xf>
    <xf numFmtId="49" fontId="35" fillId="0" borderId="118" xfId="213" applyNumberFormat="1" applyFont="1" applyFill="1" applyBorder="1" applyAlignment="1" applyProtection="1">
      <alignment horizontal="center" vertical="center" wrapText="1"/>
      <protection/>
    </xf>
    <xf numFmtId="0" fontId="35" fillId="0" borderId="119" xfId="213" applyFont="1" applyFill="1" applyBorder="1" applyAlignment="1" applyProtection="1">
      <alignment horizontal="left" vertical="center" wrapText="1"/>
      <protection/>
    </xf>
    <xf numFmtId="166" fontId="35" fillId="0" borderId="42" xfId="213" applyNumberFormat="1" applyFont="1" applyFill="1" applyBorder="1" applyAlignment="1" applyProtection="1">
      <alignment vertical="center" wrapText="1"/>
      <protection/>
    </xf>
    <xf numFmtId="3" fontId="35" fillId="0" borderId="136" xfId="213" applyNumberFormat="1" applyFont="1" applyFill="1" applyBorder="1" applyAlignment="1" applyProtection="1">
      <alignment vertical="center"/>
      <protection/>
    </xf>
    <xf numFmtId="49" fontId="0" fillId="0" borderId="137" xfId="213" applyNumberFormat="1" applyFont="1" applyFill="1" applyBorder="1" applyAlignment="1" applyProtection="1">
      <alignment horizontal="center" vertical="center" wrapText="1"/>
      <protection/>
    </xf>
    <xf numFmtId="0" fontId="23" fillId="0" borderId="138" xfId="0" applyFont="1" applyBorder="1" applyAlignment="1" applyProtection="1">
      <alignment horizontal="left" vertical="center" wrapText="1"/>
      <protection/>
    </xf>
    <xf numFmtId="0" fontId="23" fillId="0" borderId="138" xfId="0" applyFont="1" applyBorder="1" applyAlignment="1" applyProtection="1">
      <alignment horizontal="center" vertical="center" wrapText="1"/>
      <protection/>
    </xf>
    <xf numFmtId="166" fontId="0" fillId="0" borderId="138" xfId="213" applyNumberFormat="1" applyFont="1" applyFill="1" applyBorder="1" applyAlignment="1" applyProtection="1">
      <alignment vertical="center" wrapText="1"/>
      <protection locked="0"/>
    </xf>
    <xf numFmtId="3" fontId="0" fillId="0" borderId="138" xfId="213" applyNumberFormat="1" applyFont="1" applyFill="1" applyBorder="1" applyAlignment="1" applyProtection="1">
      <alignment vertical="center"/>
      <protection/>
    </xf>
    <xf numFmtId="3" fontId="0" fillId="0" borderId="139" xfId="213" applyNumberFormat="1" applyFont="1" applyFill="1" applyBorder="1" applyAlignment="1" applyProtection="1">
      <alignment vertical="center"/>
      <protection/>
    </xf>
    <xf numFmtId="49" fontId="0" fillId="0" borderId="140" xfId="213" applyNumberFormat="1" applyFont="1" applyFill="1" applyBorder="1" applyAlignment="1" applyProtection="1">
      <alignment horizontal="center" vertical="center" wrapText="1"/>
      <protection/>
    </xf>
    <xf numFmtId="0" fontId="23" fillId="0" borderId="141" xfId="0" applyFont="1" applyBorder="1" applyAlignment="1" applyProtection="1">
      <alignment horizontal="left" vertical="center" wrapText="1"/>
      <protection/>
    </xf>
    <xf numFmtId="0" fontId="23" fillId="0" borderId="141" xfId="0" applyFont="1" applyBorder="1" applyAlignment="1" applyProtection="1">
      <alignment horizontal="center" vertical="center" wrapText="1"/>
      <protection/>
    </xf>
    <xf numFmtId="166" fontId="0" fillId="0" borderId="141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141" xfId="213" applyNumberFormat="1" applyFont="1" applyFill="1" applyBorder="1" applyAlignment="1" applyProtection="1">
      <alignment vertical="center"/>
      <protection/>
    </xf>
    <xf numFmtId="3" fontId="35" fillId="0" borderId="123" xfId="213" applyNumberFormat="1" applyFont="1" applyFill="1" applyBorder="1" applyAlignment="1" applyProtection="1">
      <alignment vertical="center"/>
      <protection/>
    </xf>
    <xf numFmtId="3" fontId="0" fillId="0" borderId="142" xfId="213" applyNumberFormat="1" applyFont="1" applyFill="1" applyBorder="1" applyAlignment="1" applyProtection="1">
      <alignment vertical="center"/>
      <protection/>
    </xf>
    <xf numFmtId="49" fontId="0" fillId="0" borderId="143" xfId="213" applyNumberFormat="1" applyFont="1" applyFill="1" applyBorder="1" applyAlignment="1" applyProtection="1">
      <alignment horizontal="center" vertical="center" wrapText="1"/>
      <protection/>
    </xf>
    <xf numFmtId="0" fontId="0" fillId="0" borderId="144" xfId="213" applyFont="1" applyFill="1" applyBorder="1" applyAlignment="1" applyProtection="1">
      <alignment horizontal="left" vertical="center" wrapText="1"/>
      <protection/>
    </xf>
    <xf numFmtId="0" fontId="0" fillId="0" borderId="144" xfId="213" applyFont="1" applyFill="1" applyBorder="1" applyAlignment="1" applyProtection="1">
      <alignment horizontal="center" vertical="center" wrapText="1"/>
      <protection/>
    </xf>
    <xf numFmtId="0" fontId="0" fillId="0" borderId="106" xfId="213" applyFont="1" applyFill="1" applyBorder="1" applyAlignment="1" applyProtection="1">
      <alignment horizontal="center" vertical="center" wrapText="1"/>
      <protection/>
    </xf>
    <xf numFmtId="49" fontId="35" fillId="0" borderId="101" xfId="213" applyNumberFormat="1" applyFont="1" applyFill="1" applyBorder="1" applyAlignment="1" applyProtection="1">
      <alignment horizontal="center" vertical="center" wrapText="1"/>
      <protection/>
    </xf>
    <xf numFmtId="0" fontId="30" fillId="0" borderId="102" xfId="0" applyFont="1" applyBorder="1" applyAlignment="1" applyProtection="1">
      <alignment horizontal="left" vertical="center" wrapText="1"/>
      <protection/>
    </xf>
    <xf numFmtId="3" fontId="23" fillId="0" borderId="145" xfId="213" applyNumberFormat="1" applyFont="1" applyFill="1" applyBorder="1" applyAlignment="1" applyProtection="1">
      <alignment vertical="center"/>
      <protection/>
    </xf>
    <xf numFmtId="3" fontId="23" fillId="0" borderId="111" xfId="213" applyNumberFormat="1" applyFont="1" applyFill="1" applyBorder="1" applyAlignment="1" applyProtection="1">
      <alignment vertical="center"/>
      <protection/>
    </xf>
    <xf numFmtId="3" fontId="23" fillId="0" borderId="115" xfId="213" applyNumberFormat="1" applyFont="1" applyFill="1" applyBorder="1" applyAlignment="1" applyProtection="1">
      <alignment vertical="center"/>
      <protection/>
    </xf>
    <xf numFmtId="3" fontId="30" fillId="0" borderId="103" xfId="213" applyNumberFormat="1" applyFont="1" applyFill="1" applyBorder="1" applyAlignment="1" applyProtection="1">
      <alignment vertical="center"/>
      <protection/>
    </xf>
    <xf numFmtId="0" fontId="35" fillId="0" borderId="146" xfId="213" applyFont="1" applyFill="1" applyBorder="1" applyAlignment="1" applyProtection="1">
      <alignment horizontal="center" vertical="center" wrapText="1"/>
      <protection/>
    </xf>
    <xf numFmtId="0" fontId="35" fillId="0" borderId="108" xfId="213" applyFont="1" applyFill="1" applyBorder="1" applyAlignment="1" applyProtection="1">
      <alignment horizontal="center" vertical="center"/>
      <protection/>
    </xf>
    <xf numFmtId="0" fontId="35" fillId="0" borderId="109" xfId="213" applyFont="1" applyFill="1" applyBorder="1" applyAlignment="1" applyProtection="1">
      <alignment horizontal="center" vertical="center"/>
      <protection/>
    </xf>
    <xf numFmtId="166" fontId="0" fillId="0" borderId="144" xfId="213" applyNumberFormat="1" applyFont="1" applyFill="1" applyBorder="1" applyAlignment="1" applyProtection="1">
      <alignment vertical="center" wrapText="1"/>
      <protection locked="0"/>
    </xf>
    <xf numFmtId="3" fontId="23" fillId="0" borderId="144" xfId="213" applyNumberFormat="1" applyFont="1" applyFill="1" applyBorder="1" applyAlignment="1" applyProtection="1">
      <alignment vertical="center"/>
      <protection/>
    </xf>
    <xf numFmtId="3" fontId="23" fillId="0" borderId="26" xfId="213" applyNumberFormat="1" applyFont="1" applyFill="1" applyBorder="1" applyAlignment="1" applyProtection="1">
      <alignment vertical="center"/>
      <protection/>
    </xf>
    <xf numFmtId="3" fontId="23" fillId="0" borderId="23" xfId="213" applyNumberFormat="1" applyFont="1" applyFill="1" applyBorder="1" applyAlignment="1" applyProtection="1">
      <alignment vertical="center"/>
      <protection/>
    </xf>
    <xf numFmtId="166" fontId="38" fillId="0" borderId="26" xfId="213" applyNumberFormat="1" applyFont="1" applyFill="1" applyBorder="1" applyAlignment="1" applyProtection="1">
      <alignment vertical="center" wrapText="1"/>
      <protection locked="0"/>
    </xf>
    <xf numFmtId="3" fontId="23" fillId="0" borderId="26" xfId="213" applyNumberFormat="1" applyFont="1" applyFill="1" applyBorder="1" applyAlignment="1" applyProtection="1">
      <alignment vertical="center" wrapText="1"/>
      <protection locked="0"/>
    </xf>
    <xf numFmtId="3" fontId="37" fillId="0" borderId="26" xfId="213" applyNumberFormat="1" applyFont="1" applyFill="1" applyBorder="1" applyAlignment="1" applyProtection="1">
      <alignment vertical="center"/>
      <protection/>
    </xf>
    <xf numFmtId="3" fontId="37" fillId="0" borderId="23" xfId="213" applyNumberFormat="1" applyFont="1" applyFill="1" applyBorder="1" applyAlignment="1" applyProtection="1">
      <alignment vertical="center"/>
      <protection/>
    </xf>
    <xf numFmtId="3" fontId="37" fillId="0" borderId="26" xfId="213" applyNumberFormat="1" applyFont="1" applyFill="1" applyBorder="1" applyAlignment="1" applyProtection="1">
      <alignment vertical="center" wrapText="1"/>
      <protection locked="0"/>
    </xf>
    <xf numFmtId="166" fontId="38" fillId="0" borderId="35" xfId="213" applyNumberFormat="1" applyFont="1" applyFill="1" applyBorder="1" applyAlignment="1" applyProtection="1">
      <alignment vertical="center" wrapText="1"/>
      <protection locked="0"/>
    </xf>
    <xf numFmtId="3" fontId="37" fillId="0" borderId="35" xfId="213" applyNumberFormat="1" applyFont="1" applyFill="1" applyBorder="1" applyAlignment="1" applyProtection="1">
      <alignment vertical="center"/>
      <protection/>
    </xf>
    <xf numFmtId="3" fontId="37" fillId="0" borderId="50" xfId="213" applyNumberFormat="1" applyFont="1" applyFill="1" applyBorder="1" applyAlignment="1" applyProtection="1">
      <alignment vertical="center"/>
      <protection/>
    </xf>
    <xf numFmtId="166" fontId="38" fillId="0" borderId="23" xfId="213" applyNumberFormat="1" applyFont="1" applyFill="1" applyBorder="1" applyAlignment="1" applyProtection="1">
      <alignment vertical="center" wrapText="1"/>
      <protection locked="0"/>
    </xf>
    <xf numFmtId="166" fontId="38" fillId="0" borderId="26" xfId="213" applyNumberFormat="1" applyFont="1" applyFill="1" applyBorder="1" applyAlignment="1" applyProtection="1">
      <alignment vertical="center" wrapText="1"/>
      <protection locked="0"/>
    </xf>
    <xf numFmtId="166" fontId="38" fillId="0" borderId="35" xfId="213" applyNumberFormat="1" applyFont="1" applyFill="1" applyBorder="1" applyAlignment="1" applyProtection="1">
      <alignment vertical="center" wrapText="1"/>
      <protection locked="0"/>
    </xf>
    <xf numFmtId="166" fontId="35" fillId="0" borderId="102" xfId="213" applyNumberFormat="1" applyFont="1" applyFill="1" applyBorder="1" applyAlignment="1" applyProtection="1">
      <alignment vertical="center" wrapText="1"/>
      <protection/>
    </xf>
    <xf numFmtId="166" fontId="0" fillId="0" borderId="37" xfId="213" applyNumberFormat="1" applyFont="1" applyFill="1" applyBorder="1" applyAlignment="1" applyProtection="1">
      <alignment vertical="center" wrapText="1"/>
      <protection/>
    </xf>
    <xf numFmtId="3" fontId="23" fillId="0" borderId="35" xfId="213" applyNumberFormat="1" applyFont="1" applyFill="1" applyBorder="1" applyAlignment="1" applyProtection="1">
      <alignment vertical="center"/>
      <protection/>
    </xf>
    <xf numFmtId="3" fontId="23" fillId="0" borderId="50" xfId="213" applyNumberFormat="1" applyFont="1" applyFill="1" applyBorder="1" applyAlignment="1" applyProtection="1">
      <alignment vertical="center"/>
      <protection/>
    </xf>
    <xf numFmtId="166" fontId="30" fillId="0" borderId="102" xfId="0" applyNumberFormat="1" applyFont="1" applyBorder="1" applyAlignment="1" applyProtection="1">
      <alignment vertical="center" wrapText="1"/>
      <protection/>
    </xf>
    <xf numFmtId="0" fontId="30" fillId="0" borderId="102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66" fontId="35" fillId="0" borderId="147" xfId="0" applyNumberFormat="1" applyFont="1" applyFill="1" applyBorder="1" applyAlignment="1" applyProtection="1">
      <alignment horizontal="center" vertical="center" wrapText="1"/>
      <protection/>
    </xf>
    <xf numFmtId="0" fontId="35" fillId="0" borderId="148" xfId="213" applyFont="1" applyFill="1" applyBorder="1" applyAlignment="1" applyProtection="1">
      <alignment horizontal="center" vertical="center" wrapText="1"/>
      <protection/>
    </xf>
    <xf numFmtId="166" fontId="35" fillId="0" borderId="148" xfId="0" applyNumberFormat="1" applyFont="1" applyFill="1" applyBorder="1" applyAlignment="1" applyProtection="1">
      <alignment horizontal="center" vertical="center" wrapText="1"/>
      <protection/>
    </xf>
    <xf numFmtId="166" fontId="0" fillId="0" borderId="149" xfId="0" applyNumberFormat="1" applyFont="1" applyFill="1" applyBorder="1" applyAlignment="1" applyProtection="1">
      <alignment horizontal="center" vertical="center" wrapText="1"/>
      <protection/>
    </xf>
    <xf numFmtId="166" fontId="0" fillId="0" borderId="150" xfId="0" applyNumberFormat="1" applyFont="1" applyFill="1" applyBorder="1" applyAlignment="1" applyProtection="1">
      <alignment vertical="center" wrapText="1"/>
      <protection locked="0"/>
    </xf>
    <xf numFmtId="166" fontId="0" fillId="0" borderId="151" xfId="0" applyNumberFormat="1" applyFont="1" applyFill="1" applyBorder="1" applyAlignment="1" applyProtection="1">
      <alignment horizontal="center" vertical="center" wrapText="1"/>
      <protection/>
    </xf>
    <xf numFmtId="166" fontId="0" fillId="0" borderId="105" xfId="0" applyNumberFormat="1" applyFont="1" applyFill="1" applyBorder="1" applyAlignment="1" applyProtection="1">
      <alignment vertical="center" wrapText="1"/>
      <protection locked="0"/>
    </xf>
    <xf numFmtId="166" fontId="0" fillId="0" borderId="152" xfId="0" applyNumberFormat="1" applyFont="1" applyFill="1" applyBorder="1" applyAlignment="1" applyProtection="1">
      <alignment horizontal="center" vertical="center" wrapText="1"/>
      <protection/>
    </xf>
    <xf numFmtId="166" fontId="0" fillId="0" borderId="113" xfId="0" applyNumberFormat="1" applyFont="1" applyFill="1" applyBorder="1" applyAlignment="1" applyProtection="1">
      <alignment vertical="center" wrapText="1"/>
      <protection locked="0"/>
    </xf>
    <xf numFmtId="166" fontId="35" fillId="0" borderId="148" xfId="0" applyNumberFormat="1" applyFont="1" applyFill="1" applyBorder="1" applyAlignment="1" applyProtection="1">
      <alignment vertical="center" wrapText="1"/>
      <protection/>
    </xf>
    <xf numFmtId="166" fontId="0" fillId="0" borderId="153" xfId="0" applyNumberFormat="1" applyFont="1" applyFill="1" applyBorder="1" applyAlignment="1" applyProtection="1">
      <alignment horizontal="center" vertical="center" wrapText="1"/>
      <protection/>
    </xf>
    <xf numFmtId="166" fontId="38" fillId="0" borderId="111" xfId="0" applyNumberFormat="1" applyFont="1" applyFill="1" applyBorder="1" applyAlignment="1" applyProtection="1">
      <alignment vertical="center" wrapText="1"/>
      <protection/>
    </xf>
    <xf numFmtId="49" fontId="0" fillId="0" borderId="153" xfId="0" applyNumberFormat="1" applyFont="1" applyFill="1" applyBorder="1" applyAlignment="1" applyProtection="1">
      <alignment horizontal="center" vertical="center" wrapText="1"/>
      <protection/>
    </xf>
    <xf numFmtId="166" fontId="38" fillId="0" borderId="105" xfId="0" applyNumberFormat="1" applyFont="1" applyFill="1" applyBorder="1" applyAlignment="1" applyProtection="1">
      <alignment vertical="center" wrapText="1"/>
      <protection locked="0"/>
    </xf>
    <xf numFmtId="166" fontId="38" fillId="0" borderId="105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5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47" xfId="0" applyNumberFormat="1" applyFont="1" applyFill="1" applyBorder="1" applyAlignment="1" applyProtection="1">
      <alignment horizontal="center" vertical="center" wrapText="1"/>
      <protection/>
    </xf>
    <xf numFmtId="166" fontId="35" fillId="0" borderId="148" xfId="0" applyNumberFormat="1" applyFont="1" applyFill="1" applyBorder="1" applyAlignment="1" applyProtection="1">
      <alignment horizontal="right" vertical="center" wrapText="1"/>
      <protection/>
    </xf>
    <xf numFmtId="166" fontId="35" fillId="0" borderId="154" xfId="0" applyNumberFormat="1" applyFont="1" applyFill="1" applyBorder="1" applyAlignment="1" applyProtection="1">
      <alignment horizontal="center" vertical="center" wrapText="1"/>
      <protection/>
    </xf>
    <xf numFmtId="166" fontId="35" fillId="0" borderId="155" xfId="0" applyNumberFormat="1" applyFont="1" applyFill="1" applyBorder="1" applyAlignment="1" applyProtection="1">
      <alignment horizontal="left" vertical="center" wrapText="1"/>
      <protection/>
    </xf>
    <xf numFmtId="166" fontId="35" fillId="0" borderId="156" xfId="0" applyNumberFormat="1" applyFont="1" applyFill="1" applyBorder="1" applyAlignment="1" applyProtection="1">
      <alignment horizontal="center" vertical="center" wrapText="1"/>
      <protection/>
    </xf>
    <xf numFmtId="166" fontId="35" fillId="0" borderId="157" xfId="0" applyNumberFormat="1" applyFont="1" applyFill="1" applyBorder="1" applyAlignment="1" applyProtection="1">
      <alignment horizontal="center" vertical="center" wrapText="1"/>
      <protection/>
    </xf>
    <xf numFmtId="166" fontId="35" fillId="0" borderId="114" xfId="0" applyNumberFormat="1" applyFont="1" applyFill="1" applyBorder="1" applyAlignment="1" applyProtection="1">
      <alignment horizontal="center" vertical="center" wrapText="1"/>
      <protection/>
    </xf>
    <xf numFmtId="166" fontId="35" fillId="0" borderId="158" xfId="0" applyNumberFormat="1" applyFont="1" applyFill="1" applyBorder="1" applyAlignment="1" applyProtection="1">
      <alignment horizontal="center" vertical="center" wrapText="1"/>
      <protection/>
    </xf>
    <xf numFmtId="166" fontId="0" fillId="0" borderId="110" xfId="0" applyNumberFormat="1" applyFont="1" applyFill="1" applyBorder="1" applyAlignment="1" applyProtection="1">
      <alignment horizontal="left" vertical="center" wrapText="1"/>
      <protection/>
    </xf>
    <xf numFmtId="0" fontId="38" fillId="0" borderId="106" xfId="213" applyFont="1" applyFill="1" applyBorder="1" applyAlignment="1" applyProtection="1">
      <alignment horizontal="left" vertical="center" wrapText="1" indent="4"/>
      <protection/>
    </xf>
    <xf numFmtId="0" fontId="38" fillId="0" borderId="106" xfId="213" applyFont="1" applyFill="1" applyBorder="1" applyAlignment="1" applyProtection="1">
      <alignment horizontal="left" vertical="center" wrapText="1" indent="8"/>
      <protection/>
    </xf>
    <xf numFmtId="166" fontId="35" fillId="0" borderId="158" xfId="0" applyNumberFormat="1" applyFont="1" applyFill="1" applyBorder="1" applyAlignment="1" applyProtection="1">
      <alignment horizontal="left" vertical="center" wrapText="1"/>
      <protection/>
    </xf>
    <xf numFmtId="166" fontId="0" fillId="0" borderId="150" xfId="0" applyNumberFormat="1" applyFont="1" applyFill="1" applyBorder="1" applyAlignment="1" applyProtection="1">
      <alignment vertical="center" wrapText="1"/>
      <protection/>
    </xf>
    <xf numFmtId="166" fontId="0" fillId="0" borderId="106" xfId="0" applyNumberFormat="1" applyFont="1" applyFill="1" applyBorder="1" applyAlignment="1" applyProtection="1">
      <alignment horizontal="left" vertical="center" wrapText="1"/>
      <protection/>
    </xf>
    <xf numFmtId="166" fontId="0" fillId="0" borderId="105" xfId="0" applyNumberFormat="1" applyFont="1" applyFill="1" applyBorder="1" applyAlignment="1" applyProtection="1">
      <alignment vertical="center" wrapText="1"/>
      <protection/>
    </xf>
    <xf numFmtId="166" fontId="0" fillId="0" borderId="106" xfId="0" applyNumberFormat="1" applyFont="1" applyFill="1" applyBorder="1" applyAlignment="1" applyProtection="1">
      <alignment horizontal="left" vertical="center" wrapText="1" indent="1"/>
      <protection/>
    </xf>
    <xf numFmtId="166" fontId="38" fillId="0" borderId="105" xfId="0" applyNumberFormat="1" applyFont="1" applyFill="1" applyBorder="1" applyAlignment="1" applyProtection="1">
      <alignment vertical="center" wrapText="1"/>
      <protection/>
    </xf>
    <xf numFmtId="166" fontId="0" fillId="0" borderId="159" xfId="0" applyNumberFormat="1" applyFont="1" applyFill="1" applyBorder="1" applyAlignment="1" applyProtection="1">
      <alignment vertical="center" wrapText="1"/>
      <protection/>
    </xf>
    <xf numFmtId="166" fontId="35" fillId="0" borderId="160" xfId="0" applyNumberFormat="1" applyFont="1" applyFill="1" applyBorder="1" applyAlignment="1" applyProtection="1">
      <alignment horizontal="left" vertical="center" wrapText="1"/>
      <protection/>
    </xf>
    <xf numFmtId="166" fontId="35" fillId="0" borderId="156" xfId="0" applyNumberFormat="1" applyFont="1" applyFill="1" applyBorder="1" applyAlignment="1" applyProtection="1">
      <alignment vertical="center" wrapText="1"/>
      <protection/>
    </xf>
    <xf numFmtId="166" fontId="35" fillId="0" borderId="156" xfId="0" applyNumberFormat="1" applyFont="1" applyFill="1" applyBorder="1" applyAlignment="1" applyProtection="1">
      <alignment horizontal="right" vertical="center" wrapText="1"/>
      <protection/>
    </xf>
    <xf numFmtId="166" fontId="35" fillId="0" borderId="157" xfId="0" applyNumberFormat="1" applyFont="1" applyFill="1" applyBorder="1" applyAlignment="1" applyProtection="1">
      <alignment horizontal="right" vertical="center" wrapText="1"/>
      <protection/>
    </xf>
    <xf numFmtId="166" fontId="35" fillId="0" borderId="161" xfId="0" applyNumberFormat="1" applyFont="1" applyFill="1" applyBorder="1" applyAlignment="1" applyProtection="1">
      <alignment horizontal="center" vertical="center" wrapText="1"/>
      <protection/>
    </xf>
    <xf numFmtId="166" fontId="35" fillId="0" borderId="162" xfId="0" applyNumberFormat="1" applyFont="1" applyFill="1" applyBorder="1" applyAlignment="1" applyProtection="1">
      <alignment horizontal="center" vertical="center" wrapText="1"/>
      <protection/>
    </xf>
    <xf numFmtId="166" fontId="35" fillId="0" borderId="163" xfId="0" applyNumberFormat="1" applyFont="1" applyFill="1" applyBorder="1" applyAlignment="1" applyProtection="1">
      <alignment horizontal="center" vertical="center" wrapText="1"/>
      <protection/>
    </xf>
    <xf numFmtId="0" fontId="35" fillId="0" borderId="163" xfId="213" applyFont="1" applyFill="1" applyBorder="1" applyAlignment="1" applyProtection="1">
      <alignment horizontal="center" vertical="center" wrapText="1"/>
      <protection/>
    </xf>
    <xf numFmtId="0" fontId="35" fillId="0" borderId="164" xfId="213" applyFont="1" applyFill="1" applyBorder="1" applyAlignment="1" applyProtection="1">
      <alignment horizontal="center" vertical="center" wrapText="1"/>
      <protection/>
    </xf>
    <xf numFmtId="166" fontId="35" fillId="0" borderId="165" xfId="0" applyNumberFormat="1" applyFont="1" applyFill="1" applyBorder="1" applyAlignment="1" applyProtection="1">
      <alignment horizontal="center" vertical="center" wrapText="1"/>
      <protection/>
    </xf>
    <xf numFmtId="166" fontId="35" fillId="0" borderId="164" xfId="0" applyNumberFormat="1" applyFont="1" applyFill="1" applyBorder="1" applyAlignment="1" applyProtection="1">
      <alignment horizontal="center" vertical="center" wrapText="1"/>
      <protection/>
    </xf>
    <xf numFmtId="166" fontId="0" fillId="0" borderId="161" xfId="0" applyNumberFormat="1" applyFont="1" applyFill="1" applyBorder="1" applyAlignment="1" applyProtection="1">
      <alignment horizontal="center" vertical="center" wrapText="1"/>
      <protection/>
    </xf>
    <xf numFmtId="166" fontId="0" fillId="0" borderId="166" xfId="0" applyNumberFormat="1" applyFont="1" applyFill="1" applyBorder="1" applyAlignment="1" applyProtection="1">
      <alignment horizontal="left" vertical="center" wrapText="1"/>
      <protection/>
    </xf>
    <xf numFmtId="166" fontId="0" fillId="0" borderId="16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64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63" xfId="0" applyNumberFormat="1" applyFont="1" applyFill="1" applyBorder="1" applyAlignment="1" applyProtection="1">
      <alignment vertical="center" wrapText="1"/>
      <protection locked="0"/>
    </xf>
    <xf numFmtId="166" fontId="38" fillId="0" borderId="166" xfId="0" applyNumberFormat="1" applyFont="1" applyFill="1" applyBorder="1" applyAlignment="1" applyProtection="1">
      <alignment horizontal="left" vertical="center" wrapText="1"/>
      <protection/>
    </xf>
    <xf numFmtId="166" fontId="38" fillId="0" borderId="163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165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164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163" xfId="0" applyNumberFormat="1" applyFont="1" applyFill="1" applyBorder="1" applyAlignment="1" applyProtection="1">
      <alignment textRotation="180" wrapText="1"/>
      <protection/>
    </xf>
    <xf numFmtId="166" fontId="38" fillId="0" borderId="165" xfId="0" applyNumberFormat="1" applyFont="1" applyFill="1" applyBorder="1" applyAlignment="1" applyProtection="1">
      <alignment textRotation="180" wrapText="1"/>
      <protection/>
    </xf>
    <xf numFmtId="166" fontId="0" fillId="0" borderId="165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66" xfId="213" applyFont="1" applyFill="1" applyBorder="1" applyAlignment="1" applyProtection="1">
      <alignment horizontal="left" vertical="center" wrapText="1"/>
      <protection/>
    </xf>
    <xf numFmtId="49" fontId="0" fillId="0" borderId="161" xfId="0" applyNumberFormat="1" applyFont="1" applyFill="1" applyBorder="1" applyAlignment="1" applyProtection="1">
      <alignment horizontal="center" vertical="center" wrapText="1"/>
      <protection/>
    </xf>
    <xf numFmtId="0" fontId="38" fillId="0" borderId="166" xfId="213" applyFont="1" applyFill="1" applyBorder="1" applyAlignment="1" applyProtection="1">
      <alignment horizontal="left" vertical="center" wrapText="1" indent="2"/>
      <protection/>
    </xf>
    <xf numFmtId="166" fontId="35" fillId="0" borderId="167" xfId="0" applyNumberFormat="1" applyFont="1" applyFill="1" applyBorder="1" applyAlignment="1" applyProtection="1">
      <alignment horizontal="center" vertical="center" wrapText="1"/>
      <protection/>
    </xf>
    <xf numFmtId="166" fontId="0" fillId="0" borderId="167" xfId="0" applyNumberFormat="1" applyFont="1" applyFill="1" applyBorder="1" applyAlignment="1" applyProtection="1">
      <alignment horizontal="left" vertical="center" wrapText="1"/>
      <protection/>
    </xf>
    <xf numFmtId="166" fontId="0" fillId="0" borderId="164" xfId="0" applyNumberFormat="1" applyFont="1" applyFill="1" applyBorder="1" applyAlignment="1" applyProtection="1">
      <alignment vertical="center" wrapText="1"/>
      <protection locked="0"/>
    </xf>
    <xf numFmtId="0" fontId="38" fillId="0" borderId="167" xfId="213" applyFont="1" applyFill="1" applyBorder="1" applyAlignment="1" applyProtection="1">
      <alignment horizontal="left" vertical="center" wrapText="1" indent="4"/>
      <protection/>
    </xf>
    <xf numFmtId="166" fontId="0" fillId="0" borderId="164" xfId="0" applyNumberFormat="1" applyFill="1" applyBorder="1" applyAlignment="1" applyProtection="1">
      <alignment vertical="center" wrapText="1"/>
      <protection/>
    </xf>
    <xf numFmtId="0" fontId="38" fillId="0" borderId="167" xfId="213" applyFont="1" applyFill="1" applyBorder="1" applyAlignment="1" applyProtection="1">
      <alignment horizontal="left" vertical="center" wrapText="1" indent="8"/>
      <protection/>
    </xf>
    <xf numFmtId="166" fontId="0" fillId="0" borderId="168" xfId="0" applyNumberFormat="1" applyFont="1" applyFill="1" applyBorder="1" applyAlignment="1" applyProtection="1">
      <alignment horizontal="center" vertical="center" wrapText="1"/>
      <protection/>
    </xf>
    <xf numFmtId="166" fontId="0" fillId="0" borderId="169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7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7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7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73" xfId="213" applyFont="1" applyFill="1" applyBorder="1" applyAlignment="1" applyProtection="1">
      <alignment horizontal="left" vertical="center" wrapText="1" indent="8"/>
      <protection/>
    </xf>
    <xf numFmtId="166" fontId="0" fillId="0" borderId="170" xfId="0" applyNumberFormat="1" applyFont="1" applyFill="1" applyBorder="1" applyAlignment="1" applyProtection="1">
      <alignment vertical="center" wrapText="1"/>
      <protection locked="0"/>
    </xf>
    <xf numFmtId="166" fontId="38" fillId="0" borderId="170" xfId="0" applyNumberFormat="1" applyFont="1" applyFill="1" applyBorder="1" applyAlignment="1" applyProtection="1">
      <alignment textRotation="180" wrapText="1"/>
      <protection/>
    </xf>
    <xf numFmtId="166" fontId="38" fillId="0" borderId="171" xfId="0" applyNumberFormat="1" applyFont="1" applyFill="1" applyBorder="1" applyAlignment="1" applyProtection="1">
      <alignment textRotation="180" wrapText="1"/>
      <protection/>
    </xf>
    <xf numFmtId="166" fontId="0" fillId="0" borderId="172" xfId="0" applyNumberFormat="1" applyFill="1" applyBorder="1" applyAlignment="1" applyProtection="1">
      <alignment vertical="center" wrapText="1"/>
      <protection/>
    </xf>
    <xf numFmtId="166" fontId="0" fillId="0" borderId="174" xfId="0" applyNumberFormat="1" applyFont="1" applyFill="1" applyBorder="1" applyAlignment="1" applyProtection="1">
      <alignment horizontal="center" vertical="center" wrapText="1"/>
      <protection/>
    </xf>
    <xf numFmtId="0" fontId="0" fillId="0" borderId="175" xfId="213" applyFont="1" applyFill="1" applyBorder="1" applyAlignment="1" applyProtection="1">
      <alignment horizontal="left" vertical="center" wrapText="1"/>
      <protection/>
    </xf>
    <xf numFmtId="166" fontId="39" fillId="0" borderId="176" xfId="0" applyNumberFormat="1" applyFont="1" applyFill="1" applyBorder="1" applyAlignment="1" applyProtection="1">
      <alignment horizontal="right" vertical="center" wrapText="1"/>
      <protection/>
    </xf>
    <xf numFmtId="166" fontId="39" fillId="0" borderId="177" xfId="0" applyNumberFormat="1" applyFont="1" applyFill="1" applyBorder="1" applyAlignment="1" applyProtection="1">
      <alignment horizontal="right" vertical="center" wrapText="1"/>
      <protection/>
    </xf>
    <xf numFmtId="166" fontId="39" fillId="0" borderId="178" xfId="0" applyNumberFormat="1" applyFont="1" applyFill="1" applyBorder="1" applyAlignment="1" applyProtection="1">
      <alignment horizontal="right" vertical="center" wrapText="1"/>
      <protection/>
    </xf>
    <xf numFmtId="166" fontId="0" fillId="0" borderId="179" xfId="0" applyNumberFormat="1" applyFont="1" applyFill="1" applyBorder="1" applyAlignment="1" applyProtection="1">
      <alignment horizontal="left" vertical="center" wrapText="1"/>
      <protection/>
    </xf>
    <xf numFmtId="166" fontId="0" fillId="0" borderId="176" xfId="0" applyNumberFormat="1" applyFont="1" applyFill="1" applyBorder="1" applyAlignment="1" applyProtection="1">
      <alignment vertical="center" wrapText="1"/>
      <protection locked="0"/>
    </xf>
    <xf numFmtId="166" fontId="38" fillId="0" borderId="176" xfId="0" applyNumberFormat="1" applyFont="1" applyFill="1" applyBorder="1" applyAlignment="1" applyProtection="1">
      <alignment textRotation="180" wrapText="1"/>
      <protection/>
    </xf>
    <xf numFmtId="166" fontId="38" fillId="0" borderId="177" xfId="0" applyNumberFormat="1" applyFont="1" applyFill="1" applyBorder="1" applyAlignment="1" applyProtection="1">
      <alignment textRotation="180" wrapText="1"/>
      <protection/>
    </xf>
    <xf numFmtId="166" fontId="0" fillId="0" borderId="178" xfId="0" applyNumberFormat="1" applyFill="1" applyBorder="1" applyAlignment="1" applyProtection="1">
      <alignment vertical="center" wrapText="1"/>
      <protection/>
    </xf>
    <xf numFmtId="166" fontId="35" fillId="0" borderId="180" xfId="0" applyNumberFormat="1" applyFont="1" applyFill="1" applyBorder="1" applyAlignment="1" applyProtection="1">
      <alignment horizontal="center" vertical="center" wrapText="1"/>
      <protection/>
    </xf>
    <xf numFmtId="166" fontId="35" fillId="0" borderId="181" xfId="0" applyNumberFormat="1" applyFont="1" applyFill="1" applyBorder="1" applyAlignment="1" applyProtection="1">
      <alignment horizontal="left" vertical="center" wrapText="1"/>
      <protection/>
    </xf>
    <xf numFmtId="166" fontId="35" fillId="0" borderId="102" xfId="0" applyNumberFormat="1" applyFont="1" applyFill="1" applyBorder="1" applyAlignment="1" applyProtection="1">
      <alignment horizontal="right" vertical="center" wrapText="1"/>
      <protection/>
    </xf>
    <xf numFmtId="166" fontId="35" fillId="0" borderId="103" xfId="0" applyNumberFormat="1" applyFont="1" applyFill="1" applyBorder="1" applyAlignment="1" applyProtection="1">
      <alignment horizontal="right" vertical="center" wrapText="1"/>
      <protection/>
    </xf>
    <xf numFmtId="166" fontId="35" fillId="0" borderId="101" xfId="0" applyNumberFormat="1" applyFont="1" applyFill="1" applyBorder="1" applyAlignment="1" applyProtection="1">
      <alignment horizontal="left" vertical="center" wrapText="1"/>
      <protection/>
    </xf>
    <xf numFmtId="166" fontId="35" fillId="0" borderId="102" xfId="0" applyNumberFormat="1" applyFont="1" applyFill="1" applyBorder="1" applyAlignment="1" applyProtection="1">
      <alignment vertical="center" wrapText="1"/>
      <protection/>
    </xf>
    <xf numFmtId="166" fontId="35" fillId="0" borderId="103" xfId="0" applyNumberFormat="1" applyFont="1" applyFill="1" applyBorder="1" applyAlignment="1" applyProtection="1">
      <alignment vertical="center" wrapText="1"/>
      <protection/>
    </xf>
    <xf numFmtId="49" fontId="0" fillId="0" borderId="168" xfId="0" applyNumberFormat="1" applyFont="1" applyFill="1" applyBorder="1" applyAlignment="1" applyProtection="1">
      <alignment horizontal="center" vertical="center" wrapText="1"/>
      <protection/>
    </xf>
    <xf numFmtId="0" fontId="38" fillId="0" borderId="169" xfId="213" applyFont="1" applyFill="1" applyBorder="1" applyAlignment="1" applyProtection="1">
      <alignment horizontal="left" vertical="center" wrapText="1" indent="2"/>
      <protection/>
    </xf>
    <xf numFmtId="166" fontId="0" fillId="0" borderId="173" xfId="0" applyNumberFormat="1" applyFont="1" applyFill="1" applyBorder="1" applyAlignment="1" applyProtection="1">
      <alignment horizontal="left" vertical="center" wrapText="1"/>
      <protection/>
    </xf>
    <xf numFmtId="166" fontId="35" fillId="0" borderId="182" xfId="0" applyNumberFormat="1" applyFont="1" applyFill="1" applyBorder="1" applyAlignment="1" applyProtection="1">
      <alignment horizontal="center" vertical="center" wrapText="1"/>
      <protection/>
    </xf>
    <xf numFmtId="166" fontId="35" fillId="0" borderId="38" xfId="0" applyNumberFormat="1" applyFont="1" applyFill="1" applyBorder="1" applyAlignment="1" applyProtection="1">
      <alignment horizontal="left" vertical="center" wrapText="1"/>
      <protection/>
    </xf>
    <xf numFmtId="166" fontId="35" fillId="0" borderId="50" xfId="0" applyNumberFormat="1" applyFont="1" applyFill="1" applyBorder="1" applyAlignment="1" applyProtection="1">
      <alignment horizontal="right" vertical="center" wrapText="1"/>
      <protection/>
    </xf>
    <xf numFmtId="166" fontId="35" fillId="0" borderId="56" xfId="0" applyNumberFormat="1" applyFont="1" applyFill="1" applyBorder="1" applyAlignment="1" applyProtection="1">
      <alignment horizontal="right" vertical="center" wrapText="1"/>
      <protection/>
    </xf>
    <xf numFmtId="166" fontId="35" fillId="0" borderId="115" xfId="0" applyNumberFormat="1" applyFont="1" applyFill="1" applyBorder="1" applyAlignment="1" applyProtection="1">
      <alignment horizontal="right" vertical="center" wrapText="1"/>
      <protection/>
    </xf>
    <xf numFmtId="166" fontId="35" fillId="0" borderId="114" xfId="0" applyNumberFormat="1" applyFont="1" applyFill="1" applyBorder="1" applyAlignment="1" applyProtection="1">
      <alignment horizontal="left" vertical="center" wrapText="1"/>
      <protection/>
    </xf>
    <xf numFmtId="166" fontId="35" fillId="0" borderId="50" xfId="0" applyNumberFormat="1" applyFont="1" applyFill="1" applyBorder="1" applyAlignment="1" applyProtection="1">
      <alignment vertical="center" wrapText="1"/>
      <protection/>
    </xf>
    <xf numFmtId="166" fontId="35" fillId="0" borderId="115" xfId="0" applyNumberFormat="1" applyFont="1" applyFill="1" applyBorder="1" applyAlignment="1" applyProtection="1">
      <alignment vertical="center" wrapText="1"/>
      <protection/>
    </xf>
    <xf numFmtId="166" fontId="35" fillId="0" borderId="183" xfId="0" applyNumberFormat="1" applyFont="1" applyFill="1" applyBorder="1" applyAlignment="1" applyProtection="1">
      <alignment horizontal="center" vertical="center" wrapText="1"/>
      <protection/>
    </xf>
    <xf numFmtId="166" fontId="35" fillId="0" borderId="184" xfId="0" applyNumberFormat="1" applyFont="1" applyFill="1" applyBorder="1" applyAlignment="1" applyProtection="1">
      <alignment horizontal="left" vertical="center" wrapText="1"/>
      <protection/>
    </xf>
    <xf numFmtId="166" fontId="35" fillId="0" borderId="185" xfId="0" applyNumberFormat="1" applyFont="1" applyFill="1" applyBorder="1" applyAlignment="1" applyProtection="1">
      <alignment horizontal="center" vertical="center" wrapText="1"/>
      <protection/>
    </xf>
    <xf numFmtId="166" fontId="35" fillId="0" borderId="186" xfId="0" applyNumberFormat="1" applyFont="1" applyFill="1" applyBorder="1" applyAlignment="1" applyProtection="1">
      <alignment horizontal="center" vertical="center" wrapText="1"/>
      <protection/>
    </xf>
    <xf numFmtId="166" fontId="35" fillId="0" borderId="187" xfId="0" applyNumberFormat="1" applyFont="1" applyFill="1" applyBorder="1" applyAlignment="1" applyProtection="1">
      <alignment horizontal="left" vertical="center" wrapText="1"/>
      <protection/>
    </xf>
    <xf numFmtId="166" fontId="35" fillId="0" borderId="185" xfId="0" applyNumberFormat="1" applyFont="1" applyFill="1" applyBorder="1" applyAlignment="1" applyProtection="1">
      <alignment vertical="center" wrapText="1"/>
      <protection/>
    </xf>
    <xf numFmtId="166" fontId="38" fillId="0" borderId="102" xfId="0" applyNumberFormat="1" applyFont="1" applyFill="1" applyBorder="1" applyAlignment="1" applyProtection="1">
      <alignment textRotation="180" wrapText="1"/>
      <protection/>
    </xf>
    <xf numFmtId="166" fontId="38" fillId="0" borderId="188" xfId="0" applyNumberFormat="1" applyFont="1" applyFill="1" applyBorder="1" applyAlignment="1" applyProtection="1">
      <alignment textRotation="180" wrapText="1"/>
      <protection/>
    </xf>
    <xf numFmtId="166" fontId="0" fillId="0" borderId="103" xfId="0" applyNumberFormat="1" applyFill="1" applyBorder="1" applyAlignment="1" applyProtection="1">
      <alignment vertical="center" wrapText="1"/>
      <protection/>
    </xf>
    <xf numFmtId="166" fontId="35" fillId="0" borderId="102" xfId="0" applyNumberFormat="1" applyFont="1" applyFill="1" applyBorder="1" applyAlignment="1" applyProtection="1">
      <alignment horizontal="center" vertical="center" wrapText="1"/>
      <protection/>
    </xf>
    <xf numFmtId="166" fontId="35" fillId="0" borderId="103" xfId="0" applyNumberFormat="1" applyFont="1" applyFill="1" applyBorder="1" applyAlignment="1" applyProtection="1">
      <alignment horizontal="center" vertical="center" wrapText="1"/>
      <protection/>
    </xf>
    <xf numFmtId="0" fontId="30" fillId="0" borderId="29" xfId="161" applyFont="1" applyBorder="1" applyAlignment="1">
      <alignment horizontal="center" vertical="center"/>
      <protection/>
    </xf>
    <xf numFmtId="0" fontId="35" fillId="0" borderId="29" xfId="161" applyFont="1" applyBorder="1" applyAlignment="1">
      <alignment horizontal="center" vertical="center" wrapText="1"/>
      <protection/>
    </xf>
    <xf numFmtId="0" fontId="23" fillId="0" borderId="25" xfId="161" applyFont="1" applyFill="1" applyBorder="1" applyAlignment="1">
      <alignment horizontal="center" vertical="center" wrapText="1"/>
      <protection/>
    </xf>
    <xf numFmtId="0" fontId="35" fillId="0" borderId="20" xfId="161" applyFont="1" applyBorder="1" applyAlignment="1">
      <alignment horizontal="center" vertical="center" wrapText="1"/>
      <protection/>
    </xf>
    <xf numFmtId="3" fontId="23" fillId="0" borderId="35" xfId="161" applyNumberFormat="1" applyFont="1" applyFill="1" applyBorder="1" applyAlignment="1">
      <alignment vertical="center"/>
      <protection/>
    </xf>
    <xf numFmtId="3" fontId="23" fillId="0" borderId="65" xfId="161" applyNumberFormat="1" applyFont="1" applyBorder="1" applyAlignment="1">
      <alignment vertical="center"/>
      <protection/>
    </xf>
    <xf numFmtId="0" fontId="30" fillId="0" borderId="107" xfId="161" applyFont="1" applyFill="1" applyBorder="1" applyAlignment="1">
      <alignment horizontal="center" vertical="center"/>
      <protection/>
    </xf>
    <xf numFmtId="0" fontId="30" fillId="0" borderId="108" xfId="161" applyFont="1" applyFill="1" applyBorder="1" applyAlignment="1">
      <alignment vertical="center" wrapText="1"/>
      <protection/>
    </xf>
    <xf numFmtId="0" fontId="30" fillId="0" borderId="108" xfId="161" applyFont="1" applyFill="1" applyBorder="1" applyAlignment="1">
      <alignment horizontal="center" vertical="center"/>
      <protection/>
    </xf>
    <xf numFmtId="0" fontId="30" fillId="0" borderId="108" xfId="161" applyFont="1" applyFill="1" applyBorder="1" applyAlignment="1">
      <alignment vertical="center"/>
      <protection/>
    </xf>
    <xf numFmtId="3" fontId="30" fillId="0" borderId="108" xfId="161" applyNumberFormat="1" applyFont="1" applyFill="1" applyBorder="1" applyAlignment="1">
      <alignment vertical="center"/>
      <protection/>
    </xf>
    <xf numFmtId="3" fontId="30" fillId="0" borderId="109" xfId="161" applyNumberFormat="1" applyFont="1" applyBorder="1" applyAlignment="1">
      <alignment vertical="center"/>
      <protection/>
    </xf>
    <xf numFmtId="0" fontId="30" fillId="0" borderId="101" xfId="161" applyFont="1" applyFill="1" applyBorder="1" applyAlignment="1">
      <alignment horizontal="center" vertical="center"/>
      <protection/>
    </xf>
    <xf numFmtId="0" fontId="30" fillId="0" borderId="102" xfId="161" applyFont="1" applyFill="1" applyBorder="1" applyAlignment="1">
      <alignment vertical="center" wrapText="1"/>
      <protection/>
    </xf>
    <xf numFmtId="0" fontId="30" fillId="0" borderId="102" xfId="161" applyFont="1" applyFill="1" applyBorder="1" applyAlignment="1">
      <alignment horizontal="center" vertical="center"/>
      <protection/>
    </xf>
    <xf numFmtId="0" fontId="30" fillId="0" borderId="102" xfId="161" applyFont="1" applyFill="1" applyBorder="1" applyAlignment="1">
      <alignment vertical="center"/>
      <protection/>
    </xf>
    <xf numFmtId="3" fontId="47" fillId="0" borderId="102" xfId="161" applyNumberFormat="1" applyFont="1" applyFill="1" applyBorder="1" applyAlignment="1">
      <alignment vertical="center"/>
      <protection/>
    </xf>
    <xf numFmtId="3" fontId="23" fillId="0" borderId="102" xfId="161" applyNumberFormat="1" applyFont="1" applyBorder="1" applyAlignment="1">
      <alignment vertical="center"/>
      <protection/>
    </xf>
    <xf numFmtId="3" fontId="23" fillId="0" borderId="103" xfId="161" applyNumberFormat="1" applyFont="1" applyBorder="1" applyAlignment="1">
      <alignment vertical="center"/>
      <protection/>
    </xf>
    <xf numFmtId="3" fontId="30" fillId="0" borderId="105" xfId="161" applyNumberFormat="1" applyFont="1" applyFill="1" applyBorder="1" applyAlignment="1">
      <alignment vertical="center"/>
      <protection/>
    </xf>
    <xf numFmtId="166" fontId="23" fillId="0" borderId="189" xfId="0" applyNumberFormat="1" applyFont="1" applyFill="1" applyBorder="1" applyAlignment="1">
      <alignment horizontal="center" vertical="center" wrapText="1"/>
    </xf>
    <xf numFmtId="166" fontId="23" fillId="0" borderId="50" xfId="0" applyNumberFormat="1" applyFont="1" applyFill="1" applyBorder="1" applyAlignment="1">
      <alignment horizontal="center" vertical="center" wrapText="1"/>
    </xf>
    <xf numFmtId="166" fontId="30" fillId="0" borderId="190" xfId="0" applyNumberFormat="1" applyFont="1" applyFill="1" applyBorder="1" applyAlignment="1">
      <alignment horizontal="center" vertical="center" wrapText="1"/>
    </xf>
    <xf numFmtId="166" fontId="30" fillId="0" borderId="191" xfId="0" applyNumberFormat="1" applyFont="1" applyFill="1" applyBorder="1" applyAlignment="1">
      <alignment vertical="center" wrapText="1"/>
    </xf>
    <xf numFmtId="166" fontId="30" fillId="0" borderId="191" xfId="0" applyNumberFormat="1" applyFont="1" applyFill="1" applyBorder="1" applyAlignment="1">
      <alignment horizontal="center" vertical="center" wrapText="1"/>
    </xf>
    <xf numFmtId="166" fontId="30" fillId="0" borderId="192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horizontal="center" vertical="center"/>
    </xf>
    <xf numFmtId="166" fontId="23" fillId="0" borderId="50" xfId="0" applyNumberFormat="1" applyFont="1" applyFill="1" applyBorder="1" applyAlignment="1">
      <alignment horizontal="center" vertical="center"/>
    </xf>
    <xf numFmtId="169" fontId="50" fillId="0" borderId="103" xfId="105" applyNumberFormat="1" applyFont="1" applyFill="1" applyBorder="1" applyAlignment="1" applyProtection="1">
      <alignment/>
      <protection/>
    </xf>
    <xf numFmtId="169" fontId="48" fillId="0" borderId="103" xfId="105" applyNumberFormat="1" applyFont="1" applyFill="1" applyBorder="1" applyAlignment="1" applyProtection="1">
      <alignment/>
      <protection/>
    </xf>
    <xf numFmtId="0" fontId="50" fillId="0" borderId="101" xfId="153" applyFont="1" applyBorder="1" applyAlignment="1">
      <alignment horizontal="center"/>
      <protection/>
    </xf>
    <xf numFmtId="3" fontId="30" fillId="0" borderId="65" xfId="161" applyNumberFormat="1" applyFont="1" applyBorder="1" applyAlignment="1">
      <alignment vertical="center"/>
      <protection/>
    </xf>
    <xf numFmtId="3" fontId="30" fillId="0" borderId="100" xfId="161" applyNumberFormat="1" applyFont="1" applyBorder="1" applyAlignment="1">
      <alignment vertical="center"/>
      <protection/>
    </xf>
    <xf numFmtId="166" fontId="30" fillId="0" borderId="47" xfId="208" applyNumberFormat="1" applyFont="1" applyFill="1" applyBorder="1" applyAlignment="1">
      <alignment horizontal="right" vertical="center"/>
      <protection/>
    </xf>
    <xf numFmtId="166" fontId="30" fillId="0" borderId="27" xfId="208" applyNumberFormat="1" applyFont="1" applyFill="1" applyBorder="1" applyAlignment="1">
      <alignment horizontal="right" vertical="center"/>
      <protection/>
    </xf>
    <xf numFmtId="166" fontId="30" fillId="0" borderId="30" xfId="208" applyNumberFormat="1" applyFont="1" applyFill="1" applyBorder="1" applyAlignment="1">
      <alignment horizontal="right" vertical="center"/>
      <protection/>
    </xf>
    <xf numFmtId="166" fontId="30" fillId="0" borderId="47" xfId="208" applyNumberFormat="1" applyFont="1" applyFill="1" applyBorder="1" applyAlignment="1">
      <alignment vertical="center" wrapText="1"/>
      <protection/>
    </xf>
    <xf numFmtId="166" fontId="30" fillId="0" borderId="27" xfId="208" applyNumberFormat="1" applyFont="1" applyFill="1" applyBorder="1" applyAlignment="1">
      <alignment vertical="center" wrapText="1"/>
      <protection/>
    </xf>
    <xf numFmtId="166" fontId="30" fillId="0" borderId="30" xfId="208" applyNumberFormat="1" applyFont="1" applyFill="1" applyBorder="1" applyAlignment="1">
      <alignment vertical="center" wrapText="1"/>
      <protection/>
    </xf>
    <xf numFmtId="0" fontId="28" fillId="0" borderId="74" xfId="212" applyFont="1" applyBorder="1" applyAlignment="1">
      <alignment horizontal="center" vertical="center" wrapText="1"/>
      <protection/>
    </xf>
    <xf numFmtId="166" fontId="33" fillId="0" borderId="0" xfId="213" applyNumberFormat="1" applyFont="1" applyFill="1" applyBorder="1" applyAlignment="1" applyProtection="1">
      <alignment horizontal="left" vertical="center"/>
      <protection/>
    </xf>
    <xf numFmtId="0" fontId="31" fillId="0" borderId="0" xfId="213" applyFont="1" applyFill="1" applyBorder="1" applyAlignment="1" applyProtection="1">
      <alignment horizontal="center" vertical="center" wrapText="1"/>
      <protection/>
    </xf>
    <xf numFmtId="166" fontId="32" fillId="0" borderId="0" xfId="213" applyNumberFormat="1" applyFont="1" applyFill="1" applyBorder="1" applyAlignment="1" applyProtection="1">
      <alignment horizontal="center" vertical="center"/>
      <protection/>
    </xf>
    <xf numFmtId="0" fontId="32" fillId="0" borderId="0" xfId="213" applyFont="1" applyFill="1" applyBorder="1" applyAlignment="1" applyProtection="1">
      <alignment horizontal="center" vertical="center" wrapText="1"/>
      <protection/>
    </xf>
    <xf numFmtId="166" fontId="31" fillId="0" borderId="0" xfId="0" applyNumberFormat="1" applyFont="1" applyFill="1" applyBorder="1" applyAlignment="1" applyProtection="1">
      <alignment horizontal="center" vertical="center" wrapText="1"/>
      <protection/>
    </xf>
    <xf numFmtId="166" fontId="35" fillId="0" borderId="193" xfId="0" applyNumberFormat="1" applyFont="1" applyFill="1" applyBorder="1" applyAlignment="1" applyProtection="1">
      <alignment horizontal="center" vertical="center" wrapText="1"/>
      <protection/>
    </xf>
    <xf numFmtId="166" fontId="35" fillId="0" borderId="147" xfId="0" applyNumberFormat="1" applyFont="1" applyFill="1" applyBorder="1" applyAlignment="1" applyProtection="1">
      <alignment horizontal="center" vertical="center" wrapText="1"/>
      <protection/>
    </xf>
    <xf numFmtId="166" fontId="35" fillId="0" borderId="194" xfId="0" applyNumberFormat="1" applyFont="1" applyFill="1" applyBorder="1" applyAlignment="1" applyProtection="1">
      <alignment horizontal="center" vertical="center" wrapText="1"/>
      <protection/>
    </xf>
    <xf numFmtId="166" fontId="35" fillId="0" borderId="195" xfId="0" applyNumberFormat="1" applyFont="1" applyFill="1" applyBorder="1" applyAlignment="1" applyProtection="1">
      <alignment horizontal="center" vertical="center" wrapText="1"/>
      <protection/>
    </xf>
    <xf numFmtId="166" fontId="35" fillId="0" borderId="196" xfId="0" applyNumberFormat="1" applyFont="1" applyFill="1" applyBorder="1" applyAlignment="1" applyProtection="1">
      <alignment horizontal="center" vertical="center" wrapText="1"/>
      <protection/>
    </xf>
    <xf numFmtId="166" fontId="35" fillId="0" borderId="197" xfId="0" applyNumberFormat="1" applyFont="1" applyFill="1" applyBorder="1" applyAlignment="1" applyProtection="1">
      <alignment horizontal="center" vertical="center" wrapText="1"/>
      <protection/>
    </xf>
    <xf numFmtId="166" fontId="35" fillId="0" borderId="198" xfId="0" applyNumberFormat="1" applyFont="1" applyFill="1" applyBorder="1" applyAlignment="1" applyProtection="1">
      <alignment horizontal="center" vertical="center" wrapText="1"/>
      <protection/>
    </xf>
    <xf numFmtId="166" fontId="35" fillId="0" borderId="161" xfId="0" applyNumberFormat="1" applyFont="1" applyFill="1" applyBorder="1" applyAlignment="1" applyProtection="1">
      <alignment horizontal="center" vertical="center" wrapText="1"/>
      <protection/>
    </xf>
    <xf numFmtId="166" fontId="35" fillId="0" borderId="199" xfId="0" applyNumberFormat="1" applyFont="1" applyFill="1" applyBorder="1" applyAlignment="1" applyProtection="1">
      <alignment horizontal="center" vertical="center" wrapText="1"/>
      <protection/>
    </xf>
    <xf numFmtId="166" fontId="35" fillId="0" borderId="200" xfId="0" applyNumberFormat="1" applyFont="1" applyFill="1" applyBorder="1" applyAlignment="1" applyProtection="1">
      <alignment horizontal="center" vertical="center" wrapText="1"/>
      <protection/>
    </xf>
    <xf numFmtId="166" fontId="35" fillId="0" borderId="201" xfId="0" applyNumberFormat="1" applyFont="1" applyFill="1" applyBorder="1" applyAlignment="1" applyProtection="1">
      <alignment horizontal="center" vertical="center" wrapText="1"/>
      <protection/>
    </xf>
    <xf numFmtId="166" fontId="35" fillId="0" borderId="20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161" applyFont="1" applyBorder="1" applyAlignment="1">
      <alignment horizontal="center" vertical="center" wrapText="1"/>
      <protection/>
    </xf>
    <xf numFmtId="0" fontId="46" fillId="0" borderId="43" xfId="161" applyFont="1" applyBorder="1" applyAlignment="1">
      <alignment horizontal="right" vertical="center"/>
      <protection/>
    </xf>
    <xf numFmtId="0" fontId="30" fillId="0" borderId="19" xfId="161" applyFont="1" applyBorder="1" applyAlignment="1">
      <alignment horizontal="center" vertical="center" wrapText="1"/>
      <protection/>
    </xf>
    <xf numFmtId="0" fontId="30" fillId="0" borderId="20" xfId="161" applyFont="1" applyBorder="1" applyAlignment="1">
      <alignment horizontal="center" vertical="center" wrapText="1"/>
      <protection/>
    </xf>
    <xf numFmtId="0" fontId="30" fillId="0" borderId="20" xfId="161" applyFont="1" applyBorder="1" applyAlignment="1">
      <alignment horizontal="center" vertical="center"/>
      <protection/>
    </xf>
    <xf numFmtId="0" fontId="30" fillId="0" borderId="31" xfId="161" applyFont="1" applyBorder="1" applyAlignment="1">
      <alignment horizontal="center" vertical="center"/>
      <protection/>
    </xf>
    <xf numFmtId="0" fontId="30" fillId="0" borderId="148" xfId="161" applyFont="1" applyBorder="1" applyAlignment="1">
      <alignment horizontal="center" vertical="center"/>
      <protection/>
    </xf>
    <xf numFmtId="0" fontId="48" fillId="0" borderId="0" xfId="161" applyFont="1" applyBorder="1" applyAlignment="1">
      <alignment horizontal="left"/>
      <protection/>
    </xf>
    <xf numFmtId="0" fontId="49" fillId="0" borderId="0" xfId="161" applyFont="1" applyBorder="1" applyAlignment="1">
      <alignment horizontal="left"/>
      <protection/>
    </xf>
    <xf numFmtId="0" fontId="50" fillId="0" borderId="0" xfId="161" applyFont="1" applyBorder="1" applyAlignment="1">
      <alignment horizontal="left"/>
      <protection/>
    </xf>
    <xf numFmtId="0" fontId="30" fillId="0" borderId="26" xfId="175" applyFont="1" applyFill="1" applyBorder="1" applyAlignment="1">
      <alignment horizontal="center" vertical="center" wrapText="1"/>
      <protection/>
    </xf>
    <xf numFmtId="0" fontId="30" fillId="0" borderId="29" xfId="175" applyFont="1" applyFill="1" applyBorder="1" applyAlignment="1">
      <alignment horizontal="center" vertical="center" wrapText="1"/>
      <protection/>
    </xf>
    <xf numFmtId="0" fontId="30" fillId="0" borderId="203" xfId="175" applyFont="1" applyFill="1" applyBorder="1" applyAlignment="1">
      <alignment horizontal="center" vertical="center" wrapText="1"/>
      <protection/>
    </xf>
    <xf numFmtId="166" fontId="29" fillId="0" borderId="0" xfId="0" applyNumberFormat="1" applyFont="1" applyFill="1" applyBorder="1" applyAlignment="1">
      <alignment horizontal="center" vertical="center" wrapText="1"/>
    </xf>
    <xf numFmtId="166" fontId="37" fillId="0" borderId="43" xfId="0" applyNumberFormat="1" applyFont="1" applyFill="1" applyBorder="1" applyAlignment="1" applyProtection="1">
      <alignment horizontal="right" wrapText="1"/>
      <protection/>
    </xf>
    <xf numFmtId="0" fontId="30" fillId="0" borderId="204" xfId="175" applyFont="1" applyFill="1" applyBorder="1" applyAlignment="1">
      <alignment horizontal="center" vertical="center" wrapText="1"/>
      <protection/>
    </xf>
    <xf numFmtId="0" fontId="30" fillId="0" borderId="60" xfId="175" applyFont="1" applyFill="1" applyBorder="1" applyAlignment="1">
      <alignment horizontal="center" vertical="center" wrapText="1"/>
      <protection/>
    </xf>
    <xf numFmtId="0" fontId="30" fillId="0" borderId="205" xfId="175" applyFont="1" applyFill="1" applyBorder="1" applyAlignment="1">
      <alignment horizontal="center" vertical="center" wrapText="1"/>
      <protection/>
    </xf>
    <xf numFmtId="0" fontId="30" fillId="0" borderId="206" xfId="175" applyFont="1" applyFill="1" applyBorder="1" applyAlignment="1">
      <alignment horizontal="center" vertical="center"/>
      <protection/>
    </xf>
    <xf numFmtId="0" fontId="53" fillId="0" borderId="0" xfId="153" applyFont="1" applyBorder="1" applyAlignment="1">
      <alignment horizontal="center" vertical="center" wrapText="1"/>
      <protection/>
    </xf>
    <xf numFmtId="0" fontId="54" fillId="0" borderId="0" xfId="153" applyFont="1" applyBorder="1" applyAlignment="1">
      <alignment horizontal="center"/>
      <protection/>
    </xf>
    <xf numFmtId="0" fontId="50" fillId="0" borderId="20" xfId="153" applyFont="1" applyBorder="1" applyAlignment="1">
      <alignment horizontal="center" vertical="center" wrapText="1"/>
      <protection/>
    </xf>
    <xf numFmtId="0" fontId="48" fillId="0" borderId="23" xfId="153" applyFont="1" applyBorder="1" applyAlignment="1">
      <alignment horizontal="left" wrapText="1"/>
      <protection/>
    </xf>
    <xf numFmtId="0" fontId="48" fillId="0" borderId="26" xfId="153" applyFont="1" applyBorder="1" applyAlignment="1">
      <alignment horizontal="left" wrapText="1"/>
      <protection/>
    </xf>
    <xf numFmtId="0" fontId="50" fillId="0" borderId="102" xfId="153" applyFont="1" applyBorder="1" applyAlignment="1">
      <alignment/>
      <protection/>
    </xf>
    <xf numFmtId="0" fontId="29" fillId="0" borderId="44" xfId="153" applyFont="1" applyBorder="1" applyAlignment="1">
      <alignment horizontal="center"/>
      <protection/>
    </xf>
    <xf numFmtId="0" fontId="52" fillId="0" borderId="0" xfId="153" applyFont="1" applyBorder="1">
      <alignment/>
      <protection/>
    </xf>
    <xf numFmtId="0" fontId="48" fillId="0" borderId="26" xfId="153" applyFont="1" applyBorder="1" applyAlignment="1">
      <alignment horizontal="left"/>
      <protection/>
    </xf>
    <xf numFmtId="0" fontId="48" fillId="0" borderId="35" xfId="153" applyFont="1" applyBorder="1" applyAlignment="1">
      <alignment horizontal="left"/>
      <protection/>
    </xf>
    <xf numFmtId="0" fontId="56" fillId="0" borderId="26" xfId="153" applyFont="1" applyBorder="1" applyAlignment="1">
      <alignment horizontal="left" wrapText="1" indent="1"/>
      <protection/>
    </xf>
    <xf numFmtId="0" fontId="50" fillId="0" borderId="102" xfId="153" applyFont="1" applyBorder="1" applyAlignment="1">
      <alignment horizontal="left"/>
      <protection/>
    </xf>
    <xf numFmtId="0" fontId="48" fillId="0" borderId="102" xfId="153" applyFont="1" applyBorder="1" applyAlignment="1">
      <alignment horizontal="left"/>
      <protection/>
    </xf>
    <xf numFmtId="0" fontId="29" fillId="0" borderId="0" xfId="212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166" fontId="50" fillId="0" borderId="19" xfId="209" applyNumberFormat="1" applyFont="1" applyBorder="1" applyAlignment="1">
      <alignment horizontal="center" vertical="center"/>
      <protection/>
    </xf>
    <xf numFmtId="166" fontId="30" fillId="0" borderId="37" xfId="209" applyNumberFormat="1" applyFont="1" applyFill="1" applyBorder="1" applyAlignment="1">
      <alignment horizontal="center" vertical="center"/>
      <protection/>
    </xf>
    <xf numFmtId="166" fontId="30" fillId="0" borderId="37" xfId="209" applyNumberFormat="1" applyFont="1" applyBorder="1" applyAlignment="1">
      <alignment horizontal="center" vertical="center" wrapText="1"/>
      <protection/>
    </xf>
    <xf numFmtId="166" fontId="30" fillId="0" borderId="21" xfId="209" applyNumberFormat="1" applyFont="1" applyBorder="1" applyAlignment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166" fontId="30" fillId="0" borderId="0" xfId="208" applyNumberFormat="1" applyFont="1" applyFill="1" applyBorder="1" applyAlignment="1">
      <alignment vertical="center" wrapText="1"/>
      <protection/>
    </xf>
    <xf numFmtId="166" fontId="30" fillId="0" borderId="0" xfId="208" applyNumberFormat="1" applyFont="1" applyFill="1" applyBorder="1" applyAlignment="1">
      <alignment horizontal="left" vertical="center" wrapText="1"/>
      <protection/>
    </xf>
    <xf numFmtId="166" fontId="23" fillId="0" borderId="0" xfId="208" applyNumberFormat="1" applyFont="1" applyFill="1" applyBorder="1" applyAlignment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 wrapText="1"/>
    </xf>
    <xf numFmtId="0" fontId="38" fillId="0" borderId="43" xfId="0" applyFont="1" applyBorder="1" applyAlignment="1">
      <alignment horizontal="right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66" fontId="64" fillId="0" borderId="0" xfId="213" applyNumberFormat="1" applyFont="1" applyFill="1" applyBorder="1" applyAlignment="1" applyProtection="1">
      <alignment horizontal="center" vertical="center"/>
      <protection/>
    </xf>
    <xf numFmtId="0" fontId="31" fillId="0" borderId="0" xfId="215" applyFont="1" applyFill="1" applyBorder="1" applyAlignment="1" applyProtection="1">
      <alignment horizontal="center" vertical="center" wrapText="1"/>
      <protection/>
    </xf>
    <xf numFmtId="0" fontId="33" fillId="0" borderId="65" xfId="215" applyFont="1" applyFill="1" applyBorder="1" applyAlignment="1" applyProtection="1">
      <alignment horizontal="left" vertical="center" indent="1"/>
      <protection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207" xfId="0" applyFont="1" applyFill="1" applyBorder="1" applyAlignment="1">
      <alignment horizontal="justify" vertical="center" wrapText="1"/>
    </xf>
    <xf numFmtId="0" fontId="28" fillId="0" borderId="0" xfId="214" applyFont="1" applyFill="1" applyBorder="1" applyAlignment="1">
      <alignment horizontal="center" vertical="center" wrapText="1"/>
      <protection/>
    </xf>
    <xf numFmtId="0" fontId="53" fillId="0" borderId="0" xfId="184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/>
    </xf>
    <xf numFmtId="0" fontId="53" fillId="0" borderId="0" xfId="184" applyFont="1" applyBorder="1" applyAlignment="1">
      <alignment horizontal="center" vertical="center"/>
      <protection/>
    </xf>
    <xf numFmtId="0" fontId="31" fillId="0" borderId="0" xfId="213" applyFont="1" applyFill="1" applyBorder="1" applyAlignment="1" applyProtection="1">
      <alignment horizontal="center" wrapText="1"/>
      <protection/>
    </xf>
    <xf numFmtId="166" fontId="33" fillId="0" borderId="0" xfId="213" applyNumberFormat="1" applyFont="1" applyFill="1" applyBorder="1" applyAlignment="1" applyProtection="1">
      <alignment horizontal="left"/>
      <protection/>
    </xf>
    <xf numFmtId="0" fontId="28" fillId="0" borderId="0" xfId="183" applyFont="1" applyBorder="1" applyAlignment="1">
      <alignment horizontal="center" vertical="center" wrapText="1"/>
      <protection/>
    </xf>
    <xf numFmtId="0" fontId="50" fillId="0" borderId="0" xfId="183" applyFont="1" applyBorder="1" applyAlignment="1">
      <alignment horizontal="center" wrapText="1"/>
      <protection/>
    </xf>
    <xf numFmtId="0" fontId="37" fillId="0" borderId="0" xfId="183" applyFont="1" applyBorder="1" applyAlignment="1">
      <alignment horizontal="right"/>
      <protection/>
    </xf>
    <xf numFmtId="0" fontId="50" fillId="0" borderId="74" xfId="183" applyFont="1" applyBorder="1" applyAlignment="1">
      <alignment horizontal="center" vertical="center" wrapText="1"/>
      <protection/>
    </xf>
    <xf numFmtId="0" fontId="50" fillId="0" borderId="71" xfId="183" applyFont="1" applyBorder="1" applyAlignment="1">
      <alignment horizontal="center" vertical="center" wrapText="1"/>
      <protection/>
    </xf>
    <xf numFmtId="0" fontId="50" fillId="0" borderId="37" xfId="183" applyFont="1" applyBorder="1" applyAlignment="1">
      <alignment horizontal="center" vertical="center" wrapText="1"/>
      <protection/>
    </xf>
    <xf numFmtId="0" fontId="50" fillId="0" borderId="47" xfId="183" applyFont="1" applyBorder="1" applyAlignment="1">
      <alignment horizontal="center" vertical="center" wrapText="1"/>
      <protection/>
    </xf>
    <xf numFmtId="0" fontId="53" fillId="0" borderId="0" xfId="185" applyFont="1" applyBorder="1" applyAlignment="1">
      <alignment horizontal="center" vertical="center" wrapText="1"/>
      <protection/>
    </xf>
    <xf numFmtId="0" fontId="54" fillId="0" borderId="46" xfId="185" applyFont="1" applyBorder="1" applyAlignment="1">
      <alignment horizontal="center" vertical="center" wrapText="1"/>
      <protection/>
    </xf>
    <xf numFmtId="0" fontId="54" fillId="0" borderId="74" xfId="185" applyFont="1" applyBorder="1" applyAlignment="1">
      <alignment horizontal="center" vertical="center"/>
      <protection/>
    </xf>
    <xf numFmtId="0" fontId="54" fillId="0" borderId="74" xfId="185" applyFont="1" applyBorder="1" applyAlignment="1">
      <alignment horizontal="center" vertical="center" wrapText="1"/>
      <protection/>
    </xf>
    <xf numFmtId="166" fontId="31" fillId="0" borderId="0" xfId="213" applyNumberFormat="1" applyFont="1" applyFill="1" applyBorder="1" applyAlignment="1" applyProtection="1">
      <alignment horizontal="center" vertical="center" wrapText="1"/>
      <protection/>
    </xf>
    <xf numFmtId="166" fontId="64" fillId="0" borderId="0" xfId="213" applyNumberFormat="1" applyFont="1" applyFill="1" applyBorder="1" applyAlignment="1" applyProtection="1">
      <alignment horizontal="center" vertical="center" wrapText="1"/>
      <protection/>
    </xf>
  </cellXfs>
  <cellStyles count="22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 1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10" xfId="101"/>
    <cellStyle name="Ezres 11" xfId="102"/>
    <cellStyle name="Ezres 2" xfId="103"/>
    <cellStyle name="Ezres 2 2" xfId="104"/>
    <cellStyle name="Ezres 2 3" xfId="105"/>
    <cellStyle name="Ezres 3" xfId="106"/>
    <cellStyle name="Ezres 3 2" xfId="107"/>
    <cellStyle name="Ezres 3 3" xfId="108"/>
    <cellStyle name="Ezres 3_2009. évi beszámoló mellékletei 04.14" xfId="109"/>
    <cellStyle name="Ezres 4" xfId="110"/>
    <cellStyle name="Ezres 4 2" xfId="111"/>
    <cellStyle name="Ezres 5" xfId="112"/>
    <cellStyle name="Ezres 6" xfId="113"/>
    <cellStyle name="Ezres 7" xfId="114"/>
    <cellStyle name="Ezres 8" xfId="115"/>
    <cellStyle name="Ezres 9" xfId="116"/>
    <cellStyle name="Ezres 9 2" xfId="117"/>
    <cellStyle name="Figyelmeztetés" xfId="118"/>
    <cellStyle name="Figyelmeztetés 2" xfId="119"/>
    <cellStyle name="Good 1" xfId="120"/>
    <cellStyle name="Heading 1 1" xfId="121"/>
    <cellStyle name="Heading 2 1" xfId="122"/>
    <cellStyle name="Heading 3" xfId="123"/>
    <cellStyle name="Heading 4" xfId="124"/>
    <cellStyle name="Hiperhivatkozás" xfId="125"/>
    <cellStyle name="Hivatkozott cella" xfId="126"/>
    <cellStyle name="Hivatkozott cella 2" xfId="127"/>
    <cellStyle name="Input" xfId="128"/>
    <cellStyle name="Jegyzet" xfId="129"/>
    <cellStyle name="Jegyzet 2" xfId="130"/>
    <cellStyle name="Jelölőszín (1) 2" xfId="131"/>
    <cellStyle name="Jelölőszín (2) 2" xfId="132"/>
    <cellStyle name="Jelölőszín (3) 2" xfId="133"/>
    <cellStyle name="Jelölőszín (4) 2" xfId="134"/>
    <cellStyle name="Jelölőszín (5) 2" xfId="135"/>
    <cellStyle name="Jelölőszín (6) 2" xfId="136"/>
    <cellStyle name="Jó" xfId="137"/>
    <cellStyle name="Jó 2" xfId="138"/>
    <cellStyle name="Kimenet" xfId="139"/>
    <cellStyle name="Kimenet 2" xfId="140"/>
    <cellStyle name="Linked Cell" xfId="141"/>
    <cellStyle name="Magyarázó szöveg" xfId="142"/>
    <cellStyle name="Magyarázó szöveg 2" xfId="143"/>
    <cellStyle name="Már látott hiperhivatkozás" xfId="144"/>
    <cellStyle name="Neutral 1" xfId="145"/>
    <cellStyle name="Normál 10" xfId="146"/>
    <cellStyle name="Normál 11" xfId="147"/>
    <cellStyle name="Normál 12" xfId="148"/>
    <cellStyle name="Normál 13" xfId="149"/>
    <cellStyle name="Normál 14" xfId="150"/>
    <cellStyle name="Normál 15" xfId="151"/>
    <cellStyle name="Normál 16" xfId="152"/>
    <cellStyle name="Normál 17" xfId="153"/>
    <cellStyle name="Normál 17 2" xfId="154"/>
    <cellStyle name="Normál 17 2 3" xfId="155"/>
    <cellStyle name="Normál 17 2 3 2" xfId="156"/>
    <cellStyle name="Normál 18" xfId="157"/>
    <cellStyle name="Normál 19" xfId="158"/>
    <cellStyle name="Normál 2" xfId="159"/>
    <cellStyle name="Normál 2 2" xfId="160"/>
    <cellStyle name="Normál 2 2 10" xfId="161"/>
    <cellStyle name="Normál 2 2 2" xfId="162"/>
    <cellStyle name="Normál 2 2 3" xfId="163"/>
    <cellStyle name="Normál 2 2 3 2" xfId="164"/>
    <cellStyle name="Normál 2 2_2009. évi beszámoló mellékletei 04.14" xfId="165"/>
    <cellStyle name="Normál 2 3" xfId="166"/>
    <cellStyle name="Normál 2 4" xfId="167"/>
    <cellStyle name="Normál 2 4 2" xfId="168"/>
    <cellStyle name="Normál 2 5" xfId="169"/>
    <cellStyle name="Normál 2_2.sz.melléklet intézmények pontosított 0203" xfId="170"/>
    <cellStyle name="Normál 20" xfId="171"/>
    <cellStyle name="Normál 21" xfId="172"/>
    <cellStyle name="Normál 22" xfId="173"/>
    <cellStyle name="Normál 22 2" xfId="174"/>
    <cellStyle name="Normál 22 3" xfId="175"/>
    <cellStyle name="Normál 22 3 2" xfId="176"/>
    <cellStyle name="Normál 22 3 2 2" xfId="177"/>
    <cellStyle name="Normál 23" xfId="178"/>
    <cellStyle name="Normál 23 2" xfId="179"/>
    <cellStyle name="Normál 24" xfId="180"/>
    <cellStyle name="Normál 25" xfId="181"/>
    <cellStyle name="Normál 25 2" xfId="182"/>
    <cellStyle name="Normál 26" xfId="183"/>
    <cellStyle name="Normál 27" xfId="184"/>
    <cellStyle name="Normál 28" xfId="185"/>
    <cellStyle name="Normál 29" xfId="186"/>
    <cellStyle name="Normál 3" xfId="187"/>
    <cellStyle name="Normál 3 2" xfId="188"/>
    <cellStyle name="Normál 3 3" xfId="189"/>
    <cellStyle name="Normál 3_TGA 2013 2_4_Köztisztaság" xfId="190"/>
    <cellStyle name="Normál 4" xfId="191"/>
    <cellStyle name="Normál 4 2" xfId="192"/>
    <cellStyle name="Normál 4 2 2" xfId="193"/>
    <cellStyle name="Normál 4 2 3" xfId="194"/>
    <cellStyle name="Normál 4_EU támogatott feladatok 0208" xfId="195"/>
    <cellStyle name="Normál 5" xfId="196"/>
    <cellStyle name="Normál 5 2" xfId="197"/>
    <cellStyle name="Normál 5 3" xfId="198"/>
    <cellStyle name="Normál 5 3 2" xfId="199"/>
    <cellStyle name="Normál 6" xfId="200"/>
    <cellStyle name="Normál 7" xfId="201"/>
    <cellStyle name="Normál 7 2" xfId="202"/>
    <cellStyle name="Normál 7 3" xfId="203"/>
    <cellStyle name="Normál 8" xfId="204"/>
    <cellStyle name="Normál 9" xfId="205"/>
    <cellStyle name="Normál_11. KV összesítő 2011.tervegyeztetés lezárt jegyzőkönyvek" xfId="206"/>
    <cellStyle name="Normál_2001 évi terv" xfId="207"/>
    <cellStyle name="Normál_2003 évi kv javaslat" xfId="208"/>
    <cellStyle name="Normál_Függelékek és egyéb táblák 02.06" xfId="209"/>
    <cellStyle name="Normál_Intézményi jegyzőkönyvek 2006  január 2-6 (rendeletbe előkészítő)" xfId="210"/>
    <cellStyle name="Normal_KARSZJ3" xfId="211"/>
    <cellStyle name="Normál_ktgvetés mellékletei 2012 01 20" xfId="212"/>
    <cellStyle name="Normál_KVRENMUNKA" xfId="213"/>
    <cellStyle name="Normál_létszám tájékoztató" xfId="214"/>
    <cellStyle name="Normál_SEGEDLETEK" xfId="215"/>
    <cellStyle name="Normal_tanusitv" xfId="216"/>
    <cellStyle name="Note 1" xfId="217"/>
    <cellStyle name="Output" xfId="218"/>
    <cellStyle name="Összesen" xfId="219"/>
    <cellStyle name="Összesen 2" xfId="220"/>
    <cellStyle name="Currency" xfId="221"/>
    <cellStyle name="Currency [0]" xfId="222"/>
    <cellStyle name="Pénznem 2" xfId="223"/>
    <cellStyle name="Rossz" xfId="224"/>
    <cellStyle name="Rossz 2" xfId="225"/>
    <cellStyle name="Semleges" xfId="226"/>
    <cellStyle name="Semleges 2" xfId="227"/>
    <cellStyle name="Stílus 1" xfId="228"/>
    <cellStyle name="Számítás" xfId="229"/>
    <cellStyle name="Számítás 2" xfId="230"/>
    <cellStyle name="Percent" xfId="231"/>
    <cellStyle name="Százalék 2" xfId="232"/>
    <cellStyle name="Százalék 2 2" xfId="233"/>
    <cellStyle name="Százalék 3" xfId="234"/>
    <cellStyle name="Százalék 4" xfId="235"/>
    <cellStyle name="Title" xfId="236"/>
    <cellStyle name="Total" xfId="237"/>
    <cellStyle name="Warning Text" xfId="238"/>
  </cellStyles>
  <dxfs count="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\Documents\2020.el&#337;ir-m&#243;d\2020.I.negyed&#233;v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\Documents\2020.el&#337;ir-m&#243;d\2020.I.negyed&#233;v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C9"/>
  <sheetViews>
    <sheetView zoomScale="120" zoomScaleNormal="120" zoomScalePageLayoutView="0" workbookViewId="0" topLeftCell="A1">
      <selection activeCell="A1" sqref="A1:C2"/>
    </sheetView>
  </sheetViews>
  <sheetFormatPr defaultColWidth="10.625" defaultRowHeight="12.75"/>
  <cols>
    <col min="1" max="2" width="8.625" style="1" customWidth="1"/>
    <col min="3" max="3" width="73.375" style="2" customWidth="1"/>
    <col min="4" max="16384" width="10.625" style="2" customWidth="1"/>
  </cols>
  <sheetData>
    <row r="1" spans="1:3" ht="12.75" customHeight="1">
      <c r="A1" s="1285" t="s">
        <v>0</v>
      </c>
      <c r="B1" s="1285"/>
      <c r="C1" s="1285"/>
    </row>
    <row r="2" spans="1:3" ht="41.25" customHeight="1">
      <c r="A2" s="1285"/>
      <c r="B2" s="1285"/>
      <c r="C2" s="1285"/>
    </row>
    <row r="4" spans="1:3" s="6" customFormat="1" ht="31.5">
      <c r="A4" s="3" t="s">
        <v>1</v>
      </c>
      <c r="B4" s="4" t="s">
        <v>2</v>
      </c>
      <c r="C4" s="5" t="s">
        <v>3</v>
      </c>
    </row>
    <row r="5" spans="1:3" s="10" customFormat="1" ht="24" customHeight="1">
      <c r="A5" s="7" t="s">
        <v>4</v>
      </c>
      <c r="B5" s="8"/>
      <c r="C5" s="9" t="s">
        <v>5</v>
      </c>
    </row>
    <row r="6" spans="1:3" s="10" customFormat="1" ht="24" customHeight="1">
      <c r="A6" s="11"/>
      <c r="B6" s="12" t="s">
        <v>6</v>
      </c>
      <c r="C6" s="13"/>
    </row>
    <row r="7" spans="1:3" s="10" customFormat="1" ht="24" customHeight="1">
      <c r="A7" s="11" t="s">
        <v>7</v>
      </c>
      <c r="B7" s="12"/>
      <c r="C7" s="14" t="s">
        <v>8</v>
      </c>
    </row>
    <row r="8" spans="1:3" s="10" customFormat="1" ht="24" customHeight="1">
      <c r="A8" s="15"/>
      <c r="B8" s="16" t="s">
        <v>6</v>
      </c>
      <c r="C8" s="17"/>
    </row>
    <row r="9" spans="1:3" s="10" customFormat="1" ht="19.5" customHeight="1">
      <c r="A9" s="18"/>
      <c r="B9" s="18"/>
      <c r="C9" s="19"/>
    </row>
  </sheetData>
  <sheetProtection selectLockedCells="1" selectUnlockedCells="1"/>
  <mergeCells count="1">
    <mergeCell ref="A1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Q10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5.00390625" style="320" customWidth="1"/>
    <col min="2" max="8" width="17.00390625" style="320" customWidth="1"/>
    <col min="9" max="9" width="16.00390625" style="320" customWidth="1"/>
    <col min="10" max="10" width="17.00390625" style="320" customWidth="1"/>
    <col min="11" max="11" width="12.625" style="320" customWidth="1"/>
    <col min="12" max="12" width="13.625" style="320" customWidth="1"/>
    <col min="13" max="14" width="12.00390625" style="320" customWidth="1"/>
    <col min="15" max="16384" width="9.375" style="320" customWidth="1"/>
  </cols>
  <sheetData>
    <row r="1" spans="1:14" ht="57.75" customHeight="1">
      <c r="A1" s="1336" t="s">
        <v>507</v>
      </c>
      <c r="B1" s="1336"/>
      <c r="C1" s="1336"/>
      <c r="D1" s="1336"/>
      <c r="E1" s="1336"/>
      <c r="F1" s="1336"/>
      <c r="G1" s="1336"/>
      <c r="H1" s="1336"/>
      <c r="I1" s="1336"/>
      <c r="J1" s="1336"/>
      <c r="K1" s="321"/>
      <c r="L1" s="321"/>
      <c r="M1" s="321"/>
      <c r="N1" s="321"/>
    </row>
    <row r="2" spans="1:15" ht="20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1337"/>
      <c r="N2" s="1337"/>
      <c r="O2" s="322"/>
    </row>
    <row r="3" spans="1:17" ht="22.5" customHeight="1">
      <c r="A3" s="323"/>
      <c r="B3" s="324"/>
      <c r="C3" s="324"/>
      <c r="D3" s="324"/>
      <c r="E3" s="324"/>
      <c r="F3" s="324"/>
      <c r="G3" s="324"/>
      <c r="H3" s="324"/>
      <c r="I3" s="324"/>
      <c r="J3" s="325" t="s">
        <v>11</v>
      </c>
      <c r="K3" s="324"/>
      <c r="L3" s="326"/>
      <c r="M3" s="326"/>
      <c r="N3" s="326"/>
      <c r="O3" s="322"/>
      <c r="P3" s="322"/>
      <c r="Q3" s="322"/>
    </row>
    <row r="4" spans="1:17" ht="22.5" customHeight="1">
      <c r="A4" s="1338" t="s">
        <v>292</v>
      </c>
      <c r="B4" s="1339" t="s">
        <v>508</v>
      </c>
      <c r="C4" s="1339"/>
      <c r="D4" s="1339"/>
      <c r="E4" s="1339"/>
      <c r="F4" s="1339" t="s">
        <v>509</v>
      </c>
      <c r="G4" s="1339"/>
      <c r="H4" s="1340" t="s">
        <v>510</v>
      </c>
      <c r="I4" s="1340"/>
      <c r="J4" s="1341" t="s">
        <v>511</v>
      </c>
      <c r="K4" s="324"/>
      <c r="L4" s="327"/>
      <c r="M4" s="327"/>
      <c r="N4" s="326"/>
      <c r="O4" s="322"/>
      <c r="P4" s="322"/>
      <c r="Q4" s="322"/>
    </row>
    <row r="5" spans="1:17" ht="62.25" customHeight="1">
      <c r="A5" s="1338"/>
      <c r="B5" s="328" t="s">
        <v>512</v>
      </c>
      <c r="C5" s="328" t="s">
        <v>513</v>
      </c>
      <c r="D5" s="329" t="s">
        <v>514</v>
      </c>
      <c r="E5" s="328" t="s">
        <v>513</v>
      </c>
      <c r="F5" s="329" t="s">
        <v>509</v>
      </c>
      <c r="G5" s="328" t="s">
        <v>513</v>
      </c>
      <c r="H5" s="328" t="s">
        <v>515</v>
      </c>
      <c r="I5" s="328" t="s">
        <v>513</v>
      </c>
      <c r="J5" s="1341"/>
      <c r="K5" s="330"/>
      <c r="L5" s="330"/>
      <c r="M5" s="330"/>
      <c r="N5" s="326"/>
      <c r="O5" s="322"/>
      <c r="P5" s="322"/>
      <c r="Q5" s="322"/>
    </row>
    <row r="6" spans="1:10" ht="32.25" customHeight="1">
      <c r="A6" s="331" t="s">
        <v>5</v>
      </c>
      <c r="B6" s="332">
        <v>242677462</v>
      </c>
      <c r="C6" s="333">
        <f>B6/J6</f>
        <v>0.5753064400568396</v>
      </c>
      <c r="D6" s="332">
        <v>50796465</v>
      </c>
      <c r="E6" s="334">
        <f>D6/J6*100</f>
        <v>12.042129172515349</v>
      </c>
      <c r="F6" s="335">
        <v>84521374</v>
      </c>
      <c r="G6" s="336">
        <f>F6/J6*100</f>
        <v>20.03716801053932</v>
      </c>
      <c r="H6" s="335">
        <v>43827653</v>
      </c>
      <c r="I6" s="336"/>
      <c r="J6" s="337">
        <f>B6+D6+F6+H6</f>
        <v>421822954</v>
      </c>
    </row>
    <row r="7" spans="1:10" ht="27" customHeight="1">
      <c r="A7" s="338" t="s">
        <v>8</v>
      </c>
      <c r="B7" s="332">
        <v>19737671</v>
      </c>
      <c r="C7" s="333">
        <f>B7/J7*100</f>
        <v>98.11420051003532</v>
      </c>
      <c r="D7" s="332"/>
      <c r="E7" s="335"/>
      <c r="F7" s="335">
        <v>220000</v>
      </c>
      <c r="G7" s="336">
        <f>F7/J7*100</f>
        <v>1.0936003600530058</v>
      </c>
      <c r="H7" s="335">
        <v>159367</v>
      </c>
      <c r="I7" s="336">
        <f>H7/J7*100</f>
        <v>0.7921991299116699</v>
      </c>
      <c r="J7" s="339">
        <f>B7+D7+F7+H7</f>
        <v>20117038</v>
      </c>
    </row>
    <row r="8" spans="1:10" ht="40.5" customHeight="1">
      <c r="A8" s="340" t="s">
        <v>516</v>
      </c>
      <c r="B8" s="341">
        <f aca="true" t="shared" si="0" ref="B8:I8">B7</f>
        <v>19737671</v>
      </c>
      <c r="C8" s="341">
        <f t="shared" si="0"/>
        <v>98.11420051003532</v>
      </c>
      <c r="D8" s="341">
        <f t="shared" si="0"/>
        <v>0</v>
      </c>
      <c r="E8" s="342">
        <f t="shared" si="0"/>
        <v>0</v>
      </c>
      <c r="F8" s="342">
        <f t="shared" si="0"/>
        <v>220000</v>
      </c>
      <c r="G8" s="342">
        <f t="shared" si="0"/>
        <v>1.0936003600530058</v>
      </c>
      <c r="H8" s="342">
        <f t="shared" si="0"/>
        <v>159367</v>
      </c>
      <c r="I8" s="342">
        <f t="shared" si="0"/>
        <v>0.7921991299116699</v>
      </c>
      <c r="J8" s="343">
        <f>J7</f>
        <v>20117038</v>
      </c>
    </row>
    <row r="9" spans="1:10" ht="42.75" customHeight="1">
      <c r="A9" s="340" t="s">
        <v>517</v>
      </c>
      <c r="B9" s="342">
        <f aca="true" t="shared" si="1" ref="B9:I9">B6</f>
        <v>242677462</v>
      </c>
      <c r="C9" s="342">
        <f t="shared" si="1"/>
        <v>0.5753064400568396</v>
      </c>
      <c r="D9" s="342">
        <f t="shared" si="1"/>
        <v>50796465</v>
      </c>
      <c r="E9" s="342">
        <f t="shared" si="1"/>
        <v>12.042129172515349</v>
      </c>
      <c r="F9" s="342">
        <f t="shared" si="1"/>
        <v>84521374</v>
      </c>
      <c r="G9" s="342">
        <f t="shared" si="1"/>
        <v>20.03716801053932</v>
      </c>
      <c r="H9" s="342">
        <f t="shared" si="1"/>
        <v>43827653</v>
      </c>
      <c r="I9" s="342">
        <f t="shared" si="1"/>
        <v>0</v>
      </c>
      <c r="J9" s="344">
        <f>J6</f>
        <v>421822954</v>
      </c>
    </row>
    <row r="10" spans="1:10" ht="59.25" customHeight="1">
      <c r="A10" s="340" t="s">
        <v>518</v>
      </c>
      <c r="B10" s="342">
        <f>SUM(B8:B9)</f>
        <v>262415133</v>
      </c>
      <c r="C10" s="345">
        <f>ROUND(B10/J10*100,2)</f>
        <v>59.38</v>
      </c>
      <c r="D10" s="342">
        <f>SUM(D8:D9)</f>
        <v>50796465</v>
      </c>
      <c r="E10" s="345">
        <f>ROUND(D10/J10*100,2)</f>
        <v>11.49</v>
      </c>
      <c r="F10" s="342">
        <f>SUM(F8:F9)</f>
        <v>84741374</v>
      </c>
      <c r="G10" s="345">
        <f>ROUND((F10/J10)*100,2)</f>
        <v>19.17</v>
      </c>
      <c r="H10" s="342">
        <f>H8+H9</f>
        <v>43987020</v>
      </c>
      <c r="I10" s="345">
        <f>H10/J10*100</f>
        <v>9.953165768261135</v>
      </c>
      <c r="J10" s="344">
        <f>SUM(F10,D10,B10,H10)</f>
        <v>441939992</v>
      </c>
    </row>
  </sheetData>
  <sheetProtection selectLockedCells="1" selectUnlockedCells="1"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5118110236220472"/>
  <pageSetup fitToHeight="1" fitToWidth="1" horizontalDpi="300" verticalDpi="300" orientation="landscape" paperSize="9" scale="78" r:id="rId1"/>
  <headerFooter alignWithMargins="0">
    <oddHeader>&amp;R&amp;"Times New Roman CE,Félkövér dőlt"&amp;11 7. melléklet a ........./2021. (........)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K128"/>
  <sheetViews>
    <sheetView zoomScale="120" zoomScaleNormal="120" zoomScalePageLayoutView="0" workbookViewId="0" topLeftCell="A1">
      <selection activeCell="A1" sqref="A1:F1"/>
    </sheetView>
  </sheetViews>
  <sheetFormatPr defaultColWidth="9.00390625" defaultRowHeight="12.75"/>
  <cols>
    <col min="1" max="1" width="34.375" style="346" customWidth="1"/>
    <col min="2" max="6" width="16.375" style="346" customWidth="1"/>
    <col min="7" max="7" width="13.625" style="346" customWidth="1"/>
    <col min="8" max="16384" width="9.375" style="346" customWidth="1"/>
  </cols>
  <sheetData>
    <row r="1" spans="1:7" ht="39.75" customHeight="1">
      <c r="A1" s="1342" t="s">
        <v>519</v>
      </c>
      <c r="B1" s="1342"/>
      <c r="C1" s="1342"/>
      <c r="D1" s="1342"/>
      <c r="E1" s="1342"/>
      <c r="F1" s="1342"/>
      <c r="G1" s="347"/>
    </row>
    <row r="2" spans="1:7" ht="15.75" customHeight="1">
      <c r="A2" s="1343"/>
      <c r="B2" s="1343"/>
      <c r="C2" s="1343"/>
      <c r="D2" s="1343"/>
      <c r="E2" s="1343"/>
      <c r="F2" s="1343"/>
      <c r="G2" s="347"/>
    </row>
    <row r="3" spans="1:7" ht="15.75" customHeight="1">
      <c r="A3" s="348"/>
      <c r="B3" s="349"/>
      <c r="C3" s="349"/>
      <c r="D3" s="350"/>
      <c r="E3" s="350"/>
      <c r="F3" s="350"/>
      <c r="G3" s="350"/>
    </row>
    <row r="4" spans="1:11" ht="15.75" customHeight="1">
      <c r="A4" s="351" t="s">
        <v>520</v>
      </c>
      <c r="B4" s="1344" t="s">
        <v>521</v>
      </c>
      <c r="C4" s="1344"/>
      <c r="D4" s="1344"/>
      <c r="E4" s="1344"/>
      <c r="F4" s="1344"/>
      <c r="G4" s="353"/>
      <c r="H4" s="354"/>
      <c r="I4" s="354"/>
      <c r="J4" s="354"/>
      <c r="K4" s="354"/>
    </row>
    <row r="5" spans="1:11" ht="15.75" customHeight="1">
      <c r="A5" s="351" t="s">
        <v>522</v>
      </c>
      <c r="B5" s="1345" t="s">
        <v>523</v>
      </c>
      <c r="C5" s="1345"/>
      <c r="D5" s="1345"/>
      <c r="E5" s="352"/>
      <c r="F5" s="352"/>
      <c r="G5" s="355"/>
      <c r="H5" s="354"/>
      <c r="I5" s="354"/>
      <c r="J5" s="354"/>
      <c r="K5" s="354"/>
    </row>
    <row r="6" spans="1:11" ht="15.75" customHeight="1">
      <c r="A6" s="351" t="s">
        <v>524</v>
      </c>
      <c r="B6" s="356">
        <v>29999999</v>
      </c>
      <c r="C6" s="357"/>
      <c r="D6" s="357"/>
      <c r="E6" s="357"/>
      <c r="F6" s="357"/>
      <c r="G6" s="358"/>
      <c r="H6" s="354"/>
      <c r="I6" s="354"/>
      <c r="J6" s="354"/>
      <c r="K6" s="354"/>
    </row>
    <row r="7" spans="1:11" ht="15.75" customHeight="1">
      <c r="A7" s="351" t="s">
        <v>525</v>
      </c>
      <c r="B7" s="359" t="s">
        <v>526</v>
      </c>
      <c r="C7" s="357"/>
      <c r="D7" s="357"/>
      <c r="E7" s="357"/>
      <c r="F7" s="360"/>
      <c r="G7" s="358"/>
      <c r="H7" s="354"/>
      <c r="I7" s="354"/>
      <c r="J7" s="354"/>
      <c r="K7" s="354"/>
    </row>
    <row r="8" spans="1:11" ht="15.75" customHeight="1">
      <c r="A8" s="351" t="s">
        <v>527</v>
      </c>
      <c r="B8" s="361">
        <v>1</v>
      </c>
      <c r="C8" s="362"/>
      <c r="D8" s="363"/>
      <c r="E8" s="363"/>
      <c r="F8" s="364"/>
      <c r="G8" s="365"/>
      <c r="H8" s="354"/>
      <c r="I8" s="354"/>
      <c r="J8" s="354"/>
      <c r="K8" s="354"/>
    </row>
    <row r="9" spans="1:11" ht="15.75" customHeight="1">
      <c r="A9" s="351" t="s">
        <v>528</v>
      </c>
      <c r="B9" s="366">
        <v>2019</v>
      </c>
      <c r="C9" s="367"/>
      <c r="D9" s="368"/>
      <c r="E9" s="368"/>
      <c r="F9" s="364"/>
      <c r="G9" s="355"/>
      <c r="H9" s="354"/>
      <c r="I9" s="354"/>
      <c r="J9" s="354"/>
      <c r="K9" s="354"/>
    </row>
    <row r="10" spans="1:11" ht="15.75" customHeight="1">
      <c r="A10" s="351" t="s">
        <v>529</v>
      </c>
      <c r="B10" s="369">
        <v>2019</v>
      </c>
      <c r="C10" s="367"/>
      <c r="D10" s="368"/>
      <c r="E10" s="368"/>
      <c r="F10" s="364"/>
      <c r="G10" s="358"/>
      <c r="H10" s="354"/>
      <c r="I10" s="354"/>
      <c r="J10" s="354"/>
      <c r="K10" s="354"/>
    </row>
    <row r="11" spans="1:11" ht="15.75" customHeight="1">
      <c r="A11" s="370"/>
      <c r="B11" s="371"/>
      <c r="C11" s="371"/>
      <c r="D11" s="371"/>
      <c r="E11" s="371"/>
      <c r="F11" s="372" t="s">
        <v>11</v>
      </c>
      <c r="G11" s="358"/>
      <c r="H11" s="354"/>
      <c r="I11" s="354"/>
      <c r="J11" s="354"/>
      <c r="K11" s="354"/>
    </row>
    <row r="12" spans="1:11" ht="38.25">
      <c r="A12" s="373" t="s">
        <v>292</v>
      </c>
      <c r="B12" s="374" t="s">
        <v>530</v>
      </c>
      <c r="C12" s="375" t="s">
        <v>531</v>
      </c>
      <c r="D12" s="376" t="s">
        <v>532</v>
      </c>
      <c r="E12" s="376" t="s">
        <v>533</v>
      </c>
      <c r="F12" s="377" t="s">
        <v>474</v>
      </c>
      <c r="G12" s="358"/>
      <c r="H12" s="354"/>
      <c r="I12" s="354"/>
      <c r="J12" s="354"/>
      <c r="K12" s="354"/>
    </row>
    <row r="13" spans="1:11" ht="12.75">
      <c r="A13" s="378" t="s">
        <v>534</v>
      </c>
      <c r="B13" s="379">
        <f>SUM(B15:B20)</f>
        <v>0</v>
      </c>
      <c r="C13" s="379"/>
      <c r="D13" s="379">
        <f>SUM(D15:D20)</f>
        <v>29999999</v>
      </c>
      <c r="E13" s="379"/>
      <c r="F13" s="380">
        <f aca="true" t="shared" si="0" ref="F13:F20">SUM(B13:E13)</f>
        <v>29999999</v>
      </c>
      <c r="G13" s="358"/>
      <c r="H13" s="354"/>
      <c r="I13" s="354"/>
      <c r="J13" s="354"/>
      <c r="K13" s="354"/>
    </row>
    <row r="14" spans="1:11" ht="12.75">
      <c r="A14" s="381" t="s">
        <v>535</v>
      </c>
      <c r="B14" s="382"/>
      <c r="C14" s="382"/>
      <c r="D14" s="382"/>
      <c r="E14" s="382"/>
      <c r="F14" s="1279">
        <f t="shared" si="0"/>
        <v>0</v>
      </c>
      <c r="G14" s="358"/>
      <c r="H14" s="354"/>
      <c r="I14" s="354"/>
      <c r="J14" s="354"/>
      <c r="K14" s="354"/>
    </row>
    <row r="15" spans="1:11" ht="25.5" customHeight="1">
      <c r="A15" s="383" t="s">
        <v>515</v>
      </c>
      <c r="B15" s="384"/>
      <c r="C15" s="384"/>
      <c r="D15" s="385">
        <v>29999999</v>
      </c>
      <c r="E15" s="385"/>
      <c r="F15" s="1280">
        <f t="shared" si="0"/>
        <v>29999999</v>
      </c>
      <c r="G15" s="358"/>
      <c r="H15" s="354"/>
      <c r="I15" s="354"/>
      <c r="J15" s="354"/>
      <c r="K15" s="354"/>
    </row>
    <row r="16" spans="1:11" ht="25.5" customHeight="1">
      <c r="A16" s="386" t="s">
        <v>536</v>
      </c>
      <c r="B16" s="387"/>
      <c r="C16" s="387"/>
      <c r="D16" s="388"/>
      <c r="E16" s="388"/>
      <c r="F16" s="1280">
        <f t="shared" si="0"/>
        <v>0</v>
      </c>
      <c r="G16" s="358"/>
      <c r="H16" s="354"/>
      <c r="I16" s="354"/>
      <c r="J16" s="354"/>
      <c r="K16" s="354"/>
    </row>
    <row r="17" spans="1:11" ht="25.5" customHeight="1">
      <c r="A17" s="386" t="s">
        <v>537</v>
      </c>
      <c r="B17" s="387"/>
      <c r="C17" s="387"/>
      <c r="D17" s="388"/>
      <c r="E17" s="388"/>
      <c r="F17" s="1280">
        <f t="shared" si="0"/>
        <v>0</v>
      </c>
      <c r="G17" s="358"/>
      <c r="H17" s="354"/>
      <c r="I17" s="354"/>
      <c r="J17" s="354"/>
      <c r="K17" s="354"/>
    </row>
    <row r="18" spans="1:11" ht="25.5" customHeight="1">
      <c r="A18" s="386" t="s">
        <v>538</v>
      </c>
      <c r="B18" s="387"/>
      <c r="C18" s="387"/>
      <c r="D18" s="388"/>
      <c r="E18" s="388"/>
      <c r="F18" s="1280">
        <f t="shared" si="0"/>
        <v>0</v>
      </c>
      <c r="G18" s="389"/>
      <c r="H18" s="354"/>
      <c r="I18" s="354"/>
      <c r="J18" s="354"/>
      <c r="K18" s="354"/>
    </row>
    <row r="19" spans="1:11" ht="25.5" customHeight="1">
      <c r="A19" s="386" t="s">
        <v>539</v>
      </c>
      <c r="B19" s="387"/>
      <c r="C19" s="387"/>
      <c r="D19" s="388"/>
      <c r="E19" s="388"/>
      <c r="F19" s="1280">
        <f t="shared" si="0"/>
        <v>0</v>
      </c>
      <c r="G19" s="390"/>
      <c r="H19" s="354"/>
      <c r="I19" s="354"/>
      <c r="J19" s="354"/>
      <c r="K19" s="354"/>
    </row>
    <row r="20" spans="1:11" ht="25.5" customHeight="1">
      <c r="A20" s="391" t="s">
        <v>540</v>
      </c>
      <c r="B20" s="392"/>
      <c r="C20" s="392"/>
      <c r="D20" s="393"/>
      <c r="E20" s="393"/>
      <c r="F20" s="1281">
        <f t="shared" si="0"/>
        <v>0</v>
      </c>
      <c r="G20" s="353"/>
      <c r="H20" s="354"/>
      <c r="I20" s="354"/>
      <c r="J20" s="354"/>
      <c r="K20" s="354"/>
    </row>
    <row r="21" spans="1:11" ht="12.75">
      <c r="A21" s="394"/>
      <c r="B21" s="395"/>
      <c r="C21" s="395"/>
      <c r="D21" s="395"/>
      <c r="E21" s="395"/>
      <c r="F21" s="395"/>
      <c r="G21" s="355"/>
      <c r="H21" s="354"/>
      <c r="I21" s="354"/>
      <c r="J21" s="354"/>
      <c r="K21" s="354"/>
    </row>
    <row r="22" spans="1:11" ht="12.75">
      <c r="A22" s="396" t="s">
        <v>541</v>
      </c>
      <c r="B22" s="397">
        <f>SUM(B24:B31)</f>
        <v>0</v>
      </c>
      <c r="C22" s="397"/>
      <c r="D22" s="397">
        <f>SUM(D24:D29)</f>
        <v>26999923</v>
      </c>
      <c r="E22" s="397">
        <f>SUM(E24:E29)</f>
        <v>3000076</v>
      </c>
      <c r="F22" s="398">
        <f aca="true" t="shared" si="1" ref="F22:F31">SUM(B22:E22)</f>
        <v>29999999</v>
      </c>
      <c r="G22" s="358"/>
      <c r="H22" s="354"/>
      <c r="I22" s="354"/>
      <c r="J22" s="354"/>
      <c r="K22" s="354"/>
    </row>
    <row r="23" spans="1:11" ht="12.75">
      <c r="A23" s="381" t="s">
        <v>535</v>
      </c>
      <c r="B23" s="382"/>
      <c r="C23" s="382"/>
      <c r="D23" s="382"/>
      <c r="E23" s="382"/>
      <c r="F23" s="1282">
        <f t="shared" si="1"/>
        <v>0</v>
      </c>
      <c r="G23" s="399"/>
      <c r="H23" s="354"/>
      <c r="I23" s="354"/>
      <c r="J23" s="354"/>
      <c r="K23" s="354"/>
    </row>
    <row r="24" spans="1:11" ht="25.5" customHeight="1">
      <c r="A24" s="386" t="s">
        <v>542</v>
      </c>
      <c r="B24" s="400"/>
      <c r="C24" s="400"/>
      <c r="D24" s="400"/>
      <c r="E24" s="400"/>
      <c r="F24" s="1283">
        <f t="shared" si="1"/>
        <v>0</v>
      </c>
      <c r="G24" s="358"/>
      <c r="H24" s="354"/>
      <c r="I24" s="354"/>
      <c r="J24" s="354"/>
      <c r="K24" s="354"/>
    </row>
    <row r="25" spans="1:6" ht="25.5" customHeight="1">
      <c r="A25" s="386" t="s">
        <v>226</v>
      </c>
      <c r="B25" s="400"/>
      <c r="C25" s="400"/>
      <c r="D25" s="400"/>
      <c r="E25" s="400"/>
      <c r="F25" s="1283">
        <f t="shared" si="1"/>
        <v>0</v>
      </c>
    </row>
    <row r="26" spans="1:6" ht="25.5" customHeight="1">
      <c r="A26" s="386" t="s">
        <v>543</v>
      </c>
      <c r="B26" s="400"/>
      <c r="C26" s="400"/>
      <c r="D26" s="401"/>
      <c r="E26" s="401"/>
      <c r="F26" s="1283">
        <f t="shared" si="1"/>
        <v>0</v>
      </c>
    </row>
    <row r="27" spans="1:6" ht="25.5" customHeight="1">
      <c r="A27" s="386" t="s">
        <v>544</v>
      </c>
      <c r="B27" s="400"/>
      <c r="C27" s="400"/>
      <c r="D27" s="400"/>
      <c r="E27" s="400"/>
      <c r="F27" s="1283">
        <f t="shared" si="1"/>
        <v>0</v>
      </c>
    </row>
    <row r="28" spans="1:6" ht="25.5" customHeight="1">
      <c r="A28" s="386" t="s">
        <v>545</v>
      </c>
      <c r="B28" s="400"/>
      <c r="C28" s="400"/>
      <c r="D28" s="401">
        <v>26999923</v>
      </c>
      <c r="E28" s="401">
        <v>3000076</v>
      </c>
      <c r="F28" s="1283">
        <f t="shared" si="1"/>
        <v>29999999</v>
      </c>
    </row>
    <row r="29" spans="1:6" ht="25.5" customHeight="1">
      <c r="A29" s="391" t="s">
        <v>256</v>
      </c>
      <c r="B29" s="402"/>
      <c r="C29" s="402"/>
      <c r="D29" s="403"/>
      <c r="E29" s="403"/>
      <c r="F29" s="1284">
        <f t="shared" si="1"/>
        <v>0</v>
      </c>
    </row>
    <row r="30" spans="1:6" ht="25.5" customHeight="1">
      <c r="A30" s="404" t="s">
        <v>546</v>
      </c>
      <c r="B30" s="405">
        <v>0</v>
      </c>
      <c r="C30" s="405"/>
      <c r="D30" s="405"/>
      <c r="E30" s="406"/>
      <c r="F30" s="398">
        <f t="shared" si="1"/>
        <v>0</v>
      </c>
    </row>
    <row r="31" spans="1:6" ht="25.5" customHeight="1">
      <c r="A31" s="404" t="s">
        <v>547</v>
      </c>
      <c r="B31" s="405">
        <v>0</v>
      </c>
      <c r="C31" s="405">
        <v>0</v>
      </c>
      <c r="D31" s="406"/>
      <c r="E31" s="406"/>
      <c r="F31" s="398">
        <f t="shared" si="1"/>
        <v>0</v>
      </c>
    </row>
    <row r="32" spans="1:6" ht="15">
      <c r="A32" s="407"/>
      <c r="B32" s="408"/>
      <c r="C32" s="408"/>
      <c r="D32" s="408"/>
      <c r="E32" s="408"/>
      <c r="F32" s="409"/>
    </row>
    <row r="33" spans="1:6" ht="15.75">
      <c r="A33" s="348"/>
      <c r="B33" s="349"/>
      <c r="C33" s="349"/>
      <c r="D33" s="350"/>
      <c r="E33" s="350"/>
      <c r="F33" s="350"/>
    </row>
    <row r="34" spans="1:6" ht="24.75" customHeight="1">
      <c r="A34" s="351" t="s">
        <v>520</v>
      </c>
      <c r="B34" s="1344" t="s">
        <v>548</v>
      </c>
      <c r="C34" s="1344"/>
      <c r="D34" s="1344"/>
      <c r="E34" s="1344"/>
      <c r="F34" s="1344"/>
    </row>
    <row r="35" spans="1:6" ht="14.25" customHeight="1">
      <c r="A35" s="351" t="s">
        <v>522</v>
      </c>
      <c r="B35" s="1345" t="s">
        <v>549</v>
      </c>
      <c r="C35" s="1345"/>
      <c r="D35" s="1345"/>
      <c r="E35" s="352"/>
      <c r="F35" s="352"/>
    </row>
    <row r="36" spans="1:6" ht="12.75">
      <c r="A36" s="351" t="s">
        <v>524</v>
      </c>
      <c r="B36" s="356">
        <v>120000000</v>
      </c>
      <c r="C36" s="357"/>
      <c r="D36" s="357"/>
      <c r="E36" s="357"/>
      <c r="F36" s="357"/>
    </row>
    <row r="37" spans="1:6" ht="12.75">
      <c r="A37" s="351" t="s">
        <v>525</v>
      </c>
      <c r="B37" s="359" t="s">
        <v>526</v>
      </c>
      <c r="C37" s="357"/>
      <c r="D37" s="357"/>
      <c r="E37" s="357"/>
      <c r="F37" s="360"/>
    </row>
    <row r="38" spans="1:6" ht="15.75">
      <c r="A38" s="351" t="s">
        <v>527</v>
      </c>
      <c r="B38" s="361">
        <v>1</v>
      </c>
      <c r="C38" s="362"/>
      <c r="D38" s="363"/>
      <c r="E38" s="363"/>
      <c r="F38" s="364"/>
    </row>
    <row r="39" spans="1:6" ht="15.75">
      <c r="A39" s="351" t="s">
        <v>528</v>
      </c>
      <c r="B39" s="366">
        <v>2017</v>
      </c>
      <c r="C39" s="367"/>
      <c r="D39" s="368"/>
      <c r="E39" s="368"/>
      <c r="F39" s="364"/>
    </row>
    <row r="40" spans="1:6" ht="15.75">
      <c r="A40" s="351" t="s">
        <v>529</v>
      </c>
      <c r="B40" s="369">
        <v>2019</v>
      </c>
      <c r="C40" s="367"/>
      <c r="D40" s="368"/>
      <c r="E40" s="368"/>
      <c r="F40" s="364"/>
    </row>
    <row r="41" spans="1:6" ht="12.75">
      <c r="A41" s="370"/>
      <c r="B41" s="371"/>
      <c r="C41" s="371"/>
      <c r="D41" s="371"/>
      <c r="E41" s="371"/>
      <c r="F41" s="372" t="s">
        <v>11</v>
      </c>
    </row>
    <row r="42" spans="1:6" ht="38.25">
      <c r="A42" s="373" t="s">
        <v>292</v>
      </c>
      <c r="B42" s="374" t="s">
        <v>530</v>
      </c>
      <c r="C42" s="375" t="s">
        <v>531</v>
      </c>
      <c r="D42" s="376" t="s">
        <v>532</v>
      </c>
      <c r="E42" s="376" t="s">
        <v>533</v>
      </c>
      <c r="F42" s="377" t="s">
        <v>474</v>
      </c>
    </row>
    <row r="43" spans="1:6" ht="12.75">
      <c r="A43" s="378" t="s">
        <v>534</v>
      </c>
      <c r="B43" s="379">
        <f>SUM(B45:B50)</f>
        <v>120000000</v>
      </c>
      <c r="C43" s="379"/>
      <c r="D43" s="379">
        <f>SUM(D45:D50)</f>
        <v>0</v>
      </c>
      <c r="E43" s="379"/>
      <c r="F43" s="380">
        <f aca="true" t="shared" si="2" ref="F43:F50">SUM(B43:E43)</f>
        <v>120000000</v>
      </c>
    </row>
    <row r="44" spans="1:6" ht="12.75">
      <c r="A44" s="381" t="s">
        <v>535</v>
      </c>
      <c r="B44" s="382"/>
      <c r="C44" s="382"/>
      <c r="D44" s="382"/>
      <c r="E44" s="382"/>
      <c r="F44" s="1279">
        <f t="shared" si="2"/>
        <v>0</v>
      </c>
    </row>
    <row r="45" spans="1:6" ht="12.75">
      <c r="A45" s="383" t="s">
        <v>515</v>
      </c>
      <c r="B45" s="384">
        <v>120000000</v>
      </c>
      <c r="C45" s="384"/>
      <c r="D45" s="385"/>
      <c r="E45" s="385"/>
      <c r="F45" s="1280">
        <f t="shared" si="2"/>
        <v>120000000</v>
      </c>
    </row>
    <row r="46" spans="1:6" ht="12.75">
      <c r="A46" s="386" t="s">
        <v>536</v>
      </c>
      <c r="B46" s="387"/>
      <c r="C46" s="387"/>
      <c r="D46" s="388"/>
      <c r="E46" s="388"/>
      <c r="F46" s="1280">
        <f t="shared" si="2"/>
        <v>0</v>
      </c>
    </row>
    <row r="47" spans="1:6" ht="25.5">
      <c r="A47" s="386" t="s">
        <v>537</v>
      </c>
      <c r="B47" s="387"/>
      <c r="C47" s="387"/>
      <c r="D47" s="388"/>
      <c r="E47" s="388"/>
      <c r="F47" s="1280">
        <f t="shared" si="2"/>
        <v>0</v>
      </c>
    </row>
    <row r="48" spans="1:6" ht="25.5">
      <c r="A48" s="386" t="s">
        <v>538</v>
      </c>
      <c r="B48" s="387"/>
      <c r="C48" s="387"/>
      <c r="D48" s="388"/>
      <c r="E48" s="388"/>
      <c r="F48" s="1280">
        <f t="shared" si="2"/>
        <v>0</v>
      </c>
    </row>
    <row r="49" spans="1:6" ht="12.75">
      <c r="A49" s="386" t="s">
        <v>539</v>
      </c>
      <c r="B49" s="387"/>
      <c r="C49" s="387"/>
      <c r="D49" s="388"/>
      <c r="E49" s="388"/>
      <c r="F49" s="1280">
        <f t="shared" si="2"/>
        <v>0</v>
      </c>
    </row>
    <row r="50" spans="1:6" ht="12.75">
      <c r="A50" s="391" t="s">
        <v>540</v>
      </c>
      <c r="B50" s="392"/>
      <c r="C50" s="392"/>
      <c r="D50" s="393"/>
      <c r="E50" s="393"/>
      <c r="F50" s="1281">
        <f t="shared" si="2"/>
        <v>0</v>
      </c>
    </row>
    <row r="51" spans="1:6" ht="12.75">
      <c r="A51" s="394"/>
      <c r="B51" s="395"/>
      <c r="C51" s="395"/>
      <c r="D51" s="395"/>
      <c r="E51" s="395"/>
      <c r="F51" s="395"/>
    </row>
    <row r="52" spans="1:6" ht="12.75">
      <c r="A52" s="396" t="s">
        <v>541</v>
      </c>
      <c r="B52" s="397">
        <f>SUM(B54:B59)</f>
        <v>0</v>
      </c>
      <c r="C52" s="397">
        <f>SUM(C54:C59)</f>
        <v>8200000</v>
      </c>
      <c r="D52" s="397">
        <f>SUM(D54:D59)</f>
        <v>106572517</v>
      </c>
      <c r="E52" s="397">
        <f>SUM(E54:E59)</f>
        <v>5227483</v>
      </c>
      <c r="F52" s="397">
        <f>SUM(F54:F59)</f>
        <v>120000000</v>
      </c>
    </row>
    <row r="53" spans="1:6" ht="12.75">
      <c r="A53" s="381" t="s">
        <v>535</v>
      </c>
      <c r="B53" s="382"/>
      <c r="C53" s="382"/>
      <c r="D53" s="382"/>
      <c r="E53" s="382"/>
      <c r="F53" s="1282">
        <f aca="true" t="shared" si="3" ref="F53:F61">SUM(B53:E53)</f>
        <v>0</v>
      </c>
    </row>
    <row r="54" spans="1:6" ht="12.75">
      <c r="A54" s="386" t="s">
        <v>542</v>
      </c>
      <c r="B54" s="400"/>
      <c r="C54" s="400"/>
      <c r="D54" s="400"/>
      <c r="E54" s="400"/>
      <c r="F54" s="1283">
        <f t="shared" si="3"/>
        <v>0</v>
      </c>
    </row>
    <row r="55" spans="1:6" ht="25.5">
      <c r="A55" s="386" t="s">
        <v>226</v>
      </c>
      <c r="B55" s="400"/>
      <c r="C55" s="400"/>
      <c r="D55" s="400"/>
      <c r="E55" s="400"/>
      <c r="F55" s="1283">
        <f t="shared" si="3"/>
        <v>0</v>
      </c>
    </row>
    <row r="56" spans="1:6" ht="12.75">
      <c r="A56" s="386" t="s">
        <v>543</v>
      </c>
      <c r="B56" s="400"/>
      <c r="C56" s="400">
        <v>7000000</v>
      </c>
      <c r="D56" s="401">
        <v>31236220</v>
      </c>
      <c r="E56" s="401"/>
      <c r="F56" s="1283">
        <f t="shared" si="3"/>
        <v>38236220</v>
      </c>
    </row>
    <row r="57" spans="1:6" ht="12.75">
      <c r="A57" s="386" t="s">
        <v>544</v>
      </c>
      <c r="B57" s="400"/>
      <c r="C57" s="400">
        <v>1200000</v>
      </c>
      <c r="D57" s="400">
        <v>75336297</v>
      </c>
      <c r="E57" s="400">
        <v>5227483</v>
      </c>
      <c r="F57" s="1283">
        <f t="shared" si="3"/>
        <v>81763780</v>
      </c>
    </row>
    <row r="58" spans="1:6" ht="12.75">
      <c r="A58" s="386" t="s">
        <v>545</v>
      </c>
      <c r="B58" s="400"/>
      <c r="C58" s="400"/>
      <c r="D58" s="401"/>
      <c r="E58" s="401"/>
      <c r="F58" s="1283">
        <f t="shared" si="3"/>
        <v>0</v>
      </c>
    </row>
    <row r="59" spans="1:6" ht="12.75">
      <c r="A59" s="391" t="s">
        <v>256</v>
      </c>
      <c r="B59" s="402"/>
      <c r="C59" s="402"/>
      <c r="D59" s="403"/>
      <c r="E59" s="403"/>
      <c r="F59" s="1284">
        <f t="shared" si="3"/>
        <v>0</v>
      </c>
    </row>
    <row r="60" spans="1:6" ht="27">
      <c r="A60" s="404" t="s">
        <v>546</v>
      </c>
      <c r="B60" s="405">
        <v>0</v>
      </c>
      <c r="C60" s="405"/>
      <c r="D60" s="405"/>
      <c r="E60" s="406"/>
      <c r="F60" s="398">
        <f t="shared" si="3"/>
        <v>0</v>
      </c>
    </row>
    <row r="61" spans="1:6" ht="27">
      <c r="A61" s="404" t="s">
        <v>547</v>
      </c>
      <c r="B61" s="405">
        <v>0</v>
      </c>
      <c r="C61" s="405">
        <v>0</v>
      </c>
      <c r="D61" s="406"/>
      <c r="E61" s="406"/>
      <c r="F61" s="398">
        <f t="shared" si="3"/>
        <v>0</v>
      </c>
    </row>
    <row r="62" spans="1:6" ht="15.75">
      <c r="A62" s="348"/>
      <c r="B62" s="349"/>
      <c r="C62" s="349"/>
      <c r="D62" s="350"/>
      <c r="E62" s="350"/>
      <c r="F62" s="350"/>
    </row>
    <row r="63" spans="1:6" ht="12.75">
      <c r="A63" s="351"/>
      <c r="B63" s="1344"/>
      <c r="C63" s="1344"/>
      <c r="D63" s="1344"/>
      <c r="E63" s="1344"/>
      <c r="F63" s="1344"/>
    </row>
    <row r="64" spans="1:6" ht="14.25" customHeight="1">
      <c r="A64" s="351" t="s">
        <v>520</v>
      </c>
      <c r="B64" s="1344" t="s">
        <v>550</v>
      </c>
      <c r="C64" s="1344"/>
      <c r="D64" s="1344"/>
      <c r="E64" s="1344"/>
      <c r="F64" s="1344"/>
    </row>
    <row r="65" spans="1:6" ht="14.25" customHeight="1">
      <c r="A65" s="351" t="s">
        <v>522</v>
      </c>
      <c r="B65" s="1345" t="s">
        <v>551</v>
      </c>
      <c r="C65" s="1345"/>
      <c r="D65" s="1345"/>
      <c r="E65" s="352"/>
      <c r="F65" s="352"/>
    </row>
    <row r="66" spans="1:6" ht="12.75">
      <c r="A66" s="351" t="s">
        <v>524</v>
      </c>
      <c r="B66" s="356">
        <v>340000000</v>
      </c>
      <c r="C66" s="357"/>
      <c r="D66" s="357"/>
      <c r="E66" s="357"/>
      <c r="F66" s="357"/>
    </row>
    <row r="67" spans="1:6" ht="14.25" customHeight="1">
      <c r="A67" s="351" t="s">
        <v>525</v>
      </c>
      <c r="B67" s="1346" t="s">
        <v>552</v>
      </c>
      <c r="C67" s="1346"/>
      <c r="D67" s="1346"/>
      <c r="E67" s="1346"/>
      <c r="F67" s="360">
        <v>167923996</v>
      </c>
    </row>
    <row r="68" spans="1:6" ht="14.25" customHeight="1">
      <c r="A68" s="351"/>
      <c r="B68" s="1346" t="s">
        <v>553</v>
      </c>
      <c r="C68" s="1346"/>
      <c r="D68" s="1346"/>
      <c r="E68" s="1346"/>
      <c r="F68" s="360">
        <v>19886601</v>
      </c>
    </row>
    <row r="69" spans="1:6" ht="14.25" customHeight="1">
      <c r="A69" s="351"/>
      <c r="B69" s="1346" t="s">
        <v>554</v>
      </c>
      <c r="C69" s="1346"/>
      <c r="D69" s="1346"/>
      <c r="E69" s="1346"/>
      <c r="F69" s="360">
        <v>22433089</v>
      </c>
    </row>
    <row r="70" spans="1:6" ht="14.25" customHeight="1">
      <c r="A70" s="351"/>
      <c r="B70" s="1346" t="s">
        <v>555</v>
      </c>
      <c r="C70" s="1346"/>
      <c r="D70" s="1346"/>
      <c r="E70" s="1346"/>
      <c r="F70" s="360">
        <v>20876052</v>
      </c>
    </row>
    <row r="71" spans="1:6" ht="14.25" customHeight="1">
      <c r="A71" s="351"/>
      <c r="B71" s="1346" t="s">
        <v>556</v>
      </c>
      <c r="C71" s="1346"/>
      <c r="D71" s="1346"/>
      <c r="E71" s="1346"/>
      <c r="F71" s="360">
        <v>23044787</v>
      </c>
    </row>
    <row r="72" spans="1:6" ht="14.25" customHeight="1">
      <c r="A72" s="351"/>
      <c r="B72" s="1346" t="s">
        <v>557</v>
      </c>
      <c r="C72" s="1346"/>
      <c r="D72" s="1346"/>
      <c r="E72" s="1346"/>
      <c r="F72" s="360">
        <v>12401116</v>
      </c>
    </row>
    <row r="73" spans="1:6" ht="14.25" customHeight="1">
      <c r="A73" s="351"/>
      <c r="B73" s="1346" t="s">
        <v>558</v>
      </c>
      <c r="C73" s="1346"/>
      <c r="D73" s="1346"/>
      <c r="E73" s="1346"/>
      <c r="F73" s="360">
        <v>32271115</v>
      </c>
    </row>
    <row r="74" spans="1:6" ht="14.25" customHeight="1">
      <c r="A74" s="351"/>
      <c r="B74" s="1346" t="s">
        <v>559</v>
      </c>
      <c r="C74" s="1346"/>
      <c r="D74" s="1346"/>
      <c r="E74" s="1346"/>
      <c r="F74" s="360">
        <v>27702588</v>
      </c>
    </row>
    <row r="75" spans="1:6" ht="14.25" customHeight="1">
      <c r="A75" s="351"/>
      <c r="B75" s="1346" t="s">
        <v>560</v>
      </c>
      <c r="C75" s="1346"/>
      <c r="D75" s="1346"/>
      <c r="E75" s="1346"/>
      <c r="F75" s="360">
        <v>13460656</v>
      </c>
    </row>
    <row r="76" spans="1:6" ht="15.75">
      <c r="A76" s="351" t="s">
        <v>527</v>
      </c>
      <c r="B76" s="361">
        <v>1</v>
      </c>
      <c r="C76" s="362"/>
      <c r="D76" s="363"/>
      <c r="E76" s="363"/>
      <c r="F76" s="364"/>
    </row>
    <row r="77" spans="1:6" ht="15.75">
      <c r="A77" s="351" t="s">
        <v>528</v>
      </c>
      <c r="B77" s="366">
        <v>2017</v>
      </c>
      <c r="C77" s="367"/>
      <c r="D77" s="368"/>
      <c r="E77" s="368"/>
      <c r="F77" s="364"/>
    </row>
    <row r="78" spans="1:6" ht="15.75">
      <c r="A78" s="351" t="s">
        <v>529</v>
      </c>
      <c r="B78" s="369">
        <v>2018</v>
      </c>
      <c r="C78" s="367"/>
      <c r="D78" s="368"/>
      <c r="E78" s="368"/>
      <c r="F78" s="364"/>
    </row>
    <row r="79" spans="1:6" ht="12.75">
      <c r="A79" s="370"/>
      <c r="B79" s="371"/>
      <c r="C79" s="371"/>
      <c r="D79" s="371"/>
      <c r="E79" s="371"/>
      <c r="F79" s="372" t="s">
        <v>11</v>
      </c>
    </row>
    <row r="80" spans="1:6" ht="38.25">
      <c r="A80" s="373" t="s">
        <v>292</v>
      </c>
      <c r="B80" s="374" t="s">
        <v>530</v>
      </c>
      <c r="C80" s="375" t="s">
        <v>531</v>
      </c>
      <c r="D80" s="376" t="s">
        <v>532</v>
      </c>
      <c r="E80" s="376" t="s">
        <v>533</v>
      </c>
      <c r="F80" s="377" t="s">
        <v>474</v>
      </c>
    </row>
    <row r="81" spans="1:6" ht="12.75">
      <c r="A81" s="378" t="s">
        <v>534</v>
      </c>
      <c r="B81" s="379">
        <f>SUM(B83:B88)</f>
        <v>19886601</v>
      </c>
      <c r="C81" s="379"/>
      <c r="D81" s="379">
        <f>SUM(D83:D88)</f>
        <v>0</v>
      </c>
      <c r="E81" s="379"/>
      <c r="F81" s="380">
        <f aca="true" t="shared" si="4" ref="F81:F88">SUM(B81:E81)</f>
        <v>19886601</v>
      </c>
    </row>
    <row r="82" spans="1:6" ht="12.75">
      <c r="A82" s="381" t="s">
        <v>535</v>
      </c>
      <c r="B82" s="382"/>
      <c r="C82" s="382"/>
      <c r="D82" s="382"/>
      <c r="E82" s="382"/>
      <c r="F82" s="1279">
        <f t="shared" si="4"/>
        <v>0</v>
      </c>
    </row>
    <row r="83" spans="1:6" ht="12.75">
      <c r="A83" s="383" t="s">
        <v>515</v>
      </c>
      <c r="B83" s="384">
        <v>19886601</v>
      </c>
      <c r="C83" s="384"/>
      <c r="D83" s="385"/>
      <c r="E83" s="385"/>
      <c r="F83" s="1280">
        <f t="shared" si="4"/>
        <v>19886601</v>
      </c>
    </row>
    <row r="84" spans="1:6" ht="12.75">
      <c r="A84" s="386" t="s">
        <v>536</v>
      </c>
      <c r="B84" s="387"/>
      <c r="C84" s="387"/>
      <c r="D84" s="388"/>
      <c r="E84" s="388"/>
      <c r="F84" s="1280">
        <f t="shared" si="4"/>
        <v>0</v>
      </c>
    </row>
    <row r="85" spans="1:6" ht="25.5">
      <c r="A85" s="386" t="s">
        <v>537</v>
      </c>
      <c r="B85" s="387"/>
      <c r="C85" s="387"/>
      <c r="D85" s="388"/>
      <c r="E85" s="388"/>
      <c r="F85" s="1280">
        <f t="shared" si="4"/>
        <v>0</v>
      </c>
    </row>
    <row r="86" spans="1:6" ht="25.5">
      <c r="A86" s="386" t="s">
        <v>538</v>
      </c>
      <c r="B86" s="387"/>
      <c r="C86" s="387"/>
      <c r="D86" s="388"/>
      <c r="E86" s="388"/>
      <c r="F86" s="1280">
        <f t="shared" si="4"/>
        <v>0</v>
      </c>
    </row>
    <row r="87" spans="1:6" ht="12.75">
      <c r="A87" s="386" t="s">
        <v>539</v>
      </c>
      <c r="B87" s="387"/>
      <c r="C87" s="387"/>
      <c r="D87" s="388"/>
      <c r="E87" s="388"/>
      <c r="F87" s="1280">
        <f t="shared" si="4"/>
        <v>0</v>
      </c>
    </row>
    <row r="88" spans="1:6" ht="12.75">
      <c r="A88" s="391" t="s">
        <v>540</v>
      </c>
      <c r="B88" s="392"/>
      <c r="C88" s="392"/>
      <c r="D88" s="393"/>
      <c r="E88" s="393"/>
      <c r="F88" s="1281">
        <f t="shared" si="4"/>
        <v>0</v>
      </c>
    </row>
    <row r="89" spans="1:6" ht="12.75">
      <c r="A89" s="394"/>
      <c r="B89" s="395"/>
      <c r="C89" s="395"/>
      <c r="D89" s="395"/>
      <c r="E89" s="395"/>
      <c r="F89" s="395"/>
    </row>
    <row r="90" spans="1:6" ht="12.75">
      <c r="A90" s="396" t="s">
        <v>541</v>
      </c>
      <c r="B90" s="397">
        <f>SUM(B92:B97)</f>
        <v>0</v>
      </c>
      <c r="C90" s="397">
        <f>SUM(C92:C97)</f>
        <v>0</v>
      </c>
      <c r="D90" s="397">
        <f>SUM(D92:D97)</f>
        <v>18323463</v>
      </c>
      <c r="E90" s="397">
        <f>SUM(E92:E97)</f>
        <v>1563138</v>
      </c>
      <c r="F90" s="397">
        <f>SUM(F92:F97)</f>
        <v>19886601</v>
      </c>
    </row>
    <row r="91" spans="1:6" ht="12.75">
      <c r="A91" s="381" t="s">
        <v>535</v>
      </c>
      <c r="B91" s="382"/>
      <c r="C91" s="382"/>
      <c r="D91" s="382"/>
      <c r="E91" s="382"/>
      <c r="F91" s="1282">
        <f aca="true" t="shared" si="5" ref="F91:F99">SUM(B91:E91)</f>
        <v>0</v>
      </c>
    </row>
    <row r="92" spans="1:6" ht="12.75">
      <c r="A92" s="386" t="s">
        <v>542</v>
      </c>
      <c r="B92" s="400"/>
      <c r="C92" s="400"/>
      <c r="D92" s="400"/>
      <c r="E92" s="400"/>
      <c r="F92" s="1283">
        <f t="shared" si="5"/>
        <v>0</v>
      </c>
    </row>
    <row r="93" spans="1:6" ht="25.5">
      <c r="A93" s="386" t="s">
        <v>226</v>
      </c>
      <c r="B93" s="400"/>
      <c r="C93" s="400"/>
      <c r="D93" s="400"/>
      <c r="E93" s="400"/>
      <c r="F93" s="1283">
        <f t="shared" si="5"/>
        <v>0</v>
      </c>
    </row>
    <row r="94" spans="1:6" ht="12.75">
      <c r="A94" s="386" t="s">
        <v>543</v>
      </c>
      <c r="B94" s="400"/>
      <c r="C94" s="400"/>
      <c r="D94" s="401">
        <v>4295146</v>
      </c>
      <c r="E94" s="401">
        <v>1563138</v>
      </c>
      <c r="F94" s="1283">
        <f t="shared" si="5"/>
        <v>5858284</v>
      </c>
    </row>
    <row r="95" spans="1:6" ht="12.75">
      <c r="A95" s="386" t="s">
        <v>544</v>
      </c>
      <c r="B95" s="400"/>
      <c r="C95" s="400"/>
      <c r="D95" s="400">
        <v>14028317</v>
      </c>
      <c r="E95" s="410"/>
      <c r="F95" s="1283">
        <f t="shared" si="5"/>
        <v>14028317</v>
      </c>
    </row>
    <row r="96" spans="1:6" ht="12.75">
      <c r="A96" s="386" t="s">
        <v>545</v>
      </c>
      <c r="B96" s="400"/>
      <c r="C96" s="400"/>
      <c r="D96" s="401"/>
      <c r="E96" s="401"/>
      <c r="F96" s="1283">
        <f t="shared" si="5"/>
        <v>0</v>
      </c>
    </row>
    <row r="97" spans="1:6" ht="12.75">
      <c r="A97" s="391" t="s">
        <v>256</v>
      </c>
      <c r="B97" s="402"/>
      <c r="C97" s="402"/>
      <c r="D97" s="403"/>
      <c r="E97" s="403"/>
      <c r="F97" s="1284">
        <f t="shared" si="5"/>
        <v>0</v>
      </c>
    </row>
    <row r="98" spans="1:6" ht="27">
      <c r="A98" s="404" t="s">
        <v>546</v>
      </c>
      <c r="B98" s="405">
        <v>0</v>
      </c>
      <c r="C98" s="405"/>
      <c r="D98" s="405"/>
      <c r="E98" s="406"/>
      <c r="F98" s="398">
        <f t="shared" si="5"/>
        <v>0</v>
      </c>
    </row>
    <row r="99" spans="1:6" ht="27">
      <c r="A99" s="404" t="s">
        <v>547</v>
      </c>
      <c r="B99" s="405">
        <v>0</v>
      </c>
      <c r="C99" s="405">
        <v>0</v>
      </c>
      <c r="D99" s="406"/>
      <c r="E99" s="406"/>
      <c r="F99" s="398">
        <f t="shared" si="5"/>
        <v>0</v>
      </c>
    </row>
    <row r="100" spans="1:6" ht="26.25" customHeight="1">
      <c r="A100" s="351"/>
      <c r="B100" s="1344"/>
      <c r="C100" s="1344"/>
      <c r="D100" s="1344"/>
      <c r="E100" s="1344"/>
      <c r="F100" s="1344"/>
    </row>
    <row r="101" spans="1:6" ht="14.25" customHeight="1">
      <c r="A101" s="351" t="s">
        <v>520</v>
      </c>
      <c r="B101" s="1344" t="s">
        <v>561</v>
      </c>
      <c r="C101" s="1344"/>
      <c r="D101" s="1344"/>
      <c r="E101" s="1344"/>
      <c r="F101" s="1344"/>
    </row>
    <row r="102" spans="1:6" ht="14.25" customHeight="1">
      <c r="A102" s="351" t="s">
        <v>522</v>
      </c>
      <c r="B102" s="1345" t="s">
        <v>562</v>
      </c>
      <c r="C102" s="1345"/>
      <c r="D102" s="1345"/>
      <c r="E102" s="352"/>
      <c r="F102" s="352"/>
    </row>
    <row r="103" spans="1:6" ht="12.75">
      <c r="A103" s="351" t="s">
        <v>524</v>
      </c>
      <c r="B103" s="356">
        <v>250000000</v>
      </c>
      <c r="C103" s="357"/>
      <c r="D103" s="357"/>
      <c r="E103" s="357"/>
      <c r="F103" s="357"/>
    </row>
    <row r="104" spans="1:6" ht="12.75">
      <c r="A104" s="351" t="s">
        <v>525</v>
      </c>
      <c r="B104" s="359" t="s">
        <v>526</v>
      </c>
      <c r="C104" s="357"/>
      <c r="D104" s="357"/>
      <c r="E104" s="357"/>
      <c r="F104" s="360"/>
    </row>
    <row r="105" spans="1:6" ht="15.75">
      <c r="A105" s="351" t="s">
        <v>527</v>
      </c>
      <c r="B105" s="361">
        <v>1</v>
      </c>
      <c r="C105" s="362"/>
      <c r="D105" s="363"/>
      <c r="E105" s="363"/>
      <c r="F105" s="364"/>
    </row>
    <row r="106" spans="1:6" ht="15.75">
      <c r="A106" s="351" t="s">
        <v>528</v>
      </c>
      <c r="B106" s="366">
        <v>2020</v>
      </c>
      <c r="C106" s="367"/>
      <c r="D106" s="368"/>
      <c r="E106" s="368"/>
      <c r="F106" s="364"/>
    </row>
    <row r="107" spans="1:6" ht="15.75">
      <c r="A107" s="351" t="s">
        <v>529</v>
      </c>
      <c r="B107" s="369">
        <v>2021</v>
      </c>
      <c r="C107" s="367"/>
      <c r="D107" s="368"/>
      <c r="E107" s="368"/>
      <c r="F107" s="364"/>
    </row>
    <row r="108" spans="1:6" ht="12.75">
      <c r="A108" s="370"/>
      <c r="B108" s="371"/>
      <c r="C108" s="371"/>
      <c r="D108" s="371"/>
      <c r="E108" s="371"/>
      <c r="F108" s="372" t="s">
        <v>11</v>
      </c>
    </row>
    <row r="109" spans="1:6" ht="38.25">
      <c r="A109" s="373" t="s">
        <v>292</v>
      </c>
      <c r="B109" s="374" t="s">
        <v>530</v>
      </c>
      <c r="C109" s="375" t="s">
        <v>531</v>
      </c>
      <c r="D109" s="376" t="s">
        <v>532</v>
      </c>
      <c r="E109" s="376" t="s">
        <v>533</v>
      </c>
      <c r="F109" s="377" t="s">
        <v>474</v>
      </c>
    </row>
    <row r="110" spans="1:6" ht="12.75">
      <c r="A110" s="378" t="s">
        <v>534</v>
      </c>
      <c r="B110" s="379">
        <f>SUM(B112:B117)</f>
        <v>0</v>
      </c>
      <c r="C110" s="379"/>
      <c r="D110" s="379">
        <f>SUM(D112:D117)</f>
        <v>0</v>
      </c>
      <c r="E110" s="379"/>
      <c r="F110" s="380">
        <f aca="true" t="shared" si="6" ref="F110:F117">SUM(B110:E110)</f>
        <v>0</v>
      </c>
    </row>
    <row r="111" spans="1:6" ht="12.75">
      <c r="A111" s="381" t="s">
        <v>535</v>
      </c>
      <c r="B111" s="382"/>
      <c r="C111" s="382"/>
      <c r="D111" s="382"/>
      <c r="E111" s="382"/>
      <c r="F111" s="1279">
        <f t="shared" si="6"/>
        <v>0</v>
      </c>
    </row>
    <row r="112" spans="1:6" ht="12.75">
      <c r="A112" s="383" t="s">
        <v>515</v>
      </c>
      <c r="B112" s="384"/>
      <c r="C112" s="384"/>
      <c r="D112" s="385"/>
      <c r="E112" s="385">
        <v>237500000</v>
      </c>
      <c r="F112" s="1280">
        <f t="shared" si="6"/>
        <v>237500000</v>
      </c>
    </row>
    <row r="113" spans="1:6" ht="12.75">
      <c r="A113" s="386" t="s">
        <v>536</v>
      </c>
      <c r="B113" s="387"/>
      <c r="C113" s="387"/>
      <c r="D113" s="388"/>
      <c r="E113" s="388"/>
      <c r="F113" s="1280">
        <f t="shared" si="6"/>
        <v>0</v>
      </c>
    </row>
    <row r="114" spans="1:6" ht="25.5">
      <c r="A114" s="386" t="s">
        <v>537</v>
      </c>
      <c r="B114" s="387"/>
      <c r="C114" s="387"/>
      <c r="D114" s="388"/>
      <c r="E114" s="388"/>
      <c r="F114" s="1280">
        <f t="shared" si="6"/>
        <v>0</v>
      </c>
    </row>
    <row r="115" spans="1:6" ht="25.5">
      <c r="A115" s="386" t="s">
        <v>538</v>
      </c>
      <c r="B115" s="387"/>
      <c r="C115" s="387"/>
      <c r="D115" s="388"/>
      <c r="E115" s="388"/>
      <c r="F115" s="1280">
        <f t="shared" si="6"/>
        <v>0</v>
      </c>
    </row>
    <row r="116" spans="1:6" ht="12.75">
      <c r="A116" s="386" t="s">
        <v>539</v>
      </c>
      <c r="B116" s="387"/>
      <c r="C116" s="387"/>
      <c r="D116" s="388"/>
      <c r="E116" s="388"/>
      <c r="F116" s="1280">
        <f t="shared" si="6"/>
        <v>0</v>
      </c>
    </row>
    <row r="117" spans="1:6" ht="12.75">
      <c r="A117" s="391" t="s">
        <v>540</v>
      </c>
      <c r="B117" s="392"/>
      <c r="C117" s="392"/>
      <c r="D117" s="393"/>
      <c r="E117" s="393"/>
      <c r="F117" s="1281">
        <f t="shared" si="6"/>
        <v>0</v>
      </c>
    </row>
    <row r="118" spans="1:6" ht="12.75">
      <c r="A118" s="394"/>
      <c r="B118" s="395"/>
      <c r="C118" s="395"/>
      <c r="D118" s="395"/>
      <c r="E118" s="395"/>
      <c r="F118" s="395"/>
    </row>
    <row r="119" spans="1:6" ht="12.75">
      <c r="A119" s="396" t="s">
        <v>541</v>
      </c>
      <c r="B119" s="397">
        <f>SUM(B121:B128)</f>
        <v>0</v>
      </c>
      <c r="C119" s="397"/>
      <c r="D119" s="397">
        <f>SUM(D121:D126)</f>
        <v>0</v>
      </c>
      <c r="E119" s="397">
        <f>SUM(E121:E126)</f>
        <v>237500000</v>
      </c>
      <c r="F119" s="398">
        <f aca="true" t="shared" si="7" ref="F119:F128">SUM(B119:E119)</f>
        <v>237500000</v>
      </c>
    </row>
    <row r="120" spans="1:6" ht="12.75">
      <c r="A120" s="381" t="s">
        <v>535</v>
      </c>
      <c r="B120" s="382"/>
      <c r="C120" s="382"/>
      <c r="D120" s="382"/>
      <c r="E120" s="382"/>
      <c r="F120" s="1282">
        <f t="shared" si="7"/>
        <v>0</v>
      </c>
    </row>
    <row r="121" spans="1:6" ht="12.75">
      <c r="A121" s="386" t="s">
        <v>542</v>
      </c>
      <c r="B121" s="400"/>
      <c r="C121" s="400"/>
      <c r="D121" s="400"/>
      <c r="E121" s="400"/>
      <c r="F121" s="1283">
        <f t="shared" si="7"/>
        <v>0</v>
      </c>
    </row>
    <row r="122" spans="1:6" ht="25.5">
      <c r="A122" s="386" t="s">
        <v>226</v>
      </c>
      <c r="B122" s="400"/>
      <c r="C122" s="400"/>
      <c r="D122" s="400"/>
      <c r="E122" s="400"/>
      <c r="F122" s="1283">
        <f t="shared" si="7"/>
        <v>0</v>
      </c>
    </row>
    <row r="123" spans="1:6" ht="12.75">
      <c r="A123" s="386" t="s">
        <v>543</v>
      </c>
      <c r="B123" s="400"/>
      <c r="C123" s="400"/>
      <c r="D123" s="401"/>
      <c r="E123" s="401">
        <v>8267245</v>
      </c>
      <c r="F123" s="1283">
        <f t="shared" si="7"/>
        <v>8267245</v>
      </c>
    </row>
    <row r="124" spans="1:6" ht="12.75">
      <c r="A124" s="386" t="s">
        <v>544</v>
      </c>
      <c r="B124" s="400"/>
      <c r="C124" s="400"/>
      <c r="D124" s="400"/>
      <c r="E124" s="400">
        <v>229232755</v>
      </c>
      <c r="F124" s="1283">
        <f t="shared" si="7"/>
        <v>229232755</v>
      </c>
    </row>
    <row r="125" spans="1:6" ht="12.75">
      <c r="A125" s="386" t="s">
        <v>545</v>
      </c>
      <c r="B125" s="400"/>
      <c r="C125" s="400"/>
      <c r="D125" s="401"/>
      <c r="E125" s="401"/>
      <c r="F125" s="1283">
        <f t="shared" si="7"/>
        <v>0</v>
      </c>
    </row>
    <row r="126" spans="1:6" ht="12.75">
      <c r="A126" s="391" t="s">
        <v>256</v>
      </c>
      <c r="B126" s="402"/>
      <c r="C126" s="402"/>
      <c r="D126" s="403"/>
      <c r="E126" s="403"/>
      <c r="F126" s="1284">
        <f t="shared" si="7"/>
        <v>0</v>
      </c>
    </row>
    <row r="127" spans="1:6" ht="27">
      <c r="A127" s="404" t="s">
        <v>546</v>
      </c>
      <c r="B127" s="405">
        <v>0</v>
      </c>
      <c r="C127" s="405"/>
      <c r="D127" s="405"/>
      <c r="E127" s="406"/>
      <c r="F127" s="398">
        <f t="shared" si="7"/>
        <v>0</v>
      </c>
    </row>
    <row r="128" spans="1:6" ht="27">
      <c r="A128" s="404" t="s">
        <v>547</v>
      </c>
      <c r="B128" s="405">
        <v>0</v>
      </c>
      <c r="C128" s="405">
        <v>0</v>
      </c>
      <c r="D128" s="406"/>
      <c r="E128" s="406"/>
      <c r="F128" s="398">
        <f t="shared" si="7"/>
        <v>0</v>
      </c>
    </row>
  </sheetData>
  <sheetProtection selectLockedCells="1" selectUnlockedCells="1"/>
  <mergeCells count="21">
    <mergeCell ref="B100:F100"/>
    <mergeCell ref="B101:F101"/>
    <mergeCell ref="B102:D102"/>
    <mergeCell ref="B70:E70"/>
    <mergeCell ref="B71:E71"/>
    <mergeCell ref="B72:E72"/>
    <mergeCell ref="B73:E73"/>
    <mergeCell ref="B74:E74"/>
    <mergeCell ref="B75:E75"/>
    <mergeCell ref="B63:F63"/>
    <mergeCell ref="B64:F64"/>
    <mergeCell ref="B65:D65"/>
    <mergeCell ref="B67:E67"/>
    <mergeCell ref="B68:E68"/>
    <mergeCell ref="B69:E69"/>
    <mergeCell ref="A1:F1"/>
    <mergeCell ref="A2:F2"/>
    <mergeCell ref="B4:F4"/>
    <mergeCell ref="B5:D5"/>
    <mergeCell ref="B34:F34"/>
    <mergeCell ref="B35:D35"/>
  </mergeCells>
  <conditionalFormatting sqref="G22:G24 G6:G7 G10:G17 B17:E17 F21 B47:E47 F51 B85:E85 F89 B114:E114 F118">
    <cfRule type="cellIs" priority="1" dxfId="7" operator="equal" stopIfTrue="1">
      <formula>0</formula>
    </cfRule>
  </conditionalFormatting>
  <conditionalFormatting sqref="F8 F38 F76 F105">
    <cfRule type="cellIs" priority="2" dxfId="7" operator="equal" stopIfTrue="1">
      <formula>0</formula>
    </cfRule>
  </conditionalFormatting>
  <conditionalFormatting sqref="F21 B6:F6 B16:E16 F51 B36:F36 B46:E46 F89 B66:F66 B84:E84 F118 B103:F103 B113:E113">
    <cfRule type="cellIs" priority="3" dxfId="7" operator="equal" stopIfTrue="1">
      <formula>0</formula>
    </cfRule>
  </conditionalFormatting>
  <conditionalFormatting sqref="B29:E29 B17:E17 F21 B59:E59 B47:E47 F51 B97:E97 B85:E85 F89 B126:E126 B114:E114 F118">
    <cfRule type="cellIs" priority="4" dxfId="7" operator="equal" stopIfTrue="1">
      <formula>0</formula>
    </cfRule>
  </conditionalFormatting>
  <conditionalFormatting sqref="B14:E14 B24:E24 B44:E44 B54:E54 B82:E82 B92:E92 B111:E111 B121:E121">
    <cfRule type="cellIs" priority="5" dxfId="7" operator="equal" stopIfTrue="1">
      <formula>0</formula>
    </cfRule>
  </conditionalFormatting>
  <conditionalFormatting sqref="B29:E29 B17:E17 F21 B59:E59 B47:E47 F51 B97:E97 B85:E85 F89 B126:E126 B114:E114 F118">
    <cfRule type="cellIs" priority="6" dxfId="7" operator="equal" stopIfTrue="1">
      <formula>0</formula>
    </cfRule>
  </conditionalFormatting>
  <conditionalFormatting sqref="B14:E14 B24:E24 B44:E44 B54:E54 B82:E82 B92:E92 B111:E111 B121:E121">
    <cfRule type="cellIs" priority="7" dxfId="7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5118110236220472"/>
  <pageSetup fitToHeight="1" fitToWidth="1" horizontalDpi="300" verticalDpi="300" orientation="portrait" paperSize="9" scale="30" r:id="rId1"/>
  <headerFooter alignWithMargins="0">
    <oddHeader>&amp;R&amp;"Times New Roman CE,Félkövér dőlt"&amp;11 8. melléklet a ........./2021. 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16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6.375" style="20" customWidth="1"/>
    <col min="2" max="2" width="69.625" style="20" customWidth="1"/>
    <col min="3" max="3" width="9.625" style="20" customWidth="1"/>
    <col min="4" max="4" width="14.50390625" style="21" customWidth="1"/>
    <col min="5" max="8" width="14.50390625" style="22" customWidth="1"/>
    <col min="9" max="15" width="9.375" style="22" customWidth="1"/>
    <col min="16" max="16" width="20.375" style="22" customWidth="1"/>
    <col min="17" max="16384" width="9.375" style="22" customWidth="1"/>
  </cols>
  <sheetData>
    <row r="1" spans="1:8" ht="51" customHeight="1">
      <c r="A1" s="1287" t="s">
        <v>563</v>
      </c>
      <c r="B1" s="1287"/>
      <c r="C1" s="1287"/>
      <c r="D1" s="1287"/>
      <c r="E1" s="1287"/>
      <c r="F1" s="1287"/>
      <c r="G1" s="1287"/>
      <c r="H1" s="1287"/>
    </row>
    <row r="2" spans="1:8" ht="19.5" customHeight="1">
      <c r="A2" s="1288" t="s">
        <v>10</v>
      </c>
      <c r="B2" s="1288"/>
      <c r="C2" s="1288"/>
      <c r="D2" s="1288"/>
      <c r="E2" s="1288"/>
      <c r="F2" s="1288"/>
      <c r="G2" s="1288"/>
      <c r="H2" s="1288"/>
    </row>
    <row r="3" spans="1:8" ht="19.5" customHeight="1">
      <c r="A3" s="1286"/>
      <c r="B3" s="1286"/>
      <c r="C3" s="23"/>
      <c r="D3" s="24"/>
      <c r="H3" s="24" t="s">
        <v>11</v>
      </c>
    </row>
    <row r="4" spans="1:8" ht="37.5" customHeight="1">
      <c r="A4" s="25" t="s">
        <v>12</v>
      </c>
      <c r="B4" s="26" t="s">
        <v>13</v>
      </c>
      <c r="C4" s="26" t="s">
        <v>14</v>
      </c>
      <c r="D4" s="27" t="s">
        <v>15</v>
      </c>
      <c r="E4" s="28" t="s">
        <v>223</v>
      </c>
      <c r="F4" s="28" t="s">
        <v>564</v>
      </c>
      <c r="G4" s="28" t="s">
        <v>767</v>
      </c>
      <c r="H4" s="29" t="s">
        <v>468</v>
      </c>
    </row>
    <row r="5" spans="1:8" s="31" customFormat="1" ht="12" customHeight="1">
      <c r="A5" s="25" t="s">
        <v>19</v>
      </c>
      <c r="B5" s="26" t="s">
        <v>20</v>
      </c>
      <c r="C5" s="26" t="s">
        <v>21</v>
      </c>
      <c r="D5" s="27" t="s">
        <v>22</v>
      </c>
      <c r="E5" s="30" t="s">
        <v>23</v>
      </c>
      <c r="F5" s="411" t="s">
        <v>24</v>
      </c>
      <c r="G5" s="411" t="s">
        <v>25</v>
      </c>
      <c r="H5" s="412" t="s">
        <v>293</v>
      </c>
    </row>
    <row r="6" spans="1:8" s="820" customFormat="1" ht="19.5" customHeight="1">
      <c r="A6" s="32" t="s">
        <v>6</v>
      </c>
      <c r="B6" s="33" t="s">
        <v>26</v>
      </c>
      <c r="C6" s="34" t="s">
        <v>27</v>
      </c>
      <c r="D6" s="35"/>
      <c r="E6" s="817">
        <v>33723</v>
      </c>
      <c r="F6" s="818">
        <v>73588</v>
      </c>
      <c r="G6" s="818">
        <v>20444</v>
      </c>
      <c r="H6" s="819">
        <f aca="true" t="shared" si="0" ref="H6:H12">SUM(D6:G6)</f>
        <v>127755</v>
      </c>
    </row>
    <row r="7" spans="1:8" s="820" customFormat="1" ht="19.5" customHeight="1">
      <c r="A7" s="37" t="s">
        <v>28</v>
      </c>
      <c r="B7" s="38" t="s">
        <v>29</v>
      </c>
      <c r="C7" s="39" t="s">
        <v>30</v>
      </c>
      <c r="D7" s="40">
        <v>13086870</v>
      </c>
      <c r="E7" s="821"/>
      <c r="F7" s="818">
        <v>926350</v>
      </c>
      <c r="G7" s="818">
        <v>1039880</v>
      </c>
      <c r="H7" s="822">
        <f t="shared" si="0"/>
        <v>15053100</v>
      </c>
    </row>
    <row r="8" spans="1:8" s="820" customFormat="1" ht="19.5" customHeight="1">
      <c r="A8" s="37" t="s">
        <v>31</v>
      </c>
      <c r="B8" s="38" t="s">
        <v>32</v>
      </c>
      <c r="C8" s="39" t="s">
        <v>33</v>
      </c>
      <c r="D8" s="40">
        <v>8070506</v>
      </c>
      <c r="E8" s="821">
        <v>79766</v>
      </c>
      <c r="F8" s="818">
        <v>398359</v>
      </c>
      <c r="G8" s="818">
        <v>-1876653</v>
      </c>
      <c r="H8" s="822">
        <f t="shared" si="0"/>
        <v>6671978</v>
      </c>
    </row>
    <row r="9" spans="1:8" s="820" customFormat="1" ht="19.5" customHeight="1">
      <c r="A9" s="37" t="s">
        <v>34</v>
      </c>
      <c r="B9" s="38" t="s">
        <v>35</v>
      </c>
      <c r="C9" s="39" t="s">
        <v>36</v>
      </c>
      <c r="D9" s="40">
        <v>1800000</v>
      </c>
      <c r="E9" s="821">
        <v>30080</v>
      </c>
      <c r="F9" s="818">
        <v>325098</v>
      </c>
      <c r="G9" s="818">
        <v>66194</v>
      </c>
      <c r="H9" s="822">
        <f t="shared" si="0"/>
        <v>2221372</v>
      </c>
    </row>
    <row r="10" spans="1:8" s="820" customFormat="1" ht="19.5" customHeight="1">
      <c r="A10" s="32" t="s">
        <v>37</v>
      </c>
      <c r="B10" s="38" t="s">
        <v>38</v>
      </c>
      <c r="C10" s="39" t="s">
        <v>39</v>
      </c>
      <c r="D10" s="40"/>
      <c r="E10" s="821"/>
      <c r="F10" s="818">
        <v>563650</v>
      </c>
      <c r="G10" s="818">
        <v>306400</v>
      </c>
      <c r="H10" s="822">
        <f t="shared" si="0"/>
        <v>870050</v>
      </c>
    </row>
    <row r="11" spans="1:8" s="820" customFormat="1" ht="19.5" customHeight="1">
      <c r="A11" s="37" t="s">
        <v>40</v>
      </c>
      <c r="B11" s="38" t="s">
        <v>41</v>
      </c>
      <c r="C11" s="39" t="s">
        <v>42</v>
      </c>
      <c r="D11" s="40"/>
      <c r="E11" s="821"/>
      <c r="F11" s="818">
        <v>274142</v>
      </c>
      <c r="G11" s="818"/>
      <c r="H11" s="822">
        <f t="shared" si="0"/>
        <v>274142</v>
      </c>
    </row>
    <row r="12" spans="1:8" s="820" customFormat="1" ht="19.5" customHeight="1">
      <c r="A12" s="41" t="s">
        <v>43</v>
      </c>
      <c r="B12" s="42" t="s">
        <v>44</v>
      </c>
      <c r="C12" s="43" t="s">
        <v>45</v>
      </c>
      <c r="D12" s="44">
        <f>+D6+D7+D8+D9+D10+D11</f>
        <v>22957376</v>
      </c>
      <c r="E12" s="44">
        <f>+E6+E7+E8+E9+E10+E11</f>
        <v>143569</v>
      </c>
      <c r="F12" s="44">
        <f>+F6+F7+F8+F9+F10+F11</f>
        <v>2561187</v>
      </c>
      <c r="G12" s="44">
        <f>+G6+G7+G8+G9+G10+G11</f>
        <v>-443735</v>
      </c>
      <c r="H12" s="849">
        <f t="shared" si="0"/>
        <v>25218397</v>
      </c>
    </row>
    <row r="13" spans="1:8" s="820" customFormat="1" ht="19.5" customHeight="1">
      <c r="A13" s="37" t="s">
        <v>46</v>
      </c>
      <c r="B13" s="38" t="s">
        <v>47</v>
      </c>
      <c r="C13" s="39" t="s">
        <v>48</v>
      </c>
      <c r="D13" s="40"/>
      <c r="E13" s="821"/>
      <c r="F13" s="823"/>
      <c r="G13" s="823"/>
      <c r="H13" s="822"/>
    </row>
    <row r="14" spans="1:8" s="820" customFormat="1" ht="19.5" customHeight="1">
      <c r="A14" s="32" t="s">
        <v>49</v>
      </c>
      <c r="B14" s="38" t="s">
        <v>50</v>
      </c>
      <c r="C14" s="39" t="s">
        <v>51</v>
      </c>
      <c r="D14" s="40">
        <f>SUM(D15:D21)</f>
        <v>14882800</v>
      </c>
      <c r="E14" s="40">
        <f>SUM(E15:E21)</f>
        <v>16691868</v>
      </c>
      <c r="F14" s="40">
        <f>SUM(F15:F21)</f>
        <v>8854745</v>
      </c>
      <c r="G14" s="40">
        <f>SUM(G15:G21)</f>
        <v>4886326</v>
      </c>
      <c r="H14" s="822">
        <f>SUM(D14:G14)</f>
        <v>45315739</v>
      </c>
    </row>
    <row r="15" spans="1:8" s="820" customFormat="1" ht="19.5" customHeight="1">
      <c r="A15" s="37" t="s">
        <v>52</v>
      </c>
      <c r="B15" s="45" t="s">
        <v>775</v>
      </c>
      <c r="C15" s="46" t="s">
        <v>51</v>
      </c>
      <c r="D15" s="413"/>
      <c r="E15" s="824"/>
      <c r="F15" s="825"/>
      <c r="G15" s="825"/>
      <c r="H15" s="822"/>
    </row>
    <row r="16" spans="1:8" s="820" customFormat="1" ht="19.5" customHeight="1">
      <c r="A16" s="37" t="s">
        <v>54</v>
      </c>
      <c r="B16" s="45" t="s">
        <v>776</v>
      </c>
      <c r="C16" s="46" t="s">
        <v>51</v>
      </c>
      <c r="D16" s="413"/>
      <c r="E16" s="824"/>
      <c r="F16" s="825">
        <v>8267245</v>
      </c>
      <c r="G16" s="825">
        <v>3527524</v>
      </c>
      <c r="H16" s="822">
        <f>SUM(D16:G16)</f>
        <v>11794769</v>
      </c>
    </row>
    <row r="17" spans="1:8" s="820" customFormat="1" ht="19.5" customHeight="1">
      <c r="A17" s="32" t="s">
        <v>56</v>
      </c>
      <c r="B17" s="45" t="s">
        <v>777</v>
      </c>
      <c r="C17" s="46" t="s">
        <v>51</v>
      </c>
      <c r="D17" s="413"/>
      <c r="E17" s="824"/>
      <c r="F17" s="825"/>
      <c r="G17" s="825"/>
      <c r="H17" s="822"/>
    </row>
    <row r="18" spans="1:8" s="820" customFormat="1" ht="19.5" customHeight="1">
      <c r="A18" s="37" t="s">
        <v>58</v>
      </c>
      <c r="B18" s="45" t="s">
        <v>778</v>
      </c>
      <c r="C18" s="46" t="s">
        <v>51</v>
      </c>
      <c r="D18" s="413"/>
      <c r="E18" s="824">
        <v>572468</v>
      </c>
      <c r="F18" s="825"/>
      <c r="G18" s="825">
        <v>1039499</v>
      </c>
      <c r="H18" s="822">
        <f>SUM(D18:G18)</f>
        <v>1611967</v>
      </c>
    </row>
    <row r="19" spans="1:8" s="820" customFormat="1" ht="19.5" customHeight="1">
      <c r="A19" s="37" t="s">
        <v>60</v>
      </c>
      <c r="B19" s="45" t="s">
        <v>779</v>
      </c>
      <c r="C19" s="46" t="s">
        <v>51</v>
      </c>
      <c r="D19" s="413">
        <v>14882800</v>
      </c>
      <c r="E19" s="824"/>
      <c r="F19" s="825">
        <v>587500</v>
      </c>
      <c r="G19" s="825">
        <v>-530000</v>
      </c>
      <c r="H19" s="822">
        <f>SUM(D19:G19)</f>
        <v>14940300</v>
      </c>
    </row>
    <row r="20" spans="1:8" s="820" customFormat="1" ht="19.5" customHeight="1">
      <c r="A20" s="32" t="s">
        <v>62</v>
      </c>
      <c r="B20" s="45" t="s">
        <v>780</v>
      </c>
      <c r="C20" s="46" t="s">
        <v>51</v>
      </c>
      <c r="D20" s="413"/>
      <c r="E20" s="824">
        <v>16119400</v>
      </c>
      <c r="F20" s="825"/>
      <c r="G20" s="825">
        <v>849303</v>
      </c>
      <c r="H20" s="822">
        <f>SUM(D20:G20)</f>
        <v>16968703</v>
      </c>
    </row>
    <row r="21" spans="1:8" s="820" customFormat="1" ht="19.5" customHeight="1">
      <c r="A21" s="47" t="s">
        <v>64</v>
      </c>
      <c r="B21" s="45" t="s">
        <v>781</v>
      </c>
      <c r="C21" s="48" t="s">
        <v>51</v>
      </c>
      <c r="D21" s="414"/>
      <c r="E21" s="826"/>
      <c r="F21" s="827"/>
      <c r="G21" s="827"/>
      <c r="H21" s="840"/>
    </row>
    <row r="22" spans="1:8" s="820" customFormat="1" ht="19.5" customHeight="1">
      <c r="A22" s="49" t="s">
        <v>66</v>
      </c>
      <c r="B22" s="50" t="s">
        <v>67</v>
      </c>
      <c r="C22" s="51" t="s">
        <v>68</v>
      </c>
      <c r="D22" s="52">
        <f>SUM(D12+D13+D14)</f>
        <v>37840176</v>
      </c>
      <c r="E22" s="52">
        <f>SUM(E12+E13+E14)</f>
        <v>16835437</v>
      </c>
      <c r="F22" s="52">
        <f>SUM(F12+F13+F14)</f>
        <v>11415932</v>
      </c>
      <c r="G22" s="52">
        <f>SUM(G12+G13+G14)</f>
        <v>4442591</v>
      </c>
      <c r="H22" s="850">
        <f>SUM(D22:G22)</f>
        <v>70534136</v>
      </c>
    </row>
    <row r="23" spans="1:8" s="820" customFormat="1" ht="19.5" customHeight="1">
      <c r="A23" s="32" t="s">
        <v>69</v>
      </c>
      <c r="B23" s="33" t="s">
        <v>70</v>
      </c>
      <c r="C23" s="34" t="s">
        <v>71</v>
      </c>
      <c r="D23" s="80"/>
      <c r="E23" s="817"/>
      <c r="F23" s="818"/>
      <c r="G23" s="818"/>
      <c r="H23" s="828"/>
    </row>
    <row r="24" spans="1:8" s="820" customFormat="1" ht="19.5" customHeight="1">
      <c r="A24" s="37" t="s">
        <v>72</v>
      </c>
      <c r="B24" s="38" t="s">
        <v>73</v>
      </c>
      <c r="C24" s="39" t="s">
        <v>74</v>
      </c>
      <c r="D24" s="61">
        <f>SUM(D25:D30)</f>
        <v>0</v>
      </c>
      <c r="E24" s="821">
        <v>13444707</v>
      </c>
      <c r="F24" s="818">
        <v>229232755</v>
      </c>
      <c r="G24" s="818"/>
      <c r="H24" s="822">
        <f>SUM(D24:G24)</f>
        <v>242677462</v>
      </c>
    </row>
    <row r="25" spans="1:8" s="820" customFormat="1" ht="19.5" customHeight="1">
      <c r="A25" s="37" t="s">
        <v>75</v>
      </c>
      <c r="B25" s="45" t="s">
        <v>782</v>
      </c>
      <c r="C25" s="46" t="s">
        <v>74</v>
      </c>
      <c r="D25" s="93"/>
      <c r="E25" s="824"/>
      <c r="F25" s="829"/>
      <c r="G25" s="829"/>
      <c r="H25" s="822"/>
    </row>
    <row r="26" spans="1:8" s="820" customFormat="1" ht="19.5" customHeight="1">
      <c r="A26" s="32" t="s">
        <v>77</v>
      </c>
      <c r="B26" s="45" t="s">
        <v>783</v>
      </c>
      <c r="C26" s="46" t="s">
        <v>74</v>
      </c>
      <c r="D26" s="93"/>
      <c r="E26" s="824"/>
      <c r="F26" s="829"/>
      <c r="G26" s="829"/>
      <c r="H26" s="822"/>
    </row>
    <row r="27" spans="1:8" s="820" customFormat="1" ht="19.5" customHeight="1">
      <c r="A27" s="37" t="s">
        <v>79</v>
      </c>
      <c r="B27" s="45" t="s">
        <v>784</v>
      </c>
      <c r="C27" s="46" t="s">
        <v>74</v>
      </c>
      <c r="D27" s="93"/>
      <c r="E27" s="824"/>
      <c r="F27" s="829"/>
      <c r="G27" s="829"/>
      <c r="H27" s="822"/>
    </row>
    <row r="28" spans="1:8" s="820" customFormat="1" ht="19.5" customHeight="1">
      <c r="A28" s="37" t="s">
        <v>81</v>
      </c>
      <c r="B28" s="45" t="s">
        <v>785</v>
      </c>
      <c r="C28" s="46" t="s">
        <v>74</v>
      </c>
      <c r="D28" s="93"/>
      <c r="E28" s="824">
        <v>6846570</v>
      </c>
      <c r="F28" s="829"/>
      <c r="G28" s="829"/>
      <c r="H28" s="822">
        <f>SUM(D28:G28)</f>
        <v>6846570</v>
      </c>
    </row>
    <row r="29" spans="1:8" s="820" customFormat="1" ht="19.5" customHeight="1">
      <c r="A29" s="32" t="s">
        <v>83</v>
      </c>
      <c r="B29" s="45" t="s">
        <v>786</v>
      </c>
      <c r="C29" s="46" t="s">
        <v>74</v>
      </c>
      <c r="D29" s="93"/>
      <c r="E29" s="824">
        <v>6598137</v>
      </c>
      <c r="F29" s="829"/>
      <c r="G29" s="829"/>
      <c r="H29" s="822">
        <f>SUM(D29:G29)</f>
        <v>6598137</v>
      </c>
    </row>
    <row r="30" spans="1:8" s="820" customFormat="1" ht="19.5" customHeight="1">
      <c r="A30" s="47" t="s">
        <v>85</v>
      </c>
      <c r="B30" s="830" t="s">
        <v>787</v>
      </c>
      <c r="C30" s="48" t="s">
        <v>74</v>
      </c>
      <c r="D30" s="414"/>
      <c r="E30" s="826"/>
      <c r="F30" s="831"/>
      <c r="G30" s="831"/>
      <c r="H30" s="840"/>
    </row>
    <row r="31" spans="1:8" s="820" customFormat="1" ht="19.5" customHeight="1">
      <c r="A31" s="53" t="s">
        <v>87</v>
      </c>
      <c r="B31" s="54" t="s">
        <v>88</v>
      </c>
      <c r="C31" s="28" t="s">
        <v>89</v>
      </c>
      <c r="D31" s="55">
        <f>SUM(D23+D24)</f>
        <v>0</v>
      </c>
      <c r="E31" s="55">
        <f>SUM(E23+E24)</f>
        <v>13444707</v>
      </c>
      <c r="F31" s="55">
        <f>SUM(F23+F24)</f>
        <v>229232755</v>
      </c>
      <c r="G31" s="55">
        <f>SUM(G23+G24)</f>
        <v>0</v>
      </c>
      <c r="H31" s="850">
        <f>SUM(D31:G31)</f>
        <v>242677462</v>
      </c>
    </row>
    <row r="32" spans="1:8" s="820" customFormat="1" ht="19.5" customHeight="1">
      <c r="A32" s="56" t="s">
        <v>90</v>
      </c>
      <c r="B32" s="57" t="s">
        <v>91</v>
      </c>
      <c r="C32" s="58" t="s">
        <v>92</v>
      </c>
      <c r="D32" s="415"/>
      <c r="E32" s="817"/>
      <c r="F32" s="818"/>
      <c r="G32" s="818"/>
      <c r="H32" s="828"/>
    </row>
    <row r="33" spans="1:8" s="820" customFormat="1" ht="19.5" customHeight="1">
      <c r="A33" s="37" t="s">
        <v>93</v>
      </c>
      <c r="B33" s="38" t="s">
        <v>94</v>
      </c>
      <c r="C33" s="39" t="s">
        <v>95</v>
      </c>
      <c r="D33" s="61">
        <f>SUM(D34:D36)</f>
        <v>20000000</v>
      </c>
      <c r="E33" s="821"/>
      <c r="F33" s="818"/>
      <c r="G33" s="818"/>
      <c r="H33" s="822">
        <f aca="true" t="shared" si="1" ref="H33:H38">SUM(D33:G33)</f>
        <v>20000000</v>
      </c>
    </row>
    <row r="34" spans="1:8" s="820" customFormat="1" ht="19.5" customHeight="1">
      <c r="A34" s="37" t="s">
        <v>96</v>
      </c>
      <c r="B34" s="832" t="s">
        <v>768</v>
      </c>
      <c r="C34" s="46" t="s">
        <v>95</v>
      </c>
      <c r="D34" s="93">
        <v>4400000</v>
      </c>
      <c r="E34" s="824"/>
      <c r="F34" s="829"/>
      <c r="G34" s="829"/>
      <c r="H34" s="822">
        <f t="shared" si="1"/>
        <v>4400000</v>
      </c>
    </row>
    <row r="35" spans="1:8" s="820" customFormat="1" ht="19.5" customHeight="1">
      <c r="A35" s="32" t="s">
        <v>98</v>
      </c>
      <c r="B35" s="833" t="s">
        <v>769</v>
      </c>
      <c r="C35" s="46" t="s">
        <v>95</v>
      </c>
      <c r="D35" s="93">
        <v>14500000</v>
      </c>
      <c r="E35" s="824"/>
      <c r="F35" s="829"/>
      <c r="G35" s="829"/>
      <c r="H35" s="822">
        <f t="shared" si="1"/>
        <v>14500000</v>
      </c>
    </row>
    <row r="36" spans="1:8" s="820" customFormat="1" ht="19.5" customHeight="1">
      <c r="A36" s="32" t="s">
        <v>100</v>
      </c>
      <c r="B36" s="833" t="s">
        <v>770</v>
      </c>
      <c r="C36" s="46" t="s">
        <v>95</v>
      </c>
      <c r="D36" s="93">
        <v>1100000</v>
      </c>
      <c r="E36" s="824"/>
      <c r="F36" s="829"/>
      <c r="G36" s="829"/>
      <c r="H36" s="822">
        <f t="shared" si="1"/>
        <v>1100000</v>
      </c>
    </row>
    <row r="37" spans="1:8" s="820" customFormat="1" ht="19.5" customHeight="1">
      <c r="A37" s="37" t="s">
        <v>102</v>
      </c>
      <c r="B37" s="834" t="s">
        <v>103</v>
      </c>
      <c r="C37" s="39" t="s">
        <v>104</v>
      </c>
      <c r="D37" s="61">
        <f>SUM(D38:D39)</f>
        <v>50000000</v>
      </c>
      <c r="E37" s="821"/>
      <c r="F37" s="818"/>
      <c r="G37" s="818"/>
      <c r="H37" s="822">
        <f t="shared" si="1"/>
        <v>50000000</v>
      </c>
    </row>
    <row r="38" spans="1:8" s="820" customFormat="1" ht="19.5" customHeight="1">
      <c r="A38" s="37" t="s">
        <v>105</v>
      </c>
      <c r="B38" s="833" t="s">
        <v>771</v>
      </c>
      <c r="C38" s="46" t="s">
        <v>104</v>
      </c>
      <c r="D38" s="93">
        <v>50000000</v>
      </c>
      <c r="E38" s="824"/>
      <c r="F38" s="829"/>
      <c r="G38" s="829"/>
      <c r="H38" s="822">
        <f t="shared" si="1"/>
        <v>50000000</v>
      </c>
    </row>
    <row r="39" spans="1:8" s="820" customFormat="1" ht="19.5" customHeight="1">
      <c r="A39" s="32" t="s">
        <v>107</v>
      </c>
      <c r="B39" s="833" t="s">
        <v>772</v>
      </c>
      <c r="C39" s="46" t="s">
        <v>104</v>
      </c>
      <c r="D39" s="93"/>
      <c r="E39" s="824"/>
      <c r="F39" s="829"/>
      <c r="G39" s="829"/>
      <c r="H39" s="822"/>
    </row>
    <row r="40" spans="1:8" s="820" customFormat="1" ht="19.5" customHeight="1">
      <c r="A40" s="32" t="s">
        <v>109</v>
      </c>
      <c r="B40" s="835" t="s">
        <v>110</v>
      </c>
      <c r="C40" s="39" t="s">
        <v>111</v>
      </c>
      <c r="D40" s="61">
        <v>5000000</v>
      </c>
      <c r="E40" s="821">
        <v>-5000000</v>
      </c>
      <c r="F40" s="818"/>
      <c r="G40" s="818"/>
      <c r="H40" s="822"/>
    </row>
    <row r="41" spans="1:8" s="820" customFormat="1" ht="19.5" customHeight="1">
      <c r="A41" s="37" t="s">
        <v>112</v>
      </c>
      <c r="B41" s="834" t="s">
        <v>113</v>
      </c>
      <c r="C41" s="39" t="s">
        <v>114</v>
      </c>
      <c r="D41" s="61">
        <f>SUM(D42:D43)</f>
        <v>0</v>
      </c>
      <c r="E41" s="821"/>
      <c r="F41" s="818"/>
      <c r="G41" s="818"/>
      <c r="H41" s="822"/>
    </row>
    <row r="42" spans="1:8" s="820" customFormat="1" ht="19.5" customHeight="1">
      <c r="A42" s="37" t="s">
        <v>115</v>
      </c>
      <c r="B42" s="833" t="s">
        <v>773</v>
      </c>
      <c r="C42" s="46" t="s">
        <v>114</v>
      </c>
      <c r="D42" s="93"/>
      <c r="E42" s="824"/>
      <c r="F42" s="829"/>
      <c r="G42" s="829"/>
      <c r="H42" s="822"/>
    </row>
    <row r="43" spans="1:8" s="820" customFormat="1" ht="19.5" customHeight="1">
      <c r="A43" s="32" t="s">
        <v>117</v>
      </c>
      <c r="B43" s="833" t="s">
        <v>774</v>
      </c>
      <c r="C43" s="46" t="s">
        <v>114</v>
      </c>
      <c r="D43" s="93"/>
      <c r="E43" s="824"/>
      <c r="F43" s="829"/>
      <c r="G43" s="829"/>
      <c r="H43" s="822"/>
    </row>
    <row r="44" spans="1:8" s="820" customFormat="1" ht="19.5" customHeight="1">
      <c r="A44" s="59" t="s">
        <v>119</v>
      </c>
      <c r="B44" s="62" t="s">
        <v>120</v>
      </c>
      <c r="C44" s="69" t="s">
        <v>121</v>
      </c>
      <c r="D44" s="416">
        <v>2000000</v>
      </c>
      <c r="E44" s="836"/>
      <c r="F44" s="837"/>
      <c r="G44" s="837"/>
      <c r="H44" s="840">
        <f>SUM(D44:G44)</f>
        <v>2000000</v>
      </c>
    </row>
    <row r="45" spans="1:8" s="820" customFormat="1" ht="19.5" customHeight="1">
      <c r="A45" s="53" t="s">
        <v>122</v>
      </c>
      <c r="B45" s="54" t="s">
        <v>123</v>
      </c>
      <c r="C45" s="28" t="s">
        <v>124</v>
      </c>
      <c r="D45" s="120">
        <f>SUM(D32+D33+D37+D40+D41+D44)</f>
        <v>77000000</v>
      </c>
      <c r="E45" s="120">
        <f>SUM(E32+E33+E37+E40+E41+E44)</f>
        <v>-5000000</v>
      </c>
      <c r="F45" s="120"/>
      <c r="G45" s="120"/>
      <c r="H45" s="850">
        <f>SUM(D45:G45)</f>
        <v>72000000</v>
      </c>
    </row>
    <row r="46" spans="1:8" s="820" customFormat="1" ht="19.5" customHeight="1">
      <c r="A46" s="56" t="s">
        <v>125</v>
      </c>
      <c r="B46" s="66" t="s">
        <v>126</v>
      </c>
      <c r="C46" s="838" t="s">
        <v>127</v>
      </c>
      <c r="D46" s="60">
        <v>1100000</v>
      </c>
      <c r="E46" s="817"/>
      <c r="F46" s="818"/>
      <c r="G46" s="818"/>
      <c r="H46" s="828">
        <f>SUM(D46:G46)</f>
        <v>1100000</v>
      </c>
    </row>
    <row r="47" spans="1:8" s="820" customFormat="1" ht="19.5" customHeight="1">
      <c r="A47" s="37" t="s">
        <v>128</v>
      </c>
      <c r="B47" s="38" t="s">
        <v>129</v>
      </c>
      <c r="C47" s="39" t="s">
        <v>130</v>
      </c>
      <c r="D47" s="61"/>
      <c r="E47" s="821">
        <v>1472374</v>
      </c>
      <c r="F47" s="818"/>
      <c r="G47" s="818"/>
      <c r="H47" s="822">
        <f>SUM(D47:G47)</f>
        <v>1472374</v>
      </c>
    </row>
    <row r="48" spans="1:8" s="820" customFormat="1" ht="19.5" customHeight="1">
      <c r="A48" s="37" t="s">
        <v>131</v>
      </c>
      <c r="B48" s="38" t="s">
        <v>132</v>
      </c>
      <c r="C48" s="39" t="s">
        <v>133</v>
      </c>
      <c r="D48" s="61">
        <v>3100000</v>
      </c>
      <c r="E48" s="821"/>
      <c r="F48" s="818"/>
      <c r="G48" s="818"/>
      <c r="H48" s="822">
        <f>SUM(D48:G48)</f>
        <v>3100000</v>
      </c>
    </row>
    <row r="49" spans="1:8" s="820" customFormat="1" ht="19.5" customHeight="1">
      <c r="A49" s="37" t="s">
        <v>134</v>
      </c>
      <c r="B49" s="38" t="s">
        <v>135</v>
      </c>
      <c r="C49" s="39" t="s">
        <v>136</v>
      </c>
      <c r="D49" s="61"/>
      <c r="E49" s="821"/>
      <c r="F49" s="818"/>
      <c r="G49" s="818"/>
      <c r="H49" s="822"/>
    </row>
    <row r="50" spans="1:8" s="820" customFormat="1" ht="19.5" customHeight="1">
      <c r="A50" s="37" t="s">
        <v>137</v>
      </c>
      <c r="B50" s="38" t="s">
        <v>138</v>
      </c>
      <c r="C50" s="39" t="s">
        <v>139</v>
      </c>
      <c r="D50" s="61">
        <v>4500000</v>
      </c>
      <c r="E50" s="821"/>
      <c r="F50" s="818"/>
      <c r="G50" s="818"/>
      <c r="H50" s="822">
        <f>SUM(D50:G50)</f>
        <v>4500000</v>
      </c>
    </row>
    <row r="51" spans="1:8" s="820" customFormat="1" ht="19.5" customHeight="1">
      <c r="A51" s="37" t="s">
        <v>140</v>
      </c>
      <c r="B51" s="38" t="s">
        <v>141</v>
      </c>
      <c r="C51" s="39" t="s">
        <v>142</v>
      </c>
      <c r="D51" s="61">
        <v>2349000</v>
      </c>
      <c r="E51" s="821"/>
      <c r="F51" s="818"/>
      <c r="G51" s="818"/>
      <c r="H51" s="822">
        <f>SUM(D51:G51)</f>
        <v>2349000</v>
      </c>
    </row>
    <row r="52" spans="1:8" s="820" customFormat="1" ht="19.5" customHeight="1">
      <c r="A52" s="37" t="s">
        <v>143</v>
      </c>
      <c r="B52" s="38" t="s">
        <v>144</v>
      </c>
      <c r="C52" s="39" t="s">
        <v>145</v>
      </c>
      <c r="D52" s="61"/>
      <c r="E52" s="821"/>
      <c r="F52" s="818"/>
      <c r="G52" s="818"/>
      <c r="H52" s="822"/>
    </row>
    <row r="53" spans="1:8" s="820" customFormat="1" ht="19.5" customHeight="1">
      <c r="A53" s="37" t="s">
        <v>146</v>
      </c>
      <c r="B53" s="38" t="s">
        <v>147</v>
      </c>
      <c r="C53" s="39" t="s">
        <v>148</v>
      </c>
      <c r="D53" s="61"/>
      <c r="E53" s="821"/>
      <c r="F53" s="818"/>
      <c r="G53" s="818"/>
      <c r="H53" s="822"/>
    </row>
    <row r="54" spans="1:8" s="820" customFormat="1" ht="19.5" customHeight="1">
      <c r="A54" s="37" t="s">
        <v>149</v>
      </c>
      <c r="B54" s="38" t="s">
        <v>150</v>
      </c>
      <c r="C54" s="39" t="s">
        <v>151</v>
      </c>
      <c r="D54" s="417"/>
      <c r="E54" s="821"/>
      <c r="F54" s="818"/>
      <c r="G54" s="818"/>
      <c r="H54" s="822"/>
    </row>
    <row r="55" spans="1:8" s="820" customFormat="1" ht="19.5" customHeight="1">
      <c r="A55" s="37" t="s">
        <v>152</v>
      </c>
      <c r="B55" s="38" t="s">
        <v>153</v>
      </c>
      <c r="C55" s="39" t="s">
        <v>154</v>
      </c>
      <c r="D55" s="417"/>
      <c r="E55" s="821"/>
      <c r="F55" s="818"/>
      <c r="G55" s="818"/>
      <c r="H55" s="822"/>
    </row>
    <row r="56" spans="1:8" s="820" customFormat="1" ht="19.5" customHeight="1">
      <c r="A56" s="47" t="s">
        <v>155</v>
      </c>
      <c r="B56" s="62" t="s">
        <v>156</v>
      </c>
      <c r="C56" s="69" t="s">
        <v>157</v>
      </c>
      <c r="D56" s="418"/>
      <c r="E56" s="836"/>
      <c r="F56" s="837"/>
      <c r="G56" s="837"/>
      <c r="H56" s="840"/>
    </row>
    <row r="57" spans="1:8" s="820" customFormat="1" ht="19.5" customHeight="1">
      <c r="A57" s="49" t="s">
        <v>158</v>
      </c>
      <c r="B57" s="64" t="s">
        <v>159</v>
      </c>
      <c r="C57" s="51" t="s">
        <v>160</v>
      </c>
      <c r="D57" s="419">
        <f>SUM(D46:D56)</f>
        <v>11049000</v>
      </c>
      <c r="E57" s="419">
        <f>SUM(E46:E56)</f>
        <v>1472374</v>
      </c>
      <c r="F57" s="419"/>
      <c r="G57" s="419"/>
      <c r="H57" s="850">
        <f>SUM(D57:G57)</f>
        <v>12521374</v>
      </c>
    </row>
    <row r="58" spans="1:8" s="820" customFormat="1" ht="19.5" customHeight="1">
      <c r="A58" s="32" t="s">
        <v>161</v>
      </c>
      <c r="B58" s="33" t="s">
        <v>162</v>
      </c>
      <c r="C58" s="34" t="s">
        <v>163</v>
      </c>
      <c r="D58" s="420"/>
      <c r="E58" s="817"/>
      <c r="F58" s="818"/>
      <c r="G58" s="818"/>
      <c r="H58" s="828"/>
    </row>
    <row r="59" spans="1:8" s="820" customFormat="1" ht="19.5" customHeight="1">
      <c r="A59" s="37" t="s">
        <v>164</v>
      </c>
      <c r="B59" s="38" t="s">
        <v>165</v>
      </c>
      <c r="C59" s="39" t="s">
        <v>166</v>
      </c>
      <c r="D59" s="417"/>
      <c r="E59" s="821"/>
      <c r="F59" s="823"/>
      <c r="G59" s="823"/>
      <c r="H59" s="822"/>
    </row>
    <row r="60" spans="1:8" s="820" customFormat="1" ht="19.5" customHeight="1">
      <c r="A60" s="37" t="s">
        <v>167</v>
      </c>
      <c r="B60" s="38" t="s">
        <v>168</v>
      </c>
      <c r="C60" s="39" t="s">
        <v>169</v>
      </c>
      <c r="D60" s="417"/>
      <c r="E60" s="821"/>
      <c r="F60" s="823"/>
      <c r="G60" s="823"/>
      <c r="H60" s="822"/>
    </row>
    <row r="61" spans="1:8" s="820" customFormat="1" ht="19.5" customHeight="1">
      <c r="A61" s="37" t="s">
        <v>170</v>
      </c>
      <c r="B61" s="38" t="s">
        <v>171</v>
      </c>
      <c r="C61" s="39" t="s">
        <v>172</v>
      </c>
      <c r="D61" s="417"/>
      <c r="E61" s="821"/>
      <c r="F61" s="823"/>
      <c r="G61" s="823"/>
      <c r="H61" s="822"/>
    </row>
    <row r="62" spans="1:8" s="820" customFormat="1" ht="19.5" customHeight="1">
      <c r="A62" s="47" t="s">
        <v>173</v>
      </c>
      <c r="B62" s="62" t="s">
        <v>174</v>
      </c>
      <c r="C62" s="69" t="s">
        <v>175</v>
      </c>
      <c r="D62" s="418"/>
      <c r="E62" s="836"/>
      <c r="F62" s="839"/>
      <c r="G62" s="839"/>
      <c r="H62" s="840"/>
    </row>
    <row r="63" spans="1:8" s="820" customFormat="1" ht="19.5" customHeight="1">
      <c r="A63" s="53" t="s">
        <v>176</v>
      </c>
      <c r="B63" s="64" t="s">
        <v>177</v>
      </c>
      <c r="C63" s="51" t="s">
        <v>178</v>
      </c>
      <c r="D63" s="421">
        <f>SUM(D58:D62)</f>
        <v>0</v>
      </c>
      <c r="E63" s="841"/>
      <c r="F63" s="842"/>
      <c r="G63" s="842"/>
      <c r="H63" s="850"/>
    </row>
    <row r="64" spans="1:8" s="820" customFormat="1" ht="19.5" customHeight="1">
      <c r="A64" s="56" t="s">
        <v>179</v>
      </c>
      <c r="B64" s="66" t="s">
        <v>180</v>
      </c>
      <c r="C64" s="67" t="s">
        <v>181</v>
      </c>
      <c r="D64" s="60"/>
      <c r="E64" s="817"/>
      <c r="F64" s="818"/>
      <c r="G64" s="818"/>
      <c r="H64" s="828"/>
    </row>
    <row r="65" spans="1:8" s="820" customFormat="1" ht="19.5" customHeight="1">
      <c r="A65" s="47" t="s">
        <v>182</v>
      </c>
      <c r="B65" s="62" t="s">
        <v>183</v>
      </c>
      <c r="C65" s="68" t="s">
        <v>184</v>
      </c>
      <c r="D65" s="416"/>
      <c r="E65" s="836"/>
      <c r="F65" s="839"/>
      <c r="G65" s="839"/>
      <c r="H65" s="840"/>
    </row>
    <row r="66" spans="1:8" s="820" customFormat="1" ht="19.5" customHeight="1">
      <c r="A66" s="53" t="s">
        <v>185</v>
      </c>
      <c r="B66" s="50" t="s">
        <v>186</v>
      </c>
      <c r="C66" s="51" t="s">
        <v>187</v>
      </c>
      <c r="D66" s="52">
        <f>SUM(D64:D65)</f>
        <v>0</v>
      </c>
      <c r="E66" s="841"/>
      <c r="F66" s="842"/>
      <c r="G66" s="842"/>
      <c r="H66" s="850"/>
    </row>
    <row r="67" spans="1:8" s="820" customFormat="1" ht="19.5" customHeight="1">
      <c r="A67" s="32" t="s">
        <v>188</v>
      </c>
      <c r="B67" s="33" t="s">
        <v>189</v>
      </c>
      <c r="C67" s="34" t="s">
        <v>190</v>
      </c>
      <c r="D67" s="65"/>
      <c r="E67" s="817"/>
      <c r="F67" s="818"/>
      <c r="G67" s="818"/>
      <c r="H67" s="828"/>
    </row>
    <row r="68" spans="1:8" s="820" customFormat="1" ht="19.5" customHeight="1">
      <c r="A68" s="47" t="s">
        <v>191</v>
      </c>
      <c r="B68" s="62" t="s">
        <v>192</v>
      </c>
      <c r="C68" s="69" t="s">
        <v>193</v>
      </c>
      <c r="D68" s="63"/>
      <c r="E68" s="836"/>
      <c r="F68" s="839"/>
      <c r="G68" s="839"/>
      <c r="H68" s="840"/>
    </row>
    <row r="69" spans="1:8" s="820" customFormat="1" ht="19.5" customHeight="1">
      <c r="A69" s="47" t="s">
        <v>194</v>
      </c>
      <c r="B69" s="70" t="s">
        <v>195</v>
      </c>
      <c r="C69" s="71" t="s">
        <v>196</v>
      </c>
      <c r="D69" s="72">
        <f>SUM(D67:D68)</f>
        <v>0</v>
      </c>
      <c r="E69" s="841"/>
      <c r="F69" s="842"/>
      <c r="G69" s="842"/>
      <c r="H69" s="850"/>
    </row>
    <row r="70" spans="1:8" s="820" customFormat="1" ht="25.5">
      <c r="A70" s="53" t="s">
        <v>197</v>
      </c>
      <c r="B70" s="64" t="s">
        <v>198</v>
      </c>
      <c r="C70" s="26" t="s">
        <v>199</v>
      </c>
      <c r="D70" s="120">
        <f>SUM(D22+D31+D45+D57+D63+D66+D69)</f>
        <v>125889176</v>
      </c>
      <c r="E70" s="120">
        <f>SUM(E22+E31+E45+E57+E63+E66+E69)</f>
        <v>26752518</v>
      </c>
      <c r="F70" s="120">
        <f>SUM(F22+F31+F45+F57+F63+F66+F69)</f>
        <v>240648687</v>
      </c>
      <c r="G70" s="120">
        <f>SUM(G22+G31+G45+G57+G63+G66+G69)</f>
        <v>4442591</v>
      </c>
      <c r="H70" s="850">
        <f>SUM(D70:G70)</f>
        <v>397732972</v>
      </c>
    </row>
    <row r="71" spans="1:8" s="820" customFormat="1" ht="19.5" customHeight="1">
      <c r="A71" s="32" t="s">
        <v>200</v>
      </c>
      <c r="B71" s="33" t="s">
        <v>201</v>
      </c>
      <c r="C71" s="34" t="s">
        <v>202</v>
      </c>
      <c r="D71" s="422"/>
      <c r="E71" s="817"/>
      <c r="F71" s="818"/>
      <c r="G71" s="818"/>
      <c r="H71" s="828"/>
    </row>
    <row r="72" spans="1:8" s="820" customFormat="1" ht="19.5" customHeight="1">
      <c r="A72" s="37" t="s">
        <v>203</v>
      </c>
      <c r="B72" s="38" t="s">
        <v>204</v>
      </c>
      <c r="C72" s="39" t="s">
        <v>205</v>
      </c>
      <c r="D72" s="423">
        <f>SUM(D73:D74)</f>
        <v>54370638</v>
      </c>
      <c r="E72" s="423">
        <f>SUM(E73:E74)</f>
        <v>68588621</v>
      </c>
      <c r="F72" s="423">
        <f>SUM(F73:F74)</f>
        <v>0</v>
      </c>
      <c r="G72" s="423">
        <f>SUM(G73:G74)</f>
        <v>-79131606</v>
      </c>
      <c r="H72" s="822">
        <f>SUM(D72:G72)</f>
        <v>43827653</v>
      </c>
    </row>
    <row r="73" spans="1:8" s="820" customFormat="1" ht="19.5" customHeight="1">
      <c r="A73" s="37" t="s">
        <v>206</v>
      </c>
      <c r="B73" s="45" t="s">
        <v>788</v>
      </c>
      <c r="C73" s="46" t="s">
        <v>208</v>
      </c>
      <c r="D73" s="83">
        <v>54370638</v>
      </c>
      <c r="E73" s="824">
        <v>68588621</v>
      </c>
      <c r="F73" s="829"/>
      <c r="G73" s="829">
        <v>-79131606</v>
      </c>
      <c r="H73" s="822">
        <f>SUM(D73:G73)</f>
        <v>43827653</v>
      </c>
    </row>
    <row r="74" spans="1:8" s="820" customFormat="1" ht="19.5" customHeight="1">
      <c r="A74" s="47" t="s">
        <v>209</v>
      </c>
      <c r="B74" s="830" t="s">
        <v>789</v>
      </c>
      <c r="C74" s="46" t="s">
        <v>211</v>
      </c>
      <c r="D74" s="88"/>
      <c r="E74" s="826"/>
      <c r="F74" s="831"/>
      <c r="G74" s="831"/>
      <c r="H74" s="840"/>
    </row>
    <row r="75" spans="1:8" s="820" customFormat="1" ht="19.5" customHeight="1">
      <c r="A75" s="53" t="s">
        <v>212</v>
      </c>
      <c r="B75" s="843" t="s">
        <v>565</v>
      </c>
      <c r="C75" s="51" t="s">
        <v>217</v>
      </c>
      <c r="D75" s="120">
        <f>SUM(D71:D72)</f>
        <v>54370638</v>
      </c>
      <c r="E75" s="120">
        <f>SUM(E71:E72)</f>
        <v>68588621</v>
      </c>
      <c r="F75" s="120">
        <f>SUM(F71:F72)</f>
        <v>0</v>
      </c>
      <c r="G75" s="120">
        <f>SUM(G71:G72)</f>
        <v>-79131606</v>
      </c>
      <c r="H75" s="850">
        <f>SUM(D75:G75)</f>
        <v>43827653</v>
      </c>
    </row>
    <row r="76" spans="1:8" s="820" customFormat="1" ht="25.5">
      <c r="A76" s="53" t="s">
        <v>215</v>
      </c>
      <c r="B76" s="843" t="s">
        <v>566</v>
      </c>
      <c r="C76" s="26" t="s">
        <v>220</v>
      </c>
      <c r="D76" s="120">
        <f>SUM(D75,D70)</f>
        <v>180259814</v>
      </c>
      <c r="E76" s="120">
        <f>SUM(E75,E70)</f>
        <v>95341139</v>
      </c>
      <c r="F76" s="120">
        <f>SUM(F75,F70)</f>
        <v>240648687</v>
      </c>
      <c r="G76" s="120">
        <f>SUM(G75,G70)</f>
        <v>-74689015</v>
      </c>
      <c r="H76" s="850">
        <f>SUM(D76:G76)</f>
        <v>441560625</v>
      </c>
    </row>
    <row r="77" spans="1:4" ht="17.25" customHeight="1">
      <c r="A77" s="1288"/>
      <c r="B77" s="1288"/>
      <c r="C77" s="1288"/>
      <c r="D77" s="1288"/>
    </row>
    <row r="78" spans="1:8" s="73" customFormat="1" ht="19.5" customHeight="1">
      <c r="A78" s="1288" t="s">
        <v>221</v>
      </c>
      <c r="B78" s="1288"/>
      <c r="C78" s="1288"/>
      <c r="D78" s="1288"/>
      <c r="E78" s="1288"/>
      <c r="F78" s="1288"/>
      <c r="G78" s="1288"/>
      <c r="H78" s="1288"/>
    </row>
    <row r="79" spans="1:8" s="73" customFormat="1" ht="19.5" customHeight="1">
      <c r="A79" s="74"/>
      <c r="B79" s="74"/>
      <c r="C79" s="74"/>
      <c r="D79" s="74"/>
      <c r="E79" s="74"/>
      <c r="F79" s="74"/>
      <c r="G79" s="74"/>
      <c r="H79" s="75" t="s">
        <v>11</v>
      </c>
    </row>
    <row r="80" spans="1:8" ht="37.5" customHeight="1">
      <c r="A80" s="76" t="s">
        <v>12</v>
      </c>
      <c r="B80" s="77" t="s">
        <v>222</v>
      </c>
      <c r="C80" s="77" t="s">
        <v>14</v>
      </c>
      <c r="D80" s="27" t="s">
        <v>15</v>
      </c>
      <c r="E80" s="28" t="s">
        <v>223</v>
      </c>
      <c r="F80" s="28" t="s">
        <v>564</v>
      </c>
      <c r="G80" s="28" t="s">
        <v>767</v>
      </c>
      <c r="H80" s="29" t="s">
        <v>468</v>
      </c>
    </row>
    <row r="81" spans="1:8" s="31" customFormat="1" ht="12" customHeight="1">
      <c r="A81" s="25" t="s">
        <v>19</v>
      </c>
      <c r="B81" s="26" t="s">
        <v>20</v>
      </c>
      <c r="C81" s="26" t="s">
        <v>21</v>
      </c>
      <c r="D81" s="27" t="s">
        <v>22</v>
      </c>
      <c r="E81" s="30" t="s">
        <v>23</v>
      </c>
      <c r="F81" s="411" t="s">
        <v>24</v>
      </c>
      <c r="G81" s="411" t="s">
        <v>25</v>
      </c>
      <c r="H81" s="412" t="s">
        <v>293</v>
      </c>
    </row>
    <row r="82" spans="1:8" s="844" customFormat="1" ht="19.5" customHeight="1">
      <c r="A82" s="32" t="s">
        <v>6</v>
      </c>
      <c r="B82" s="78" t="s">
        <v>224</v>
      </c>
      <c r="C82" s="79" t="s">
        <v>225</v>
      </c>
      <c r="D82" s="80">
        <v>33697632</v>
      </c>
      <c r="E82" s="817">
        <v>11802885</v>
      </c>
      <c r="F82" s="818">
        <v>3871015</v>
      </c>
      <c r="G82" s="818">
        <v>6112</v>
      </c>
      <c r="H82" s="828">
        <f aca="true" t="shared" si="2" ref="H82:H87">SUM(D82:G82)</f>
        <v>49377644</v>
      </c>
    </row>
    <row r="83" spans="1:8" s="844" customFormat="1" ht="19.5" customHeight="1">
      <c r="A83" s="37" t="s">
        <v>28</v>
      </c>
      <c r="B83" s="81" t="s">
        <v>226</v>
      </c>
      <c r="C83" s="82" t="s">
        <v>227</v>
      </c>
      <c r="D83" s="119">
        <v>6571038</v>
      </c>
      <c r="E83" s="821">
        <v>1130465</v>
      </c>
      <c r="F83" s="818">
        <v>97892</v>
      </c>
      <c r="G83" s="818">
        <v>703</v>
      </c>
      <c r="H83" s="828">
        <f t="shared" si="2"/>
        <v>7800098</v>
      </c>
    </row>
    <row r="84" spans="1:8" s="844" customFormat="1" ht="19.5" customHeight="1">
      <c r="A84" s="37" t="s">
        <v>31</v>
      </c>
      <c r="B84" s="81" t="s">
        <v>228</v>
      </c>
      <c r="C84" s="82" t="s">
        <v>229</v>
      </c>
      <c r="D84" s="852">
        <v>47194000</v>
      </c>
      <c r="E84" s="821">
        <v>23115384</v>
      </c>
      <c r="F84" s="818">
        <v>14744957</v>
      </c>
      <c r="G84" s="818">
        <v>9395950</v>
      </c>
      <c r="H84" s="828">
        <f t="shared" si="2"/>
        <v>94450291</v>
      </c>
    </row>
    <row r="85" spans="1:8" s="844" customFormat="1" ht="19.5" customHeight="1">
      <c r="A85" s="32" t="s">
        <v>34</v>
      </c>
      <c r="B85" s="81" t="s">
        <v>230</v>
      </c>
      <c r="C85" s="82" t="s">
        <v>231</v>
      </c>
      <c r="D85" s="119">
        <v>1940000</v>
      </c>
      <c r="E85" s="821"/>
      <c r="F85" s="818">
        <v>552450</v>
      </c>
      <c r="G85" s="818">
        <v>200000</v>
      </c>
      <c r="H85" s="828">
        <f t="shared" si="2"/>
        <v>2692450</v>
      </c>
    </row>
    <row r="86" spans="1:8" s="844" customFormat="1" ht="19.5" customHeight="1">
      <c r="A86" s="37" t="s">
        <v>37</v>
      </c>
      <c r="B86" s="81" t="s">
        <v>232</v>
      </c>
      <c r="C86" s="82" t="s">
        <v>233</v>
      </c>
      <c r="D86" s="119">
        <f>SUM(D87:D93)</f>
        <v>38857186</v>
      </c>
      <c r="E86" s="61">
        <f>SUM(E87:E93)</f>
        <v>41768047</v>
      </c>
      <c r="F86" s="61">
        <f>SUM(F87:F93)</f>
        <v>-11491950</v>
      </c>
      <c r="G86" s="61">
        <f>SUM(G87:G93)</f>
        <v>-62845911</v>
      </c>
      <c r="H86" s="828">
        <f t="shared" si="2"/>
        <v>6287372</v>
      </c>
    </row>
    <row r="87" spans="1:8" s="844" customFormat="1" ht="19.5" customHeight="1">
      <c r="A87" s="37" t="s">
        <v>40</v>
      </c>
      <c r="B87" s="84" t="s">
        <v>790</v>
      </c>
      <c r="C87" s="85" t="s">
        <v>235</v>
      </c>
      <c r="D87" s="116"/>
      <c r="E87" s="824">
        <v>833503</v>
      </c>
      <c r="F87" s="825"/>
      <c r="G87" s="825">
        <v>3869</v>
      </c>
      <c r="H87" s="828">
        <f t="shared" si="2"/>
        <v>837372</v>
      </c>
    </row>
    <row r="88" spans="1:8" s="844" customFormat="1" ht="19.5" customHeight="1">
      <c r="A88" s="37" t="s">
        <v>43</v>
      </c>
      <c r="B88" s="84" t="s">
        <v>791</v>
      </c>
      <c r="C88" s="86" t="s">
        <v>237</v>
      </c>
      <c r="D88" s="116"/>
      <c r="E88" s="824"/>
      <c r="F88" s="825"/>
      <c r="G88" s="825"/>
      <c r="H88" s="828"/>
    </row>
    <row r="89" spans="1:8" s="844" customFormat="1" ht="19.5" customHeight="1">
      <c r="A89" s="32" t="s">
        <v>46</v>
      </c>
      <c r="B89" s="84" t="s">
        <v>792</v>
      </c>
      <c r="C89" s="86" t="s">
        <v>239</v>
      </c>
      <c r="D89" s="116"/>
      <c r="E89" s="824"/>
      <c r="F89" s="825"/>
      <c r="G89" s="825"/>
      <c r="H89" s="828"/>
    </row>
    <row r="90" spans="1:8" s="844" customFormat="1" ht="19.5" customHeight="1">
      <c r="A90" s="37" t="s">
        <v>49</v>
      </c>
      <c r="B90" s="845" t="s">
        <v>793</v>
      </c>
      <c r="C90" s="86" t="s">
        <v>241</v>
      </c>
      <c r="D90" s="425"/>
      <c r="E90" s="824">
        <v>75000</v>
      </c>
      <c r="F90" s="825">
        <v>75000</v>
      </c>
      <c r="G90" s="825"/>
      <c r="H90" s="828">
        <f>SUM(D90:G90)</f>
        <v>150000</v>
      </c>
    </row>
    <row r="91" spans="1:8" s="844" customFormat="1" ht="19.5" customHeight="1">
      <c r="A91" s="37" t="s">
        <v>52</v>
      </c>
      <c r="B91" s="84" t="s">
        <v>794</v>
      </c>
      <c r="C91" s="86" t="s">
        <v>243</v>
      </c>
      <c r="D91" s="116"/>
      <c r="E91" s="824"/>
      <c r="F91" s="825"/>
      <c r="G91" s="825"/>
      <c r="H91" s="828"/>
    </row>
    <row r="92" spans="1:8" s="844" customFormat="1" ht="19.5" customHeight="1">
      <c r="A92" s="37" t="s">
        <v>54</v>
      </c>
      <c r="B92" s="84" t="s">
        <v>795</v>
      </c>
      <c r="C92" s="86" t="s">
        <v>245</v>
      </c>
      <c r="D92" s="425">
        <f>'5.sz.mell'!E13</f>
        <v>2755000</v>
      </c>
      <c r="E92" s="824">
        <v>3800000</v>
      </c>
      <c r="F92" s="825">
        <v>1500000</v>
      </c>
      <c r="G92" s="825">
        <v>-2755000</v>
      </c>
      <c r="H92" s="828">
        <f aca="true" t="shared" si="3" ref="H92:H99">SUM(D92:G92)</f>
        <v>5300000</v>
      </c>
    </row>
    <row r="93" spans="1:8" s="844" customFormat="1" ht="19.5" customHeight="1">
      <c r="A93" s="32" t="s">
        <v>56</v>
      </c>
      <c r="B93" s="84" t="s">
        <v>246</v>
      </c>
      <c r="C93" s="86" t="s">
        <v>247</v>
      </c>
      <c r="D93" s="116">
        <f>SUM(D94:D95)</f>
        <v>36102186</v>
      </c>
      <c r="E93" s="116">
        <f>SUM(E94:E95)</f>
        <v>37059544</v>
      </c>
      <c r="F93" s="116">
        <f>SUM(F94:F95)</f>
        <v>-13066950</v>
      </c>
      <c r="G93" s="116">
        <f>SUM(G94:G95)</f>
        <v>-60094780</v>
      </c>
      <c r="H93" s="828"/>
    </row>
    <row r="94" spans="1:8" s="844" customFormat="1" ht="19.5" customHeight="1">
      <c r="A94" s="37" t="s">
        <v>58</v>
      </c>
      <c r="B94" s="84" t="s">
        <v>796</v>
      </c>
      <c r="C94" s="85" t="s">
        <v>247</v>
      </c>
      <c r="D94" s="116">
        <v>36102186</v>
      </c>
      <c r="E94" s="824">
        <v>37059544</v>
      </c>
      <c r="F94" s="825">
        <v>-13066950</v>
      </c>
      <c r="G94" s="825">
        <v>-60094780</v>
      </c>
      <c r="H94" s="828"/>
    </row>
    <row r="95" spans="1:8" s="844" customFormat="1" ht="19.5" customHeight="1">
      <c r="A95" s="47" t="s">
        <v>60</v>
      </c>
      <c r="B95" s="846" t="s">
        <v>797</v>
      </c>
      <c r="C95" s="87" t="s">
        <v>247</v>
      </c>
      <c r="D95" s="117"/>
      <c r="E95" s="826"/>
      <c r="F95" s="827"/>
      <c r="G95" s="827"/>
      <c r="H95" s="424">
        <f t="shared" si="3"/>
        <v>0</v>
      </c>
    </row>
    <row r="96" spans="1:8" s="844" customFormat="1" ht="19.5" customHeight="1">
      <c r="A96" s="53" t="s">
        <v>62</v>
      </c>
      <c r="B96" s="89" t="s">
        <v>250</v>
      </c>
      <c r="C96" s="28" t="s">
        <v>251</v>
      </c>
      <c r="D96" s="426">
        <f>SUM(D82:D86)</f>
        <v>128259856</v>
      </c>
      <c r="E96" s="419">
        <f>SUM(E82:E86)</f>
        <v>77816781</v>
      </c>
      <c r="F96" s="419">
        <f>SUM(F82:F86)</f>
        <v>7774364</v>
      </c>
      <c r="G96" s="419">
        <f>SUM(G82:G86)</f>
        <v>-53243146</v>
      </c>
      <c r="H96" s="90">
        <f t="shared" si="3"/>
        <v>160607855</v>
      </c>
    </row>
    <row r="97" spans="1:8" s="844" customFormat="1" ht="19.5" customHeight="1">
      <c r="A97" s="32" t="s">
        <v>64</v>
      </c>
      <c r="B97" s="78" t="s">
        <v>252</v>
      </c>
      <c r="C97" s="79" t="s">
        <v>253</v>
      </c>
      <c r="D97" s="118">
        <v>15375521</v>
      </c>
      <c r="E97" s="817">
        <v>11908534</v>
      </c>
      <c r="F97" s="818">
        <v>229232825</v>
      </c>
      <c r="G97" s="818">
        <v>-24201050</v>
      </c>
      <c r="H97" s="828">
        <f t="shared" si="3"/>
        <v>232315830</v>
      </c>
    </row>
    <row r="98" spans="1:8" s="844" customFormat="1" ht="19.5" customHeight="1">
      <c r="A98" s="37" t="s">
        <v>66</v>
      </c>
      <c r="B98" s="81" t="s">
        <v>254</v>
      </c>
      <c r="C98" s="82" t="s">
        <v>255</v>
      </c>
      <c r="D98" s="119"/>
      <c r="E98" s="821">
        <v>4697529</v>
      </c>
      <c r="F98" s="818">
        <v>1031702</v>
      </c>
      <c r="G98" s="818"/>
      <c r="H98" s="828">
        <f t="shared" si="3"/>
        <v>5729231</v>
      </c>
    </row>
    <row r="99" spans="1:8" s="844" customFormat="1" ht="19.5" customHeight="1">
      <c r="A99" s="32" t="s">
        <v>69</v>
      </c>
      <c r="B99" s="38" t="s">
        <v>256</v>
      </c>
      <c r="C99" s="39" t="s">
        <v>257</v>
      </c>
      <c r="D99" s="61">
        <f>SUM(D100:D105)</f>
        <v>0</v>
      </c>
      <c r="E99" s="61">
        <f>SUM(E100:E105)</f>
        <v>0</v>
      </c>
      <c r="F99" s="61">
        <f>SUM(F100:F105)</f>
        <v>80000</v>
      </c>
      <c r="G99" s="61">
        <f>SUM(G100:G105)</f>
        <v>181</v>
      </c>
      <c r="H99" s="828">
        <f t="shared" si="3"/>
        <v>80181</v>
      </c>
    </row>
    <row r="100" spans="1:8" s="844" customFormat="1" ht="19.5" customHeight="1">
      <c r="A100" s="37" t="s">
        <v>72</v>
      </c>
      <c r="B100" s="92" t="s">
        <v>798</v>
      </c>
      <c r="C100" s="46" t="s">
        <v>259</v>
      </c>
      <c r="D100" s="93"/>
      <c r="E100" s="824"/>
      <c r="F100" s="825"/>
      <c r="G100" s="829"/>
      <c r="H100" s="828"/>
    </row>
    <row r="101" spans="1:8" s="844" customFormat="1" ht="19.5" customHeight="1">
      <c r="A101" s="32" t="s">
        <v>75</v>
      </c>
      <c r="B101" s="92" t="s">
        <v>799</v>
      </c>
      <c r="C101" s="46" t="s">
        <v>260</v>
      </c>
      <c r="D101" s="93"/>
      <c r="E101" s="824"/>
      <c r="F101" s="825"/>
      <c r="G101" s="829"/>
      <c r="H101" s="828"/>
    </row>
    <row r="102" spans="1:8" s="844" customFormat="1" ht="19.5" customHeight="1">
      <c r="A102" s="37" t="s">
        <v>77</v>
      </c>
      <c r="B102" s="92" t="s">
        <v>800</v>
      </c>
      <c r="C102" s="46" t="s">
        <v>262</v>
      </c>
      <c r="D102" s="93"/>
      <c r="E102" s="824"/>
      <c r="F102" s="825">
        <v>80000</v>
      </c>
      <c r="G102" s="829">
        <v>181</v>
      </c>
      <c r="H102" s="828">
        <f>SUM(D102:G102)</f>
        <v>80181</v>
      </c>
    </row>
    <row r="103" spans="1:8" s="844" customFormat="1" ht="19.5" customHeight="1">
      <c r="A103" s="32" t="s">
        <v>79</v>
      </c>
      <c r="B103" s="92" t="s">
        <v>801</v>
      </c>
      <c r="C103" s="46" t="s">
        <v>264</v>
      </c>
      <c r="D103" s="93"/>
      <c r="E103" s="824"/>
      <c r="F103" s="825"/>
      <c r="G103" s="829"/>
      <c r="H103" s="828"/>
    </row>
    <row r="104" spans="1:8" s="844" customFormat="1" ht="19.5" customHeight="1">
      <c r="A104" s="37" t="s">
        <v>81</v>
      </c>
      <c r="B104" s="92" t="s">
        <v>802</v>
      </c>
      <c r="C104" s="46" t="s">
        <v>266</v>
      </c>
      <c r="D104" s="93"/>
      <c r="E104" s="824"/>
      <c r="F104" s="825"/>
      <c r="G104" s="829"/>
      <c r="H104" s="828"/>
    </row>
    <row r="105" spans="1:8" s="844" customFormat="1" ht="19.5" customHeight="1">
      <c r="A105" s="59" t="s">
        <v>83</v>
      </c>
      <c r="B105" s="847" t="s">
        <v>803</v>
      </c>
      <c r="C105" s="46" t="s">
        <v>268</v>
      </c>
      <c r="D105" s="94"/>
      <c r="E105" s="826"/>
      <c r="F105" s="827"/>
      <c r="G105" s="831"/>
      <c r="H105" s="828"/>
    </row>
    <row r="106" spans="1:8" s="844" customFormat="1" ht="19.5" customHeight="1">
      <c r="A106" s="53" t="s">
        <v>85</v>
      </c>
      <c r="B106" s="89" t="s">
        <v>269</v>
      </c>
      <c r="C106" s="28" t="s">
        <v>270</v>
      </c>
      <c r="D106" s="120">
        <f>+D97+D98+D99</f>
        <v>15375521</v>
      </c>
      <c r="E106" s="556">
        <f>+E97+E98+E99</f>
        <v>16606063</v>
      </c>
      <c r="F106" s="556">
        <f>+F97+F98+F99</f>
        <v>230344527</v>
      </c>
      <c r="G106" s="556">
        <f>+G97+G98+G99</f>
        <v>-24200869</v>
      </c>
      <c r="H106" s="814">
        <f>SUM(D106:G106)</f>
        <v>238125242</v>
      </c>
    </row>
    <row r="107" spans="1:8" s="844" customFormat="1" ht="19.5" customHeight="1">
      <c r="A107" s="95" t="s">
        <v>87</v>
      </c>
      <c r="B107" s="64" t="s">
        <v>271</v>
      </c>
      <c r="C107" s="28" t="s">
        <v>272</v>
      </c>
      <c r="D107" s="813">
        <f>SUM(D96+D106)</f>
        <v>143635377</v>
      </c>
      <c r="E107" s="815">
        <f>SUM(E96+E106)</f>
        <v>94422844</v>
      </c>
      <c r="F107" s="815">
        <f>SUM(F96+F106)</f>
        <v>238118891</v>
      </c>
      <c r="G107" s="815">
        <f>SUM(G96+G106)</f>
        <v>-77444015</v>
      </c>
      <c r="H107" s="427">
        <f>SUM(D107:G107)</f>
        <v>398733097</v>
      </c>
    </row>
    <row r="108" spans="1:8" s="844" customFormat="1" ht="19.5" customHeight="1">
      <c r="A108" s="56" t="s">
        <v>90</v>
      </c>
      <c r="B108" s="96" t="s">
        <v>273</v>
      </c>
      <c r="C108" s="97" t="s">
        <v>274</v>
      </c>
      <c r="D108" s="98">
        <f>'16.sz.mell'!D8</f>
        <v>0</v>
      </c>
      <c r="E108" s="817"/>
      <c r="F108" s="818"/>
      <c r="G108" s="818"/>
      <c r="H108" s="828"/>
    </row>
    <row r="109" spans="1:8" s="844" customFormat="1" ht="19.5" customHeight="1">
      <c r="A109" s="37" t="s">
        <v>93</v>
      </c>
      <c r="B109" s="99" t="s">
        <v>275</v>
      </c>
      <c r="C109" s="82" t="s">
        <v>276</v>
      </c>
      <c r="D109" s="61"/>
      <c r="E109" s="821"/>
      <c r="F109" s="818"/>
      <c r="G109" s="818"/>
      <c r="H109" s="828"/>
    </row>
    <row r="110" spans="1:8" s="844" customFormat="1" ht="19.5" customHeight="1">
      <c r="A110" s="100" t="s">
        <v>96</v>
      </c>
      <c r="B110" s="99" t="s">
        <v>277</v>
      </c>
      <c r="C110" s="82" t="s">
        <v>278</v>
      </c>
      <c r="D110" s="61"/>
      <c r="E110" s="821">
        <v>918295</v>
      </c>
      <c r="F110" s="818"/>
      <c r="G110" s="818"/>
      <c r="H110" s="828">
        <f>SUM(D110:G110)</f>
        <v>918295</v>
      </c>
    </row>
    <row r="111" spans="1:8" s="844" customFormat="1" ht="19.5" customHeight="1">
      <c r="A111" s="37" t="s">
        <v>98</v>
      </c>
      <c r="B111" s="99" t="s">
        <v>567</v>
      </c>
      <c r="C111" s="82" t="s">
        <v>568</v>
      </c>
      <c r="D111" s="61">
        <v>39379437</v>
      </c>
      <c r="E111" s="821"/>
      <c r="F111" s="818">
        <v>2529796</v>
      </c>
      <c r="G111" s="818"/>
      <c r="H111" s="828">
        <f>SUM(D111:G111)</f>
        <v>41909233</v>
      </c>
    </row>
    <row r="112" spans="1:8" s="844" customFormat="1" ht="19.5" customHeight="1">
      <c r="A112" s="428" t="s">
        <v>100</v>
      </c>
      <c r="B112" s="429" t="s">
        <v>279</v>
      </c>
      <c r="C112" s="430" t="s">
        <v>280</v>
      </c>
      <c r="D112" s="416"/>
      <c r="E112" s="836"/>
      <c r="F112" s="837"/>
      <c r="G112" s="837"/>
      <c r="H112" s="828"/>
    </row>
    <row r="113" spans="1:9" s="844" customFormat="1" ht="19.5" customHeight="1">
      <c r="A113" s="53" t="s">
        <v>102</v>
      </c>
      <c r="B113" s="54" t="s">
        <v>281</v>
      </c>
      <c r="C113" s="28" t="s">
        <v>282</v>
      </c>
      <c r="D113" s="101">
        <f>SUM(D108:D112)</f>
        <v>39379437</v>
      </c>
      <c r="E113" s="101">
        <f>SUM(E108:E112)</f>
        <v>918295</v>
      </c>
      <c r="F113" s="101">
        <f>SUM(F108:F112)</f>
        <v>2529796</v>
      </c>
      <c r="G113" s="101">
        <f>SUM(G108:G112)</f>
        <v>0</v>
      </c>
      <c r="H113" s="102">
        <f>SUM(D113:G113)</f>
        <v>42827528</v>
      </c>
      <c r="I113" s="848"/>
    </row>
    <row r="114" spans="1:8" s="820" customFormat="1" ht="19.5" customHeight="1">
      <c r="A114" s="816" t="s">
        <v>105</v>
      </c>
      <c r="B114" s="431" t="s">
        <v>283</v>
      </c>
      <c r="C114" s="851" t="s">
        <v>284</v>
      </c>
      <c r="D114" s="432">
        <f>D107+D113</f>
        <v>183014814</v>
      </c>
      <c r="E114" s="432">
        <f>E107+E113</f>
        <v>95341139</v>
      </c>
      <c r="F114" s="432">
        <f>F107+F113</f>
        <v>240648687</v>
      </c>
      <c r="G114" s="432">
        <f>G107+G113</f>
        <v>-77444015</v>
      </c>
      <c r="H114" s="433">
        <f>SUM(D114:G114)</f>
        <v>441560625</v>
      </c>
    </row>
    <row r="115" ht="16.5" customHeight="1"/>
    <row r="116" ht="15.75">
      <c r="D116" s="434"/>
    </row>
  </sheetData>
  <sheetProtection selectLockedCells="1" selectUnlockedCells="1"/>
  <mergeCells count="5">
    <mergeCell ref="A1:H1"/>
    <mergeCell ref="A2:H2"/>
    <mergeCell ref="A3:B3"/>
    <mergeCell ref="A77:D77"/>
    <mergeCell ref="A78:H78"/>
  </mergeCells>
  <printOptions horizontalCentered="1"/>
  <pageMargins left="0.7086614173228347" right="0.7086614173228347" top="0.5905511811023623" bottom="0.7480314960629921" header="0.31496062992125984" footer="0.5118110236220472"/>
  <pageSetup cellComments="atEnd" fitToHeight="1" fitToWidth="1" horizontalDpi="300" verticalDpi="300" orientation="portrait" paperSize="8" scale="46" r:id="rId1"/>
  <headerFooter alignWithMargins="0">
    <oddHeader>&amp;R&amp;"Times New Roman CE,Félkövér dőlt"&amp;11 9. melléklet a ........./2021. (........) önkormányzati rendelethez</oddHeader>
  </headerFooter>
  <rowBreaks count="2" manualBreakCount="2">
    <brk id="44" max="255" man="1"/>
    <brk id="9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FF"/>
  </sheetPr>
  <dimension ref="A1:K23"/>
  <sheetViews>
    <sheetView workbookViewId="0" topLeftCell="A1">
      <selection activeCell="A1" sqref="A1:K1"/>
    </sheetView>
  </sheetViews>
  <sheetFormatPr defaultColWidth="9.00390625" defaultRowHeight="12.75"/>
  <cols>
    <col min="1" max="1" width="6.625" style="435" customWidth="1"/>
    <col min="2" max="2" width="24.625" style="436" customWidth="1"/>
    <col min="3" max="3" width="13.00390625" style="437" customWidth="1"/>
    <col min="4" max="5" width="15.375" style="438" customWidth="1"/>
    <col min="6" max="6" width="11.375" style="438" customWidth="1"/>
    <col min="7" max="7" width="13.00390625" style="438" customWidth="1"/>
    <col min="8" max="9" width="14.00390625" style="438" customWidth="1"/>
    <col min="10" max="10" width="13.375" style="436" customWidth="1"/>
    <col min="11" max="11" width="14.625" style="436" customWidth="1"/>
    <col min="12" max="16384" width="9.375" style="436" customWidth="1"/>
  </cols>
  <sheetData>
    <row r="1" spans="1:11" ht="43.5" customHeight="1">
      <c r="A1" s="1347" t="s">
        <v>569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</row>
    <row r="2" spans="1:9" ht="15">
      <c r="A2" s="439"/>
      <c r="B2" s="440"/>
      <c r="C2" s="441"/>
      <c r="D2" s="442"/>
      <c r="E2" s="443"/>
      <c r="F2" s="443"/>
      <c r="G2" s="444"/>
      <c r="H2" s="444"/>
      <c r="I2" s="443"/>
    </row>
    <row r="3" spans="1:11" ht="15">
      <c r="A3" s="439"/>
      <c r="B3" s="445"/>
      <c r="C3" s="446"/>
      <c r="D3" s="447"/>
      <c r="E3" s="442"/>
      <c r="F3" s="442"/>
      <c r="G3" s="442"/>
      <c r="H3" s="442"/>
      <c r="I3" s="1348" t="s">
        <v>570</v>
      </c>
      <c r="J3" s="1348"/>
      <c r="K3" s="1348"/>
    </row>
    <row r="4" spans="1:11" s="455" customFormat="1" ht="69.75" customHeight="1">
      <c r="A4" s="448" t="s">
        <v>457</v>
      </c>
      <c r="B4" s="449" t="s">
        <v>571</v>
      </c>
      <c r="C4" s="450" t="s">
        <v>572</v>
      </c>
      <c r="D4" s="449" t="s">
        <v>297</v>
      </c>
      <c r="E4" s="449" t="s">
        <v>573</v>
      </c>
      <c r="F4" s="449" t="s">
        <v>299</v>
      </c>
      <c r="G4" s="451" t="s">
        <v>574</v>
      </c>
      <c r="H4" s="451" t="s">
        <v>300</v>
      </c>
      <c r="I4" s="452" t="s">
        <v>321</v>
      </c>
      <c r="J4" s="453" t="s">
        <v>204</v>
      </c>
      <c r="K4" s="454" t="s">
        <v>575</v>
      </c>
    </row>
    <row r="5" spans="1:11" s="455" customFormat="1" ht="30" customHeight="1">
      <c r="A5" s="456" t="s">
        <v>6</v>
      </c>
      <c r="B5" s="457" t="s">
        <v>576</v>
      </c>
      <c r="C5" s="458" t="s">
        <v>577</v>
      </c>
      <c r="D5" s="459"/>
      <c r="E5" s="459"/>
      <c r="F5" s="459"/>
      <c r="G5" s="460"/>
      <c r="H5" s="460"/>
      <c r="I5" s="461"/>
      <c r="J5" s="462"/>
      <c r="K5" s="463">
        <f aca="true" t="shared" si="0" ref="K5:K17">SUM(D5:J5)</f>
        <v>0</v>
      </c>
    </row>
    <row r="6" spans="1:11" s="455" customFormat="1" ht="30" customHeight="1">
      <c r="A6" s="464" t="s">
        <v>28</v>
      </c>
      <c r="B6" s="465" t="s">
        <v>578</v>
      </c>
      <c r="C6" s="466" t="s">
        <v>579</v>
      </c>
      <c r="D6" s="467"/>
      <c r="E6" s="467"/>
      <c r="F6" s="467">
        <v>72000</v>
      </c>
      <c r="G6" s="468"/>
      <c r="H6" s="468"/>
      <c r="I6" s="254"/>
      <c r="J6" s="469"/>
      <c r="K6" s="470">
        <f t="shared" si="0"/>
        <v>72000</v>
      </c>
    </row>
    <row r="7" spans="1:11" s="455" customFormat="1" ht="30" customHeight="1">
      <c r="A7" s="464" t="s">
        <v>31</v>
      </c>
      <c r="B7" s="465" t="s">
        <v>580</v>
      </c>
      <c r="C7" s="466" t="s">
        <v>581</v>
      </c>
      <c r="D7" s="467"/>
      <c r="E7" s="467"/>
      <c r="F7" s="467">
        <v>127</v>
      </c>
      <c r="G7" s="468"/>
      <c r="H7" s="468"/>
      <c r="I7" s="254"/>
      <c r="J7" s="469"/>
      <c r="K7" s="470">
        <f t="shared" si="0"/>
        <v>127</v>
      </c>
    </row>
    <row r="8" spans="1:11" s="455" customFormat="1" ht="30" customHeight="1">
      <c r="A8" s="464" t="s">
        <v>34</v>
      </c>
      <c r="B8" s="465" t="s">
        <v>582</v>
      </c>
      <c r="C8" s="466" t="s">
        <v>583</v>
      </c>
      <c r="D8" s="467"/>
      <c r="E8" s="467"/>
      <c r="F8" s="467">
        <v>3810</v>
      </c>
      <c r="G8" s="468"/>
      <c r="H8" s="468"/>
      <c r="I8" s="254"/>
      <c r="J8" s="469"/>
      <c r="K8" s="470">
        <f t="shared" si="0"/>
        <v>3810</v>
      </c>
    </row>
    <row r="9" spans="1:11" s="455" customFormat="1" ht="30" customHeight="1">
      <c r="A9" s="464" t="s">
        <v>37</v>
      </c>
      <c r="B9" s="465" t="s">
        <v>584</v>
      </c>
      <c r="C9" s="466" t="s">
        <v>585</v>
      </c>
      <c r="D9" s="467">
        <v>55594</v>
      </c>
      <c r="E9" s="467">
        <v>242678</v>
      </c>
      <c r="F9" s="467"/>
      <c r="G9" s="468"/>
      <c r="H9" s="468"/>
      <c r="I9" s="254"/>
      <c r="J9" s="471">
        <v>43828</v>
      </c>
      <c r="K9" s="470">
        <f t="shared" si="0"/>
        <v>342100</v>
      </c>
    </row>
    <row r="10" spans="1:11" s="455" customFormat="1" ht="30" customHeight="1">
      <c r="A10" s="464" t="s">
        <v>40</v>
      </c>
      <c r="B10" s="465" t="s">
        <v>586</v>
      </c>
      <c r="C10" s="466" t="s">
        <v>587</v>
      </c>
      <c r="D10" s="467"/>
      <c r="E10" s="467"/>
      <c r="F10" s="467">
        <v>1397</v>
      </c>
      <c r="G10" s="468"/>
      <c r="H10" s="468"/>
      <c r="I10" s="254"/>
      <c r="J10" s="469"/>
      <c r="K10" s="470">
        <f t="shared" si="0"/>
        <v>1397</v>
      </c>
    </row>
    <row r="11" spans="1:11" s="455" customFormat="1" ht="30" customHeight="1">
      <c r="A11" s="464" t="s">
        <v>43</v>
      </c>
      <c r="B11" s="465" t="s">
        <v>588</v>
      </c>
      <c r="C11" s="466" t="s">
        <v>589</v>
      </c>
      <c r="D11" s="467"/>
      <c r="E11" s="467"/>
      <c r="F11" s="467"/>
      <c r="G11" s="468"/>
      <c r="H11" s="468"/>
      <c r="I11" s="254"/>
      <c r="J11" s="469"/>
      <c r="K11" s="470">
        <f t="shared" si="0"/>
        <v>0</v>
      </c>
    </row>
    <row r="12" spans="1:11" s="455" customFormat="1" ht="30" customHeight="1">
      <c r="A12" s="464" t="s">
        <v>46</v>
      </c>
      <c r="B12" s="465" t="s">
        <v>590</v>
      </c>
      <c r="C12" s="466" t="s">
        <v>591</v>
      </c>
      <c r="D12" s="467"/>
      <c r="E12" s="467"/>
      <c r="F12" s="467">
        <v>1472</v>
      </c>
      <c r="G12" s="468"/>
      <c r="H12" s="468"/>
      <c r="I12" s="254"/>
      <c r="J12" s="469"/>
      <c r="K12" s="470">
        <f t="shared" si="0"/>
        <v>1472</v>
      </c>
    </row>
    <row r="13" spans="1:11" s="455" customFormat="1" ht="30" customHeight="1">
      <c r="A13" s="464" t="s">
        <v>49</v>
      </c>
      <c r="B13" s="465" t="s">
        <v>592</v>
      </c>
      <c r="C13" s="466" t="s">
        <v>593</v>
      </c>
      <c r="D13" s="467">
        <v>14940</v>
      </c>
      <c r="E13" s="467"/>
      <c r="F13" s="467"/>
      <c r="G13" s="468"/>
      <c r="H13" s="468"/>
      <c r="I13" s="254"/>
      <c r="J13" s="469"/>
      <c r="K13" s="470">
        <f t="shared" si="0"/>
        <v>14940</v>
      </c>
    </row>
    <row r="14" spans="1:11" s="455" customFormat="1" ht="30" customHeight="1">
      <c r="A14" s="464" t="s">
        <v>52</v>
      </c>
      <c r="B14" s="465" t="s">
        <v>594</v>
      </c>
      <c r="C14" s="466" t="s">
        <v>595</v>
      </c>
      <c r="D14" s="467"/>
      <c r="E14" s="467"/>
      <c r="F14" s="467"/>
      <c r="G14" s="468"/>
      <c r="H14" s="468"/>
      <c r="I14" s="254"/>
      <c r="J14" s="469"/>
      <c r="K14" s="470">
        <f t="shared" si="0"/>
        <v>0</v>
      </c>
    </row>
    <row r="15" spans="1:11" s="455" customFormat="1" ht="30" customHeight="1">
      <c r="A15" s="464" t="s">
        <v>54</v>
      </c>
      <c r="B15" s="465" t="s">
        <v>596</v>
      </c>
      <c r="C15" s="466" t="s">
        <v>597</v>
      </c>
      <c r="D15" s="467"/>
      <c r="E15" s="467"/>
      <c r="F15" s="467">
        <v>5715</v>
      </c>
      <c r="G15" s="468"/>
      <c r="H15" s="468"/>
      <c r="I15" s="254"/>
      <c r="J15" s="469"/>
      <c r="K15" s="470">
        <f t="shared" si="0"/>
        <v>5715</v>
      </c>
    </row>
    <row r="16" spans="1:11" s="455" customFormat="1" ht="38.25">
      <c r="A16" s="464" t="s">
        <v>56</v>
      </c>
      <c r="B16" s="465" t="s">
        <v>598</v>
      </c>
      <c r="C16" s="466" t="s">
        <v>599</v>
      </c>
      <c r="D16" s="467"/>
      <c r="E16" s="467"/>
      <c r="F16" s="467"/>
      <c r="G16" s="468"/>
      <c r="H16" s="468"/>
      <c r="I16" s="254"/>
      <c r="J16" s="469"/>
      <c r="K16" s="470">
        <f t="shared" si="0"/>
        <v>0</v>
      </c>
    </row>
    <row r="17" spans="1:11" s="455" customFormat="1" ht="30" customHeight="1">
      <c r="A17" s="472" t="s">
        <v>58</v>
      </c>
      <c r="B17" s="473" t="s">
        <v>600</v>
      </c>
      <c r="C17" s="474" t="s">
        <v>601</v>
      </c>
      <c r="D17" s="475"/>
      <c r="E17" s="475"/>
      <c r="F17" s="475"/>
      <c r="G17" s="476"/>
      <c r="H17" s="476"/>
      <c r="I17" s="477"/>
      <c r="J17" s="478"/>
      <c r="K17" s="479">
        <f t="shared" si="0"/>
        <v>0</v>
      </c>
    </row>
    <row r="18" spans="1:11" s="485" customFormat="1" ht="33" customHeight="1">
      <c r="A18" s="480" t="s">
        <v>60</v>
      </c>
      <c r="B18" s="481" t="s">
        <v>474</v>
      </c>
      <c r="C18" s="482"/>
      <c r="D18" s="481">
        <f aca="true" t="shared" si="1" ref="D18:K18">SUM(D5:D17)</f>
        <v>70534</v>
      </c>
      <c r="E18" s="481">
        <f t="shared" si="1"/>
        <v>242678</v>
      </c>
      <c r="F18" s="481">
        <f t="shared" si="1"/>
        <v>84521</v>
      </c>
      <c r="G18" s="481">
        <f t="shared" si="1"/>
        <v>0</v>
      </c>
      <c r="H18" s="481">
        <f t="shared" si="1"/>
        <v>0</v>
      </c>
      <c r="I18" s="481">
        <f t="shared" si="1"/>
        <v>0</v>
      </c>
      <c r="J18" s="483">
        <f t="shared" si="1"/>
        <v>43828</v>
      </c>
      <c r="K18" s="484">
        <f t="shared" si="1"/>
        <v>441561</v>
      </c>
    </row>
    <row r="19" spans="1:9" ht="21" customHeight="1">
      <c r="A19" s="486"/>
      <c r="B19" s="487"/>
      <c r="C19" s="488"/>
      <c r="D19" s="489"/>
      <c r="E19" s="490"/>
      <c r="F19" s="489"/>
      <c r="G19" s="489"/>
      <c r="H19" s="489"/>
      <c r="I19" s="491"/>
    </row>
    <row r="20" spans="1:9" ht="42" customHeight="1">
      <c r="A20" s="486"/>
      <c r="B20" s="492"/>
      <c r="C20" s="493"/>
      <c r="D20" s="494"/>
      <c r="E20" s="490"/>
      <c r="F20" s="490"/>
      <c r="G20" s="489"/>
      <c r="H20" s="489"/>
      <c r="I20" s="489"/>
    </row>
    <row r="21" spans="1:9" ht="42" customHeight="1">
      <c r="A21" s="495"/>
      <c r="B21" s="496"/>
      <c r="C21" s="497"/>
      <c r="D21" s="498"/>
      <c r="E21" s="443"/>
      <c r="F21" s="443"/>
      <c r="G21" s="444"/>
      <c r="H21" s="444"/>
      <c r="I21" s="444"/>
    </row>
    <row r="22" spans="1:9" ht="15">
      <c r="A22" s="439"/>
      <c r="B22" s="440"/>
      <c r="C22" s="441"/>
      <c r="D22" s="442"/>
      <c r="E22" s="442"/>
      <c r="F22" s="442"/>
      <c r="G22" s="442"/>
      <c r="H22" s="442"/>
      <c r="I22" s="442"/>
    </row>
    <row r="23" spans="1:9" s="500" customFormat="1" ht="15">
      <c r="A23" s="439"/>
      <c r="B23" s="440"/>
      <c r="C23" s="441"/>
      <c r="D23" s="442"/>
      <c r="E23" s="443"/>
      <c r="F23" s="499"/>
      <c r="G23" s="499"/>
      <c r="H23" s="499"/>
      <c r="I23" s="499"/>
    </row>
  </sheetData>
  <sheetProtection selectLockedCells="1" selectUnlockedCells="1"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5118110236220472"/>
  <pageSetup horizontalDpi="300" verticalDpi="300" orientation="landscape" paperSize="9" scale="80" r:id="rId1"/>
  <headerFooter alignWithMargins="0">
    <oddHeader>&amp;R&amp;"Times New Roman CE,Félkövér dőlt"&amp;11 9.1. melléklet a ........./2021. (........)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23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5.625" style="435" customWidth="1"/>
    <col min="2" max="2" width="22.375" style="436" customWidth="1"/>
    <col min="3" max="3" width="13.00390625" style="436" customWidth="1"/>
    <col min="4" max="4" width="11.00390625" style="438" customWidth="1"/>
    <col min="5" max="5" width="15.375" style="438" customWidth="1"/>
    <col min="6" max="6" width="11.00390625" style="438" customWidth="1"/>
    <col min="7" max="7" width="13.375" style="438" customWidth="1"/>
    <col min="8" max="9" width="14.00390625" style="438" customWidth="1"/>
    <col min="10" max="10" width="13.375" style="436" customWidth="1"/>
    <col min="11" max="11" width="12.375" style="436" customWidth="1"/>
    <col min="12" max="12" width="14.375" style="436" customWidth="1"/>
    <col min="13" max="13" width="15.00390625" style="436" customWidth="1"/>
    <col min="14" max="16384" width="9.375" style="436" customWidth="1"/>
  </cols>
  <sheetData>
    <row r="1" spans="1:13" ht="42" customHeight="1">
      <c r="A1" s="1347" t="s">
        <v>602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</row>
    <row r="2" spans="1:9" ht="15">
      <c r="A2" s="439"/>
      <c r="B2" s="440"/>
      <c r="C2" s="440"/>
      <c r="D2" s="442"/>
      <c r="E2" s="443"/>
      <c r="F2" s="443"/>
      <c r="G2" s="444"/>
      <c r="H2" s="444"/>
      <c r="I2" s="443"/>
    </row>
    <row r="3" spans="1:13" ht="15">
      <c r="A3" s="439"/>
      <c r="B3" s="445"/>
      <c r="C3" s="445"/>
      <c r="D3" s="447"/>
      <c r="E3" s="442"/>
      <c r="F3" s="442"/>
      <c r="G3" s="442"/>
      <c r="H3" s="442"/>
      <c r="I3" s="442"/>
      <c r="K3" s="1348" t="s">
        <v>570</v>
      </c>
      <c r="L3" s="1348"/>
      <c r="M3" s="1348"/>
    </row>
    <row r="4" spans="1:13" s="455" customFormat="1" ht="75.75" customHeight="1">
      <c r="A4" s="448" t="s">
        <v>457</v>
      </c>
      <c r="B4" s="449" t="s">
        <v>571</v>
      </c>
      <c r="C4" s="449" t="s">
        <v>572</v>
      </c>
      <c r="D4" s="449" t="s">
        <v>603</v>
      </c>
      <c r="E4" s="449" t="s">
        <v>226</v>
      </c>
      <c r="F4" s="449" t="s">
        <v>604</v>
      </c>
      <c r="G4" s="451" t="s">
        <v>230</v>
      </c>
      <c r="H4" s="451" t="s">
        <v>605</v>
      </c>
      <c r="I4" s="451" t="s">
        <v>252</v>
      </c>
      <c r="J4" s="501" t="s">
        <v>254</v>
      </c>
      <c r="K4" s="502" t="s">
        <v>256</v>
      </c>
      <c r="L4" s="501" t="s">
        <v>606</v>
      </c>
      <c r="M4" s="454" t="s">
        <v>607</v>
      </c>
    </row>
    <row r="5" spans="1:13" s="455" customFormat="1" ht="39.75" customHeight="1">
      <c r="A5" s="456" t="s">
        <v>6</v>
      </c>
      <c r="B5" s="457" t="s">
        <v>576</v>
      </c>
      <c r="C5" s="458" t="s">
        <v>577</v>
      </c>
      <c r="D5" s="459">
        <v>28120</v>
      </c>
      <c r="E5" s="459">
        <v>4882</v>
      </c>
      <c r="F5" s="459"/>
      <c r="G5" s="460"/>
      <c r="H5" s="460"/>
      <c r="I5" s="461"/>
      <c r="J5" s="461"/>
      <c r="K5" s="461"/>
      <c r="L5" s="503"/>
      <c r="M5" s="463">
        <f aca="true" t="shared" si="0" ref="M5:M17">SUM(D5:L5)</f>
        <v>33002</v>
      </c>
    </row>
    <row r="6" spans="1:13" s="455" customFormat="1" ht="39.75" customHeight="1">
      <c r="A6" s="464" t="s">
        <v>28</v>
      </c>
      <c r="B6" s="465" t="s">
        <v>578</v>
      </c>
      <c r="C6" s="466" t="s">
        <v>579</v>
      </c>
      <c r="D6" s="467"/>
      <c r="E6" s="467"/>
      <c r="F6" s="467"/>
      <c r="G6" s="468"/>
      <c r="H6" s="468"/>
      <c r="I6" s="254"/>
      <c r="J6" s="254"/>
      <c r="K6" s="254"/>
      <c r="L6" s="504"/>
      <c r="M6" s="470">
        <f t="shared" si="0"/>
        <v>0</v>
      </c>
    </row>
    <row r="7" spans="1:13" s="455" customFormat="1" ht="39.75" customHeight="1">
      <c r="A7" s="464" t="s">
        <v>31</v>
      </c>
      <c r="B7" s="465" t="s">
        <v>580</v>
      </c>
      <c r="C7" s="466" t="s">
        <v>581</v>
      </c>
      <c r="D7" s="467"/>
      <c r="E7" s="467"/>
      <c r="F7" s="467"/>
      <c r="G7" s="468"/>
      <c r="H7" s="468"/>
      <c r="I7" s="254"/>
      <c r="J7" s="254">
        <v>1032</v>
      </c>
      <c r="K7" s="254"/>
      <c r="L7" s="504"/>
      <c r="M7" s="470">
        <f t="shared" si="0"/>
        <v>1032</v>
      </c>
    </row>
    <row r="8" spans="1:13" s="455" customFormat="1" ht="39.75" customHeight="1">
      <c r="A8" s="464" t="s">
        <v>34</v>
      </c>
      <c r="B8" s="465" t="s">
        <v>582</v>
      </c>
      <c r="C8" s="466" t="s">
        <v>583</v>
      </c>
      <c r="D8" s="467"/>
      <c r="E8" s="467"/>
      <c r="F8" s="467">
        <v>8902</v>
      </c>
      <c r="G8" s="468"/>
      <c r="H8" s="468"/>
      <c r="I8" s="254">
        <v>205032</v>
      </c>
      <c r="J8" s="254"/>
      <c r="K8" s="254"/>
      <c r="L8" s="504"/>
      <c r="M8" s="470">
        <f t="shared" si="0"/>
        <v>213934</v>
      </c>
    </row>
    <row r="9" spans="1:13" s="455" customFormat="1" ht="39.75" customHeight="1">
      <c r="A9" s="464" t="s">
        <v>37</v>
      </c>
      <c r="B9" s="465" t="s">
        <v>584</v>
      </c>
      <c r="C9" s="466" t="s">
        <v>585</v>
      </c>
      <c r="D9" s="467"/>
      <c r="E9" s="467"/>
      <c r="F9" s="467"/>
      <c r="G9" s="468"/>
      <c r="H9" s="468">
        <v>87</v>
      </c>
      <c r="I9" s="254"/>
      <c r="J9" s="254"/>
      <c r="K9" s="254"/>
      <c r="L9" s="504">
        <v>42828</v>
      </c>
      <c r="M9" s="470">
        <f t="shared" si="0"/>
        <v>42915</v>
      </c>
    </row>
    <row r="10" spans="1:13" s="455" customFormat="1" ht="39.75" customHeight="1">
      <c r="A10" s="464" t="s">
        <v>40</v>
      </c>
      <c r="B10" s="465" t="s">
        <v>586</v>
      </c>
      <c r="C10" s="466" t="s">
        <v>587</v>
      </c>
      <c r="D10" s="467">
        <v>10966</v>
      </c>
      <c r="E10" s="467">
        <v>984</v>
      </c>
      <c r="F10" s="467">
        <v>10114</v>
      </c>
      <c r="G10" s="468"/>
      <c r="H10" s="468"/>
      <c r="I10" s="254">
        <v>4445</v>
      </c>
      <c r="J10" s="254"/>
      <c r="K10" s="254"/>
      <c r="L10" s="504"/>
      <c r="M10" s="470">
        <f t="shared" si="0"/>
        <v>26509</v>
      </c>
    </row>
    <row r="11" spans="1:13" s="455" customFormat="1" ht="39.75" customHeight="1">
      <c r="A11" s="464" t="s">
        <v>43</v>
      </c>
      <c r="B11" s="465" t="s">
        <v>588</v>
      </c>
      <c r="C11" s="466" t="s">
        <v>589</v>
      </c>
      <c r="D11" s="467"/>
      <c r="E11" s="467"/>
      <c r="F11" s="467">
        <v>2286</v>
      </c>
      <c r="G11" s="468"/>
      <c r="H11" s="468"/>
      <c r="I11" s="254"/>
      <c r="J11" s="254"/>
      <c r="K11" s="254"/>
      <c r="L11" s="504"/>
      <c r="M11" s="470">
        <f t="shared" si="0"/>
        <v>2286</v>
      </c>
    </row>
    <row r="12" spans="1:13" s="455" customFormat="1" ht="39.75" customHeight="1">
      <c r="A12" s="464" t="s">
        <v>46</v>
      </c>
      <c r="B12" s="465" t="s">
        <v>590</v>
      </c>
      <c r="C12" s="466" t="s">
        <v>591</v>
      </c>
      <c r="D12" s="467">
        <v>2356</v>
      </c>
      <c r="E12" s="467">
        <v>459</v>
      </c>
      <c r="F12" s="853">
        <v>60948</v>
      </c>
      <c r="G12" s="505"/>
      <c r="H12" s="505"/>
      <c r="I12" s="506">
        <v>22839</v>
      </c>
      <c r="J12" s="254">
        <v>4697</v>
      </c>
      <c r="K12" s="254">
        <v>80</v>
      </c>
      <c r="L12" s="504"/>
      <c r="M12" s="470">
        <f t="shared" si="0"/>
        <v>91379</v>
      </c>
    </row>
    <row r="13" spans="1:13" s="455" customFormat="1" ht="39.75" customHeight="1">
      <c r="A13" s="464" t="s">
        <v>49</v>
      </c>
      <c r="B13" s="465" t="s">
        <v>592</v>
      </c>
      <c r="C13" s="466" t="s">
        <v>593</v>
      </c>
      <c r="D13" s="467">
        <v>4652</v>
      </c>
      <c r="E13" s="467">
        <v>879</v>
      </c>
      <c r="F13" s="507">
        <v>10653</v>
      </c>
      <c r="G13" s="468"/>
      <c r="H13" s="468"/>
      <c r="I13" s="254"/>
      <c r="J13" s="254"/>
      <c r="K13" s="254"/>
      <c r="L13" s="504"/>
      <c r="M13" s="470">
        <f t="shared" si="0"/>
        <v>16184</v>
      </c>
    </row>
    <row r="14" spans="1:13" s="455" customFormat="1" ht="39.75" customHeight="1">
      <c r="A14" s="464" t="s">
        <v>52</v>
      </c>
      <c r="B14" s="465" t="s">
        <v>594</v>
      </c>
      <c r="C14" s="466" t="s">
        <v>595</v>
      </c>
      <c r="D14" s="467"/>
      <c r="E14" s="467"/>
      <c r="F14" s="467"/>
      <c r="G14" s="468"/>
      <c r="H14" s="468">
        <v>6051</v>
      </c>
      <c r="I14" s="254"/>
      <c r="J14" s="254"/>
      <c r="K14" s="254"/>
      <c r="L14" s="504"/>
      <c r="M14" s="470">
        <f t="shared" si="0"/>
        <v>6051</v>
      </c>
    </row>
    <row r="15" spans="1:13" s="455" customFormat="1" ht="39.75" customHeight="1">
      <c r="A15" s="464" t="s">
        <v>54</v>
      </c>
      <c r="B15" s="465" t="s">
        <v>596</v>
      </c>
      <c r="C15" s="466" t="s">
        <v>597</v>
      </c>
      <c r="D15" s="467"/>
      <c r="E15" s="467"/>
      <c r="F15" s="467"/>
      <c r="G15" s="468"/>
      <c r="H15" s="468"/>
      <c r="I15" s="254"/>
      <c r="J15" s="254"/>
      <c r="K15" s="254"/>
      <c r="L15" s="504"/>
      <c r="M15" s="470">
        <f t="shared" si="0"/>
        <v>0</v>
      </c>
    </row>
    <row r="16" spans="1:13" s="455" customFormat="1" ht="39.75" customHeight="1">
      <c r="A16" s="464" t="s">
        <v>56</v>
      </c>
      <c r="B16" s="465" t="s">
        <v>598</v>
      </c>
      <c r="C16" s="466" t="s">
        <v>599</v>
      </c>
      <c r="D16" s="467">
        <v>3284</v>
      </c>
      <c r="E16" s="467">
        <v>596</v>
      </c>
      <c r="F16" s="467">
        <v>1547</v>
      </c>
      <c r="G16" s="468"/>
      <c r="H16" s="468"/>
      <c r="I16" s="254"/>
      <c r="J16" s="254"/>
      <c r="K16" s="254"/>
      <c r="L16" s="504"/>
      <c r="M16" s="470">
        <f t="shared" si="0"/>
        <v>5427</v>
      </c>
    </row>
    <row r="17" spans="1:13" s="455" customFormat="1" ht="39.75" customHeight="1">
      <c r="A17" s="472" t="s">
        <v>58</v>
      </c>
      <c r="B17" s="473" t="s">
        <v>600</v>
      </c>
      <c r="C17" s="474" t="s">
        <v>601</v>
      </c>
      <c r="D17" s="475"/>
      <c r="E17" s="475"/>
      <c r="F17" s="475">
        <v>0</v>
      </c>
      <c r="G17" s="476">
        <v>2692</v>
      </c>
      <c r="H17" s="476">
        <v>150</v>
      </c>
      <c r="I17" s="477"/>
      <c r="J17" s="477"/>
      <c r="K17" s="477"/>
      <c r="L17" s="508"/>
      <c r="M17" s="479">
        <f t="shared" si="0"/>
        <v>2842</v>
      </c>
    </row>
    <row r="18" spans="1:13" s="485" customFormat="1" ht="39.75" customHeight="1">
      <c r="A18" s="480" t="s">
        <v>60</v>
      </c>
      <c r="B18" s="481" t="s">
        <v>474</v>
      </c>
      <c r="C18" s="482"/>
      <c r="D18" s="481">
        <f aca="true" t="shared" si="1" ref="D18:M18">SUM(D5:D17)</f>
        <v>49378</v>
      </c>
      <c r="E18" s="481">
        <f t="shared" si="1"/>
        <v>7800</v>
      </c>
      <c r="F18" s="481">
        <f t="shared" si="1"/>
        <v>94450</v>
      </c>
      <c r="G18" s="481">
        <f t="shared" si="1"/>
        <v>2692</v>
      </c>
      <c r="H18" s="481">
        <f t="shared" si="1"/>
        <v>6288</v>
      </c>
      <c r="I18" s="481">
        <f t="shared" si="1"/>
        <v>232316</v>
      </c>
      <c r="J18" s="481">
        <f t="shared" si="1"/>
        <v>5729</v>
      </c>
      <c r="K18" s="481">
        <f t="shared" si="1"/>
        <v>80</v>
      </c>
      <c r="L18" s="483">
        <f t="shared" si="1"/>
        <v>42828</v>
      </c>
      <c r="M18" s="454">
        <f t="shared" si="1"/>
        <v>441561</v>
      </c>
    </row>
    <row r="19" spans="1:9" ht="21" customHeight="1">
      <c r="A19" s="486"/>
      <c r="B19" s="487"/>
      <c r="C19" s="487"/>
      <c r="D19" s="489"/>
      <c r="E19" s="490"/>
      <c r="F19" s="489"/>
      <c r="G19" s="489"/>
      <c r="H19" s="489"/>
      <c r="I19" s="491"/>
    </row>
    <row r="20" spans="1:9" ht="42" customHeight="1">
      <c r="A20" s="486"/>
      <c r="B20" s="492"/>
      <c r="C20" s="509"/>
      <c r="D20" s="494"/>
      <c r="E20" s="490"/>
      <c r="F20" s="490"/>
      <c r="G20" s="489"/>
      <c r="H20" s="489"/>
      <c r="I20" s="489"/>
    </row>
    <row r="21" spans="1:9" ht="42" customHeight="1">
      <c r="A21" s="495"/>
      <c r="B21" s="496"/>
      <c r="C21" s="510"/>
      <c r="D21" s="498"/>
      <c r="E21" s="443"/>
      <c r="F21" s="443"/>
      <c r="G21" s="444"/>
      <c r="H21" s="444"/>
      <c r="I21" s="444"/>
    </row>
    <row r="22" spans="1:9" ht="15">
      <c r="A22" s="439"/>
      <c r="B22" s="440"/>
      <c r="C22" s="440"/>
      <c r="D22" s="442"/>
      <c r="E22" s="442"/>
      <c r="F22" s="442"/>
      <c r="G22" s="442"/>
      <c r="H22" s="442"/>
      <c r="I22" s="442"/>
    </row>
    <row r="23" spans="1:9" s="500" customFormat="1" ht="15">
      <c r="A23" s="439"/>
      <c r="B23" s="440"/>
      <c r="C23" s="440"/>
      <c r="D23" s="442"/>
      <c r="E23" s="443"/>
      <c r="F23" s="499"/>
      <c r="G23" s="499"/>
      <c r="H23" s="499"/>
      <c r="I23" s="499"/>
    </row>
  </sheetData>
  <sheetProtection selectLockedCells="1" selectUnlockedCells="1"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5118110236220472"/>
  <pageSetup fitToHeight="1" fitToWidth="1" horizontalDpi="300" verticalDpi="300" orientation="landscape" paperSize="9" scale="66" r:id="rId1"/>
  <headerFooter alignWithMargins="0">
    <oddHeader>&amp;R&amp;"Times New Roman CE,Félkövér dőlt"&amp;11 9.2.  melléklet a ........./2021. (........)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L66"/>
  <sheetViews>
    <sheetView zoomScale="90" zoomScaleNormal="90" zoomScaleSheetLayoutView="100" zoomScalePageLayoutView="0" workbookViewId="0" topLeftCell="A22">
      <selection activeCell="A1" sqref="A1:J1"/>
    </sheetView>
  </sheetViews>
  <sheetFormatPr defaultColWidth="9.00390625" defaultRowHeight="12.75"/>
  <cols>
    <col min="1" max="1" width="4.875" style="511" bestFit="1" customWidth="1"/>
    <col min="2" max="2" width="64.625" style="512" bestFit="1" customWidth="1"/>
    <col min="3" max="3" width="6.625" style="512" customWidth="1"/>
    <col min="4" max="10" width="14.625" style="513" customWidth="1"/>
    <col min="11" max="16384" width="9.375" style="513" customWidth="1"/>
  </cols>
  <sheetData>
    <row r="1" spans="1:10" s="514" customFormat="1" ht="55.5" customHeight="1">
      <c r="A1" s="1349" t="s">
        <v>608</v>
      </c>
      <c r="B1" s="1349"/>
      <c r="C1" s="1349"/>
      <c r="D1" s="1349"/>
      <c r="E1" s="1349"/>
      <c r="F1" s="1349"/>
      <c r="G1" s="1349"/>
      <c r="H1" s="1349"/>
      <c r="I1" s="1349"/>
      <c r="J1" s="1349"/>
    </row>
    <row r="2" spans="1:10" s="22" customFormat="1" ht="19.5" customHeight="1">
      <c r="A2" s="1288" t="s">
        <v>10</v>
      </c>
      <c r="B2" s="1288"/>
      <c r="C2" s="1288"/>
      <c r="D2" s="1288"/>
      <c r="E2" s="1288"/>
      <c r="F2" s="1288"/>
      <c r="G2" s="1288"/>
      <c r="H2" s="1288"/>
      <c r="I2" s="1288"/>
      <c r="J2" s="1288"/>
    </row>
    <row r="3" spans="1:10" s="22" customFormat="1" ht="19.5" customHeight="1">
      <c r="A3" s="1286"/>
      <c r="B3" s="1286"/>
      <c r="C3" s="23"/>
      <c r="D3" s="24"/>
      <c r="F3" s="24"/>
      <c r="J3" s="24" t="s">
        <v>11</v>
      </c>
    </row>
    <row r="4" spans="1:10" ht="38.25" customHeight="1">
      <c r="A4" s="904" t="s">
        <v>457</v>
      </c>
      <c r="B4" s="905" t="s">
        <v>609</v>
      </c>
      <c r="C4" s="877" t="s">
        <v>610</v>
      </c>
      <c r="D4" s="877" t="s">
        <v>611</v>
      </c>
      <c r="E4" s="877" t="s">
        <v>612</v>
      </c>
      <c r="F4" s="877" t="s">
        <v>613</v>
      </c>
      <c r="G4" s="906" t="s">
        <v>223</v>
      </c>
      <c r="H4" s="906" t="s">
        <v>564</v>
      </c>
      <c r="I4" s="906" t="s">
        <v>767</v>
      </c>
      <c r="J4" s="907" t="s">
        <v>468</v>
      </c>
    </row>
    <row r="5" spans="1:10" s="515" customFormat="1" ht="12.75" customHeight="1">
      <c r="A5" s="910" t="s">
        <v>19</v>
      </c>
      <c r="B5" s="911" t="s">
        <v>20</v>
      </c>
      <c r="C5" s="911" t="s">
        <v>21</v>
      </c>
      <c r="D5" s="911" t="s">
        <v>22</v>
      </c>
      <c r="E5" s="911" t="s">
        <v>23</v>
      </c>
      <c r="F5" s="911" t="s">
        <v>24</v>
      </c>
      <c r="G5" s="912" t="s">
        <v>25</v>
      </c>
      <c r="H5" s="912" t="s">
        <v>293</v>
      </c>
      <c r="I5" s="912" t="s">
        <v>294</v>
      </c>
      <c r="J5" s="913" t="s">
        <v>295</v>
      </c>
    </row>
    <row r="6" spans="1:10" s="515" customFormat="1" ht="19.5" customHeight="1">
      <c r="A6" s="860" t="s">
        <v>6</v>
      </c>
      <c r="B6" s="861" t="s">
        <v>614</v>
      </c>
      <c r="C6" s="862" t="s">
        <v>615</v>
      </c>
      <c r="D6" s="908"/>
      <c r="E6" s="908"/>
      <c r="F6" s="908">
        <f>SUM(D6:E6)</f>
        <v>0</v>
      </c>
      <c r="G6" s="523"/>
      <c r="H6" s="909"/>
      <c r="I6" s="909"/>
      <c r="J6" s="943"/>
    </row>
    <row r="7" spans="1:10" s="515" customFormat="1" ht="19.5" customHeight="1">
      <c r="A7" s="854" t="s">
        <v>28</v>
      </c>
      <c r="B7" s="855" t="s">
        <v>616</v>
      </c>
      <c r="C7" s="856" t="s">
        <v>617</v>
      </c>
      <c r="D7" s="517"/>
      <c r="E7" s="517"/>
      <c r="F7" s="517">
        <f>SUM(D7:E7)</f>
        <v>0</v>
      </c>
      <c r="G7" s="518"/>
      <c r="H7" s="516"/>
      <c r="I7" s="516"/>
      <c r="J7" s="944"/>
    </row>
    <row r="8" spans="1:10" s="515" customFormat="1" ht="19.5" customHeight="1">
      <c r="A8" s="854" t="s">
        <v>31</v>
      </c>
      <c r="B8" s="855" t="s">
        <v>618</v>
      </c>
      <c r="C8" s="856" t="s">
        <v>619</v>
      </c>
      <c r="D8" s="517"/>
      <c r="E8" s="517"/>
      <c r="F8" s="517">
        <f>SUM(D8:E8)</f>
        <v>0</v>
      </c>
      <c r="G8" s="518"/>
      <c r="H8" s="518"/>
      <c r="I8" s="518"/>
      <c r="J8" s="945"/>
    </row>
    <row r="9" spans="1:10" s="515" customFormat="1" ht="19.5" customHeight="1">
      <c r="A9" s="857" t="s">
        <v>34</v>
      </c>
      <c r="B9" s="858" t="s">
        <v>620</v>
      </c>
      <c r="C9" s="859" t="s">
        <v>621</v>
      </c>
      <c r="D9" s="519"/>
      <c r="E9" s="519"/>
      <c r="F9" s="519">
        <f>SUM(D9:E9)</f>
        <v>0</v>
      </c>
      <c r="G9" s="520"/>
      <c r="H9" s="520"/>
      <c r="I9" s="520"/>
      <c r="J9" s="946"/>
    </row>
    <row r="10" spans="1:10" s="515" customFormat="1" ht="19.5" customHeight="1">
      <c r="A10" s="882" t="s">
        <v>37</v>
      </c>
      <c r="B10" s="914" t="s">
        <v>622</v>
      </c>
      <c r="C10" s="915" t="s">
        <v>51</v>
      </c>
      <c r="D10" s="885">
        <f>SUM(D6:D9)</f>
        <v>0</v>
      </c>
      <c r="E10" s="885">
        <f>SUM(E6:E9)</f>
        <v>0</v>
      </c>
      <c r="F10" s="886">
        <f>SUM(F6:F9)</f>
        <v>0</v>
      </c>
      <c r="G10" s="887"/>
      <c r="H10" s="887"/>
      <c r="I10" s="887"/>
      <c r="J10" s="947"/>
    </row>
    <row r="11" spans="1:10" s="515" customFormat="1" ht="19.5" customHeight="1">
      <c r="A11" s="860" t="s">
        <v>40</v>
      </c>
      <c r="B11" s="861" t="s">
        <v>623</v>
      </c>
      <c r="C11" s="862" t="s">
        <v>624</v>
      </c>
      <c r="D11" s="521"/>
      <c r="E11" s="521"/>
      <c r="F11" s="522">
        <f>SUM(D11:E11)</f>
        <v>0</v>
      </c>
      <c r="G11" s="523"/>
      <c r="H11" s="523"/>
      <c r="I11" s="523"/>
      <c r="J11" s="948"/>
    </row>
    <row r="12" spans="1:10" s="515" customFormat="1" ht="19.5" customHeight="1">
      <c r="A12" s="854" t="s">
        <v>43</v>
      </c>
      <c r="B12" s="855" t="s">
        <v>625</v>
      </c>
      <c r="C12" s="856" t="s">
        <v>626</v>
      </c>
      <c r="D12" s="524"/>
      <c r="E12" s="524"/>
      <c r="F12" s="525">
        <f>SUM(D11:E11)</f>
        <v>0</v>
      </c>
      <c r="G12" s="518"/>
      <c r="H12" s="518"/>
      <c r="I12" s="518"/>
      <c r="J12" s="945"/>
    </row>
    <row r="13" spans="1:10" s="515" customFormat="1" ht="19.5" customHeight="1">
      <c r="A13" s="854" t="s">
        <v>46</v>
      </c>
      <c r="B13" s="855" t="s">
        <v>627</v>
      </c>
      <c r="C13" s="856" t="s">
        <v>628</v>
      </c>
      <c r="D13" s="524"/>
      <c r="E13" s="524"/>
      <c r="F13" s="525">
        <f>SUM(D13:E13)</f>
        <v>0</v>
      </c>
      <c r="G13" s="518"/>
      <c r="H13" s="518"/>
      <c r="I13" s="518"/>
      <c r="J13" s="945"/>
    </row>
    <row r="14" spans="1:10" s="515" customFormat="1" ht="19.5" customHeight="1">
      <c r="A14" s="857" t="s">
        <v>49</v>
      </c>
      <c r="B14" s="858" t="s">
        <v>629</v>
      </c>
      <c r="C14" s="859" t="s">
        <v>630</v>
      </c>
      <c r="D14" s="526"/>
      <c r="E14" s="526"/>
      <c r="F14" s="527">
        <f>SUM(D13:E13)</f>
        <v>0</v>
      </c>
      <c r="G14" s="520"/>
      <c r="H14" s="520"/>
      <c r="I14" s="520"/>
      <c r="J14" s="946"/>
    </row>
    <row r="15" spans="1:10" s="515" customFormat="1" ht="19.5" customHeight="1">
      <c r="A15" s="882" t="s">
        <v>52</v>
      </c>
      <c r="B15" s="883" t="s">
        <v>573</v>
      </c>
      <c r="C15" s="884" t="s">
        <v>74</v>
      </c>
      <c r="D15" s="885">
        <f>SUM(D11:D14)</f>
        <v>0</v>
      </c>
      <c r="E15" s="885">
        <f>SUM(E11:E14)</f>
        <v>0</v>
      </c>
      <c r="F15" s="886">
        <f>SUM(F11:F14)</f>
        <v>0</v>
      </c>
      <c r="G15" s="887"/>
      <c r="H15" s="887"/>
      <c r="I15" s="887"/>
      <c r="J15" s="947"/>
    </row>
    <row r="16" spans="1:10" s="530" customFormat="1" ht="19.5" customHeight="1">
      <c r="A16" s="860" t="s">
        <v>54</v>
      </c>
      <c r="B16" s="863" t="s">
        <v>126</v>
      </c>
      <c r="C16" s="864" t="s">
        <v>127</v>
      </c>
      <c r="D16" s="528"/>
      <c r="E16" s="528"/>
      <c r="F16" s="165">
        <f>SUM(D16:E16)</f>
        <v>0</v>
      </c>
      <c r="G16" s="529"/>
      <c r="H16" s="529"/>
      <c r="I16" s="529"/>
      <c r="J16" s="948"/>
    </row>
    <row r="17" spans="1:10" s="530" customFormat="1" ht="19.5" customHeight="1">
      <c r="A17" s="854" t="s">
        <v>56</v>
      </c>
      <c r="B17" s="865" t="s">
        <v>129</v>
      </c>
      <c r="C17" s="866" t="s">
        <v>130</v>
      </c>
      <c r="D17" s="531"/>
      <c r="E17" s="531"/>
      <c r="F17" s="161">
        <f>SUM(D17:E17)</f>
        <v>0</v>
      </c>
      <c r="G17" s="532"/>
      <c r="H17" s="532"/>
      <c r="I17" s="532"/>
      <c r="J17" s="945"/>
    </row>
    <row r="18" spans="1:10" s="530" customFormat="1" ht="19.5" customHeight="1">
      <c r="A18" s="854" t="s">
        <v>58</v>
      </c>
      <c r="B18" s="865" t="s">
        <v>631</v>
      </c>
      <c r="C18" s="866" t="s">
        <v>133</v>
      </c>
      <c r="D18" s="531">
        <f>SUM(D19:D20)</f>
        <v>0</v>
      </c>
      <c r="E18" s="531">
        <f>SUM(E19:E20)</f>
        <v>0</v>
      </c>
      <c r="F18" s="161">
        <f>SUM(F19:F20)</f>
        <v>0</v>
      </c>
      <c r="G18" s="532"/>
      <c r="H18" s="532"/>
      <c r="I18" s="532"/>
      <c r="J18" s="945"/>
    </row>
    <row r="19" spans="1:10" s="530" customFormat="1" ht="19.5" customHeight="1">
      <c r="A19" s="854" t="s">
        <v>60</v>
      </c>
      <c r="B19" s="867" t="s">
        <v>804</v>
      </c>
      <c r="C19" s="868" t="s">
        <v>632</v>
      </c>
      <c r="D19" s="533"/>
      <c r="E19" s="533"/>
      <c r="F19" s="157">
        <f aca="true" t="shared" si="0" ref="F19:F28">SUM(D19:E19)</f>
        <v>0</v>
      </c>
      <c r="G19" s="534"/>
      <c r="H19" s="534"/>
      <c r="I19" s="534"/>
      <c r="J19" s="945"/>
    </row>
    <row r="20" spans="1:10" s="535" customFormat="1" ht="19.5" customHeight="1">
      <c r="A20" s="854" t="s">
        <v>62</v>
      </c>
      <c r="B20" s="867" t="s">
        <v>805</v>
      </c>
      <c r="C20" s="868" t="s">
        <v>633</v>
      </c>
      <c r="D20" s="533"/>
      <c r="E20" s="533"/>
      <c r="F20" s="157">
        <f t="shared" si="0"/>
        <v>0</v>
      </c>
      <c r="G20" s="534"/>
      <c r="H20" s="534"/>
      <c r="I20" s="534"/>
      <c r="J20" s="945"/>
    </row>
    <row r="21" spans="1:10" s="535" customFormat="1" ht="19.5" customHeight="1">
      <c r="A21" s="854" t="s">
        <v>64</v>
      </c>
      <c r="B21" s="869" t="s">
        <v>135</v>
      </c>
      <c r="C21" s="866" t="s">
        <v>136</v>
      </c>
      <c r="D21" s="533"/>
      <c r="E21" s="533"/>
      <c r="F21" s="161">
        <f t="shared" si="0"/>
        <v>0</v>
      </c>
      <c r="G21" s="534"/>
      <c r="H21" s="534"/>
      <c r="I21" s="534"/>
      <c r="J21" s="945"/>
    </row>
    <row r="22" spans="1:10" s="530" customFormat="1" ht="19.5" customHeight="1">
      <c r="A22" s="854" t="s">
        <v>66</v>
      </c>
      <c r="B22" s="865" t="s">
        <v>138</v>
      </c>
      <c r="C22" s="866" t="s">
        <v>139</v>
      </c>
      <c r="D22" s="531">
        <v>200000</v>
      </c>
      <c r="E22" s="531"/>
      <c r="F22" s="161">
        <f t="shared" si="0"/>
        <v>200000</v>
      </c>
      <c r="G22" s="532"/>
      <c r="H22" s="532"/>
      <c r="I22" s="532">
        <v>-147600</v>
      </c>
      <c r="J22" s="949">
        <f>SUM(F22:I22)</f>
        <v>52400</v>
      </c>
    </row>
    <row r="23" spans="1:10" s="530" customFormat="1" ht="19.5" customHeight="1">
      <c r="A23" s="854" t="s">
        <v>69</v>
      </c>
      <c r="B23" s="865" t="s">
        <v>634</v>
      </c>
      <c r="C23" s="866" t="s">
        <v>142</v>
      </c>
      <c r="D23" s="531">
        <v>20000</v>
      </c>
      <c r="E23" s="531"/>
      <c r="F23" s="161">
        <f t="shared" si="0"/>
        <v>20000</v>
      </c>
      <c r="G23" s="532"/>
      <c r="H23" s="532"/>
      <c r="I23" s="532">
        <v>-1378</v>
      </c>
      <c r="J23" s="949">
        <f>SUM(F23:I23)</f>
        <v>18622</v>
      </c>
    </row>
    <row r="24" spans="1:10" s="535" customFormat="1" ht="19.5" customHeight="1">
      <c r="A24" s="854" t="s">
        <v>72</v>
      </c>
      <c r="B24" s="865" t="s">
        <v>635</v>
      </c>
      <c r="C24" s="866" t="s">
        <v>145</v>
      </c>
      <c r="D24" s="531"/>
      <c r="E24" s="531"/>
      <c r="F24" s="161">
        <f t="shared" si="0"/>
        <v>0</v>
      </c>
      <c r="G24" s="534"/>
      <c r="H24" s="534"/>
      <c r="I24" s="534"/>
      <c r="J24" s="945"/>
    </row>
    <row r="25" spans="1:10" s="535" customFormat="1" ht="19.5" customHeight="1">
      <c r="A25" s="854" t="s">
        <v>75</v>
      </c>
      <c r="B25" s="870" t="s">
        <v>147</v>
      </c>
      <c r="C25" s="866" t="s">
        <v>148</v>
      </c>
      <c r="D25" s="531"/>
      <c r="E25" s="531"/>
      <c r="F25" s="161">
        <f t="shared" si="0"/>
        <v>0</v>
      </c>
      <c r="G25" s="534"/>
      <c r="H25" s="534"/>
      <c r="I25" s="534"/>
      <c r="J25" s="945"/>
    </row>
    <row r="26" spans="1:10" s="535" customFormat="1" ht="19.5" customHeight="1">
      <c r="A26" s="854" t="s">
        <v>77</v>
      </c>
      <c r="B26" s="865" t="s">
        <v>636</v>
      </c>
      <c r="C26" s="866" t="s">
        <v>151</v>
      </c>
      <c r="D26" s="531"/>
      <c r="E26" s="531"/>
      <c r="F26" s="161">
        <f t="shared" si="0"/>
        <v>0</v>
      </c>
      <c r="G26" s="534"/>
      <c r="H26" s="534"/>
      <c r="I26" s="534"/>
      <c r="J26" s="945"/>
    </row>
    <row r="27" spans="1:10" s="535" customFormat="1" ht="19.5" customHeight="1">
      <c r="A27" s="854" t="s">
        <v>79</v>
      </c>
      <c r="B27" s="865" t="s">
        <v>637</v>
      </c>
      <c r="C27" s="866" t="s">
        <v>154</v>
      </c>
      <c r="D27" s="531"/>
      <c r="E27" s="531"/>
      <c r="F27" s="161">
        <f t="shared" si="0"/>
        <v>0</v>
      </c>
      <c r="G27" s="534"/>
      <c r="H27" s="534"/>
      <c r="I27" s="534"/>
      <c r="J27" s="945"/>
    </row>
    <row r="28" spans="1:10" s="535" customFormat="1" ht="19.5" customHeight="1">
      <c r="A28" s="857" t="s">
        <v>81</v>
      </c>
      <c r="B28" s="871" t="s">
        <v>156</v>
      </c>
      <c r="C28" s="872" t="s">
        <v>157</v>
      </c>
      <c r="D28" s="536"/>
      <c r="E28" s="536"/>
      <c r="F28" s="166">
        <f t="shared" si="0"/>
        <v>0</v>
      </c>
      <c r="G28" s="537"/>
      <c r="H28" s="537"/>
      <c r="I28" s="537">
        <v>148978</v>
      </c>
      <c r="J28" s="946">
        <f>SUM(F28:I28)</f>
        <v>148978</v>
      </c>
    </row>
    <row r="29" spans="1:10" s="535" customFormat="1" ht="19.5" customHeight="1">
      <c r="A29" s="882" t="s">
        <v>83</v>
      </c>
      <c r="B29" s="919" t="s">
        <v>638</v>
      </c>
      <c r="C29" s="920" t="s">
        <v>160</v>
      </c>
      <c r="D29" s="921">
        <f aca="true" t="shared" si="1" ref="D29:I29">SUM(D16+D17+D18+D21+D22+D23+D24+D25+D26+D27+D28)</f>
        <v>220000</v>
      </c>
      <c r="E29" s="921">
        <f t="shared" si="1"/>
        <v>0</v>
      </c>
      <c r="F29" s="921">
        <f t="shared" si="1"/>
        <v>220000</v>
      </c>
      <c r="G29" s="921">
        <f t="shared" si="1"/>
        <v>0</v>
      </c>
      <c r="H29" s="921">
        <f t="shared" si="1"/>
        <v>0</v>
      </c>
      <c r="I29" s="921">
        <f t="shared" si="1"/>
        <v>0</v>
      </c>
      <c r="J29" s="947">
        <f>SUM(F29:I29)</f>
        <v>220000</v>
      </c>
    </row>
    <row r="30" spans="1:10" s="538" customFormat="1" ht="19.5" customHeight="1">
      <c r="A30" s="882" t="s">
        <v>85</v>
      </c>
      <c r="B30" s="919" t="s">
        <v>574</v>
      </c>
      <c r="C30" s="920" t="s">
        <v>178</v>
      </c>
      <c r="D30" s="921"/>
      <c r="E30" s="921"/>
      <c r="F30" s="921">
        <f>SUM(D30:E30)</f>
        <v>0</v>
      </c>
      <c r="G30" s="922"/>
      <c r="H30" s="922"/>
      <c r="I30" s="922"/>
      <c r="J30" s="947"/>
    </row>
    <row r="31" spans="1:10" s="535" customFormat="1" ht="19.5" customHeight="1">
      <c r="A31" s="882" t="s">
        <v>87</v>
      </c>
      <c r="B31" s="919" t="s">
        <v>300</v>
      </c>
      <c r="C31" s="920" t="s">
        <v>187</v>
      </c>
      <c r="D31" s="923"/>
      <c r="E31" s="923"/>
      <c r="F31" s="923">
        <f>SUM(D31:E31)</f>
        <v>0</v>
      </c>
      <c r="G31" s="924"/>
      <c r="H31" s="924"/>
      <c r="I31" s="924"/>
      <c r="J31" s="947"/>
    </row>
    <row r="32" spans="1:10" s="535" customFormat="1" ht="19.5" customHeight="1">
      <c r="A32" s="882" t="s">
        <v>90</v>
      </c>
      <c r="B32" s="919" t="s">
        <v>321</v>
      </c>
      <c r="C32" s="920" t="s">
        <v>196</v>
      </c>
      <c r="D32" s="923"/>
      <c r="E32" s="923"/>
      <c r="F32" s="923">
        <f>SUM(D32:E32)</f>
        <v>0</v>
      </c>
      <c r="G32" s="924"/>
      <c r="H32" s="924"/>
      <c r="I32" s="924"/>
      <c r="J32" s="947"/>
    </row>
    <row r="33" spans="1:10" s="535" customFormat="1" ht="19.5" customHeight="1">
      <c r="A33" s="882" t="s">
        <v>93</v>
      </c>
      <c r="B33" s="919" t="s">
        <v>639</v>
      </c>
      <c r="C33" s="920" t="s">
        <v>199</v>
      </c>
      <c r="D33" s="921">
        <f aca="true" t="shared" si="2" ref="D33:I33">D10+D15+D29+D30+D31+D32</f>
        <v>220000</v>
      </c>
      <c r="E33" s="921">
        <f t="shared" si="2"/>
        <v>0</v>
      </c>
      <c r="F33" s="921">
        <f t="shared" si="2"/>
        <v>220000</v>
      </c>
      <c r="G33" s="921">
        <f t="shared" si="2"/>
        <v>0</v>
      </c>
      <c r="H33" s="921">
        <f t="shared" si="2"/>
        <v>0</v>
      </c>
      <c r="I33" s="921">
        <f t="shared" si="2"/>
        <v>0</v>
      </c>
      <c r="J33" s="947">
        <f aca="true" t="shared" si="3" ref="J33:J42">SUM(F33:I33)</f>
        <v>220000</v>
      </c>
    </row>
    <row r="34" spans="1:10" s="530" customFormat="1" ht="19.5" customHeight="1">
      <c r="A34" s="860" t="s">
        <v>96</v>
      </c>
      <c r="B34" s="916" t="s">
        <v>204</v>
      </c>
      <c r="C34" s="917" t="s">
        <v>205</v>
      </c>
      <c r="D34" s="918">
        <f aca="true" t="shared" si="4" ref="D34:I34">SUM(D35:D36)</f>
        <v>159367</v>
      </c>
      <c r="E34" s="918">
        <f t="shared" si="4"/>
        <v>0</v>
      </c>
      <c r="F34" s="918">
        <f t="shared" si="4"/>
        <v>159367</v>
      </c>
      <c r="G34" s="918">
        <f t="shared" si="4"/>
        <v>0</v>
      </c>
      <c r="H34" s="918">
        <f t="shared" si="4"/>
        <v>0</v>
      </c>
      <c r="I34" s="918">
        <f t="shared" si="4"/>
        <v>0</v>
      </c>
      <c r="J34" s="950">
        <f t="shared" si="3"/>
        <v>159367</v>
      </c>
    </row>
    <row r="35" spans="1:10" s="530" customFormat="1" ht="19.5" customHeight="1">
      <c r="A35" s="854" t="s">
        <v>98</v>
      </c>
      <c r="B35" s="875" t="s">
        <v>808</v>
      </c>
      <c r="C35" s="85" t="s">
        <v>208</v>
      </c>
      <c r="D35" s="540">
        <v>159367</v>
      </c>
      <c r="E35" s="540"/>
      <c r="F35" s="540">
        <f>SUM(D35:E35)</f>
        <v>159367</v>
      </c>
      <c r="G35" s="534"/>
      <c r="H35" s="534"/>
      <c r="I35" s="534"/>
      <c r="J35" s="949">
        <f t="shared" si="3"/>
        <v>159367</v>
      </c>
    </row>
    <row r="36" spans="1:10" s="530" customFormat="1" ht="19.5" customHeight="1">
      <c r="A36" s="854" t="s">
        <v>100</v>
      </c>
      <c r="B36" s="875" t="s">
        <v>809</v>
      </c>
      <c r="C36" s="85" t="s">
        <v>211</v>
      </c>
      <c r="D36" s="540"/>
      <c r="E36" s="540"/>
      <c r="F36" s="540">
        <f>SUM(D36:E36)</f>
        <v>0</v>
      </c>
      <c r="G36" s="534"/>
      <c r="H36" s="534"/>
      <c r="I36" s="534"/>
      <c r="J36" s="949">
        <f t="shared" si="3"/>
        <v>0</v>
      </c>
    </row>
    <row r="37" spans="1:10" s="530" customFormat="1" ht="19.5" customHeight="1">
      <c r="A37" s="854" t="s">
        <v>102</v>
      </c>
      <c r="B37" s="99" t="s">
        <v>640</v>
      </c>
      <c r="C37" s="874" t="s">
        <v>641</v>
      </c>
      <c r="D37" s="539">
        <f aca="true" t="shared" si="5" ref="D37:I37">SUM(D38:D39)</f>
        <v>39379437</v>
      </c>
      <c r="E37" s="539">
        <f t="shared" si="5"/>
        <v>0</v>
      </c>
      <c r="F37" s="539">
        <f t="shared" si="5"/>
        <v>39379437</v>
      </c>
      <c r="G37" s="539">
        <f t="shared" si="5"/>
        <v>0</v>
      </c>
      <c r="H37" s="539">
        <f t="shared" si="5"/>
        <v>2529796</v>
      </c>
      <c r="I37" s="539">
        <f t="shared" si="5"/>
        <v>0</v>
      </c>
      <c r="J37" s="949">
        <f t="shared" si="3"/>
        <v>41909233</v>
      </c>
    </row>
    <row r="38" spans="1:10" s="530" customFormat="1" ht="19.5" customHeight="1">
      <c r="A38" s="854" t="s">
        <v>105</v>
      </c>
      <c r="B38" s="875" t="s">
        <v>806</v>
      </c>
      <c r="C38" s="85" t="s">
        <v>641</v>
      </c>
      <c r="D38" s="540">
        <v>18530961</v>
      </c>
      <c r="E38" s="540"/>
      <c r="F38" s="540">
        <f>SUM(D38:E38)</f>
        <v>18530961</v>
      </c>
      <c r="G38" s="534"/>
      <c r="H38" s="534">
        <v>1206710</v>
      </c>
      <c r="I38" s="534"/>
      <c r="J38" s="949">
        <f t="shared" si="3"/>
        <v>19737671</v>
      </c>
    </row>
    <row r="39" spans="1:10" s="530" customFormat="1" ht="19.5" customHeight="1">
      <c r="A39" s="857" t="s">
        <v>107</v>
      </c>
      <c r="B39" s="876" t="s">
        <v>807</v>
      </c>
      <c r="C39" s="87" t="s">
        <v>641</v>
      </c>
      <c r="D39" s="541">
        <v>20848476</v>
      </c>
      <c r="E39" s="541"/>
      <c r="F39" s="541">
        <f>SUM(D39:E39)</f>
        <v>20848476</v>
      </c>
      <c r="G39" s="537"/>
      <c r="H39" s="537">
        <v>1323086</v>
      </c>
      <c r="I39" s="537"/>
      <c r="J39" s="951">
        <f t="shared" si="3"/>
        <v>22171562</v>
      </c>
    </row>
    <row r="40" spans="1:10" s="530" customFormat="1" ht="19.5" customHeight="1">
      <c r="A40" s="882" t="s">
        <v>109</v>
      </c>
      <c r="B40" s="919" t="s">
        <v>642</v>
      </c>
      <c r="C40" s="890" t="s">
        <v>643</v>
      </c>
      <c r="D40" s="926">
        <f aca="true" t="shared" si="6" ref="D40:I40">SUM(D34+D37)</f>
        <v>39538804</v>
      </c>
      <c r="E40" s="926">
        <f t="shared" si="6"/>
        <v>0</v>
      </c>
      <c r="F40" s="926">
        <f t="shared" si="6"/>
        <v>39538804</v>
      </c>
      <c r="G40" s="926">
        <f t="shared" si="6"/>
        <v>0</v>
      </c>
      <c r="H40" s="926">
        <f t="shared" si="6"/>
        <v>2529796</v>
      </c>
      <c r="I40" s="926">
        <f t="shared" si="6"/>
        <v>0</v>
      </c>
      <c r="J40" s="952">
        <f t="shared" si="3"/>
        <v>42068600</v>
      </c>
    </row>
    <row r="41" spans="1:10" s="530" customFormat="1" ht="19.5" customHeight="1">
      <c r="A41" s="882" t="s">
        <v>112</v>
      </c>
      <c r="B41" s="919" t="s">
        <v>644</v>
      </c>
      <c r="C41" s="890" t="s">
        <v>217</v>
      </c>
      <c r="D41" s="926">
        <f aca="true" t="shared" si="7" ref="D41:I41">D40</f>
        <v>39538804</v>
      </c>
      <c r="E41" s="926">
        <f t="shared" si="7"/>
        <v>0</v>
      </c>
      <c r="F41" s="926">
        <f t="shared" si="7"/>
        <v>39538804</v>
      </c>
      <c r="G41" s="926">
        <f t="shared" si="7"/>
        <v>0</v>
      </c>
      <c r="H41" s="926">
        <f t="shared" si="7"/>
        <v>2529796</v>
      </c>
      <c r="I41" s="926">
        <f t="shared" si="7"/>
        <v>0</v>
      </c>
      <c r="J41" s="952">
        <f t="shared" si="3"/>
        <v>42068600</v>
      </c>
    </row>
    <row r="42" spans="1:10" s="530" customFormat="1" ht="19.5" customHeight="1">
      <c r="A42" s="873" t="s">
        <v>115</v>
      </c>
      <c r="B42" s="806" t="s">
        <v>645</v>
      </c>
      <c r="C42" s="896" t="s">
        <v>220</v>
      </c>
      <c r="D42" s="925">
        <f aca="true" t="shared" si="8" ref="D42:I42">D33+D41</f>
        <v>39758804</v>
      </c>
      <c r="E42" s="925">
        <f t="shared" si="8"/>
        <v>0</v>
      </c>
      <c r="F42" s="925">
        <f t="shared" si="8"/>
        <v>39758804</v>
      </c>
      <c r="G42" s="925">
        <f t="shared" si="8"/>
        <v>0</v>
      </c>
      <c r="H42" s="925">
        <f t="shared" si="8"/>
        <v>2529796</v>
      </c>
      <c r="I42" s="925">
        <f t="shared" si="8"/>
        <v>0</v>
      </c>
      <c r="J42" s="943">
        <f t="shared" si="3"/>
        <v>42288600</v>
      </c>
    </row>
    <row r="43" spans="1:6" s="530" customFormat="1" ht="15" customHeight="1">
      <c r="A43" s="542"/>
      <c r="B43" s="543"/>
      <c r="C43" s="544"/>
      <c r="D43" s="545"/>
      <c r="E43" s="545"/>
      <c r="F43" s="545"/>
    </row>
    <row r="44" spans="1:10" s="530" customFormat="1" ht="19.5" customHeight="1">
      <c r="A44" s="1350" t="s">
        <v>646</v>
      </c>
      <c r="B44" s="1350"/>
      <c r="C44" s="1350"/>
      <c r="D44" s="1350"/>
      <c r="E44" s="1350"/>
      <c r="F44" s="1350"/>
      <c r="G44" s="1350"/>
      <c r="H44" s="1350"/>
      <c r="I44" s="1350"/>
      <c r="J44" s="1350"/>
    </row>
    <row r="45" spans="1:10" s="530" customFormat="1" ht="19.5" customHeight="1">
      <c r="A45" s="812"/>
      <c r="B45" s="812"/>
      <c r="C45" s="812"/>
      <c r="D45" s="812"/>
      <c r="E45" s="812"/>
      <c r="F45" s="812"/>
      <c r="G45" s="812"/>
      <c r="H45" s="812"/>
      <c r="I45" s="812"/>
      <c r="J45" s="24" t="s">
        <v>11</v>
      </c>
    </row>
    <row r="46" spans="1:10" s="530" customFormat="1" ht="38.25" customHeight="1">
      <c r="A46" s="929" t="s">
        <v>457</v>
      </c>
      <c r="B46" s="930" t="s">
        <v>292</v>
      </c>
      <c r="C46" s="930" t="s">
        <v>610</v>
      </c>
      <c r="D46" s="930" t="s">
        <v>611</v>
      </c>
      <c r="E46" s="930" t="s">
        <v>612</v>
      </c>
      <c r="F46" s="930" t="s">
        <v>613</v>
      </c>
      <c r="G46" s="931" t="s">
        <v>223</v>
      </c>
      <c r="H46" s="931" t="s">
        <v>564</v>
      </c>
      <c r="I46" s="931" t="s">
        <v>767</v>
      </c>
      <c r="J46" s="932" t="s">
        <v>468</v>
      </c>
    </row>
    <row r="47" spans="1:10" s="530" customFormat="1" ht="15" customHeight="1">
      <c r="A47" s="935" t="s">
        <v>19</v>
      </c>
      <c r="B47" s="936" t="s">
        <v>20</v>
      </c>
      <c r="C47" s="936"/>
      <c r="D47" s="936" t="s">
        <v>22</v>
      </c>
      <c r="E47" s="936" t="s">
        <v>23</v>
      </c>
      <c r="F47" s="911" t="s">
        <v>24</v>
      </c>
      <c r="G47" s="912" t="s">
        <v>25</v>
      </c>
      <c r="H47" s="912" t="s">
        <v>293</v>
      </c>
      <c r="I47" s="912" t="s">
        <v>294</v>
      </c>
      <c r="J47" s="913" t="s">
        <v>295</v>
      </c>
    </row>
    <row r="48" spans="1:10" s="530" customFormat="1" ht="19.5" customHeight="1">
      <c r="A48" s="933" t="s">
        <v>6</v>
      </c>
      <c r="B48" s="878" t="s">
        <v>224</v>
      </c>
      <c r="C48" s="79" t="s">
        <v>225</v>
      </c>
      <c r="D48" s="551">
        <v>21092305</v>
      </c>
      <c r="E48" s="551"/>
      <c r="F48" s="551">
        <f>SUM(D48:E48)</f>
        <v>21092305</v>
      </c>
      <c r="G48" s="546"/>
      <c r="H48" s="546">
        <v>2190300</v>
      </c>
      <c r="I48" s="546"/>
      <c r="J48" s="934">
        <f aca="true" t="shared" si="9" ref="J48:J57">F48+G48+H48</f>
        <v>23282605</v>
      </c>
    </row>
    <row r="49" spans="1:10" s="530" customFormat="1" ht="19.5" customHeight="1">
      <c r="A49" s="928" t="s">
        <v>28</v>
      </c>
      <c r="B49" s="712" t="s">
        <v>226</v>
      </c>
      <c r="C49" s="82" t="s">
        <v>227</v>
      </c>
      <c r="D49" s="91">
        <v>3972599</v>
      </c>
      <c r="E49" s="91"/>
      <c r="F49" s="91">
        <f>SUM(D49:E49)</f>
        <v>3972599</v>
      </c>
      <c r="G49" s="547"/>
      <c r="H49" s="547">
        <v>339496</v>
      </c>
      <c r="I49" s="547"/>
      <c r="J49" s="927">
        <f t="shared" si="9"/>
        <v>4312095</v>
      </c>
    </row>
    <row r="50" spans="1:10" s="530" customFormat="1" ht="19.5" customHeight="1">
      <c r="A50" s="928" t="s">
        <v>31</v>
      </c>
      <c r="B50" s="712" t="s">
        <v>228</v>
      </c>
      <c r="C50" s="82" t="s">
        <v>229</v>
      </c>
      <c r="D50" s="91">
        <v>14693900</v>
      </c>
      <c r="E50" s="91"/>
      <c r="F50" s="91">
        <f>SUM(D50:E50)</f>
        <v>14693900</v>
      </c>
      <c r="G50" s="547"/>
      <c r="H50" s="547">
        <v>-63500</v>
      </c>
      <c r="I50" s="547"/>
      <c r="J50" s="927">
        <f t="shared" si="9"/>
        <v>14630400</v>
      </c>
    </row>
    <row r="51" spans="1:10" s="530" customFormat="1" ht="19.5" customHeight="1">
      <c r="A51" s="928" t="s">
        <v>34</v>
      </c>
      <c r="B51" s="712" t="s">
        <v>230</v>
      </c>
      <c r="C51" s="82" t="s">
        <v>231</v>
      </c>
      <c r="D51" s="91"/>
      <c r="E51" s="91"/>
      <c r="F51" s="91">
        <f>SUM(D51:E51)</f>
        <v>0</v>
      </c>
      <c r="G51" s="547"/>
      <c r="H51" s="547"/>
      <c r="I51" s="547"/>
      <c r="J51" s="927">
        <f t="shared" si="9"/>
        <v>0</v>
      </c>
    </row>
    <row r="52" spans="1:10" s="530" customFormat="1" ht="19.5" customHeight="1">
      <c r="A52" s="937" t="s">
        <v>37</v>
      </c>
      <c r="B52" s="879" t="s">
        <v>232</v>
      </c>
      <c r="C52" s="430" t="s">
        <v>233</v>
      </c>
      <c r="D52" s="548"/>
      <c r="E52" s="548"/>
      <c r="F52" s="548">
        <f>SUM(D52:E52)</f>
        <v>0</v>
      </c>
      <c r="G52" s="549"/>
      <c r="H52" s="549"/>
      <c r="I52" s="549"/>
      <c r="J52" s="938">
        <f t="shared" si="9"/>
        <v>0</v>
      </c>
    </row>
    <row r="53" spans="1:12" s="515" customFormat="1" ht="19.5" customHeight="1">
      <c r="A53" s="888" t="s">
        <v>40</v>
      </c>
      <c r="B53" s="889" t="s">
        <v>810</v>
      </c>
      <c r="C53" s="890" t="s">
        <v>251</v>
      </c>
      <c r="D53" s="891">
        <f>SUM(D48:D52)</f>
        <v>39758804</v>
      </c>
      <c r="E53" s="891">
        <f>SUM(E48:E52)</f>
        <v>0</v>
      </c>
      <c r="F53" s="891">
        <f>SUM(F48:F52)</f>
        <v>39758804</v>
      </c>
      <c r="G53" s="891">
        <f>SUM(G48:G52)</f>
        <v>0</v>
      </c>
      <c r="H53" s="891">
        <f>SUM(H48:H52)</f>
        <v>2466296</v>
      </c>
      <c r="I53" s="891"/>
      <c r="J53" s="892">
        <f t="shared" si="9"/>
        <v>42225100</v>
      </c>
      <c r="K53" s="550"/>
      <c r="L53" s="550"/>
    </row>
    <row r="54" spans="1:12" s="554" customFormat="1" ht="19.5" customHeight="1">
      <c r="A54" s="933" t="s">
        <v>43</v>
      </c>
      <c r="B54" s="878" t="s">
        <v>647</v>
      </c>
      <c r="C54" s="79" t="s">
        <v>253</v>
      </c>
      <c r="D54" s="551"/>
      <c r="E54" s="551"/>
      <c r="F54" s="551">
        <f>SUM(D54:E54)</f>
        <v>0</v>
      </c>
      <c r="G54" s="552"/>
      <c r="H54" s="552">
        <v>63500</v>
      </c>
      <c r="I54" s="552"/>
      <c r="J54" s="934">
        <f t="shared" si="9"/>
        <v>63500</v>
      </c>
      <c r="K54" s="553"/>
      <c r="L54" s="553"/>
    </row>
    <row r="55" spans="1:12" ht="19.5" customHeight="1">
      <c r="A55" s="928" t="s">
        <v>46</v>
      </c>
      <c r="B55" s="712" t="s">
        <v>254</v>
      </c>
      <c r="C55" s="82" t="s">
        <v>255</v>
      </c>
      <c r="D55" s="91"/>
      <c r="E55" s="91"/>
      <c r="F55" s="91">
        <f>SUM(D55:E55)</f>
        <v>0</v>
      </c>
      <c r="G55" s="547"/>
      <c r="H55" s="547"/>
      <c r="I55" s="547"/>
      <c r="J55" s="927">
        <f t="shared" si="9"/>
        <v>0</v>
      </c>
      <c r="K55" s="555"/>
      <c r="L55" s="555"/>
    </row>
    <row r="56" spans="1:12" ht="19.5" customHeight="1">
      <c r="A56" s="937" t="s">
        <v>49</v>
      </c>
      <c r="B56" s="879" t="s">
        <v>648</v>
      </c>
      <c r="C56" s="430" t="s">
        <v>257</v>
      </c>
      <c r="D56" s="548"/>
      <c r="E56" s="548"/>
      <c r="F56" s="548">
        <f>SUM(D56:E56)</f>
        <v>0</v>
      </c>
      <c r="G56" s="549"/>
      <c r="H56" s="549"/>
      <c r="I56" s="549"/>
      <c r="J56" s="938">
        <f t="shared" si="9"/>
        <v>0</v>
      </c>
      <c r="K56" s="555"/>
      <c r="L56" s="555"/>
    </row>
    <row r="57" spans="1:12" ht="19.5" customHeight="1">
      <c r="A57" s="888" t="s">
        <v>52</v>
      </c>
      <c r="B57" s="897" t="s">
        <v>649</v>
      </c>
      <c r="C57" s="890" t="s">
        <v>270</v>
      </c>
      <c r="D57" s="891">
        <f>SUM(D54:D56)</f>
        <v>0</v>
      </c>
      <c r="E57" s="891">
        <f>SUM(E54:E56)</f>
        <v>0</v>
      </c>
      <c r="F57" s="891">
        <f>SUM(D57:E57)</f>
        <v>0</v>
      </c>
      <c r="G57" s="898"/>
      <c r="H57" s="898">
        <f>SUM(H54:H56)</f>
        <v>63500</v>
      </c>
      <c r="I57" s="898"/>
      <c r="J57" s="892">
        <f t="shared" si="9"/>
        <v>63500</v>
      </c>
      <c r="K57" s="555"/>
      <c r="L57" s="555"/>
    </row>
    <row r="58" spans="1:12" ht="19.5" customHeight="1">
      <c r="A58" s="939" t="s">
        <v>54</v>
      </c>
      <c r="B58" s="894" t="s">
        <v>650</v>
      </c>
      <c r="C58" s="880" t="s">
        <v>651</v>
      </c>
      <c r="D58" s="895">
        <f aca="true" t="shared" si="10" ref="D58:J58">D53+D57</f>
        <v>39758804</v>
      </c>
      <c r="E58" s="895">
        <f t="shared" si="10"/>
        <v>0</v>
      </c>
      <c r="F58" s="895">
        <f t="shared" si="10"/>
        <v>39758804</v>
      </c>
      <c r="G58" s="895">
        <f t="shared" si="10"/>
        <v>0</v>
      </c>
      <c r="H58" s="895">
        <f t="shared" si="10"/>
        <v>2529796</v>
      </c>
      <c r="I58" s="895"/>
      <c r="J58" s="940">
        <f t="shared" si="10"/>
        <v>42288600</v>
      </c>
      <c r="K58" s="555"/>
      <c r="L58" s="555"/>
    </row>
    <row r="59" spans="1:12" ht="19.5" customHeight="1">
      <c r="A59" s="902" t="s">
        <v>56</v>
      </c>
      <c r="B59" s="899" t="s">
        <v>652</v>
      </c>
      <c r="C59" s="890" t="s">
        <v>653</v>
      </c>
      <c r="D59" s="900"/>
      <c r="E59" s="900"/>
      <c r="F59" s="900">
        <f>SUM(D59:E59)</f>
        <v>0</v>
      </c>
      <c r="G59" s="903"/>
      <c r="H59" s="903"/>
      <c r="I59" s="903"/>
      <c r="J59" s="892">
        <f>F59+G59</f>
        <v>0</v>
      </c>
      <c r="K59" s="555"/>
      <c r="L59" s="555"/>
    </row>
    <row r="60" spans="1:12" ht="19.5" customHeight="1">
      <c r="A60" s="941" t="s">
        <v>60</v>
      </c>
      <c r="B60" s="894" t="s">
        <v>654</v>
      </c>
      <c r="C60" s="880" t="s">
        <v>282</v>
      </c>
      <c r="D60" s="895">
        <f>SUM(D59:D59)</f>
        <v>0</v>
      </c>
      <c r="E60" s="895">
        <f>SUM(E59:E59)</f>
        <v>0</v>
      </c>
      <c r="F60" s="895">
        <f>SUM(F59:F59)</f>
        <v>0</v>
      </c>
      <c r="G60" s="881"/>
      <c r="H60" s="881"/>
      <c r="I60" s="881"/>
      <c r="J60" s="942">
        <f>F60+G60</f>
        <v>0</v>
      </c>
      <c r="K60" s="555"/>
      <c r="L60" s="555"/>
    </row>
    <row r="61" spans="1:12" ht="19.5" customHeight="1">
      <c r="A61" s="902" t="s">
        <v>62</v>
      </c>
      <c r="B61" s="899" t="s">
        <v>655</v>
      </c>
      <c r="C61" s="890" t="s">
        <v>284</v>
      </c>
      <c r="D61" s="900">
        <f aca="true" t="shared" si="11" ref="D61:J61">SUM(D58+D60)</f>
        <v>39758804</v>
      </c>
      <c r="E61" s="900">
        <f t="shared" si="11"/>
        <v>0</v>
      </c>
      <c r="F61" s="900">
        <f t="shared" si="11"/>
        <v>39758804</v>
      </c>
      <c r="G61" s="900">
        <f t="shared" si="11"/>
        <v>0</v>
      </c>
      <c r="H61" s="900">
        <f t="shared" si="11"/>
        <v>2529796</v>
      </c>
      <c r="I61" s="900">
        <f t="shared" si="11"/>
        <v>0</v>
      </c>
      <c r="J61" s="901">
        <f t="shared" si="11"/>
        <v>42288600</v>
      </c>
      <c r="K61" s="555"/>
      <c r="L61" s="555"/>
    </row>
    <row r="62" spans="1:12" ht="12" customHeight="1">
      <c r="A62" s="557"/>
      <c r="B62" s="558"/>
      <c r="C62" s="559"/>
      <c r="D62" s="559"/>
      <c r="E62" s="559"/>
      <c r="F62" s="559"/>
      <c r="G62" s="555"/>
      <c r="H62" s="555"/>
      <c r="I62" s="555"/>
      <c r="J62" s="555"/>
      <c r="K62" s="555"/>
      <c r="L62" s="555"/>
    </row>
    <row r="63" spans="1:12" ht="12" customHeight="1">
      <c r="A63" s="557"/>
      <c r="B63" s="558"/>
      <c r="C63" s="559"/>
      <c r="D63" s="559"/>
      <c r="E63" s="559"/>
      <c r="F63" s="559"/>
      <c r="G63" s="555"/>
      <c r="H63" s="555"/>
      <c r="I63" s="555"/>
      <c r="J63" s="555"/>
      <c r="K63" s="555"/>
      <c r="L63" s="555"/>
    </row>
    <row r="64" spans="1:3" ht="12.75">
      <c r="A64" s="560"/>
      <c r="B64" s="561"/>
      <c r="C64" s="561"/>
    </row>
    <row r="65" spans="1:3" ht="12.75">
      <c r="A65" s="560"/>
      <c r="B65" s="561"/>
      <c r="C65" s="561"/>
    </row>
    <row r="66" spans="1:3" ht="12.75">
      <c r="A66" s="560"/>
      <c r="B66" s="561"/>
      <c r="C66" s="561"/>
    </row>
  </sheetData>
  <sheetProtection selectLockedCells="1" selectUnlockedCells="1"/>
  <mergeCells count="4">
    <mergeCell ref="A1:J1"/>
    <mergeCell ref="A2:J2"/>
    <mergeCell ref="A3:B3"/>
    <mergeCell ref="A44:J44"/>
  </mergeCells>
  <printOptions horizontalCentered="1"/>
  <pageMargins left="0.5118110236220472" right="0.5118110236220472" top="0.984251968503937" bottom="0.984251968503937" header="0.7874015748031497" footer="0.5118110236220472"/>
  <pageSetup fitToHeight="1" fitToWidth="1" horizontalDpi="300" verticalDpi="300" orientation="portrait" paperSize="9" scale="49" r:id="rId1"/>
  <headerFooter alignWithMargins="0">
    <oddHeader>&amp;R&amp;"Times New Roman CE,Félkövér dőlt"&amp;11 10. melléklet a ........./2021. (........)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FF"/>
  </sheetPr>
  <dimension ref="A1:K13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6.625" style="435" customWidth="1"/>
    <col min="2" max="2" width="24.625" style="436" customWidth="1"/>
    <col min="3" max="3" width="13.00390625" style="436" customWidth="1"/>
    <col min="4" max="5" width="15.375" style="438" customWidth="1"/>
    <col min="6" max="6" width="11.375" style="438" customWidth="1"/>
    <col min="7" max="7" width="13.00390625" style="438" customWidth="1"/>
    <col min="8" max="9" width="14.00390625" style="438" customWidth="1"/>
    <col min="10" max="10" width="13.375" style="436" customWidth="1"/>
    <col min="11" max="11" width="14.625" style="436" customWidth="1"/>
    <col min="12" max="16384" width="9.375" style="436" customWidth="1"/>
  </cols>
  <sheetData>
    <row r="1" spans="1:11" ht="41.25" customHeight="1">
      <c r="A1" s="1347" t="s">
        <v>656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</row>
    <row r="2" spans="1:9" ht="15">
      <c r="A2" s="439"/>
      <c r="B2" s="440"/>
      <c r="C2" s="440"/>
      <c r="D2" s="442"/>
      <c r="E2" s="443"/>
      <c r="F2" s="443"/>
      <c r="G2" s="444"/>
      <c r="H2" s="444"/>
      <c r="I2" s="443"/>
    </row>
    <row r="3" spans="1:11" ht="15">
      <c r="A3" s="439"/>
      <c r="B3" s="445"/>
      <c r="C3" s="445"/>
      <c r="D3" s="447"/>
      <c r="E3" s="442"/>
      <c r="F3" s="442"/>
      <c r="G3" s="442"/>
      <c r="H3" s="442"/>
      <c r="I3" s="1348" t="s">
        <v>570</v>
      </c>
      <c r="J3" s="1348"/>
      <c r="K3" s="1348"/>
    </row>
    <row r="4" spans="1:11" s="455" customFormat="1" ht="69.75" customHeight="1">
      <c r="A4" s="448" t="s">
        <v>457</v>
      </c>
      <c r="B4" s="449" t="s">
        <v>571</v>
      </c>
      <c r="C4" s="449" t="s">
        <v>572</v>
      </c>
      <c r="D4" s="449" t="s">
        <v>297</v>
      </c>
      <c r="E4" s="449" t="s">
        <v>573</v>
      </c>
      <c r="F4" s="449" t="s">
        <v>299</v>
      </c>
      <c r="G4" s="451" t="s">
        <v>574</v>
      </c>
      <c r="H4" s="451" t="s">
        <v>300</v>
      </c>
      <c r="I4" s="452" t="s">
        <v>321</v>
      </c>
      <c r="J4" s="501" t="s">
        <v>204</v>
      </c>
      <c r="K4" s="562" t="s">
        <v>575</v>
      </c>
    </row>
    <row r="5" spans="1:11" ht="57" customHeight="1">
      <c r="A5" s="563" t="s">
        <v>6</v>
      </c>
      <c r="B5" s="564" t="s">
        <v>657</v>
      </c>
      <c r="C5" s="565" t="s">
        <v>658</v>
      </c>
      <c r="D5" s="566">
        <v>27828</v>
      </c>
      <c r="E5" s="262"/>
      <c r="F5" s="262"/>
      <c r="G5" s="567"/>
      <c r="H5" s="567"/>
      <c r="I5" s="262"/>
      <c r="J5" s="568">
        <v>159</v>
      </c>
      <c r="K5" s="569">
        <f>SUM(D5:J5)</f>
        <v>27987</v>
      </c>
    </row>
    <row r="6" spans="1:11" ht="57" customHeight="1">
      <c r="A6" s="570" t="s">
        <v>28</v>
      </c>
      <c r="B6" s="571" t="s">
        <v>659</v>
      </c>
      <c r="C6" s="572" t="s">
        <v>660</v>
      </c>
      <c r="D6" s="573">
        <v>8162</v>
      </c>
      <c r="E6" s="261"/>
      <c r="F6" s="261">
        <v>220</v>
      </c>
      <c r="G6" s="574"/>
      <c r="H6" s="574"/>
      <c r="I6" s="261"/>
      <c r="J6" s="575"/>
      <c r="K6" s="569">
        <f>SUM(D6:J6)</f>
        <v>8382</v>
      </c>
    </row>
    <row r="7" spans="1:11" ht="42" customHeight="1">
      <c r="A7" s="576" t="s">
        <v>31</v>
      </c>
      <c r="B7" s="577" t="s">
        <v>661</v>
      </c>
      <c r="C7" s="578" t="s">
        <v>595</v>
      </c>
      <c r="D7" s="579">
        <v>5920</v>
      </c>
      <c r="E7" s="580"/>
      <c r="F7" s="580"/>
      <c r="G7" s="581"/>
      <c r="H7" s="581"/>
      <c r="I7" s="580"/>
      <c r="J7" s="582"/>
      <c r="K7" s="583">
        <f>SUM(D7:J7)</f>
        <v>5920</v>
      </c>
    </row>
    <row r="8" spans="1:11" s="485" customFormat="1" ht="33" customHeight="1">
      <c r="A8" s="480" t="s">
        <v>34</v>
      </c>
      <c r="B8" s="584" t="s">
        <v>474</v>
      </c>
      <c r="C8" s="482"/>
      <c r="D8" s="481">
        <f aca="true" t="shared" si="0" ref="D8:K8">SUM(D5:D7)</f>
        <v>41910</v>
      </c>
      <c r="E8" s="481">
        <f t="shared" si="0"/>
        <v>0</v>
      </c>
      <c r="F8" s="481">
        <f t="shared" si="0"/>
        <v>220</v>
      </c>
      <c r="G8" s="481">
        <f t="shared" si="0"/>
        <v>0</v>
      </c>
      <c r="H8" s="481">
        <f t="shared" si="0"/>
        <v>0</v>
      </c>
      <c r="I8" s="481">
        <f t="shared" si="0"/>
        <v>0</v>
      </c>
      <c r="J8" s="481">
        <f t="shared" si="0"/>
        <v>159</v>
      </c>
      <c r="K8" s="585">
        <f t="shared" si="0"/>
        <v>42289</v>
      </c>
    </row>
    <row r="9" spans="1:9" ht="21" customHeight="1">
      <c r="A9" s="486"/>
      <c r="B9" s="487"/>
      <c r="C9" s="487"/>
      <c r="D9" s="489"/>
      <c r="E9" s="490"/>
      <c r="F9" s="489"/>
      <c r="G9" s="489"/>
      <c r="H9" s="489"/>
      <c r="I9" s="491"/>
    </row>
    <row r="10" spans="1:9" ht="42" customHeight="1">
      <c r="A10" s="486"/>
      <c r="B10" s="492"/>
      <c r="C10" s="509"/>
      <c r="D10" s="494"/>
      <c r="E10" s="490"/>
      <c r="F10" s="490"/>
      <c r="G10" s="489"/>
      <c r="H10" s="489"/>
      <c r="I10" s="489"/>
    </row>
    <row r="11" spans="1:9" ht="42" customHeight="1">
      <c r="A11" s="495"/>
      <c r="B11" s="496"/>
      <c r="C11" s="510"/>
      <c r="D11" s="498"/>
      <c r="E11" s="443"/>
      <c r="F11" s="443"/>
      <c r="G11" s="444"/>
      <c r="H11" s="444"/>
      <c r="I11" s="444"/>
    </row>
    <row r="12" spans="1:9" ht="15">
      <c r="A12" s="439"/>
      <c r="B12" s="440"/>
      <c r="C12" s="440"/>
      <c r="D12" s="442"/>
      <c r="E12" s="442"/>
      <c r="F12" s="442"/>
      <c r="G12" s="442"/>
      <c r="H12" s="442"/>
      <c r="I12" s="442"/>
    </row>
    <row r="13" spans="1:9" s="500" customFormat="1" ht="15">
      <c r="A13" s="439"/>
      <c r="B13" s="440"/>
      <c r="C13" s="440"/>
      <c r="D13" s="442"/>
      <c r="E13" s="443"/>
      <c r="F13" s="499"/>
      <c r="G13" s="499"/>
      <c r="H13" s="499"/>
      <c r="I13" s="499"/>
    </row>
  </sheetData>
  <sheetProtection selectLockedCells="1" selectUnlockedCells="1"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5118110236220472"/>
  <pageSetup horizontalDpi="300" verticalDpi="300" orientation="landscape" paperSize="9" scale="92" r:id="rId1"/>
  <headerFooter alignWithMargins="0">
    <oddHeader>&amp;R&amp;"Times New Roman CE,Félkövér dőlt"&amp;11 10.1. melléklet a ........./2021. (........)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FF"/>
  </sheetPr>
  <dimension ref="A1:M13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5.625" style="435" customWidth="1"/>
    <col min="2" max="2" width="22.375" style="436" customWidth="1"/>
    <col min="3" max="3" width="13.00390625" style="436" customWidth="1"/>
    <col min="4" max="4" width="11.00390625" style="438" customWidth="1"/>
    <col min="5" max="5" width="15.375" style="438" customWidth="1"/>
    <col min="6" max="6" width="11.00390625" style="438" customWidth="1"/>
    <col min="7" max="7" width="13.375" style="438" customWidth="1"/>
    <col min="8" max="9" width="14.00390625" style="438" customWidth="1"/>
    <col min="10" max="10" width="13.375" style="436" customWidth="1"/>
    <col min="11" max="11" width="12.375" style="436" customWidth="1"/>
    <col min="12" max="12" width="14.375" style="436" customWidth="1"/>
    <col min="13" max="13" width="15.00390625" style="436" customWidth="1"/>
    <col min="14" max="16384" width="9.375" style="436" customWidth="1"/>
  </cols>
  <sheetData>
    <row r="1" spans="1:13" ht="42" customHeight="1">
      <c r="A1" s="1347" t="s">
        <v>662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</row>
    <row r="2" spans="1:9" ht="15">
      <c r="A2" s="439"/>
      <c r="B2" s="440"/>
      <c r="C2" s="440"/>
      <c r="D2" s="442"/>
      <c r="E2" s="443"/>
      <c r="F2" s="443"/>
      <c r="G2" s="444"/>
      <c r="H2" s="444"/>
      <c r="I2" s="443"/>
    </row>
    <row r="3" spans="1:13" ht="15">
      <c r="A3" s="439"/>
      <c r="B3" s="445"/>
      <c r="C3" s="445"/>
      <c r="D3" s="447"/>
      <c r="E3" s="442"/>
      <c r="F3" s="442"/>
      <c r="G3" s="442"/>
      <c r="H3" s="442"/>
      <c r="I3" s="442"/>
      <c r="K3" s="1348" t="s">
        <v>570</v>
      </c>
      <c r="L3" s="1348"/>
      <c r="M3" s="1348"/>
    </row>
    <row r="4" spans="1:13" s="455" customFormat="1" ht="75.75" customHeight="1">
      <c r="A4" s="448" t="s">
        <v>457</v>
      </c>
      <c r="B4" s="449" t="s">
        <v>571</v>
      </c>
      <c r="C4" s="449" t="s">
        <v>572</v>
      </c>
      <c r="D4" s="449" t="s">
        <v>603</v>
      </c>
      <c r="E4" s="449" t="s">
        <v>226</v>
      </c>
      <c r="F4" s="449" t="s">
        <v>604</v>
      </c>
      <c r="G4" s="451" t="s">
        <v>230</v>
      </c>
      <c r="H4" s="451" t="s">
        <v>605</v>
      </c>
      <c r="I4" s="451" t="s">
        <v>252</v>
      </c>
      <c r="J4" s="501" t="s">
        <v>254</v>
      </c>
      <c r="K4" s="502" t="s">
        <v>256</v>
      </c>
      <c r="L4" s="501" t="s">
        <v>606</v>
      </c>
      <c r="M4" s="454" t="s">
        <v>607</v>
      </c>
    </row>
    <row r="5" spans="1:13" ht="49.5" customHeight="1">
      <c r="A5" s="563" t="s">
        <v>6</v>
      </c>
      <c r="B5" s="564" t="s">
        <v>657</v>
      </c>
      <c r="C5" s="565" t="s">
        <v>658</v>
      </c>
      <c r="D5" s="566">
        <v>21484</v>
      </c>
      <c r="E5" s="262">
        <v>3994</v>
      </c>
      <c r="F5" s="586">
        <v>2444</v>
      </c>
      <c r="G5" s="567"/>
      <c r="H5" s="567"/>
      <c r="I5" s="262">
        <v>64</v>
      </c>
      <c r="J5" s="568"/>
      <c r="K5" s="587"/>
      <c r="L5" s="568"/>
      <c r="M5" s="588">
        <f>SUM(D5:L5)</f>
        <v>27986</v>
      </c>
    </row>
    <row r="6" spans="1:13" ht="65.25" customHeight="1">
      <c r="A6" s="570" t="s">
        <v>28</v>
      </c>
      <c r="B6" s="571" t="s">
        <v>659</v>
      </c>
      <c r="C6" s="572" t="s">
        <v>660</v>
      </c>
      <c r="D6" s="573"/>
      <c r="E6" s="261"/>
      <c r="F6" s="589">
        <v>8382</v>
      </c>
      <c r="G6" s="574"/>
      <c r="H6" s="574"/>
      <c r="I6" s="261"/>
      <c r="J6" s="575"/>
      <c r="K6" s="590"/>
      <c r="L6" s="575"/>
      <c r="M6" s="588">
        <f>SUM(D6:L6)</f>
        <v>8382</v>
      </c>
    </row>
    <row r="7" spans="1:13" ht="45" customHeight="1">
      <c r="A7" s="576" t="s">
        <v>31</v>
      </c>
      <c r="B7" s="577" t="s">
        <v>661</v>
      </c>
      <c r="C7" s="578" t="s">
        <v>595</v>
      </c>
      <c r="D7" s="579">
        <v>1799</v>
      </c>
      <c r="E7" s="580">
        <v>318</v>
      </c>
      <c r="F7" s="591">
        <v>3804</v>
      </c>
      <c r="G7" s="581"/>
      <c r="H7" s="581"/>
      <c r="I7" s="580"/>
      <c r="J7" s="582"/>
      <c r="K7" s="592"/>
      <c r="L7" s="593"/>
      <c r="M7" s="588">
        <f>SUM(D7:L7)</f>
        <v>5921</v>
      </c>
    </row>
    <row r="8" spans="1:13" s="485" customFormat="1" ht="33" customHeight="1">
      <c r="A8" s="480" t="s">
        <v>34</v>
      </c>
      <c r="B8" s="584" t="s">
        <v>474</v>
      </c>
      <c r="C8" s="482"/>
      <c r="D8" s="481">
        <f aca="true" t="shared" si="0" ref="D8:M8">SUM(D5:D7)</f>
        <v>23283</v>
      </c>
      <c r="E8" s="481">
        <f t="shared" si="0"/>
        <v>4312</v>
      </c>
      <c r="F8" s="481">
        <f t="shared" si="0"/>
        <v>14630</v>
      </c>
      <c r="G8" s="481">
        <f t="shared" si="0"/>
        <v>0</v>
      </c>
      <c r="H8" s="481">
        <f t="shared" si="0"/>
        <v>0</v>
      </c>
      <c r="I8" s="481">
        <f t="shared" si="0"/>
        <v>64</v>
      </c>
      <c r="J8" s="481">
        <f t="shared" si="0"/>
        <v>0</v>
      </c>
      <c r="K8" s="481">
        <f t="shared" si="0"/>
        <v>0</v>
      </c>
      <c r="L8" s="481">
        <f t="shared" si="0"/>
        <v>0</v>
      </c>
      <c r="M8" s="594">
        <f t="shared" si="0"/>
        <v>42289</v>
      </c>
    </row>
    <row r="9" spans="1:9" ht="21" customHeight="1">
      <c r="A9" s="486"/>
      <c r="B9" s="487"/>
      <c r="C9" s="487"/>
      <c r="D9" s="489"/>
      <c r="E9" s="490"/>
      <c r="F9" s="489"/>
      <c r="G9" s="489"/>
      <c r="H9" s="489"/>
      <c r="I9" s="491"/>
    </row>
    <row r="10" spans="1:9" ht="42" customHeight="1">
      <c r="A10" s="486"/>
      <c r="B10" s="492"/>
      <c r="C10" s="509"/>
      <c r="D10" s="494"/>
      <c r="E10" s="490"/>
      <c r="F10" s="490"/>
      <c r="G10" s="489"/>
      <c r="H10" s="489"/>
      <c r="I10" s="489"/>
    </row>
    <row r="11" spans="1:9" ht="42" customHeight="1">
      <c r="A11" s="495"/>
      <c r="B11" s="496"/>
      <c r="C11" s="510"/>
      <c r="D11" s="498"/>
      <c r="E11" s="443"/>
      <c r="F11" s="443"/>
      <c r="G11" s="444"/>
      <c r="H11" s="444"/>
      <c r="I11" s="444"/>
    </row>
    <row r="12" spans="1:9" ht="15">
      <c r="A12" s="439"/>
      <c r="B12" s="440"/>
      <c r="C12" s="440"/>
      <c r="D12" s="442"/>
      <c r="E12" s="442"/>
      <c r="F12" s="442"/>
      <c r="G12" s="442"/>
      <c r="H12" s="442"/>
      <c r="I12" s="442"/>
    </row>
    <row r="13" spans="1:9" s="500" customFormat="1" ht="15">
      <c r="A13" s="439"/>
      <c r="B13" s="440"/>
      <c r="C13" s="440"/>
      <c r="D13" s="442"/>
      <c r="E13" s="443"/>
      <c r="F13" s="499"/>
      <c r="G13" s="499"/>
      <c r="H13" s="499"/>
      <c r="I13" s="499"/>
    </row>
  </sheetData>
  <sheetProtection selectLockedCells="1" selectUnlockedCells="1"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5118110236220472"/>
  <pageSetup horizontalDpi="300" verticalDpi="300" orientation="landscape" paperSize="9" scale="87" r:id="rId1"/>
  <headerFooter alignWithMargins="0">
    <oddHeader>&amp;R&amp;"Times New Roman CE,Félkövér dőlt"&amp;11 10.2.  melléklet a ........./2021. (........)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FF"/>
  </sheetPr>
  <dimension ref="A1:O26"/>
  <sheetViews>
    <sheetView zoomScale="90" zoomScaleNormal="90" zoomScalePageLayoutView="0" workbookViewId="0" topLeftCell="A1">
      <selection activeCell="A1" sqref="A1:O1"/>
    </sheetView>
  </sheetViews>
  <sheetFormatPr defaultColWidth="9.00390625" defaultRowHeight="12.75"/>
  <cols>
    <col min="1" max="1" width="5.375" style="595" customWidth="1"/>
    <col min="2" max="2" width="28.625" style="596" customWidth="1"/>
    <col min="3" max="14" width="11.375" style="596" customWidth="1"/>
    <col min="15" max="15" width="11.375" style="595" customWidth="1"/>
    <col min="16" max="16384" width="9.375" style="596" customWidth="1"/>
  </cols>
  <sheetData>
    <row r="1" spans="1:15" ht="45.75" customHeight="1">
      <c r="A1" s="1351" t="s">
        <v>663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</row>
    <row r="2" spans="14:15" ht="12" customHeight="1">
      <c r="N2" s="597"/>
      <c r="O2" s="598" t="s">
        <v>570</v>
      </c>
    </row>
    <row r="3" spans="1:15" s="595" customFormat="1" ht="31.5" customHeight="1">
      <c r="A3" s="599" t="s">
        <v>457</v>
      </c>
      <c r="B3" s="600" t="s">
        <v>292</v>
      </c>
      <c r="C3" s="600" t="s">
        <v>664</v>
      </c>
      <c r="D3" s="600" t="s">
        <v>665</v>
      </c>
      <c r="E3" s="600" t="s">
        <v>666</v>
      </c>
      <c r="F3" s="600" t="s">
        <v>667</v>
      </c>
      <c r="G3" s="600" t="s">
        <v>668</v>
      </c>
      <c r="H3" s="600" t="s">
        <v>669</v>
      </c>
      <c r="I3" s="600" t="s">
        <v>670</v>
      </c>
      <c r="J3" s="600" t="s">
        <v>671</v>
      </c>
      <c r="K3" s="600" t="s">
        <v>672</v>
      </c>
      <c r="L3" s="600" t="s">
        <v>673</v>
      </c>
      <c r="M3" s="600" t="s">
        <v>674</v>
      </c>
      <c r="N3" s="600" t="s">
        <v>675</v>
      </c>
      <c r="O3" s="601" t="s">
        <v>506</v>
      </c>
    </row>
    <row r="4" spans="1:15" s="603" customFormat="1" ht="21" customHeight="1">
      <c r="A4" s="602" t="s">
        <v>6</v>
      </c>
      <c r="B4" s="1352" t="s">
        <v>290</v>
      </c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</row>
    <row r="5" spans="1:15" s="608" customFormat="1" ht="21" customHeight="1">
      <c r="A5" s="604" t="s">
        <v>28</v>
      </c>
      <c r="B5" s="605" t="s">
        <v>676</v>
      </c>
      <c r="C5" s="606">
        <v>5878</v>
      </c>
      <c r="D5" s="606">
        <v>5878</v>
      </c>
      <c r="E5" s="606">
        <v>5878</v>
      </c>
      <c r="F5" s="606">
        <v>5878</v>
      </c>
      <c r="G5" s="606">
        <v>5878</v>
      </c>
      <c r="H5" s="606">
        <v>5878</v>
      </c>
      <c r="I5" s="606">
        <v>5878</v>
      </c>
      <c r="J5" s="606">
        <v>5878</v>
      </c>
      <c r="K5" s="606">
        <v>5878</v>
      </c>
      <c r="L5" s="606">
        <v>5878</v>
      </c>
      <c r="M5" s="606">
        <v>5878</v>
      </c>
      <c r="N5" s="606">
        <v>5876</v>
      </c>
      <c r="O5" s="607">
        <f aca="true" t="shared" si="0" ref="O5:O12">SUM(C5:N5)</f>
        <v>70534</v>
      </c>
    </row>
    <row r="6" spans="1:15" s="608" customFormat="1" ht="21" customHeight="1">
      <c r="A6" s="609" t="s">
        <v>31</v>
      </c>
      <c r="B6" s="610" t="s">
        <v>677</v>
      </c>
      <c r="C6" s="611">
        <v>20223</v>
      </c>
      <c r="D6" s="611">
        <v>20223</v>
      </c>
      <c r="E6" s="611">
        <v>20223</v>
      </c>
      <c r="F6" s="611">
        <v>20223</v>
      </c>
      <c r="G6" s="611">
        <v>20223</v>
      </c>
      <c r="H6" s="611">
        <v>20223</v>
      </c>
      <c r="I6" s="611">
        <v>20223</v>
      </c>
      <c r="J6" s="611">
        <v>20223</v>
      </c>
      <c r="K6" s="611">
        <v>20223</v>
      </c>
      <c r="L6" s="611">
        <v>20223</v>
      </c>
      <c r="M6" s="611">
        <v>20223</v>
      </c>
      <c r="N6" s="611">
        <v>20225</v>
      </c>
      <c r="O6" s="612">
        <f t="shared" si="0"/>
        <v>242678</v>
      </c>
    </row>
    <row r="7" spans="1:15" s="608" customFormat="1" ht="21" customHeight="1">
      <c r="A7" s="609" t="s">
        <v>34</v>
      </c>
      <c r="B7" s="613" t="s">
        <v>299</v>
      </c>
      <c r="C7" s="611">
        <v>7043</v>
      </c>
      <c r="D7" s="611">
        <v>7043</v>
      </c>
      <c r="E7" s="611">
        <v>7043</v>
      </c>
      <c r="F7" s="611">
        <v>7043</v>
      </c>
      <c r="G7" s="611">
        <v>7043</v>
      </c>
      <c r="H7" s="611">
        <v>7043</v>
      </c>
      <c r="I7" s="611">
        <v>7043</v>
      </c>
      <c r="J7" s="611">
        <v>7043</v>
      </c>
      <c r="K7" s="611">
        <v>7043</v>
      </c>
      <c r="L7" s="611">
        <v>7043</v>
      </c>
      <c r="M7" s="611">
        <v>7043</v>
      </c>
      <c r="N7" s="611">
        <v>7048</v>
      </c>
      <c r="O7" s="612">
        <f t="shared" si="0"/>
        <v>84521</v>
      </c>
    </row>
    <row r="8" spans="1:15" s="608" customFormat="1" ht="21" customHeight="1">
      <c r="A8" s="609" t="s">
        <v>37</v>
      </c>
      <c r="B8" s="613" t="s">
        <v>574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2">
        <f t="shared" si="0"/>
        <v>0</v>
      </c>
    </row>
    <row r="9" spans="1:15" s="608" customFormat="1" ht="21" customHeight="1">
      <c r="A9" s="609" t="s">
        <v>40</v>
      </c>
      <c r="B9" s="613" t="s">
        <v>678</v>
      </c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2">
        <f t="shared" si="0"/>
        <v>0</v>
      </c>
    </row>
    <row r="10" spans="1:15" s="608" customFormat="1" ht="21" customHeight="1">
      <c r="A10" s="609" t="s">
        <v>43</v>
      </c>
      <c r="B10" s="613" t="s">
        <v>679</v>
      </c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2">
        <f t="shared" si="0"/>
        <v>0</v>
      </c>
    </row>
    <row r="11" spans="1:15" s="608" customFormat="1" ht="21" customHeight="1">
      <c r="A11" s="614" t="s">
        <v>46</v>
      </c>
      <c r="B11" s="615" t="s">
        <v>680</v>
      </c>
      <c r="C11" s="616">
        <v>3652</v>
      </c>
      <c r="D11" s="616">
        <v>3652</v>
      </c>
      <c r="E11" s="616">
        <v>3652</v>
      </c>
      <c r="F11" s="616">
        <v>3652</v>
      </c>
      <c r="G11" s="616">
        <v>3652</v>
      </c>
      <c r="H11" s="616">
        <v>3652</v>
      </c>
      <c r="I11" s="616">
        <v>3652</v>
      </c>
      <c r="J11" s="616">
        <v>3652</v>
      </c>
      <c r="K11" s="616">
        <v>3652</v>
      </c>
      <c r="L11" s="616">
        <v>3652</v>
      </c>
      <c r="M11" s="616">
        <v>3652</v>
      </c>
      <c r="N11" s="616">
        <v>3656</v>
      </c>
      <c r="O11" s="617">
        <f t="shared" si="0"/>
        <v>43828</v>
      </c>
    </row>
    <row r="12" spans="1:15" s="603" customFormat="1" ht="21" customHeight="1">
      <c r="A12" s="618" t="s">
        <v>49</v>
      </c>
      <c r="B12" s="619" t="s">
        <v>681</v>
      </c>
      <c r="C12" s="620">
        <f aca="true" t="shared" si="1" ref="C12:N12">SUM(C5:C11)</f>
        <v>36796</v>
      </c>
      <c r="D12" s="620">
        <f t="shared" si="1"/>
        <v>36796</v>
      </c>
      <c r="E12" s="620">
        <f t="shared" si="1"/>
        <v>36796</v>
      </c>
      <c r="F12" s="620">
        <f t="shared" si="1"/>
        <v>36796</v>
      </c>
      <c r="G12" s="620">
        <f t="shared" si="1"/>
        <v>36796</v>
      </c>
      <c r="H12" s="620">
        <f t="shared" si="1"/>
        <v>36796</v>
      </c>
      <c r="I12" s="620">
        <f t="shared" si="1"/>
        <v>36796</v>
      </c>
      <c r="J12" s="620">
        <f t="shared" si="1"/>
        <v>36796</v>
      </c>
      <c r="K12" s="620">
        <f t="shared" si="1"/>
        <v>36796</v>
      </c>
      <c r="L12" s="620">
        <f t="shared" si="1"/>
        <v>36796</v>
      </c>
      <c r="M12" s="620">
        <f t="shared" si="1"/>
        <v>36796</v>
      </c>
      <c r="N12" s="620">
        <f t="shared" si="1"/>
        <v>36805</v>
      </c>
      <c r="O12" s="621">
        <f t="shared" si="0"/>
        <v>441561</v>
      </c>
    </row>
    <row r="13" spans="1:15" s="603" customFormat="1" ht="21" customHeight="1">
      <c r="A13" s="602" t="s">
        <v>52</v>
      </c>
      <c r="B13" s="1352" t="s">
        <v>291</v>
      </c>
      <c r="C13" s="1352"/>
      <c r="D13" s="1352"/>
      <c r="E13" s="1352"/>
      <c r="F13" s="1352"/>
      <c r="G13" s="1352"/>
      <c r="H13" s="1352"/>
      <c r="I13" s="1352"/>
      <c r="J13" s="1352"/>
      <c r="K13" s="1352"/>
      <c r="L13" s="1352"/>
      <c r="M13" s="1352"/>
      <c r="N13" s="1352"/>
      <c r="O13" s="1352"/>
    </row>
    <row r="14" spans="1:15" s="608" customFormat="1" ht="21" customHeight="1">
      <c r="A14" s="604" t="s">
        <v>54</v>
      </c>
      <c r="B14" s="605" t="s">
        <v>603</v>
      </c>
      <c r="C14" s="606">
        <v>4115</v>
      </c>
      <c r="D14" s="606">
        <v>4115</v>
      </c>
      <c r="E14" s="606">
        <v>4115</v>
      </c>
      <c r="F14" s="606">
        <v>4115</v>
      </c>
      <c r="G14" s="606">
        <v>4115</v>
      </c>
      <c r="H14" s="606">
        <v>4115</v>
      </c>
      <c r="I14" s="606">
        <v>4115</v>
      </c>
      <c r="J14" s="606">
        <v>4115</v>
      </c>
      <c r="K14" s="606">
        <v>4115</v>
      </c>
      <c r="L14" s="606">
        <v>4115</v>
      </c>
      <c r="M14" s="606">
        <v>4115</v>
      </c>
      <c r="N14" s="606">
        <v>4113</v>
      </c>
      <c r="O14" s="607">
        <f aca="true" t="shared" si="2" ref="O14:O23">SUM(C14:N14)</f>
        <v>49378</v>
      </c>
    </row>
    <row r="15" spans="1:15" s="608" customFormat="1" ht="21" customHeight="1">
      <c r="A15" s="609" t="s">
        <v>56</v>
      </c>
      <c r="B15" s="610" t="s">
        <v>226</v>
      </c>
      <c r="C15" s="611">
        <v>650</v>
      </c>
      <c r="D15" s="611">
        <v>650</v>
      </c>
      <c r="E15" s="611">
        <v>650</v>
      </c>
      <c r="F15" s="611">
        <v>650</v>
      </c>
      <c r="G15" s="611">
        <v>650</v>
      </c>
      <c r="H15" s="611">
        <v>650</v>
      </c>
      <c r="I15" s="611">
        <v>650</v>
      </c>
      <c r="J15" s="611">
        <v>650</v>
      </c>
      <c r="K15" s="611">
        <v>650</v>
      </c>
      <c r="L15" s="611">
        <v>650</v>
      </c>
      <c r="M15" s="611">
        <v>650</v>
      </c>
      <c r="N15" s="611">
        <v>650</v>
      </c>
      <c r="O15" s="612">
        <f t="shared" si="2"/>
        <v>7800</v>
      </c>
    </row>
    <row r="16" spans="1:15" s="608" customFormat="1" ht="21" customHeight="1">
      <c r="A16" s="609" t="s">
        <v>58</v>
      </c>
      <c r="B16" s="613" t="s">
        <v>228</v>
      </c>
      <c r="C16" s="622">
        <v>7871</v>
      </c>
      <c r="D16" s="622">
        <v>7871</v>
      </c>
      <c r="E16" s="622">
        <v>7871</v>
      </c>
      <c r="F16" s="622">
        <v>7871</v>
      </c>
      <c r="G16" s="622">
        <v>7871</v>
      </c>
      <c r="H16" s="622">
        <v>7871</v>
      </c>
      <c r="I16" s="622">
        <v>7871</v>
      </c>
      <c r="J16" s="622">
        <v>7871</v>
      </c>
      <c r="K16" s="622">
        <v>7871</v>
      </c>
      <c r="L16" s="622">
        <v>7871</v>
      </c>
      <c r="M16" s="622">
        <v>7871</v>
      </c>
      <c r="N16" s="622">
        <v>7869</v>
      </c>
      <c r="O16" s="623">
        <f t="shared" si="2"/>
        <v>94450</v>
      </c>
    </row>
    <row r="17" spans="1:15" s="608" customFormat="1" ht="21" customHeight="1">
      <c r="A17" s="609" t="s">
        <v>60</v>
      </c>
      <c r="B17" s="613" t="s">
        <v>230</v>
      </c>
      <c r="C17" s="611">
        <v>224</v>
      </c>
      <c r="D17" s="611">
        <v>224</v>
      </c>
      <c r="E17" s="611">
        <v>224</v>
      </c>
      <c r="F17" s="611">
        <v>224</v>
      </c>
      <c r="G17" s="611">
        <v>224</v>
      </c>
      <c r="H17" s="611">
        <v>224</v>
      </c>
      <c r="I17" s="611">
        <v>224</v>
      </c>
      <c r="J17" s="611">
        <v>224</v>
      </c>
      <c r="K17" s="611">
        <v>224</v>
      </c>
      <c r="L17" s="611">
        <v>224</v>
      </c>
      <c r="M17" s="611">
        <v>224</v>
      </c>
      <c r="N17" s="611">
        <v>228</v>
      </c>
      <c r="O17" s="612">
        <f t="shared" si="2"/>
        <v>2692</v>
      </c>
    </row>
    <row r="18" spans="1:15" s="608" customFormat="1" ht="21" customHeight="1">
      <c r="A18" s="609" t="s">
        <v>62</v>
      </c>
      <c r="B18" s="613" t="s">
        <v>232</v>
      </c>
      <c r="C18" s="622">
        <v>524</v>
      </c>
      <c r="D18" s="622">
        <v>524</v>
      </c>
      <c r="E18" s="622">
        <v>524</v>
      </c>
      <c r="F18" s="622">
        <v>524</v>
      </c>
      <c r="G18" s="622">
        <v>524</v>
      </c>
      <c r="H18" s="622">
        <v>524</v>
      </c>
      <c r="I18" s="622">
        <v>524</v>
      </c>
      <c r="J18" s="622">
        <v>524</v>
      </c>
      <c r="K18" s="622">
        <v>524</v>
      </c>
      <c r="L18" s="622">
        <v>524</v>
      </c>
      <c r="M18" s="622">
        <v>524</v>
      </c>
      <c r="N18" s="622">
        <v>523</v>
      </c>
      <c r="O18" s="623">
        <f t="shared" si="2"/>
        <v>6287</v>
      </c>
    </row>
    <row r="19" spans="1:15" s="608" customFormat="1" ht="21" customHeight="1">
      <c r="A19" s="609" t="s">
        <v>64</v>
      </c>
      <c r="B19" s="613" t="s">
        <v>252</v>
      </c>
      <c r="C19" s="622">
        <v>19359</v>
      </c>
      <c r="D19" s="622">
        <v>19359</v>
      </c>
      <c r="E19" s="622">
        <v>19359</v>
      </c>
      <c r="F19" s="622">
        <v>19359</v>
      </c>
      <c r="G19" s="622">
        <v>19359</v>
      </c>
      <c r="H19" s="622">
        <v>19359</v>
      </c>
      <c r="I19" s="622">
        <v>19359</v>
      </c>
      <c r="J19" s="622">
        <v>19359</v>
      </c>
      <c r="K19" s="622">
        <v>19359</v>
      </c>
      <c r="L19" s="622">
        <v>19359</v>
      </c>
      <c r="M19" s="622">
        <v>19359</v>
      </c>
      <c r="N19" s="622">
        <v>19368</v>
      </c>
      <c r="O19" s="623">
        <f t="shared" si="2"/>
        <v>232317</v>
      </c>
    </row>
    <row r="20" spans="1:15" s="608" customFormat="1" ht="21" customHeight="1">
      <c r="A20" s="609" t="s">
        <v>66</v>
      </c>
      <c r="B20" s="610" t="s">
        <v>254</v>
      </c>
      <c r="C20" s="611">
        <v>477</v>
      </c>
      <c r="D20" s="611">
        <v>477</v>
      </c>
      <c r="E20" s="611">
        <v>477</v>
      </c>
      <c r="F20" s="611">
        <v>477</v>
      </c>
      <c r="G20" s="611">
        <v>477</v>
      </c>
      <c r="H20" s="611">
        <v>477</v>
      </c>
      <c r="I20" s="611">
        <v>477</v>
      </c>
      <c r="J20" s="611">
        <v>477</v>
      </c>
      <c r="K20" s="611">
        <v>477</v>
      </c>
      <c r="L20" s="611">
        <v>477</v>
      </c>
      <c r="M20" s="611">
        <v>477</v>
      </c>
      <c r="N20" s="611">
        <v>482</v>
      </c>
      <c r="O20" s="612">
        <f t="shared" si="2"/>
        <v>5729</v>
      </c>
    </row>
    <row r="21" spans="1:15" s="608" customFormat="1" ht="21" customHeight="1">
      <c r="A21" s="609" t="s">
        <v>69</v>
      </c>
      <c r="B21" s="613" t="s">
        <v>256</v>
      </c>
      <c r="C21" s="611">
        <v>7</v>
      </c>
      <c r="D21" s="611">
        <v>7</v>
      </c>
      <c r="E21" s="611">
        <v>7</v>
      </c>
      <c r="F21" s="611">
        <v>7</v>
      </c>
      <c r="G21" s="611">
        <v>7</v>
      </c>
      <c r="H21" s="611">
        <v>7</v>
      </c>
      <c r="I21" s="611">
        <v>7</v>
      </c>
      <c r="J21" s="611">
        <v>7</v>
      </c>
      <c r="K21" s="611">
        <v>7</v>
      </c>
      <c r="L21" s="611">
        <v>7</v>
      </c>
      <c r="M21" s="611">
        <v>7</v>
      </c>
      <c r="N21" s="611">
        <v>3</v>
      </c>
      <c r="O21" s="612">
        <f t="shared" si="2"/>
        <v>80</v>
      </c>
    </row>
    <row r="22" spans="1:15" s="608" customFormat="1" ht="21" customHeight="1">
      <c r="A22" s="624" t="s">
        <v>79</v>
      </c>
      <c r="B22" s="625" t="s">
        <v>606</v>
      </c>
      <c r="C22" s="626">
        <v>3569</v>
      </c>
      <c r="D22" s="626">
        <v>3569</v>
      </c>
      <c r="E22" s="626">
        <v>3569</v>
      </c>
      <c r="F22" s="626">
        <v>3569</v>
      </c>
      <c r="G22" s="626">
        <v>3569</v>
      </c>
      <c r="H22" s="626">
        <v>3569</v>
      </c>
      <c r="I22" s="626">
        <v>3569</v>
      </c>
      <c r="J22" s="626">
        <v>3569</v>
      </c>
      <c r="K22" s="626">
        <v>3569</v>
      </c>
      <c r="L22" s="626">
        <v>3569</v>
      </c>
      <c r="M22" s="626">
        <v>3569</v>
      </c>
      <c r="N22" s="626">
        <v>3569</v>
      </c>
      <c r="O22" s="612">
        <f t="shared" si="2"/>
        <v>42828</v>
      </c>
    </row>
    <row r="23" spans="1:15" s="603" customFormat="1" ht="21" customHeight="1">
      <c r="A23" s="627" t="s">
        <v>81</v>
      </c>
      <c r="B23" s="619" t="s">
        <v>541</v>
      </c>
      <c r="C23" s="620">
        <f aca="true" t="shared" si="3" ref="C23:N23">SUM(C14:C22)</f>
        <v>36796</v>
      </c>
      <c r="D23" s="620">
        <f t="shared" si="3"/>
        <v>36796</v>
      </c>
      <c r="E23" s="620">
        <f t="shared" si="3"/>
        <v>36796</v>
      </c>
      <c r="F23" s="620">
        <f t="shared" si="3"/>
        <v>36796</v>
      </c>
      <c r="G23" s="620">
        <f t="shared" si="3"/>
        <v>36796</v>
      </c>
      <c r="H23" s="620">
        <f t="shared" si="3"/>
        <v>36796</v>
      </c>
      <c r="I23" s="620">
        <f t="shared" si="3"/>
        <v>36796</v>
      </c>
      <c r="J23" s="620">
        <f t="shared" si="3"/>
        <v>36796</v>
      </c>
      <c r="K23" s="620">
        <f t="shared" si="3"/>
        <v>36796</v>
      </c>
      <c r="L23" s="620">
        <f t="shared" si="3"/>
        <v>36796</v>
      </c>
      <c r="M23" s="620">
        <f t="shared" si="3"/>
        <v>36796</v>
      </c>
      <c r="N23" s="620">
        <f t="shared" si="3"/>
        <v>36805</v>
      </c>
      <c r="O23" s="621">
        <f t="shared" si="2"/>
        <v>441561</v>
      </c>
    </row>
    <row r="24" spans="1:15" ht="21" customHeight="1">
      <c r="A24" s="628" t="s">
        <v>83</v>
      </c>
      <c r="B24" s="629" t="s">
        <v>682</v>
      </c>
      <c r="C24" s="630">
        <f aca="true" t="shared" si="4" ref="C24:O24">C12-C23</f>
        <v>0</v>
      </c>
      <c r="D24" s="630">
        <f t="shared" si="4"/>
        <v>0</v>
      </c>
      <c r="E24" s="630">
        <f t="shared" si="4"/>
        <v>0</v>
      </c>
      <c r="F24" s="630">
        <f t="shared" si="4"/>
        <v>0</v>
      </c>
      <c r="G24" s="630">
        <f t="shared" si="4"/>
        <v>0</v>
      </c>
      <c r="H24" s="630">
        <f t="shared" si="4"/>
        <v>0</v>
      </c>
      <c r="I24" s="630">
        <f t="shared" si="4"/>
        <v>0</v>
      </c>
      <c r="J24" s="630">
        <f t="shared" si="4"/>
        <v>0</v>
      </c>
      <c r="K24" s="630">
        <f t="shared" si="4"/>
        <v>0</v>
      </c>
      <c r="L24" s="630">
        <f t="shared" si="4"/>
        <v>0</v>
      </c>
      <c r="M24" s="630">
        <f t="shared" si="4"/>
        <v>0</v>
      </c>
      <c r="N24" s="630">
        <f t="shared" si="4"/>
        <v>0</v>
      </c>
      <c r="O24" s="631">
        <f t="shared" si="4"/>
        <v>0</v>
      </c>
    </row>
    <row r="25" ht="15.75">
      <c r="A25" s="632"/>
    </row>
    <row r="26" spans="2:4" ht="15.75">
      <c r="B26" s="633"/>
      <c r="C26" s="634"/>
      <c r="D26" s="634"/>
    </row>
  </sheetData>
  <sheetProtection selectLockedCells="1" selectUnlockedCells="1"/>
  <mergeCells count="3">
    <mergeCell ref="A1:O1"/>
    <mergeCell ref="B4:O4"/>
    <mergeCell ref="B13:O13"/>
  </mergeCells>
  <printOptions horizontalCentered="1"/>
  <pageMargins left="0.3937007874015748" right="0.3937007874015748" top="1.062992125984252" bottom="0.984251968503937" header="0.7874015748031497" footer="0.5118110236220472"/>
  <pageSetup horizontalDpi="300" verticalDpi="300" orientation="landscape" paperSize="9" scale="75" r:id="rId1"/>
  <headerFooter alignWithMargins="0">
    <oddHeader>&amp;R&amp;"Times New Roman CE,Félkövér dőlt"&amp;11 11. melléklet a ........./2021. (........)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FF"/>
  </sheetPr>
  <dimension ref="A1:D17"/>
  <sheetViews>
    <sheetView zoomScale="110" zoomScaleNormal="110" zoomScalePageLayoutView="0" workbookViewId="0" topLeftCell="A1">
      <selection activeCell="A1" sqref="A1:D1"/>
    </sheetView>
  </sheetViews>
  <sheetFormatPr defaultColWidth="9.00390625" defaultRowHeight="12.75"/>
  <cols>
    <col min="1" max="1" width="5.625" style="635" customWidth="1"/>
    <col min="2" max="2" width="54.625" style="513" customWidth="1"/>
    <col min="3" max="4" width="17.625" style="513" customWidth="1"/>
    <col min="5" max="16384" width="9.375" style="513" customWidth="1"/>
  </cols>
  <sheetData>
    <row r="1" spans="1:4" ht="44.25" customHeight="1">
      <c r="A1" s="1353" t="s">
        <v>683</v>
      </c>
      <c r="B1" s="1353"/>
      <c r="C1" s="1353"/>
      <c r="D1" s="1353"/>
    </row>
    <row r="2" spans="1:4" ht="20.25" customHeight="1">
      <c r="A2" s="1354"/>
      <c r="B2" s="1354"/>
      <c r="C2" s="1354"/>
      <c r="D2" s="1354"/>
    </row>
    <row r="3" spans="1:4" s="637" customFormat="1" ht="15">
      <c r="A3" s="636"/>
      <c r="D3" s="638" t="s">
        <v>570</v>
      </c>
    </row>
    <row r="4" spans="1:4" s="642" customFormat="1" ht="48" customHeight="1">
      <c r="A4" s="639" t="s">
        <v>457</v>
      </c>
      <c r="B4" s="640" t="s">
        <v>13</v>
      </c>
      <c r="C4" s="640" t="s">
        <v>684</v>
      </c>
      <c r="D4" s="641" t="s">
        <v>685</v>
      </c>
    </row>
    <row r="5" spans="1:4" s="642" customFormat="1" ht="13.5" customHeight="1">
      <c r="A5" s="643">
        <v>1</v>
      </c>
      <c r="B5" s="644">
        <v>2</v>
      </c>
      <c r="C5" s="645">
        <v>3</v>
      </c>
      <c r="D5" s="646">
        <v>4</v>
      </c>
    </row>
    <row r="6" spans="1:4" ht="18" customHeight="1">
      <c r="A6" s="647" t="s">
        <v>6</v>
      </c>
      <c r="B6" s="648" t="s">
        <v>101</v>
      </c>
      <c r="C6" s="649">
        <v>1260000</v>
      </c>
      <c r="D6" s="650">
        <v>160000</v>
      </c>
    </row>
    <row r="7" spans="1:4" ht="18" customHeight="1">
      <c r="A7" s="651" t="s">
        <v>28</v>
      </c>
      <c r="B7" s="652"/>
      <c r="C7" s="653"/>
      <c r="D7" s="654"/>
    </row>
    <row r="8" spans="1:4" ht="18" customHeight="1">
      <c r="A8" s="651" t="s">
        <v>31</v>
      </c>
      <c r="B8" s="652"/>
      <c r="C8" s="653"/>
      <c r="D8" s="654"/>
    </row>
    <row r="9" spans="1:4" ht="18" customHeight="1">
      <c r="A9" s="651" t="s">
        <v>34</v>
      </c>
      <c r="B9" s="652"/>
      <c r="C9" s="653"/>
      <c r="D9" s="654"/>
    </row>
    <row r="10" spans="1:4" ht="18" customHeight="1">
      <c r="A10" s="651" t="s">
        <v>37</v>
      </c>
      <c r="B10" s="652"/>
      <c r="C10" s="653"/>
      <c r="D10" s="654"/>
    </row>
    <row r="11" spans="1:4" ht="18" customHeight="1">
      <c r="A11" s="651" t="s">
        <v>40</v>
      </c>
      <c r="B11" s="652"/>
      <c r="C11" s="653"/>
      <c r="D11" s="654"/>
    </row>
    <row r="12" spans="1:4" ht="18" customHeight="1">
      <c r="A12" s="655" t="s">
        <v>43</v>
      </c>
      <c r="B12" s="652"/>
      <c r="C12" s="656"/>
      <c r="D12" s="654"/>
    </row>
    <row r="13" spans="1:4" ht="18" customHeight="1">
      <c r="A13" s="655" t="s">
        <v>46</v>
      </c>
      <c r="B13" s="652"/>
      <c r="C13" s="656"/>
      <c r="D13" s="654"/>
    </row>
    <row r="14" spans="1:4" ht="18" customHeight="1">
      <c r="A14" s="655" t="s">
        <v>49</v>
      </c>
      <c r="B14" s="652"/>
      <c r="C14" s="656"/>
      <c r="D14" s="654"/>
    </row>
    <row r="15" spans="1:4" ht="18" customHeight="1">
      <c r="A15" s="655" t="s">
        <v>52</v>
      </c>
      <c r="B15" s="652"/>
      <c r="C15" s="656"/>
      <c r="D15" s="654"/>
    </row>
    <row r="16" spans="1:4" ht="18" customHeight="1">
      <c r="A16" s="657" t="s">
        <v>54</v>
      </c>
      <c r="B16" s="658" t="s">
        <v>506</v>
      </c>
      <c r="C16" s="659">
        <f>SUM(C6:C15)</f>
        <v>1260000</v>
      </c>
      <c r="D16" s="660">
        <f>SUM(D6:D15)</f>
        <v>160000</v>
      </c>
    </row>
    <row r="17" spans="1:4" ht="25.5" customHeight="1">
      <c r="A17" s="661"/>
      <c r="B17" s="1355"/>
      <c r="C17" s="1355"/>
      <c r="D17" s="1355"/>
    </row>
  </sheetData>
  <sheetProtection selectLockedCells="1" selectUnlockedCells="1"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12. melléklet a ........./2021. (........)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19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4.875" style="20" customWidth="1"/>
    <col min="2" max="2" width="69.625" style="20" customWidth="1"/>
    <col min="3" max="3" width="9.625" style="20" customWidth="1"/>
    <col min="4" max="4" width="14.50390625" style="21" customWidth="1"/>
    <col min="5" max="8" width="14.50390625" style="22" customWidth="1"/>
    <col min="9" max="16384" width="9.375" style="22" customWidth="1"/>
  </cols>
  <sheetData>
    <row r="1" spans="1:8" ht="60" customHeight="1">
      <c r="A1" s="1287" t="s">
        <v>9</v>
      </c>
      <c r="B1" s="1287"/>
      <c r="C1" s="1287"/>
      <c r="D1" s="1287"/>
      <c r="E1" s="1287"/>
      <c r="F1" s="1287"/>
      <c r="G1" s="1287"/>
      <c r="H1" s="1287"/>
    </row>
    <row r="2" spans="1:8" ht="19.5" customHeight="1">
      <c r="A2" s="1288" t="s">
        <v>10</v>
      </c>
      <c r="B2" s="1288"/>
      <c r="C2" s="1288"/>
      <c r="D2" s="1288"/>
      <c r="E2" s="1288"/>
      <c r="F2" s="1288"/>
      <c r="G2" s="1288"/>
      <c r="H2" s="1288"/>
    </row>
    <row r="3" spans="1:8" ht="19.5" customHeight="1">
      <c r="A3" s="1286"/>
      <c r="B3" s="1286"/>
      <c r="C3" s="23"/>
      <c r="D3" s="24"/>
      <c r="H3" s="24" t="s">
        <v>11</v>
      </c>
    </row>
    <row r="4" spans="1:8" ht="37.5" customHeight="1">
      <c r="A4" s="1013" t="s">
        <v>12</v>
      </c>
      <c r="B4" s="1014" t="s">
        <v>13</v>
      </c>
      <c r="C4" s="1014" t="s">
        <v>14</v>
      </c>
      <c r="D4" s="1014" t="s">
        <v>15</v>
      </c>
      <c r="E4" s="1015" t="s">
        <v>815</v>
      </c>
      <c r="F4" s="1015" t="s">
        <v>814</v>
      </c>
      <c r="G4" s="1015" t="s">
        <v>813</v>
      </c>
      <c r="H4" s="1016" t="s">
        <v>18</v>
      </c>
    </row>
    <row r="5" spans="1:8" s="31" customFormat="1" ht="12" customHeight="1">
      <c r="A5" s="1017" t="s">
        <v>19</v>
      </c>
      <c r="B5" s="1018" t="s">
        <v>20</v>
      </c>
      <c r="C5" s="1018" t="s">
        <v>21</v>
      </c>
      <c r="D5" s="1018" t="s">
        <v>22</v>
      </c>
      <c r="E5" s="1019" t="s">
        <v>23</v>
      </c>
      <c r="F5" s="1018" t="s">
        <v>24</v>
      </c>
      <c r="G5" s="1018" t="s">
        <v>25</v>
      </c>
      <c r="H5" s="1020" t="s">
        <v>293</v>
      </c>
    </row>
    <row r="6" spans="1:8" s="820" customFormat="1" ht="19.5" customHeight="1">
      <c r="A6" s="1034" t="s">
        <v>6</v>
      </c>
      <c r="B6" s="1035" t="s">
        <v>26</v>
      </c>
      <c r="C6" s="1036" t="s">
        <v>27</v>
      </c>
      <c r="D6" s="35"/>
      <c r="E6" s="817">
        <v>33723</v>
      </c>
      <c r="F6" s="818">
        <v>73588</v>
      </c>
      <c r="G6" s="818">
        <v>20444</v>
      </c>
      <c r="H6" s="819">
        <f>SUM(D6:G6)</f>
        <v>127755</v>
      </c>
    </row>
    <row r="7" spans="1:8" s="820" customFormat="1" ht="19.5" customHeight="1">
      <c r="A7" s="1021" t="s">
        <v>28</v>
      </c>
      <c r="B7" s="1022" t="s">
        <v>29</v>
      </c>
      <c r="C7" s="1023" t="s">
        <v>30</v>
      </c>
      <c r="D7" s="40">
        <v>13086870</v>
      </c>
      <c r="E7" s="821"/>
      <c r="F7" s="818">
        <v>926350</v>
      </c>
      <c r="G7" s="818">
        <v>1039880</v>
      </c>
      <c r="H7" s="822">
        <f aca="true" t="shared" si="0" ref="H7:H45">SUM(D7:G7)</f>
        <v>15053100</v>
      </c>
    </row>
    <row r="8" spans="1:8" s="820" customFormat="1" ht="19.5" customHeight="1">
      <c r="A8" s="1021" t="s">
        <v>31</v>
      </c>
      <c r="B8" s="1022" t="s">
        <v>32</v>
      </c>
      <c r="C8" s="1023" t="s">
        <v>33</v>
      </c>
      <c r="D8" s="40">
        <v>8070506</v>
      </c>
      <c r="E8" s="821">
        <v>79766</v>
      </c>
      <c r="F8" s="818">
        <v>398359</v>
      </c>
      <c r="G8" s="818">
        <v>-1876653</v>
      </c>
      <c r="H8" s="822">
        <f t="shared" si="0"/>
        <v>6671978</v>
      </c>
    </row>
    <row r="9" spans="1:8" s="820" customFormat="1" ht="19.5" customHeight="1">
      <c r="A9" s="1021" t="s">
        <v>34</v>
      </c>
      <c r="B9" s="1022" t="s">
        <v>35</v>
      </c>
      <c r="C9" s="1023" t="s">
        <v>36</v>
      </c>
      <c r="D9" s="40">
        <v>1800000</v>
      </c>
      <c r="E9" s="821">
        <v>30080</v>
      </c>
      <c r="F9" s="818">
        <v>325098</v>
      </c>
      <c r="G9" s="818">
        <v>66194</v>
      </c>
      <c r="H9" s="822">
        <f t="shared" si="0"/>
        <v>2221372</v>
      </c>
    </row>
    <row r="10" spans="1:8" s="820" customFormat="1" ht="19.5" customHeight="1">
      <c r="A10" s="1021" t="s">
        <v>37</v>
      </c>
      <c r="B10" s="1022" t="s">
        <v>38</v>
      </c>
      <c r="C10" s="1023" t="s">
        <v>39</v>
      </c>
      <c r="D10" s="40"/>
      <c r="E10" s="821"/>
      <c r="F10" s="818">
        <v>563650</v>
      </c>
      <c r="G10" s="818">
        <v>306400</v>
      </c>
      <c r="H10" s="822">
        <f t="shared" si="0"/>
        <v>870050</v>
      </c>
    </row>
    <row r="11" spans="1:8" s="820" customFormat="1" ht="19.5" customHeight="1">
      <c r="A11" s="1021" t="s">
        <v>40</v>
      </c>
      <c r="B11" s="1022" t="s">
        <v>41</v>
      </c>
      <c r="C11" s="1023" t="s">
        <v>42</v>
      </c>
      <c r="D11" s="40"/>
      <c r="E11" s="821"/>
      <c r="F11" s="818">
        <v>274142</v>
      </c>
      <c r="G11" s="818"/>
      <c r="H11" s="822">
        <f t="shared" si="0"/>
        <v>274142</v>
      </c>
    </row>
    <row r="12" spans="1:8" s="820" customFormat="1" ht="19.5" customHeight="1">
      <c r="A12" s="1025" t="s">
        <v>43</v>
      </c>
      <c r="B12" s="1026" t="s">
        <v>44</v>
      </c>
      <c r="C12" s="1027" t="s">
        <v>45</v>
      </c>
      <c r="D12" s="44">
        <f>+D6+D7+D8+D9+D10+D11</f>
        <v>22957376</v>
      </c>
      <c r="E12" s="44">
        <f>+E6+E7+E8+E9+E10+E11</f>
        <v>143569</v>
      </c>
      <c r="F12" s="44">
        <f>+F6+F7+F8+F9+F10+F11</f>
        <v>2561187</v>
      </c>
      <c r="G12" s="44">
        <f>+G6+G7+G8+G9+G10+G11</f>
        <v>-443735</v>
      </c>
      <c r="H12" s="849">
        <f t="shared" si="0"/>
        <v>25218397</v>
      </c>
    </row>
    <row r="13" spans="1:8" s="820" customFormat="1" ht="19.5" customHeight="1">
      <c r="A13" s="1021" t="s">
        <v>46</v>
      </c>
      <c r="B13" s="1022" t="s">
        <v>47</v>
      </c>
      <c r="C13" s="1023" t="s">
        <v>48</v>
      </c>
      <c r="D13" s="40"/>
      <c r="E13" s="821"/>
      <c r="F13" s="823"/>
      <c r="G13" s="823"/>
      <c r="H13" s="822"/>
    </row>
    <row r="14" spans="1:8" s="820" customFormat="1" ht="19.5" customHeight="1">
      <c r="A14" s="1021" t="s">
        <v>49</v>
      </c>
      <c r="B14" s="1022" t="s">
        <v>50</v>
      </c>
      <c r="C14" s="1023" t="s">
        <v>51</v>
      </c>
      <c r="D14" s="40">
        <f>SUM(D15:D21)</f>
        <v>14882800</v>
      </c>
      <c r="E14" s="40">
        <f>SUM(E15:E21)</f>
        <v>16691868</v>
      </c>
      <c r="F14" s="40">
        <f>SUM(F15:F21)</f>
        <v>8854745</v>
      </c>
      <c r="G14" s="40">
        <f>SUM(G15:G21)</f>
        <v>4886326</v>
      </c>
      <c r="H14" s="822">
        <f t="shared" si="0"/>
        <v>45315739</v>
      </c>
    </row>
    <row r="15" spans="1:8" s="820" customFormat="1" ht="19.5" customHeight="1">
      <c r="A15" s="1021" t="s">
        <v>52</v>
      </c>
      <c r="B15" s="1028" t="s">
        <v>53</v>
      </c>
      <c r="C15" s="1029" t="s">
        <v>51</v>
      </c>
      <c r="D15" s="413"/>
      <c r="E15" s="824"/>
      <c r="F15" s="825"/>
      <c r="G15" s="825"/>
      <c r="H15" s="822"/>
    </row>
    <row r="16" spans="1:8" s="820" customFormat="1" ht="19.5" customHeight="1">
      <c r="A16" s="1021" t="s">
        <v>54</v>
      </c>
      <c r="B16" s="1028" t="s">
        <v>55</v>
      </c>
      <c r="C16" s="1029" t="s">
        <v>51</v>
      </c>
      <c r="D16" s="413"/>
      <c r="E16" s="824"/>
      <c r="F16" s="825">
        <v>8267245</v>
      </c>
      <c r="G16" s="825">
        <v>3527524</v>
      </c>
      <c r="H16" s="822">
        <f t="shared" si="0"/>
        <v>11794769</v>
      </c>
    </row>
    <row r="17" spans="1:8" s="820" customFormat="1" ht="19.5" customHeight="1">
      <c r="A17" s="1021" t="s">
        <v>56</v>
      </c>
      <c r="B17" s="1028" t="s">
        <v>57</v>
      </c>
      <c r="C17" s="1029" t="s">
        <v>51</v>
      </c>
      <c r="D17" s="413"/>
      <c r="E17" s="824"/>
      <c r="F17" s="825"/>
      <c r="G17" s="825"/>
      <c r="H17" s="822"/>
    </row>
    <row r="18" spans="1:8" s="820" customFormat="1" ht="19.5" customHeight="1">
      <c r="A18" s="1021" t="s">
        <v>58</v>
      </c>
      <c r="B18" s="1028" t="s">
        <v>59</v>
      </c>
      <c r="C18" s="1029" t="s">
        <v>51</v>
      </c>
      <c r="D18" s="413"/>
      <c r="E18" s="824">
        <v>572468</v>
      </c>
      <c r="F18" s="825"/>
      <c r="G18" s="825">
        <v>1039499</v>
      </c>
      <c r="H18" s="822">
        <f t="shared" si="0"/>
        <v>1611967</v>
      </c>
    </row>
    <row r="19" spans="1:8" s="820" customFormat="1" ht="19.5" customHeight="1">
      <c r="A19" s="1021" t="s">
        <v>60</v>
      </c>
      <c r="B19" s="1028" t="s">
        <v>61</v>
      </c>
      <c r="C19" s="1029" t="s">
        <v>51</v>
      </c>
      <c r="D19" s="413">
        <v>14882800</v>
      </c>
      <c r="E19" s="824"/>
      <c r="F19" s="825">
        <v>587500</v>
      </c>
      <c r="G19" s="825">
        <v>-530000</v>
      </c>
      <c r="H19" s="822">
        <f t="shared" si="0"/>
        <v>14940300</v>
      </c>
    </row>
    <row r="20" spans="1:8" s="820" customFormat="1" ht="19.5" customHeight="1">
      <c r="A20" s="1021" t="s">
        <v>62</v>
      </c>
      <c r="B20" s="1028" t="s">
        <v>63</v>
      </c>
      <c r="C20" s="1029" t="s">
        <v>51</v>
      </c>
      <c r="D20" s="413"/>
      <c r="E20" s="824">
        <v>16119400</v>
      </c>
      <c r="F20" s="825"/>
      <c r="G20" s="825">
        <v>849303</v>
      </c>
      <c r="H20" s="822">
        <f t="shared" si="0"/>
        <v>16968703</v>
      </c>
    </row>
    <row r="21" spans="1:8" s="820" customFormat="1" ht="19.5" customHeight="1">
      <c r="A21" s="1038" t="s">
        <v>64</v>
      </c>
      <c r="B21" s="1063" t="s">
        <v>65</v>
      </c>
      <c r="C21" s="1039" t="s">
        <v>51</v>
      </c>
      <c r="D21" s="414"/>
      <c r="E21" s="826"/>
      <c r="F21" s="827"/>
      <c r="G21" s="827"/>
      <c r="H21" s="840"/>
    </row>
    <row r="22" spans="1:8" s="820" customFormat="1" ht="19.5" customHeight="1">
      <c r="A22" s="1042" t="s">
        <v>66</v>
      </c>
      <c r="B22" s="1043" t="s">
        <v>67</v>
      </c>
      <c r="C22" s="1044" t="s">
        <v>68</v>
      </c>
      <c r="D22" s="52">
        <f>SUM(D12+D13+D14)</f>
        <v>37840176</v>
      </c>
      <c r="E22" s="52">
        <f>SUM(E12+E13+E14)</f>
        <v>16835437</v>
      </c>
      <c r="F22" s="52">
        <f>SUM(F12+F13+F14)</f>
        <v>11415932</v>
      </c>
      <c r="G22" s="52">
        <f>SUM(G12+G13+G14)</f>
        <v>4442591</v>
      </c>
      <c r="H22" s="850">
        <f>SUM(D22:G22)</f>
        <v>70534136</v>
      </c>
    </row>
    <row r="23" spans="1:8" s="820" customFormat="1" ht="19.5" customHeight="1">
      <c r="A23" s="1034" t="s">
        <v>69</v>
      </c>
      <c r="B23" s="1035" t="s">
        <v>70</v>
      </c>
      <c r="C23" s="1036" t="s">
        <v>71</v>
      </c>
      <c r="D23" s="80"/>
      <c r="E23" s="817"/>
      <c r="F23" s="818"/>
      <c r="G23" s="818"/>
      <c r="H23" s="828"/>
    </row>
    <row r="24" spans="1:8" s="820" customFormat="1" ht="19.5" customHeight="1">
      <c r="A24" s="1021" t="s">
        <v>72</v>
      </c>
      <c r="B24" s="1022" t="s">
        <v>73</v>
      </c>
      <c r="C24" s="1023" t="s">
        <v>74</v>
      </c>
      <c r="D24" s="61">
        <f>SUM(D25:D30)</f>
        <v>0</v>
      </c>
      <c r="E24" s="821">
        <v>13444707</v>
      </c>
      <c r="F24" s="818">
        <v>229232755</v>
      </c>
      <c r="G24" s="818"/>
      <c r="H24" s="822">
        <f t="shared" si="0"/>
        <v>242677462</v>
      </c>
    </row>
    <row r="25" spans="1:8" s="820" customFormat="1" ht="19.5" customHeight="1">
      <c r="A25" s="1021" t="s">
        <v>75</v>
      </c>
      <c r="B25" s="1028" t="s">
        <v>76</v>
      </c>
      <c r="C25" s="1029" t="s">
        <v>74</v>
      </c>
      <c r="D25" s="93"/>
      <c r="E25" s="824"/>
      <c r="F25" s="829"/>
      <c r="G25" s="829"/>
      <c r="H25" s="822"/>
    </row>
    <row r="26" spans="1:8" s="820" customFormat="1" ht="19.5" customHeight="1">
      <c r="A26" s="1021" t="s">
        <v>77</v>
      </c>
      <c r="B26" s="1028" t="s">
        <v>78</v>
      </c>
      <c r="C26" s="1029" t="s">
        <v>74</v>
      </c>
      <c r="D26" s="93"/>
      <c r="E26" s="824"/>
      <c r="F26" s="829"/>
      <c r="G26" s="829"/>
      <c r="H26" s="822"/>
    </row>
    <row r="27" spans="1:8" s="820" customFormat="1" ht="19.5" customHeight="1">
      <c r="A27" s="1021" t="s">
        <v>79</v>
      </c>
      <c r="B27" s="1028" t="s">
        <v>80</v>
      </c>
      <c r="C27" s="1029" t="s">
        <v>74</v>
      </c>
      <c r="D27" s="93"/>
      <c r="E27" s="824"/>
      <c r="F27" s="829"/>
      <c r="G27" s="829"/>
      <c r="H27" s="822"/>
    </row>
    <row r="28" spans="1:8" s="820" customFormat="1" ht="19.5" customHeight="1">
      <c r="A28" s="1021" t="s">
        <v>81</v>
      </c>
      <c r="B28" s="1028" t="s">
        <v>82</v>
      </c>
      <c r="C28" s="1029" t="s">
        <v>74</v>
      </c>
      <c r="D28" s="93"/>
      <c r="E28" s="824">
        <v>6846570</v>
      </c>
      <c r="F28" s="829"/>
      <c r="G28" s="829"/>
      <c r="H28" s="822">
        <f t="shared" si="0"/>
        <v>6846570</v>
      </c>
    </row>
    <row r="29" spans="1:8" s="820" customFormat="1" ht="19.5" customHeight="1">
      <c r="A29" s="1021" t="s">
        <v>83</v>
      </c>
      <c r="B29" s="1028" t="s">
        <v>84</v>
      </c>
      <c r="C29" s="1029" t="s">
        <v>74</v>
      </c>
      <c r="D29" s="93"/>
      <c r="E29" s="824">
        <v>6598137</v>
      </c>
      <c r="F29" s="829"/>
      <c r="G29" s="829"/>
      <c r="H29" s="822">
        <f t="shared" si="0"/>
        <v>6598137</v>
      </c>
    </row>
    <row r="30" spans="1:8" s="820" customFormat="1" ht="19.5" customHeight="1">
      <c r="A30" s="1038" t="s">
        <v>85</v>
      </c>
      <c r="B30" s="1063" t="s">
        <v>86</v>
      </c>
      <c r="C30" s="1039" t="s">
        <v>74</v>
      </c>
      <c r="D30" s="414"/>
      <c r="E30" s="826"/>
      <c r="F30" s="831"/>
      <c r="G30" s="831"/>
      <c r="H30" s="840"/>
    </row>
    <row r="31" spans="1:8" s="820" customFormat="1" ht="19.5" customHeight="1">
      <c r="A31" s="1046" t="s">
        <v>87</v>
      </c>
      <c r="B31" s="1047" t="s">
        <v>88</v>
      </c>
      <c r="C31" s="1048" t="s">
        <v>89</v>
      </c>
      <c r="D31" s="55">
        <f>SUM(D23+D24)</f>
        <v>0</v>
      </c>
      <c r="E31" s="55">
        <f>SUM(E23+E24)</f>
        <v>13444707</v>
      </c>
      <c r="F31" s="55">
        <f>SUM(F23+F24)</f>
        <v>229232755</v>
      </c>
      <c r="G31" s="55">
        <f>SUM(G23+G24)</f>
        <v>0</v>
      </c>
      <c r="H31" s="850">
        <f t="shared" si="0"/>
        <v>242677462</v>
      </c>
    </row>
    <row r="32" spans="1:8" s="820" customFormat="1" ht="19.5" customHeight="1">
      <c r="A32" s="1034" t="s">
        <v>90</v>
      </c>
      <c r="B32" s="1040" t="s">
        <v>91</v>
      </c>
      <c r="C32" s="1041" t="s">
        <v>92</v>
      </c>
      <c r="D32" s="415"/>
      <c r="E32" s="817"/>
      <c r="F32" s="818"/>
      <c r="G32" s="818"/>
      <c r="H32" s="828"/>
    </row>
    <row r="33" spans="1:8" s="820" customFormat="1" ht="19.5" customHeight="1">
      <c r="A33" s="1021" t="s">
        <v>93</v>
      </c>
      <c r="B33" s="1022" t="s">
        <v>94</v>
      </c>
      <c r="C33" s="1023" t="s">
        <v>95</v>
      </c>
      <c r="D33" s="61">
        <f>SUM(D34:D36)</f>
        <v>20000000</v>
      </c>
      <c r="E33" s="821"/>
      <c r="F33" s="818"/>
      <c r="G33" s="818"/>
      <c r="H33" s="822">
        <f t="shared" si="0"/>
        <v>20000000</v>
      </c>
    </row>
    <row r="34" spans="1:8" s="820" customFormat="1" ht="19.5" customHeight="1">
      <c r="A34" s="1021" t="s">
        <v>96</v>
      </c>
      <c r="B34" s="1064" t="s">
        <v>97</v>
      </c>
      <c r="C34" s="1029" t="s">
        <v>95</v>
      </c>
      <c r="D34" s="93">
        <v>4400000</v>
      </c>
      <c r="E34" s="824"/>
      <c r="F34" s="829"/>
      <c r="G34" s="829"/>
      <c r="H34" s="822">
        <f t="shared" si="0"/>
        <v>4400000</v>
      </c>
    </row>
    <row r="35" spans="1:8" s="820" customFormat="1" ht="19.5" customHeight="1">
      <c r="A35" s="1021" t="s">
        <v>98</v>
      </c>
      <c r="B35" s="1065" t="s">
        <v>99</v>
      </c>
      <c r="C35" s="1029" t="s">
        <v>95</v>
      </c>
      <c r="D35" s="93">
        <v>14500000</v>
      </c>
      <c r="E35" s="824"/>
      <c r="F35" s="829"/>
      <c r="G35" s="829"/>
      <c r="H35" s="822">
        <f t="shared" si="0"/>
        <v>14500000</v>
      </c>
    </row>
    <row r="36" spans="1:8" s="820" customFormat="1" ht="19.5" customHeight="1">
      <c r="A36" s="1021" t="s">
        <v>100</v>
      </c>
      <c r="B36" s="1065" t="s">
        <v>101</v>
      </c>
      <c r="C36" s="1029" t="s">
        <v>95</v>
      </c>
      <c r="D36" s="93">
        <v>1100000</v>
      </c>
      <c r="E36" s="824"/>
      <c r="F36" s="829"/>
      <c r="G36" s="829"/>
      <c r="H36" s="822">
        <f t="shared" si="0"/>
        <v>1100000</v>
      </c>
    </row>
    <row r="37" spans="1:8" s="820" customFormat="1" ht="19.5" customHeight="1">
      <c r="A37" s="1021" t="s">
        <v>102</v>
      </c>
      <c r="B37" s="1066" t="s">
        <v>103</v>
      </c>
      <c r="C37" s="1023" t="s">
        <v>104</v>
      </c>
      <c r="D37" s="61">
        <f>SUM(D38:D39)</f>
        <v>50000000</v>
      </c>
      <c r="E37" s="821"/>
      <c r="F37" s="818"/>
      <c r="G37" s="818"/>
      <c r="H37" s="822">
        <f t="shared" si="0"/>
        <v>50000000</v>
      </c>
    </row>
    <row r="38" spans="1:8" s="820" customFormat="1" ht="19.5" customHeight="1">
      <c r="A38" s="1021" t="s">
        <v>105</v>
      </c>
      <c r="B38" s="1065" t="s">
        <v>106</v>
      </c>
      <c r="C38" s="1029" t="s">
        <v>104</v>
      </c>
      <c r="D38" s="93">
        <v>50000000</v>
      </c>
      <c r="E38" s="824"/>
      <c r="F38" s="829"/>
      <c r="G38" s="829"/>
      <c r="H38" s="822">
        <f t="shared" si="0"/>
        <v>50000000</v>
      </c>
    </row>
    <row r="39" spans="1:8" s="820" customFormat="1" ht="19.5" customHeight="1">
      <c r="A39" s="1021" t="s">
        <v>107</v>
      </c>
      <c r="B39" s="1065" t="s">
        <v>108</v>
      </c>
      <c r="C39" s="1029" t="s">
        <v>104</v>
      </c>
      <c r="D39" s="93"/>
      <c r="E39" s="824"/>
      <c r="F39" s="829"/>
      <c r="G39" s="829"/>
      <c r="H39" s="822"/>
    </row>
    <row r="40" spans="1:8" s="820" customFormat="1" ht="19.5" customHeight="1">
      <c r="A40" s="1021" t="s">
        <v>109</v>
      </c>
      <c r="B40" s="1067" t="s">
        <v>110</v>
      </c>
      <c r="C40" s="1023" t="s">
        <v>111</v>
      </c>
      <c r="D40" s="61">
        <v>5000000</v>
      </c>
      <c r="E40" s="821">
        <v>-5000000</v>
      </c>
      <c r="F40" s="818"/>
      <c r="G40" s="818"/>
      <c r="H40" s="822"/>
    </row>
    <row r="41" spans="1:8" s="820" customFormat="1" ht="19.5" customHeight="1">
      <c r="A41" s="1021" t="s">
        <v>112</v>
      </c>
      <c r="B41" s="1066" t="s">
        <v>113</v>
      </c>
      <c r="C41" s="1023" t="s">
        <v>114</v>
      </c>
      <c r="D41" s="61">
        <f>SUM(D42:D43)</f>
        <v>0</v>
      </c>
      <c r="E41" s="821"/>
      <c r="F41" s="818"/>
      <c r="G41" s="818"/>
      <c r="H41" s="822"/>
    </row>
    <row r="42" spans="1:8" s="820" customFormat="1" ht="19.5" customHeight="1">
      <c r="A42" s="1021" t="s">
        <v>115</v>
      </c>
      <c r="B42" s="1065" t="s">
        <v>116</v>
      </c>
      <c r="C42" s="1029" t="s">
        <v>114</v>
      </c>
      <c r="D42" s="93"/>
      <c r="E42" s="824"/>
      <c r="F42" s="829"/>
      <c r="G42" s="829"/>
      <c r="H42" s="822"/>
    </row>
    <row r="43" spans="1:8" s="820" customFormat="1" ht="19.5" customHeight="1">
      <c r="A43" s="1021" t="s">
        <v>117</v>
      </c>
      <c r="B43" s="1065" t="s">
        <v>118</v>
      </c>
      <c r="C43" s="1029" t="s">
        <v>114</v>
      </c>
      <c r="D43" s="93"/>
      <c r="E43" s="824"/>
      <c r="F43" s="829"/>
      <c r="G43" s="829"/>
      <c r="H43" s="822"/>
    </row>
    <row r="44" spans="1:8" s="820" customFormat="1" ht="19.5" customHeight="1">
      <c r="A44" s="1038" t="s">
        <v>119</v>
      </c>
      <c r="B44" s="1052" t="s">
        <v>120</v>
      </c>
      <c r="C44" s="1057" t="s">
        <v>121</v>
      </c>
      <c r="D44" s="416">
        <v>2000000</v>
      </c>
      <c r="E44" s="836"/>
      <c r="F44" s="837"/>
      <c r="G44" s="837"/>
      <c r="H44" s="840">
        <f t="shared" si="0"/>
        <v>2000000</v>
      </c>
    </row>
    <row r="45" spans="1:8" s="820" customFormat="1" ht="19.5" customHeight="1">
      <c r="A45" s="1079" t="s">
        <v>122</v>
      </c>
      <c r="B45" s="1080" t="s">
        <v>123</v>
      </c>
      <c r="C45" s="1015" t="s">
        <v>124</v>
      </c>
      <c r="D45" s="1081">
        <f>SUM(D32+D33+D37+D40+D41+D44)</f>
        <v>77000000</v>
      </c>
      <c r="E45" s="1081">
        <f>SUM(E32+E33+E37+E40+E41+E44)</f>
        <v>-5000000</v>
      </c>
      <c r="F45" s="1081"/>
      <c r="G45" s="1081"/>
      <c r="H45" s="1082">
        <f t="shared" si="0"/>
        <v>72000000</v>
      </c>
    </row>
    <row r="46" spans="1:8" s="820" customFormat="1" ht="19.5" customHeight="1">
      <c r="A46" s="1083" t="s">
        <v>125</v>
      </c>
      <c r="B46" s="1084" t="s">
        <v>126</v>
      </c>
      <c r="C46" s="1085" t="s">
        <v>127</v>
      </c>
      <c r="D46" s="1086">
        <v>1100000</v>
      </c>
      <c r="E46" s="1087"/>
      <c r="F46" s="1087"/>
      <c r="G46" s="1087"/>
      <c r="H46" s="1088">
        <f>SUM(D46:G46)</f>
        <v>1100000</v>
      </c>
    </row>
    <row r="47" spans="1:8" s="820" customFormat="1" ht="19.5" customHeight="1">
      <c r="A47" s="1021" t="s">
        <v>128</v>
      </c>
      <c r="B47" s="1022" t="s">
        <v>129</v>
      </c>
      <c r="C47" s="1023" t="s">
        <v>130</v>
      </c>
      <c r="D47" s="1031"/>
      <c r="E47" s="1070">
        <v>1472374</v>
      </c>
      <c r="F47" s="1070"/>
      <c r="G47" s="1070"/>
      <c r="H47" s="1072">
        <f aca="true" t="shared" si="1" ref="H47:H57">SUM(D47:G47)</f>
        <v>1472374</v>
      </c>
    </row>
    <row r="48" spans="1:8" s="820" customFormat="1" ht="19.5" customHeight="1">
      <c r="A48" s="1021" t="s">
        <v>131</v>
      </c>
      <c r="B48" s="1022" t="s">
        <v>132</v>
      </c>
      <c r="C48" s="1023" t="s">
        <v>133</v>
      </c>
      <c r="D48" s="1031">
        <v>3100000</v>
      </c>
      <c r="E48" s="1070"/>
      <c r="F48" s="1070"/>
      <c r="G48" s="1070"/>
      <c r="H48" s="1072">
        <f t="shared" si="1"/>
        <v>3100000</v>
      </c>
    </row>
    <row r="49" spans="1:8" s="820" customFormat="1" ht="19.5" customHeight="1">
      <c r="A49" s="1021" t="s">
        <v>134</v>
      </c>
      <c r="B49" s="1022" t="s">
        <v>135</v>
      </c>
      <c r="C49" s="1023" t="s">
        <v>136</v>
      </c>
      <c r="D49" s="1031"/>
      <c r="E49" s="1070"/>
      <c r="F49" s="1070"/>
      <c r="G49" s="1070"/>
      <c r="H49" s="1072">
        <f t="shared" si="1"/>
        <v>0</v>
      </c>
    </row>
    <row r="50" spans="1:8" s="820" customFormat="1" ht="19.5" customHeight="1">
      <c r="A50" s="1021" t="s">
        <v>137</v>
      </c>
      <c r="B50" s="1022" t="s">
        <v>138</v>
      </c>
      <c r="C50" s="1023" t="s">
        <v>139</v>
      </c>
      <c r="D50" s="1031">
        <v>4700000</v>
      </c>
      <c r="E50" s="1070"/>
      <c r="F50" s="1070"/>
      <c r="G50" s="1070">
        <v>-147600</v>
      </c>
      <c r="H50" s="1072">
        <f t="shared" si="1"/>
        <v>4552400</v>
      </c>
    </row>
    <row r="51" spans="1:8" s="820" customFormat="1" ht="19.5" customHeight="1">
      <c r="A51" s="1021" t="s">
        <v>140</v>
      </c>
      <c r="B51" s="1022" t="s">
        <v>141</v>
      </c>
      <c r="C51" s="1023" t="s">
        <v>142</v>
      </c>
      <c r="D51" s="1031">
        <v>2369000</v>
      </c>
      <c r="E51" s="1070"/>
      <c r="F51" s="1070"/>
      <c r="G51" s="1070">
        <v>-1378</v>
      </c>
      <c r="H51" s="1072">
        <f t="shared" si="1"/>
        <v>2367622</v>
      </c>
    </row>
    <row r="52" spans="1:8" s="820" customFormat="1" ht="19.5" customHeight="1">
      <c r="A52" s="1021" t="s">
        <v>143</v>
      </c>
      <c r="B52" s="1022" t="s">
        <v>144</v>
      </c>
      <c r="C52" s="1023" t="s">
        <v>145</v>
      </c>
      <c r="D52" s="1024"/>
      <c r="E52" s="1070"/>
      <c r="F52" s="1070"/>
      <c r="G52" s="1070"/>
      <c r="H52" s="1072">
        <f t="shared" si="1"/>
        <v>0</v>
      </c>
    </row>
    <row r="53" spans="1:8" s="820" customFormat="1" ht="19.5" customHeight="1">
      <c r="A53" s="1021" t="s">
        <v>146</v>
      </c>
      <c r="B53" s="1022" t="s">
        <v>147</v>
      </c>
      <c r="C53" s="1023" t="s">
        <v>148</v>
      </c>
      <c r="D53" s="1024"/>
      <c r="E53" s="1070"/>
      <c r="F53" s="1070"/>
      <c r="G53" s="1070"/>
      <c r="H53" s="1072">
        <f t="shared" si="1"/>
        <v>0</v>
      </c>
    </row>
    <row r="54" spans="1:8" s="820" customFormat="1" ht="19.5" customHeight="1">
      <c r="A54" s="1021" t="s">
        <v>149</v>
      </c>
      <c r="B54" s="1022" t="s">
        <v>150</v>
      </c>
      <c r="C54" s="1023" t="s">
        <v>151</v>
      </c>
      <c r="D54" s="1032"/>
      <c r="E54" s="1070"/>
      <c r="F54" s="1070"/>
      <c r="G54" s="1070"/>
      <c r="H54" s="1072">
        <f t="shared" si="1"/>
        <v>0</v>
      </c>
    </row>
    <row r="55" spans="1:8" s="820" customFormat="1" ht="19.5" customHeight="1">
      <c r="A55" s="1021" t="s">
        <v>152</v>
      </c>
      <c r="B55" s="1022" t="s">
        <v>153</v>
      </c>
      <c r="C55" s="1023" t="s">
        <v>154</v>
      </c>
      <c r="D55" s="1032"/>
      <c r="E55" s="1070"/>
      <c r="F55" s="1070"/>
      <c r="G55" s="1070"/>
      <c r="H55" s="1072">
        <f t="shared" si="1"/>
        <v>0</v>
      </c>
    </row>
    <row r="56" spans="1:8" s="820" customFormat="1" ht="19.5" customHeight="1">
      <c r="A56" s="1089" t="s">
        <v>155</v>
      </c>
      <c r="B56" s="1090" t="s">
        <v>156</v>
      </c>
      <c r="C56" s="1091" t="s">
        <v>157</v>
      </c>
      <c r="D56" s="1092"/>
      <c r="E56" s="1093"/>
      <c r="F56" s="1093"/>
      <c r="G56" s="1093">
        <v>148978</v>
      </c>
      <c r="H56" s="1095">
        <f t="shared" si="1"/>
        <v>148978</v>
      </c>
    </row>
    <row r="57" spans="1:8" s="820" customFormat="1" ht="19.5" customHeight="1">
      <c r="A57" s="1042" t="s">
        <v>158</v>
      </c>
      <c r="B57" s="1055" t="s">
        <v>159</v>
      </c>
      <c r="C57" s="1044" t="s">
        <v>160</v>
      </c>
      <c r="D57" s="1056">
        <f>SUM(D46:D56)</f>
        <v>11269000</v>
      </c>
      <c r="E57" s="1056">
        <f>SUM(E46:E56)</f>
        <v>1472374</v>
      </c>
      <c r="F57" s="1056">
        <f>SUM(F46:F56)</f>
        <v>0</v>
      </c>
      <c r="G57" s="1056">
        <f>SUM(G46:G56)</f>
        <v>0</v>
      </c>
      <c r="H57" s="1094">
        <f t="shared" si="1"/>
        <v>12741374</v>
      </c>
    </row>
    <row r="58" spans="1:8" s="820" customFormat="1" ht="19.5" customHeight="1">
      <c r="A58" s="1034" t="s">
        <v>161</v>
      </c>
      <c r="B58" s="1035" t="s">
        <v>162</v>
      </c>
      <c r="C58" s="1036" t="s">
        <v>163</v>
      </c>
      <c r="D58" s="1054"/>
      <c r="E58" s="1068"/>
      <c r="F58" s="1068"/>
      <c r="G58" s="1068"/>
      <c r="H58" s="1069"/>
    </row>
    <row r="59" spans="1:8" s="820" customFormat="1" ht="19.5" customHeight="1">
      <c r="A59" s="1021" t="s">
        <v>164</v>
      </c>
      <c r="B59" s="1022" t="s">
        <v>165</v>
      </c>
      <c r="C59" s="1023" t="s">
        <v>166</v>
      </c>
      <c r="D59" s="1032"/>
      <c r="E59" s="1070"/>
      <c r="F59" s="1070"/>
      <c r="G59" s="1070"/>
      <c r="H59" s="1072"/>
    </row>
    <row r="60" spans="1:8" s="820" customFormat="1" ht="19.5" customHeight="1">
      <c r="A60" s="1021" t="s">
        <v>167</v>
      </c>
      <c r="B60" s="1022" t="s">
        <v>168</v>
      </c>
      <c r="C60" s="1023" t="s">
        <v>169</v>
      </c>
      <c r="D60" s="1032"/>
      <c r="E60" s="1070"/>
      <c r="F60" s="1070"/>
      <c r="G60" s="1070"/>
      <c r="H60" s="1072"/>
    </row>
    <row r="61" spans="1:8" s="820" customFormat="1" ht="19.5" customHeight="1">
      <c r="A61" s="1021" t="s">
        <v>170</v>
      </c>
      <c r="B61" s="1022" t="s">
        <v>171</v>
      </c>
      <c r="C61" s="1023" t="s">
        <v>172</v>
      </c>
      <c r="D61" s="1032"/>
      <c r="E61" s="1070"/>
      <c r="F61" s="1070"/>
      <c r="G61" s="1070"/>
      <c r="H61" s="1072"/>
    </row>
    <row r="62" spans="1:8" s="820" customFormat="1" ht="19.5" customHeight="1">
      <c r="A62" s="1038" t="s">
        <v>173</v>
      </c>
      <c r="B62" s="1052" t="s">
        <v>174</v>
      </c>
      <c r="C62" s="1057" t="s">
        <v>175</v>
      </c>
      <c r="D62" s="1053"/>
      <c r="E62" s="1071"/>
      <c r="F62" s="1071"/>
      <c r="G62" s="1071"/>
      <c r="H62" s="1073"/>
    </row>
    <row r="63" spans="1:8" s="820" customFormat="1" ht="19.5" customHeight="1">
      <c r="A63" s="1046" t="s">
        <v>176</v>
      </c>
      <c r="B63" s="1055" t="s">
        <v>177</v>
      </c>
      <c r="C63" s="1044" t="s">
        <v>178</v>
      </c>
      <c r="D63" s="1045">
        <f>SUM(D58:D62)</f>
        <v>0</v>
      </c>
      <c r="E63" s="1074"/>
      <c r="F63" s="1074"/>
      <c r="G63" s="1074"/>
      <c r="H63" s="1075"/>
    </row>
    <row r="64" spans="1:8" s="820" customFormat="1" ht="19.5" customHeight="1">
      <c r="A64" s="1034" t="s">
        <v>179</v>
      </c>
      <c r="B64" s="1035" t="s">
        <v>180</v>
      </c>
      <c r="C64" s="1036" t="s">
        <v>181</v>
      </c>
      <c r="D64" s="1037"/>
      <c r="E64" s="1068"/>
      <c r="F64" s="1068"/>
      <c r="G64" s="1068"/>
      <c r="H64" s="1069"/>
    </row>
    <row r="65" spans="1:8" s="820" customFormat="1" ht="19.5" customHeight="1">
      <c r="A65" s="1038" t="s">
        <v>182</v>
      </c>
      <c r="B65" s="1052" t="s">
        <v>183</v>
      </c>
      <c r="C65" s="1057" t="s">
        <v>184</v>
      </c>
      <c r="D65" s="1051"/>
      <c r="E65" s="1071"/>
      <c r="F65" s="1071"/>
      <c r="G65" s="1071"/>
      <c r="H65" s="1073"/>
    </row>
    <row r="66" spans="1:8" s="820" customFormat="1" ht="19.5" customHeight="1">
      <c r="A66" s="1046" t="s">
        <v>185</v>
      </c>
      <c r="B66" s="1043" t="s">
        <v>186</v>
      </c>
      <c r="C66" s="1044" t="s">
        <v>187</v>
      </c>
      <c r="D66" s="1045">
        <f>SUM(D64:D65)</f>
        <v>0</v>
      </c>
      <c r="E66" s="1074"/>
      <c r="F66" s="1074"/>
      <c r="G66" s="1074"/>
      <c r="H66" s="1075"/>
    </row>
    <row r="67" spans="1:8" s="820" customFormat="1" ht="19.5" customHeight="1">
      <c r="A67" s="1034" t="s">
        <v>188</v>
      </c>
      <c r="B67" s="1035" t="s">
        <v>189</v>
      </c>
      <c r="C67" s="1036" t="s">
        <v>190</v>
      </c>
      <c r="D67" s="1054"/>
      <c r="E67" s="1068"/>
      <c r="F67" s="1068"/>
      <c r="G67" s="1068"/>
      <c r="H67" s="1069"/>
    </row>
    <row r="68" spans="1:8" s="820" customFormat="1" ht="19.5" customHeight="1">
      <c r="A68" s="1038" t="s">
        <v>191</v>
      </c>
      <c r="B68" s="1052" t="s">
        <v>192</v>
      </c>
      <c r="C68" s="1057" t="s">
        <v>193</v>
      </c>
      <c r="D68" s="1053"/>
      <c r="E68" s="1071"/>
      <c r="F68" s="1071"/>
      <c r="G68" s="1071"/>
      <c r="H68" s="1073"/>
    </row>
    <row r="69" spans="1:8" s="820" customFormat="1" ht="19.5" customHeight="1">
      <c r="A69" s="1062" t="s">
        <v>194</v>
      </c>
      <c r="B69" s="1043" t="s">
        <v>195</v>
      </c>
      <c r="C69" s="1044" t="s">
        <v>196</v>
      </c>
      <c r="D69" s="1056">
        <f>SUM(D67:D68)</f>
        <v>0</v>
      </c>
      <c r="E69" s="1074"/>
      <c r="F69" s="1074"/>
      <c r="G69" s="1074"/>
      <c r="H69" s="1075"/>
    </row>
    <row r="70" spans="1:8" s="820" customFormat="1" ht="19.5" customHeight="1">
      <c r="A70" s="1046" t="s">
        <v>197</v>
      </c>
      <c r="B70" s="1055" t="s">
        <v>198</v>
      </c>
      <c r="C70" s="1018" t="s">
        <v>199</v>
      </c>
      <c r="D70" s="1049">
        <f>SUM(D22+D31+D45+D57+D63+D66+D69)</f>
        <v>126109176</v>
      </c>
      <c r="E70" s="1049">
        <f>SUM(E22+E31+E45+E57+E63+E66+E69)</f>
        <v>26752518</v>
      </c>
      <c r="F70" s="1049">
        <f>SUM(F22+F31+F45+F57+F63+F66+F69)</f>
        <v>240648687</v>
      </c>
      <c r="G70" s="1049">
        <f>SUM(G22+G31+G45+G57+G63+G66+G69)</f>
        <v>4442591</v>
      </c>
      <c r="H70" s="1050">
        <f>SUM(H22+H31+H45+H57+H63+H66+H69)</f>
        <v>397952972</v>
      </c>
    </row>
    <row r="71" spans="1:8" s="820" customFormat="1" ht="19.5" customHeight="1">
      <c r="A71" s="1034" t="s">
        <v>200</v>
      </c>
      <c r="B71" s="1035" t="s">
        <v>201</v>
      </c>
      <c r="C71" s="1036" t="s">
        <v>202</v>
      </c>
      <c r="D71" s="1058"/>
      <c r="E71" s="1068"/>
      <c r="F71" s="1068"/>
      <c r="G71" s="1068"/>
      <c r="H71" s="1069"/>
    </row>
    <row r="72" spans="1:8" s="820" customFormat="1" ht="19.5" customHeight="1">
      <c r="A72" s="1021" t="s">
        <v>203</v>
      </c>
      <c r="B72" s="1022" t="s">
        <v>204</v>
      </c>
      <c r="C72" s="1023" t="s">
        <v>205</v>
      </c>
      <c r="D72" s="1033">
        <f>SUM(D73:D74)</f>
        <v>54530005</v>
      </c>
      <c r="E72" s="1033">
        <f>SUM(E73:E74)</f>
        <v>68588621</v>
      </c>
      <c r="F72" s="1033">
        <f>SUM(F73:F74)</f>
        <v>0</v>
      </c>
      <c r="G72" s="1033">
        <f>SUM(G73:G74)</f>
        <v>-79131606</v>
      </c>
      <c r="H72" s="1072">
        <f>D72+E72+F72+G72</f>
        <v>43987020</v>
      </c>
    </row>
    <row r="73" spans="1:8" s="820" customFormat="1" ht="19.5" customHeight="1">
      <c r="A73" s="1021" t="s">
        <v>206</v>
      </c>
      <c r="B73" s="1028" t="s">
        <v>207</v>
      </c>
      <c r="C73" s="1029" t="s">
        <v>208</v>
      </c>
      <c r="D73" s="1030">
        <v>54530005</v>
      </c>
      <c r="E73" s="1070">
        <v>68588621</v>
      </c>
      <c r="F73" s="1070"/>
      <c r="G73" s="1070">
        <v>-79131606</v>
      </c>
      <c r="H73" s="1072">
        <f>D73+E73+F73+G73</f>
        <v>43987020</v>
      </c>
    </row>
    <row r="74" spans="1:8" s="820" customFormat="1" ht="19.5" customHeight="1">
      <c r="A74" s="1021" t="s">
        <v>209</v>
      </c>
      <c r="B74" s="1028" t="s">
        <v>210</v>
      </c>
      <c r="C74" s="1029" t="s">
        <v>211</v>
      </c>
      <c r="D74" s="1030"/>
      <c r="E74" s="1070"/>
      <c r="F74" s="1070"/>
      <c r="G74" s="1070"/>
      <c r="H74" s="1072"/>
    </row>
    <row r="75" spans="1:8" s="820" customFormat="1" ht="19.5" customHeight="1">
      <c r="A75" s="1038" t="s">
        <v>212</v>
      </c>
      <c r="B75" s="1052" t="s">
        <v>213</v>
      </c>
      <c r="C75" s="1057" t="s">
        <v>214</v>
      </c>
      <c r="D75" s="1053"/>
      <c r="E75" s="1071"/>
      <c r="F75" s="1071"/>
      <c r="G75" s="1071"/>
      <c r="H75" s="1073"/>
    </row>
    <row r="76" spans="1:8" s="820" customFormat="1" ht="19.5" customHeight="1">
      <c r="A76" s="1046" t="s">
        <v>215</v>
      </c>
      <c r="B76" s="1076" t="s">
        <v>216</v>
      </c>
      <c r="C76" s="1044" t="s">
        <v>217</v>
      </c>
      <c r="D76" s="1049">
        <f>D71+D72+D75</f>
        <v>54530005</v>
      </c>
      <c r="E76" s="1049">
        <f>E71+E72+E75</f>
        <v>68588621</v>
      </c>
      <c r="F76" s="1049">
        <f>F71+F72+F75</f>
        <v>0</v>
      </c>
      <c r="G76" s="1049">
        <f>G71+G72+G75</f>
        <v>-79131606</v>
      </c>
      <c r="H76" s="1050">
        <f>SUM(D76:G76)</f>
        <v>43987020</v>
      </c>
    </row>
    <row r="77" spans="1:8" s="820" customFormat="1" ht="19.5" customHeight="1">
      <c r="A77" s="1059" t="s">
        <v>218</v>
      </c>
      <c r="B77" s="1077" t="s">
        <v>219</v>
      </c>
      <c r="C77" s="1078" t="s">
        <v>220</v>
      </c>
      <c r="D77" s="1060">
        <f>SUM(D76,D70)</f>
        <v>180639181</v>
      </c>
      <c r="E77" s="1060">
        <f>SUM(E76,E70)</f>
        <v>95341139</v>
      </c>
      <c r="F77" s="1060">
        <f>SUM(F76,F70)</f>
        <v>240648687</v>
      </c>
      <c r="G77" s="1060">
        <f>SUM(G76,G70)</f>
        <v>-74689015</v>
      </c>
      <c r="H77" s="1061">
        <f>SUM(D77:G77)</f>
        <v>441939992</v>
      </c>
    </row>
    <row r="78" spans="1:4" ht="17.25" customHeight="1">
      <c r="A78" s="1288"/>
      <c r="B78" s="1288"/>
      <c r="C78" s="1288"/>
      <c r="D78" s="1288"/>
    </row>
    <row r="79" spans="1:8" s="73" customFormat="1" ht="19.5" customHeight="1">
      <c r="A79" s="1288" t="s">
        <v>221</v>
      </c>
      <c r="B79" s="1288"/>
      <c r="C79" s="1288"/>
      <c r="D79" s="1288"/>
      <c r="E79" s="1288"/>
      <c r="F79" s="1288"/>
      <c r="G79" s="1288"/>
      <c r="H79" s="1288"/>
    </row>
    <row r="80" spans="1:8" s="73" customFormat="1" ht="19.5" customHeight="1">
      <c r="A80" s="74"/>
      <c r="B80" s="74"/>
      <c r="C80" s="74"/>
      <c r="D80" s="74"/>
      <c r="E80" s="74"/>
      <c r="F80" s="74"/>
      <c r="G80" s="74"/>
      <c r="H80" s="75" t="s">
        <v>11</v>
      </c>
    </row>
    <row r="81" spans="1:8" ht="37.5" customHeight="1">
      <c r="A81" s="25" t="s">
        <v>12</v>
      </c>
      <c r="B81" s="26" t="s">
        <v>222</v>
      </c>
      <c r="C81" s="26" t="s">
        <v>14</v>
      </c>
      <c r="D81" s="877" t="s">
        <v>15</v>
      </c>
      <c r="E81" s="893" t="s">
        <v>815</v>
      </c>
      <c r="F81" s="893" t="s">
        <v>814</v>
      </c>
      <c r="G81" s="893" t="s">
        <v>813</v>
      </c>
      <c r="H81" s="1106" t="s">
        <v>18</v>
      </c>
    </row>
    <row r="82" spans="1:8" s="31" customFormat="1" ht="12" customHeight="1">
      <c r="A82" s="1009" t="s">
        <v>19</v>
      </c>
      <c r="B82" s="877" t="s">
        <v>20</v>
      </c>
      <c r="C82" s="877" t="s">
        <v>21</v>
      </c>
      <c r="D82" s="930" t="s">
        <v>22</v>
      </c>
      <c r="E82" s="1107" t="s">
        <v>23</v>
      </c>
      <c r="F82" s="930" t="s">
        <v>24</v>
      </c>
      <c r="G82" s="930" t="s">
        <v>25</v>
      </c>
      <c r="H82" s="1108" t="s">
        <v>293</v>
      </c>
    </row>
    <row r="83" spans="1:8" ht="19.5" customHeight="1">
      <c r="A83" s="1096" t="s">
        <v>6</v>
      </c>
      <c r="B83" s="1097" t="s">
        <v>224</v>
      </c>
      <c r="C83" s="1098" t="s">
        <v>225</v>
      </c>
      <c r="D83" s="1109">
        <v>54789937</v>
      </c>
      <c r="E83" s="1110">
        <v>11802885</v>
      </c>
      <c r="F83" s="1110">
        <v>6061315</v>
      </c>
      <c r="G83" s="1110">
        <v>6112</v>
      </c>
      <c r="H83" s="1102">
        <f>SUM(D83:G83)</f>
        <v>72660249</v>
      </c>
    </row>
    <row r="84" spans="1:8" ht="19.5" customHeight="1">
      <c r="A84" s="928" t="s">
        <v>28</v>
      </c>
      <c r="B84" s="81" t="s">
        <v>226</v>
      </c>
      <c r="C84" s="82" t="s">
        <v>227</v>
      </c>
      <c r="D84" s="91">
        <v>10543637</v>
      </c>
      <c r="E84" s="1111">
        <v>1130465</v>
      </c>
      <c r="F84" s="1112">
        <v>437388</v>
      </c>
      <c r="G84" s="1112">
        <v>703</v>
      </c>
      <c r="H84" s="1103">
        <f aca="true" t="shared" si="2" ref="H84:H114">SUM(D84:G84)</f>
        <v>12112193</v>
      </c>
    </row>
    <row r="85" spans="1:8" ht="19.5" customHeight="1">
      <c r="A85" s="928" t="s">
        <v>31</v>
      </c>
      <c r="B85" s="81" t="s">
        <v>228</v>
      </c>
      <c r="C85" s="82" t="s">
        <v>229</v>
      </c>
      <c r="D85" s="1113">
        <v>61887900</v>
      </c>
      <c r="E85" s="1111">
        <v>23115384</v>
      </c>
      <c r="F85" s="1112">
        <v>14681457</v>
      </c>
      <c r="G85" s="1112">
        <v>9395950</v>
      </c>
      <c r="H85" s="1103">
        <f t="shared" si="2"/>
        <v>109080691</v>
      </c>
    </row>
    <row r="86" spans="1:8" ht="19.5" customHeight="1">
      <c r="A86" s="933" t="s">
        <v>34</v>
      </c>
      <c r="B86" s="81" t="s">
        <v>230</v>
      </c>
      <c r="C86" s="82" t="s">
        <v>231</v>
      </c>
      <c r="D86" s="91">
        <v>1940000</v>
      </c>
      <c r="E86" s="1111"/>
      <c r="F86" s="1112">
        <v>552450</v>
      </c>
      <c r="G86" s="1112">
        <v>200000</v>
      </c>
      <c r="H86" s="1103">
        <f t="shared" si="2"/>
        <v>2692450</v>
      </c>
    </row>
    <row r="87" spans="1:8" ht="19.5" customHeight="1">
      <c r="A87" s="928" t="s">
        <v>37</v>
      </c>
      <c r="B87" s="81" t="s">
        <v>232</v>
      </c>
      <c r="C87" s="82" t="s">
        <v>233</v>
      </c>
      <c r="D87" s="91">
        <f>SUM(D88:D94)</f>
        <v>36102186</v>
      </c>
      <c r="E87" s="1114">
        <f>SUM(E88:E94)</f>
        <v>41768047</v>
      </c>
      <c r="F87" s="1114">
        <f>SUM(F88:F94)</f>
        <v>-11491950</v>
      </c>
      <c r="G87" s="1114">
        <f>SUM(G88:G94)</f>
        <v>-60090911</v>
      </c>
      <c r="H87" s="1103">
        <f t="shared" si="2"/>
        <v>6287372</v>
      </c>
    </row>
    <row r="88" spans="1:8" ht="19.5" customHeight="1">
      <c r="A88" s="928" t="s">
        <v>40</v>
      </c>
      <c r="B88" s="84" t="s">
        <v>234</v>
      </c>
      <c r="C88" s="85" t="s">
        <v>235</v>
      </c>
      <c r="D88" s="1113"/>
      <c r="E88" s="1115">
        <v>833503</v>
      </c>
      <c r="F88" s="1116"/>
      <c r="G88" s="1116">
        <v>3869</v>
      </c>
      <c r="H88" s="1103">
        <f t="shared" si="2"/>
        <v>837372</v>
      </c>
    </row>
    <row r="89" spans="1:8" ht="19.5" customHeight="1">
      <c r="A89" s="928" t="s">
        <v>43</v>
      </c>
      <c r="B89" s="84" t="s">
        <v>236</v>
      </c>
      <c r="C89" s="86" t="s">
        <v>237</v>
      </c>
      <c r="D89" s="1113"/>
      <c r="E89" s="1115"/>
      <c r="F89" s="1116"/>
      <c r="G89" s="1116"/>
      <c r="H89" s="1103"/>
    </row>
    <row r="90" spans="1:8" ht="19.5" customHeight="1">
      <c r="A90" s="933" t="s">
        <v>46</v>
      </c>
      <c r="B90" s="84" t="s">
        <v>238</v>
      </c>
      <c r="C90" s="86" t="s">
        <v>239</v>
      </c>
      <c r="D90" s="1113"/>
      <c r="E90" s="1115"/>
      <c r="F90" s="1116"/>
      <c r="G90" s="1116"/>
      <c r="H90" s="1103"/>
    </row>
    <row r="91" spans="1:8" ht="19.5" customHeight="1">
      <c r="A91" s="928" t="s">
        <v>49</v>
      </c>
      <c r="B91" s="845" t="s">
        <v>240</v>
      </c>
      <c r="C91" s="86" t="s">
        <v>241</v>
      </c>
      <c r="D91" s="1113"/>
      <c r="E91" s="1115">
        <v>75000</v>
      </c>
      <c r="F91" s="1116">
        <v>75000</v>
      </c>
      <c r="G91" s="1116"/>
      <c r="H91" s="1103">
        <f t="shared" si="2"/>
        <v>150000</v>
      </c>
    </row>
    <row r="92" spans="1:8" ht="19.5" customHeight="1">
      <c r="A92" s="928" t="s">
        <v>52</v>
      </c>
      <c r="B92" s="84" t="s">
        <v>242</v>
      </c>
      <c r="C92" s="86" t="s">
        <v>243</v>
      </c>
      <c r="D92" s="1113"/>
      <c r="E92" s="1115"/>
      <c r="F92" s="1116"/>
      <c r="G92" s="1116"/>
      <c r="H92" s="1103"/>
    </row>
    <row r="93" spans="1:8" ht="19.5" customHeight="1">
      <c r="A93" s="928" t="s">
        <v>54</v>
      </c>
      <c r="B93" s="84" t="s">
        <v>244</v>
      </c>
      <c r="C93" s="86" t="s">
        <v>245</v>
      </c>
      <c r="D93" s="1113"/>
      <c r="E93" s="1115">
        <v>3800000</v>
      </c>
      <c r="F93" s="1116">
        <v>1500000</v>
      </c>
      <c r="G93" s="1116"/>
      <c r="H93" s="1103">
        <f t="shared" si="2"/>
        <v>5300000</v>
      </c>
    </row>
    <row r="94" spans="1:8" ht="19.5" customHeight="1">
      <c r="A94" s="933" t="s">
        <v>56</v>
      </c>
      <c r="B94" s="84" t="s">
        <v>246</v>
      </c>
      <c r="C94" s="86" t="s">
        <v>247</v>
      </c>
      <c r="D94" s="1113">
        <f>SUM(D95:D96)</f>
        <v>36102186</v>
      </c>
      <c r="E94" s="1117">
        <f>SUM(E95:E96)</f>
        <v>37059544</v>
      </c>
      <c r="F94" s="1117">
        <f>SUM(F95:F96)</f>
        <v>-13066950</v>
      </c>
      <c r="G94" s="1117">
        <f>SUM(G95:G96)</f>
        <v>-60094780</v>
      </c>
      <c r="H94" s="1103"/>
    </row>
    <row r="95" spans="1:8" ht="19.5" customHeight="1">
      <c r="A95" s="928" t="s">
        <v>58</v>
      </c>
      <c r="B95" s="84" t="s">
        <v>248</v>
      </c>
      <c r="C95" s="85" t="s">
        <v>247</v>
      </c>
      <c r="D95" s="1113">
        <v>36102186</v>
      </c>
      <c r="E95" s="1115">
        <v>37059544</v>
      </c>
      <c r="F95" s="1116">
        <v>-13066950</v>
      </c>
      <c r="G95" s="1116">
        <v>-60094780</v>
      </c>
      <c r="H95" s="1103"/>
    </row>
    <row r="96" spans="1:8" ht="19.5" customHeight="1">
      <c r="A96" s="937" t="s">
        <v>60</v>
      </c>
      <c r="B96" s="846" t="s">
        <v>249</v>
      </c>
      <c r="C96" s="87" t="s">
        <v>247</v>
      </c>
      <c r="D96" s="1118"/>
      <c r="E96" s="1119"/>
      <c r="F96" s="1120"/>
      <c r="G96" s="1120"/>
      <c r="H96" s="1104"/>
    </row>
    <row r="97" spans="1:8" ht="19.5" customHeight="1">
      <c r="A97" s="888" t="s">
        <v>62</v>
      </c>
      <c r="B97" s="899" t="s">
        <v>250</v>
      </c>
      <c r="C97" s="890" t="s">
        <v>251</v>
      </c>
      <c r="D97" s="891">
        <f>SUM(D83:D87)</f>
        <v>165263660</v>
      </c>
      <c r="E97" s="891">
        <f>SUM(E83:E87)</f>
        <v>77816781</v>
      </c>
      <c r="F97" s="891">
        <f>SUM(F83:F87)</f>
        <v>10240660</v>
      </c>
      <c r="G97" s="891">
        <f>SUM(G83:G87)</f>
        <v>-50488146</v>
      </c>
      <c r="H97" s="1105">
        <f>SUM(D97:G97)</f>
        <v>202832955</v>
      </c>
    </row>
    <row r="98" spans="1:8" ht="19.5" customHeight="1">
      <c r="A98" s="933" t="s">
        <v>64</v>
      </c>
      <c r="B98" s="78" t="s">
        <v>252</v>
      </c>
      <c r="C98" s="79" t="s">
        <v>253</v>
      </c>
      <c r="D98" s="1121">
        <v>15375521</v>
      </c>
      <c r="E98" s="1112">
        <v>11908534</v>
      </c>
      <c r="F98" s="1112">
        <v>229296325</v>
      </c>
      <c r="G98" s="1112">
        <v>-24201050</v>
      </c>
      <c r="H98" s="1103">
        <f t="shared" si="2"/>
        <v>232379330</v>
      </c>
    </row>
    <row r="99" spans="1:8" ht="19.5" customHeight="1">
      <c r="A99" s="928" t="s">
        <v>66</v>
      </c>
      <c r="B99" s="81" t="s">
        <v>254</v>
      </c>
      <c r="C99" s="82" t="s">
        <v>255</v>
      </c>
      <c r="D99" s="91"/>
      <c r="E99" s="1111">
        <v>4697529</v>
      </c>
      <c r="F99" s="1112">
        <v>1031702</v>
      </c>
      <c r="G99" s="1112"/>
      <c r="H99" s="1103">
        <f t="shared" si="2"/>
        <v>5729231</v>
      </c>
    </row>
    <row r="100" spans="1:8" ht="19.5" customHeight="1">
      <c r="A100" s="933" t="s">
        <v>69</v>
      </c>
      <c r="B100" s="38" t="s">
        <v>256</v>
      </c>
      <c r="C100" s="39" t="s">
        <v>257</v>
      </c>
      <c r="D100" s="91">
        <f>SUM(D101:D106)</f>
        <v>0</v>
      </c>
      <c r="E100" s="91">
        <f>SUM(E101:E106)</f>
        <v>0</v>
      </c>
      <c r="F100" s="91">
        <f>SUM(F101:F106)</f>
        <v>80000</v>
      </c>
      <c r="G100" s="91">
        <f>SUM(G101:G106)</f>
        <v>181</v>
      </c>
      <c r="H100" s="1103">
        <f t="shared" si="2"/>
        <v>80181</v>
      </c>
    </row>
    <row r="101" spans="1:8" ht="19.5" customHeight="1">
      <c r="A101" s="928" t="s">
        <v>72</v>
      </c>
      <c r="B101" s="92" t="s">
        <v>258</v>
      </c>
      <c r="C101" s="46" t="s">
        <v>259</v>
      </c>
      <c r="D101" s="1122"/>
      <c r="E101" s="1115"/>
      <c r="F101" s="1115"/>
      <c r="G101" s="1115"/>
      <c r="H101" s="1103"/>
    </row>
    <row r="102" spans="1:8" ht="19.5" customHeight="1">
      <c r="A102" s="933" t="s">
        <v>75</v>
      </c>
      <c r="B102" s="92" t="s">
        <v>238</v>
      </c>
      <c r="C102" s="46" t="s">
        <v>260</v>
      </c>
      <c r="D102" s="1122"/>
      <c r="E102" s="1115"/>
      <c r="F102" s="1115"/>
      <c r="G102" s="1115"/>
      <c r="H102" s="1103"/>
    </row>
    <row r="103" spans="1:8" ht="19.5" customHeight="1">
      <c r="A103" s="928" t="s">
        <v>77</v>
      </c>
      <c r="B103" s="92" t="s">
        <v>261</v>
      </c>
      <c r="C103" s="46" t="s">
        <v>262</v>
      </c>
      <c r="D103" s="1122"/>
      <c r="E103" s="1115"/>
      <c r="F103" s="1115">
        <v>80000</v>
      </c>
      <c r="G103" s="1115">
        <v>181</v>
      </c>
      <c r="H103" s="1103">
        <f t="shared" si="2"/>
        <v>80181</v>
      </c>
    </row>
    <row r="104" spans="1:8" ht="19.5" customHeight="1">
      <c r="A104" s="933" t="s">
        <v>79</v>
      </c>
      <c r="B104" s="92" t="s">
        <v>263</v>
      </c>
      <c r="C104" s="46" t="s">
        <v>264</v>
      </c>
      <c r="D104" s="1122"/>
      <c r="E104" s="1115"/>
      <c r="F104" s="1115"/>
      <c r="G104" s="1115"/>
      <c r="H104" s="1103"/>
    </row>
    <row r="105" spans="1:8" ht="19.5" customHeight="1">
      <c r="A105" s="928" t="s">
        <v>81</v>
      </c>
      <c r="B105" s="92" t="s">
        <v>265</v>
      </c>
      <c r="C105" s="46" t="s">
        <v>266</v>
      </c>
      <c r="D105" s="1122"/>
      <c r="E105" s="1115"/>
      <c r="F105" s="1115"/>
      <c r="G105" s="1115"/>
      <c r="H105" s="1103"/>
    </row>
    <row r="106" spans="1:8" ht="19.5" customHeight="1">
      <c r="A106" s="1012" t="s">
        <v>83</v>
      </c>
      <c r="B106" s="847" t="s">
        <v>267</v>
      </c>
      <c r="C106" s="48" t="s">
        <v>268</v>
      </c>
      <c r="D106" s="1123"/>
      <c r="E106" s="1119"/>
      <c r="F106" s="1119"/>
      <c r="G106" s="1119"/>
      <c r="H106" s="1104"/>
    </row>
    <row r="107" spans="1:8" ht="19.5" customHeight="1">
      <c r="A107" s="888" t="s">
        <v>85</v>
      </c>
      <c r="B107" s="899" t="s">
        <v>269</v>
      </c>
      <c r="C107" s="890" t="s">
        <v>270</v>
      </c>
      <c r="D107" s="900">
        <f>+D98+D99+D100</f>
        <v>15375521</v>
      </c>
      <c r="E107" s="900">
        <f>+E98+E99+E100</f>
        <v>16606063</v>
      </c>
      <c r="F107" s="900">
        <f>+F98+F99+F100</f>
        <v>230408027</v>
      </c>
      <c r="G107" s="900">
        <f>+G98+G99+G100</f>
        <v>-24200869</v>
      </c>
      <c r="H107" s="1105">
        <f t="shared" si="2"/>
        <v>238188742</v>
      </c>
    </row>
    <row r="108" spans="1:8" ht="19.5" customHeight="1">
      <c r="A108" s="888" t="s">
        <v>87</v>
      </c>
      <c r="B108" s="889" t="s">
        <v>271</v>
      </c>
      <c r="C108" s="890" t="s">
        <v>272</v>
      </c>
      <c r="D108" s="1124">
        <f>SUM(D97+D107)</f>
        <v>180639181</v>
      </c>
      <c r="E108" s="1124">
        <f>SUM(E97+E107)</f>
        <v>94422844</v>
      </c>
      <c r="F108" s="1124">
        <f>SUM(F97+F107)</f>
        <v>240648687</v>
      </c>
      <c r="G108" s="1124">
        <f>SUM(G97+G107)</f>
        <v>-74689015</v>
      </c>
      <c r="H108" s="1105">
        <f t="shared" si="2"/>
        <v>441021697</v>
      </c>
    </row>
    <row r="109" spans="1:8" ht="19.5" customHeight="1">
      <c r="A109" s="1011" t="s">
        <v>90</v>
      </c>
      <c r="B109" s="96" t="s">
        <v>273</v>
      </c>
      <c r="C109" s="97" t="s">
        <v>274</v>
      </c>
      <c r="D109" s="1125"/>
      <c r="E109" s="1112"/>
      <c r="F109" s="1112"/>
      <c r="G109" s="1112"/>
      <c r="H109" s="1103"/>
    </row>
    <row r="110" spans="1:8" ht="19.5" customHeight="1">
      <c r="A110" s="928" t="s">
        <v>93</v>
      </c>
      <c r="B110" s="99" t="s">
        <v>275</v>
      </c>
      <c r="C110" s="82" t="s">
        <v>276</v>
      </c>
      <c r="D110" s="91"/>
      <c r="E110" s="1111"/>
      <c r="F110" s="1112"/>
      <c r="G110" s="1112"/>
      <c r="H110" s="1103"/>
    </row>
    <row r="111" spans="1:8" ht="19.5" customHeight="1">
      <c r="A111" s="1099" t="s">
        <v>96</v>
      </c>
      <c r="B111" s="99" t="s">
        <v>277</v>
      </c>
      <c r="C111" s="82" t="s">
        <v>278</v>
      </c>
      <c r="D111" s="91"/>
      <c r="E111" s="1111">
        <v>918295</v>
      </c>
      <c r="F111" s="1112"/>
      <c r="G111" s="1112"/>
      <c r="H111" s="1103">
        <f t="shared" si="2"/>
        <v>918295</v>
      </c>
    </row>
    <row r="112" spans="1:8" ht="19.5" customHeight="1">
      <c r="A112" s="937" t="s">
        <v>98</v>
      </c>
      <c r="B112" s="429" t="s">
        <v>279</v>
      </c>
      <c r="C112" s="430" t="s">
        <v>280</v>
      </c>
      <c r="D112" s="548"/>
      <c r="E112" s="1126"/>
      <c r="F112" s="1127"/>
      <c r="G112" s="1127"/>
      <c r="H112" s="1104"/>
    </row>
    <row r="113" spans="1:9" ht="19.5" customHeight="1">
      <c r="A113" s="1100" t="s">
        <v>100</v>
      </c>
      <c r="B113" s="919" t="s">
        <v>281</v>
      </c>
      <c r="C113" s="890" t="s">
        <v>282</v>
      </c>
      <c r="D113" s="1128">
        <f>SUM(D109:D112)</f>
        <v>0</v>
      </c>
      <c r="E113" s="1128">
        <f>SUM(E109:E112)</f>
        <v>918295</v>
      </c>
      <c r="F113" s="1128">
        <f>SUM(F109:F112)</f>
        <v>0</v>
      </c>
      <c r="G113" s="1128">
        <f>SUM(G109:G112)</f>
        <v>0</v>
      </c>
      <c r="H113" s="1105">
        <f t="shared" si="2"/>
        <v>918295</v>
      </c>
      <c r="I113" s="103"/>
    </row>
    <row r="114" spans="1:8" s="36" customFormat="1" ht="19.5" customHeight="1">
      <c r="A114" s="1010" t="s">
        <v>102</v>
      </c>
      <c r="B114" s="1101" t="s">
        <v>283</v>
      </c>
      <c r="C114" s="1129" t="s">
        <v>284</v>
      </c>
      <c r="D114" s="1128">
        <f>D108+D113</f>
        <v>180639181</v>
      </c>
      <c r="E114" s="1128">
        <f>E108+E113</f>
        <v>95341139</v>
      </c>
      <c r="F114" s="1128">
        <f>F108+F113</f>
        <v>240648687</v>
      </c>
      <c r="G114" s="1128">
        <f>G108+G113</f>
        <v>-74689015</v>
      </c>
      <c r="H114" s="1105">
        <f t="shared" si="2"/>
        <v>441939992</v>
      </c>
    </row>
    <row r="115" ht="16.5" customHeight="1"/>
    <row r="116" spans="1:8" ht="30.75" customHeight="1">
      <c r="A116" s="1289" t="s">
        <v>285</v>
      </c>
      <c r="B116" s="1289"/>
      <c r="C116" s="1289"/>
      <c r="D116" s="1289"/>
      <c r="E116" s="1289"/>
      <c r="F116" s="1289"/>
      <c r="G116" s="1289"/>
      <c r="H116" s="1289"/>
    </row>
    <row r="117" spans="1:4" ht="15" customHeight="1">
      <c r="A117" s="1286"/>
      <c r="B117" s="1286"/>
      <c r="C117" s="23"/>
      <c r="D117" s="105"/>
    </row>
    <row r="118" spans="1:8" ht="29.25" customHeight="1">
      <c r="A118" s="106" t="s">
        <v>6</v>
      </c>
      <c r="B118" s="107" t="s">
        <v>286</v>
      </c>
      <c r="C118" s="108"/>
      <c r="D118" s="109">
        <f>D70-D108</f>
        <v>-54530005</v>
      </c>
      <c r="E118" s="110">
        <f>E70-E108</f>
        <v>-67670326</v>
      </c>
      <c r="F118" s="110">
        <f>F70-F108</f>
        <v>0</v>
      </c>
      <c r="G118" s="110">
        <f>G70-G108</f>
        <v>79131606</v>
      </c>
      <c r="H118" s="109">
        <f>H70-H108</f>
        <v>-43068725</v>
      </c>
    </row>
    <row r="119" spans="1:8" ht="40.5" customHeight="1">
      <c r="A119" s="111" t="s">
        <v>28</v>
      </c>
      <c r="B119" s="112" t="s">
        <v>287</v>
      </c>
      <c r="C119" s="113"/>
      <c r="D119" s="114">
        <f>D76-D113</f>
        <v>54530005</v>
      </c>
      <c r="E119" s="115">
        <f>E76-E113</f>
        <v>67670326</v>
      </c>
      <c r="F119" s="115">
        <f>F76-F113</f>
        <v>0</v>
      </c>
      <c r="G119" s="115">
        <f>G76-G113</f>
        <v>-79131606</v>
      </c>
      <c r="H119" s="114">
        <f>H76-H113</f>
        <v>43068725</v>
      </c>
    </row>
  </sheetData>
  <sheetProtection selectLockedCells="1" selectUnlockedCells="1"/>
  <mergeCells count="7">
    <mergeCell ref="A117:B117"/>
    <mergeCell ref="A1:H1"/>
    <mergeCell ref="A2:H2"/>
    <mergeCell ref="A3:B3"/>
    <mergeCell ref="A78:D78"/>
    <mergeCell ref="A79:H79"/>
    <mergeCell ref="A116:H116"/>
  </mergeCells>
  <printOptions horizontalCentered="1"/>
  <pageMargins left="0.5905511811023623" right="0.5905511811023623" top="1.062992125984252" bottom="0.8661417322834646" header="0.7874015748031497" footer="0.5118110236220472"/>
  <pageSetup fitToHeight="1" fitToWidth="1" horizontalDpi="300" verticalDpi="300" orientation="portrait" paperSize="8" scale="42" r:id="rId1"/>
  <headerFooter alignWithMargins="0">
    <oddHeader>&amp;R&amp;"Times New Roman CE,Félkövér dőlt"&amp;11 1.1 melléklet a ........./2021. (..........) önkormányzati rendelethez</oddHeader>
  </headerFooter>
  <rowBreaks count="2" manualBreakCount="2">
    <brk id="44" max="255" man="1"/>
    <brk id="9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</sheetPr>
  <dimension ref="A1:H7"/>
  <sheetViews>
    <sheetView zoomScale="120" zoomScaleNormal="120" zoomScalePageLayoutView="0" workbookViewId="0" topLeftCell="A1">
      <selection activeCell="A1" sqref="A1:H1"/>
    </sheetView>
  </sheetViews>
  <sheetFormatPr defaultColWidth="9.00390625" defaultRowHeight="12.75"/>
  <cols>
    <col min="1" max="1" width="6.00390625" style="0" customWidth="1"/>
    <col min="2" max="2" width="21.625" style="0" customWidth="1"/>
    <col min="3" max="8" width="16.375" style="0" customWidth="1"/>
  </cols>
  <sheetData>
    <row r="1" spans="1:8" ht="41.25" customHeight="1">
      <c r="A1" s="1356" t="s">
        <v>686</v>
      </c>
      <c r="B1" s="1356"/>
      <c r="C1" s="1356"/>
      <c r="D1" s="1356"/>
      <c r="E1" s="1356"/>
      <c r="F1" s="1356"/>
      <c r="G1" s="1356"/>
      <c r="H1" s="1356"/>
    </row>
    <row r="2" spans="1:8" ht="19.5" customHeight="1">
      <c r="A2" s="662"/>
      <c r="B2" s="663"/>
      <c r="C2" s="663"/>
      <c r="D2" s="663"/>
      <c r="E2" s="663"/>
      <c r="F2" s="663"/>
      <c r="G2" s="663"/>
      <c r="H2" s="663"/>
    </row>
    <row r="3" spans="1:8" ht="19.5" customHeight="1">
      <c r="A3" s="664"/>
      <c r="B3" s="665"/>
      <c r="C3" s="665"/>
      <c r="D3" s="665"/>
      <c r="E3" s="665"/>
      <c r="F3" s="665"/>
      <c r="G3" s="665"/>
      <c r="H3" s="666" t="s">
        <v>687</v>
      </c>
    </row>
    <row r="4" spans="1:8" ht="38.25">
      <c r="A4" s="667" t="s">
        <v>457</v>
      </c>
      <c r="B4" s="668" t="s">
        <v>688</v>
      </c>
      <c r="C4" s="668" t="s">
        <v>689</v>
      </c>
      <c r="D4" s="668" t="s">
        <v>690</v>
      </c>
      <c r="E4" s="668" t="s">
        <v>691</v>
      </c>
      <c r="F4" s="668" t="s">
        <v>692</v>
      </c>
      <c r="G4" s="668" t="s">
        <v>693</v>
      </c>
      <c r="H4" s="669" t="s">
        <v>474</v>
      </c>
    </row>
    <row r="5" spans="1:8" ht="48" customHeight="1">
      <c r="A5" s="670" t="s">
        <v>6</v>
      </c>
      <c r="B5" s="671" t="s">
        <v>694</v>
      </c>
      <c r="C5" s="670">
        <v>1</v>
      </c>
      <c r="D5" s="670">
        <v>2</v>
      </c>
      <c r="E5" s="670"/>
      <c r="F5" s="670">
        <v>6</v>
      </c>
      <c r="G5" s="670">
        <v>6</v>
      </c>
      <c r="H5" s="672">
        <f>SUM(C5:G5)</f>
        <v>15</v>
      </c>
    </row>
    <row r="6" spans="1:8" ht="33" customHeight="1">
      <c r="A6" s="670" t="s">
        <v>28</v>
      </c>
      <c r="B6" s="671" t="s">
        <v>8</v>
      </c>
      <c r="C6" s="670"/>
      <c r="D6" s="670">
        <v>4</v>
      </c>
      <c r="E6" s="670">
        <v>2</v>
      </c>
      <c r="F6" s="670"/>
      <c r="G6" s="670"/>
      <c r="H6" s="672">
        <f>SUM(C6:G6)</f>
        <v>6</v>
      </c>
    </row>
    <row r="7" spans="1:8" ht="35.25" customHeight="1">
      <c r="A7" s="673"/>
      <c r="B7" s="674" t="s">
        <v>474</v>
      </c>
      <c r="C7" s="675">
        <f aca="true" t="shared" si="0" ref="C7:H7">SUM(C5:C6)</f>
        <v>1</v>
      </c>
      <c r="D7" s="675">
        <f t="shared" si="0"/>
        <v>6</v>
      </c>
      <c r="E7" s="675">
        <f t="shared" si="0"/>
        <v>2</v>
      </c>
      <c r="F7" s="675">
        <f t="shared" si="0"/>
        <v>6</v>
      </c>
      <c r="G7" s="675">
        <f t="shared" si="0"/>
        <v>6</v>
      </c>
      <c r="H7" s="676">
        <f t="shared" si="0"/>
        <v>21</v>
      </c>
    </row>
  </sheetData>
  <sheetProtection selectLockedCells="1" selectUnlockedCells="1"/>
  <mergeCells count="1">
    <mergeCell ref="A1:H1"/>
  </mergeCells>
  <printOptions horizontalCentered="1"/>
  <pageMargins left="0.5118110236220472" right="0.5118110236220472" top="1.141732283464567" bottom="0.7480314960629921" header="0.7086614173228347" footer="0.5118110236220472"/>
  <pageSetup horizontalDpi="300" verticalDpi="300" orientation="portrait" paperSize="9" scale="80" r:id="rId1"/>
  <headerFooter alignWithMargins="0">
    <oddHeader>&amp;R&amp;"Times New Roman CE,Félkövér dőlt"&amp;11 13. melléklet a ........./2021. (........)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G19"/>
  <sheetViews>
    <sheetView zoomScale="90" zoomScaleNormal="90" zoomScalePageLayoutView="0" workbookViewId="0" topLeftCell="A1">
      <selection activeCell="A1" sqref="A1:G1"/>
    </sheetView>
  </sheetViews>
  <sheetFormatPr defaultColWidth="9.00390625" defaultRowHeight="12.75"/>
  <cols>
    <col min="1" max="1" width="11.375" style="677" customWidth="1"/>
    <col min="2" max="2" width="63.125" style="678" bestFit="1" customWidth="1"/>
    <col min="3" max="3" width="20.875" style="679" customWidth="1"/>
    <col min="4" max="7" width="20.875" style="678" customWidth="1"/>
    <col min="8" max="8" width="17.625" style="678" customWidth="1"/>
    <col min="9" max="10" width="19.00390625" style="678" customWidth="1"/>
    <col min="11" max="16384" width="9.375" style="678" customWidth="1"/>
  </cols>
  <sheetData>
    <row r="1" spans="1:7" ht="42" customHeight="1">
      <c r="A1" s="1357" t="s">
        <v>695</v>
      </c>
      <c r="B1" s="1357"/>
      <c r="C1" s="1357"/>
      <c r="D1" s="1357"/>
      <c r="E1" s="1357"/>
      <c r="F1" s="1357"/>
      <c r="G1" s="1357"/>
    </row>
    <row r="2" ht="15" customHeight="1">
      <c r="C2" s="680"/>
    </row>
    <row r="3" spans="1:7" s="681" customFormat="1" ht="25.5" customHeight="1">
      <c r="A3" s="1358" t="s">
        <v>696</v>
      </c>
      <c r="B3" s="1358"/>
      <c r="C3" s="1358"/>
      <c r="D3" s="1358"/>
      <c r="E3" s="1358"/>
      <c r="F3" s="1358"/>
      <c r="G3" s="1358"/>
    </row>
    <row r="4" spans="1:7" ht="15">
      <c r="A4" s="682"/>
      <c r="B4" s="683"/>
      <c r="C4"/>
      <c r="G4" s="684" t="s">
        <v>11</v>
      </c>
    </row>
    <row r="5" spans="1:7" s="685" customFormat="1" ht="30" customHeight="1">
      <c r="A5" s="953" t="s">
        <v>497</v>
      </c>
      <c r="B5" s="954" t="s">
        <v>697</v>
      </c>
      <c r="C5" s="955" t="s">
        <v>499</v>
      </c>
      <c r="D5" s="956" t="s">
        <v>223</v>
      </c>
      <c r="E5" s="956" t="s">
        <v>564</v>
      </c>
      <c r="F5" s="956" t="s">
        <v>767</v>
      </c>
      <c r="G5" s="957" t="s">
        <v>468</v>
      </c>
    </row>
    <row r="6" spans="1:7" s="681" customFormat="1" ht="19.5" customHeight="1">
      <c r="A6" s="964" t="s">
        <v>6</v>
      </c>
      <c r="B6" s="965" t="s">
        <v>698</v>
      </c>
      <c r="C6" s="966"/>
      <c r="D6" s="967"/>
      <c r="E6" s="967"/>
      <c r="F6" s="967"/>
      <c r="G6" s="968"/>
    </row>
    <row r="7" spans="1:7" s="681" customFormat="1" ht="19.5" customHeight="1">
      <c r="A7" s="969" t="s">
        <v>28</v>
      </c>
      <c r="B7" s="970" t="s">
        <v>699</v>
      </c>
      <c r="C7" s="971">
        <f>'9.sz.mell.'!D93</f>
        <v>36102186</v>
      </c>
      <c r="D7" s="971">
        <f>'9.sz.mell.'!E93</f>
        <v>37059544</v>
      </c>
      <c r="E7" s="971">
        <f>'9.sz.mell.'!F93</f>
        <v>-13066950</v>
      </c>
      <c r="F7" s="971">
        <f>'9.sz.mell.'!G93</f>
        <v>-60094780</v>
      </c>
      <c r="G7" s="972">
        <f>SUM(C7:F7)</f>
        <v>0</v>
      </c>
    </row>
    <row r="8" spans="1:7" s="977" customFormat="1" ht="19.5" customHeight="1">
      <c r="A8" s="973" t="s">
        <v>31</v>
      </c>
      <c r="B8" s="974" t="s">
        <v>474</v>
      </c>
      <c r="C8" s="975">
        <f>SUM(C6:C7)</f>
        <v>36102186</v>
      </c>
      <c r="D8" s="975">
        <f>SUM(D6:D7)</f>
        <v>37059544</v>
      </c>
      <c r="E8" s="975">
        <f>SUM(E6:E7)</f>
        <v>-13066950</v>
      </c>
      <c r="F8" s="975">
        <f>SUM(F6:F7)</f>
        <v>-60094780</v>
      </c>
      <c r="G8" s="976">
        <f>SUM(G6:G7)</f>
        <v>0</v>
      </c>
    </row>
    <row r="10" spans="1:7" s="681" customFormat="1" ht="25.5" customHeight="1">
      <c r="A10" s="1359" t="s">
        <v>700</v>
      </c>
      <c r="B10" s="1359"/>
      <c r="C10" s="1359"/>
      <c r="D10" s="1359"/>
      <c r="E10" s="1359"/>
      <c r="F10" s="1359"/>
      <c r="G10" s="1359"/>
    </row>
    <row r="11" spans="1:3" ht="15">
      <c r="A11" s="682"/>
      <c r="B11" s="683"/>
      <c r="C11" s="686"/>
    </row>
    <row r="12" spans="1:7" s="685" customFormat="1" ht="30" customHeight="1">
      <c r="A12" s="958" t="s">
        <v>497</v>
      </c>
      <c r="B12" s="959" t="s">
        <v>697</v>
      </c>
      <c r="C12" s="960" t="s">
        <v>499</v>
      </c>
      <c r="D12" s="961" t="s">
        <v>223</v>
      </c>
      <c r="E12" s="962" t="s">
        <v>564</v>
      </c>
      <c r="F12" s="962" t="s">
        <v>767</v>
      </c>
      <c r="G12" s="963" t="s">
        <v>468</v>
      </c>
    </row>
    <row r="13" spans="1:7" s="681" customFormat="1" ht="19.5" customHeight="1">
      <c r="A13" s="964" t="s">
        <v>6</v>
      </c>
      <c r="B13" s="965" t="s">
        <v>701</v>
      </c>
      <c r="C13" s="966"/>
      <c r="D13" s="967"/>
      <c r="E13" s="967"/>
      <c r="F13" s="967"/>
      <c r="G13" s="978"/>
    </row>
    <row r="14" spans="1:7" s="681" customFormat="1" ht="19.5" customHeight="1">
      <c r="A14" s="964" t="s">
        <v>28</v>
      </c>
      <c r="B14" s="965"/>
      <c r="C14" s="966"/>
      <c r="D14" s="967"/>
      <c r="E14" s="967"/>
      <c r="F14" s="967"/>
      <c r="G14" s="978"/>
    </row>
    <row r="15" spans="1:7" s="681" customFormat="1" ht="19.5" customHeight="1">
      <c r="A15" s="964" t="s">
        <v>31</v>
      </c>
      <c r="B15" s="965"/>
      <c r="C15" s="966"/>
      <c r="D15" s="967"/>
      <c r="E15" s="967"/>
      <c r="F15" s="967"/>
      <c r="G15" s="978"/>
    </row>
    <row r="16" spans="1:7" s="681" customFormat="1" ht="19.5" customHeight="1">
      <c r="A16" s="979" t="s">
        <v>34</v>
      </c>
      <c r="B16" s="980"/>
      <c r="C16" s="981"/>
      <c r="D16" s="982"/>
      <c r="E16" s="982"/>
      <c r="F16" s="982"/>
      <c r="G16" s="983"/>
    </row>
    <row r="17" spans="1:7" s="681" customFormat="1" ht="19.5" customHeight="1">
      <c r="A17" s="973" t="s">
        <v>37</v>
      </c>
      <c r="B17" s="984" t="s">
        <v>474</v>
      </c>
      <c r="C17" s="985"/>
      <c r="D17" s="986"/>
      <c r="E17" s="986"/>
      <c r="F17" s="986"/>
      <c r="G17" s="987"/>
    </row>
    <row r="18" spans="1:7" s="681" customFormat="1" ht="19.5" customHeight="1">
      <c r="A18" s="988" t="s">
        <v>40</v>
      </c>
      <c r="B18" s="989" t="s">
        <v>702</v>
      </c>
      <c r="C18" s="990">
        <f>SUM(C8+C17)</f>
        <v>36102186</v>
      </c>
      <c r="D18" s="990">
        <f>SUM(D8+D17)</f>
        <v>37059544</v>
      </c>
      <c r="E18" s="990">
        <v>-13066950</v>
      </c>
      <c r="F18" s="990"/>
      <c r="G18" s="991">
        <f>SUM(G8+G17)</f>
        <v>0</v>
      </c>
    </row>
    <row r="19" spans="1:6" ht="18.75">
      <c r="A19" s="687"/>
      <c r="B19" s="688"/>
      <c r="C19" s="688"/>
      <c r="D19" s="688"/>
      <c r="E19" s="688"/>
      <c r="F19" s="688"/>
    </row>
  </sheetData>
  <sheetProtection selectLockedCells="1" selectUnlockedCells="1"/>
  <mergeCells count="3">
    <mergeCell ref="A1:G1"/>
    <mergeCell ref="A3:G3"/>
    <mergeCell ref="A10:G10"/>
  </mergeCells>
  <printOptions horizontalCentered="1"/>
  <pageMargins left="0.5118110236220472" right="0.5118110236220472" top="1.141732283464567" bottom="0.7480314960629921" header="0.7086614173228347" footer="0.5118110236220472"/>
  <pageSetup fitToHeight="0" fitToWidth="1" horizontalDpi="300" verticalDpi="300" orientation="portrait" paperSize="9" scale="57" r:id="rId1"/>
  <headerFooter alignWithMargins="0">
    <oddHeader>&amp;R&amp;"Times New Roman,Félkövér dőlt"&amp;11 14.  melléklet a ........./2021. (........)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FF"/>
  </sheetPr>
  <dimension ref="A1:H41"/>
  <sheetViews>
    <sheetView zoomScale="120" zoomScaleNormal="120" zoomScalePageLayoutView="0" workbookViewId="0" topLeftCell="A1">
      <selection activeCell="A1" sqref="A1:F1"/>
    </sheetView>
  </sheetViews>
  <sheetFormatPr defaultColWidth="9.00390625" defaultRowHeight="12.75"/>
  <cols>
    <col min="1" max="1" width="7.00390625" style="20" customWidth="1"/>
    <col min="2" max="2" width="55.375" style="20" customWidth="1"/>
    <col min="3" max="3" width="12.625" style="21" customWidth="1"/>
    <col min="4" max="6" width="12.625" style="20" customWidth="1"/>
    <col min="7" max="7" width="9.00390625" style="22" customWidth="1"/>
    <col min="8" max="16384" width="9.375" style="22" customWidth="1"/>
  </cols>
  <sheetData>
    <row r="1" spans="1:6" ht="40.5" customHeight="1">
      <c r="A1" s="1360" t="s">
        <v>703</v>
      </c>
      <c r="B1" s="1360"/>
      <c r="C1" s="1360"/>
      <c r="D1" s="1360"/>
      <c r="E1" s="1360"/>
      <c r="F1" s="1360"/>
    </row>
    <row r="3" spans="1:6" ht="15.75" customHeight="1">
      <c r="A3" s="1288" t="s">
        <v>704</v>
      </c>
      <c r="B3" s="1288"/>
      <c r="C3" s="1288"/>
      <c r="D3" s="1288"/>
      <c r="E3" s="1288"/>
      <c r="F3" s="1288"/>
    </row>
    <row r="4" spans="1:6" ht="15.75" customHeight="1">
      <c r="A4" s="1286"/>
      <c r="B4" s="1286"/>
      <c r="D4" s="23"/>
      <c r="E4" s="23"/>
      <c r="F4" s="24" t="s">
        <v>570</v>
      </c>
    </row>
    <row r="5" spans="1:6" ht="31.5" customHeight="1">
      <c r="A5" s="689" t="s">
        <v>12</v>
      </c>
      <c r="B5" s="28" t="s">
        <v>13</v>
      </c>
      <c r="C5" s="28" t="s">
        <v>705</v>
      </c>
      <c r="D5" s="28" t="s">
        <v>706</v>
      </c>
      <c r="E5" s="28" t="s">
        <v>707</v>
      </c>
      <c r="F5" s="28" t="s">
        <v>708</v>
      </c>
    </row>
    <row r="6" spans="1:6" s="31" customFormat="1" ht="12" customHeight="1">
      <c r="A6" s="690" t="s">
        <v>19</v>
      </c>
      <c r="B6" s="691" t="s">
        <v>20</v>
      </c>
      <c r="C6" s="691" t="s">
        <v>21</v>
      </c>
      <c r="D6" s="691" t="s">
        <v>22</v>
      </c>
      <c r="E6" s="692" t="s">
        <v>23</v>
      </c>
      <c r="F6" s="693" t="s">
        <v>24</v>
      </c>
    </row>
    <row r="7" spans="1:6" s="36" customFormat="1" ht="17.25" customHeight="1">
      <c r="A7" s="694" t="s">
        <v>6</v>
      </c>
      <c r="B7" s="695" t="s">
        <v>298</v>
      </c>
      <c r="C7" s="551">
        <v>70534</v>
      </c>
      <c r="D7" s="551">
        <f aca="true" t="shared" si="0" ref="D7:D14">C7*1.1</f>
        <v>77587.40000000001</v>
      </c>
      <c r="E7" s="80">
        <f aca="true" t="shared" si="1" ref="E7:E14">D7*1.1</f>
        <v>85346.14000000001</v>
      </c>
      <c r="F7" s="696">
        <f aca="true" t="shared" si="2" ref="F7:F14">E7*1.1</f>
        <v>93880.75400000003</v>
      </c>
    </row>
    <row r="8" spans="1:6" s="36" customFormat="1" ht="17.25" customHeight="1">
      <c r="A8" s="697" t="s">
        <v>28</v>
      </c>
      <c r="B8" s="698" t="s">
        <v>319</v>
      </c>
      <c r="C8" s="91">
        <v>242678</v>
      </c>
      <c r="D8" s="551">
        <f t="shared" si="0"/>
        <v>266945.80000000005</v>
      </c>
      <c r="E8" s="80">
        <f t="shared" si="1"/>
        <v>293640.38000000006</v>
      </c>
      <c r="F8" s="696">
        <f t="shared" si="2"/>
        <v>323004.4180000001</v>
      </c>
    </row>
    <row r="9" spans="1:6" s="36" customFormat="1" ht="17.25" customHeight="1">
      <c r="A9" s="697" t="s">
        <v>31</v>
      </c>
      <c r="B9" s="698" t="s">
        <v>709</v>
      </c>
      <c r="C9" s="91">
        <v>84741</v>
      </c>
      <c r="D9" s="551">
        <f t="shared" si="0"/>
        <v>93215.1</v>
      </c>
      <c r="E9" s="80">
        <f t="shared" si="1"/>
        <v>102536.61000000002</v>
      </c>
      <c r="F9" s="696">
        <f t="shared" si="2"/>
        <v>112790.27100000002</v>
      </c>
    </row>
    <row r="10" spans="1:6" s="36" customFormat="1" ht="17.25" customHeight="1">
      <c r="A10" s="697" t="s">
        <v>34</v>
      </c>
      <c r="B10" s="698" t="s">
        <v>574</v>
      </c>
      <c r="C10" s="91"/>
      <c r="D10" s="551">
        <f t="shared" si="0"/>
        <v>0</v>
      </c>
      <c r="E10" s="80">
        <f t="shared" si="1"/>
        <v>0</v>
      </c>
      <c r="F10" s="696">
        <f t="shared" si="2"/>
        <v>0</v>
      </c>
    </row>
    <row r="11" spans="1:6" s="36" customFormat="1" ht="17.25" customHeight="1">
      <c r="A11" s="697" t="s">
        <v>37</v>
      </c>
      <c r="B11" s="698" t="s">
        <v>710</v>
      </c>
      <c r="C11" s="91"/>
      <c r="D11" s="551">
        <f t="shared" si="0"/>
        <v>0</v>
      </c>
      <c r="E11" s="80">
        <f t="shared" si="1"/>
        <v>0</v>
      </c>
      <c r="F11" s="696">
        <f t="shared" si="2"/>
        <v>0</v>
      </c>
    </row>
    <row r="12" spans="1:6" s="36" customFormat="1" ht="17.25" customHeight="1">
      <c r="A12" s="697" t="s">
        <v>40</v>
      </c>
      <c r="B12" s="699" t="s">
        <v>711</v>
      </c>
      <c r="C12" s="91"/>
      <c r="D12" s="551">
        <f t="shared" si="0"/>
        <v>0</v>
      </c>
      <c r="E12" s="80">
        <f t="shared" si="1"/>
        <v>0</v>
      </c>
      <c r="F12" s="696">
        <f t="shared" si="2"/>
        <v>0</v>
      </c>
    </row>
    <row r="13" spans="1:6" s="36" customFormat="1" ht="17.25" customHeight="1">
      <c r="A13" s="697" t="s">
        <v>43</v>
      </c>
      <c r="B13" s="698" t="s">
        <v>712</v>
      </c>
      <c r="C13" s="700">
        <f>SUM(C7:C12)</f>
        <v>397953</v>
      </c>
      <c r="D13" s="551">
        <f t="shared" si="0"/>
        <v>437748.30000000005</v>
      </c>
      <c r="E13" s="80">
        <f t="shared" si="1"/>
        <v>481523.13000000006</v>
      </c>
      <c r="F13" s="696">
        <f t="shared" si="2"/>
        <v>529675.4430000001</v>
      </c>
    </row>
    <row r="14" spans="1:6" s="36" customFormat="1" ht="17.25" customHeight="1">
      <c r="A14" s="701" t="s">
        <v>46</v>
      </c>
      <c r="B14" s="702" t="s">
        <v>713</v>
      </c>
      <c r="C14" s="703">
        <v>43987</v>
      </c>
      <c r="D14" s="551">
        <f t="shared" si="0"/>
        <v>48385.700000000004</v>
      </c>
      <c r="E14" s="80">
        <f t="shared" si="1"/>
        <v>53224.27000000001</v>
      </c>
      <c r="F14" s="704">
        <f t="shared" si="2"/>
        <v>58546.697000000015</v>
      </c>
    </row>
    <row r="15" spans="1:6" s="36" customFormat="1" ht="27" customHeight="1">
      <c r="A15" s="689" t="s">
        <v>49</v>
      </c>
      <c r="B15" s="705" t="s">
        <v>714</v>
      </c>
      <c r="C15" s="556">
        <f>+C13+C14</f>
        <v>441940</v>
      </c>
      <c r="D15" s="556">
        <f>+D13+D14</f>
        <v>486134.00000000006</v>
      </c>
      <c r="E15" s="556">
        <f>+E13+E14</f>
        <v>534747.4</v>
      </c>
      <c r="F15" s="121">
        <f>+F13+F14</f>
        <v>588222.1400000001</v>
      </c>
    </row>
    <row r="16" spans="1:6" s="36" customFormat="1" ht="12" customHeight="1">
      <c r="A16" s="706"/>
      <c r="B16" s="707"/>
      <c r="C16" s="708"/>
      <c r="D16" s="709"/>
      <c r="E16" s="709"/>
      <c r="F16" s="710"/>
    </row>
    <row r="17" spans="1:6" s="36" customFormat="1" ht="12" customHeight="1">
      <c r="A17" s="1288" t="s">
        <v>646</v>
      </c>
      <c r="B17" s="1288"/>
      <c r="C17" s="1288"/>
      <c r="D17" s="1288"/>
      <c r="E17" s="1288"/>
      <c r="F17" s="1288"/>
    </row>
    <row r="18" spans="1:6" s="36" customFormat="1" ht="12" customHeight="1">
      <c r="A18" s="1361"/>
      <c r="B18" s="1361"/>
      <c r="C18" s="21"/>
      <c r="D18" s="23"/>
      <c r="E18" s="23"/>
      <c r="F18" s="24" t="s">
        <v>570</v>
      </c>
    </row>
    <row r="19" spans="1:7" s="36" customFormat="1" ht="31.5" customHeight="1">
      <c r="A19" s="689" t="s">
        <v>12</v>
      </c>
      <c r="B19" s="28" t="s">
        <v>13</v>
      </c>
      <c r="C19" s="28" t="s">
        <v>705</v>
      </c>
      <c r="D19" s="28" t="s">
        <v>706</v>
      </c>
      <c r="E19" s="28" t="s">
        <v>707</v>
      </c>
      <c r="F19" s="29" t="s">
        <v>708</v>
      </c>
      <c r="G19" s="711"/>
    </row>
    <row r="20" spans="1:7" s="36" customFormat="1" ht="12" customHeight="1">
      <c r="A20" s="690" t="s">
        <v>19</v>
      </c>
      <c r="B20" s="691" t="s">
        <v>20</v>
      </c>
      <c r="C20" s="691" t="s">
        <v>21</v>
      </c>
      <c r="D20" s="691" t="s">
        <v>22</v>
      </c>
      <c r="E20" s="692" t="s">
        <v>23</v>
      </c>
      <c r="F20" s="693" t="s">
        <v>24</v>
      </c>
      <c r="G20" s="711"/>
    </row>
    <row r="21" spans="1:7" s="36" customFormat="1" ht="17.25" customHeight="1">
      <c r="A21" s="100" t="s">
        <v>6</v>
      </c>
      <c r="B21" s="712" t="s">
        <v>715</v>
      </c>
      <c r="C21" s="91">
        <v>202833</v>
      </c>
      <c r="D21" s="91">
        <f aca="true" t="shared" si="3" ref="D21:D27">C21*1.1</f>
        <v>223116.30000000002</v>
      </c>
      <c r="E21" s="91">
        <f aca="true" t="shared" si="4" ref="E21:E27">D21*1.1</f>
        <v>245427.93000000005</v>
      </c>
      <c r="F21" s="424">
        <f aca="true" t="shared" si="5" ref="F21:F27">E21*1.1</f>
        <v>269970.72300000006</v>
      </c>
      <c r="G21" s="711"/>
    </row>
    <row r="22" spans="1:6" ht="17.25" customHeight="1">
      <c r="A22" s="100" t="s">
        <v>28</v>
      </c>
      <c r="B22" s="713" t="s">
        <v>716</v>
      </c>
      <c r="C22" s="700">
        <f>SUM(C23:C25)</f>
        <v>238189</v>
      </c>
      <c r="D22" s="91">
        <f t="shared" si="3"/>
        <v>262007.90000000002</v>
      </c>
      <c r="E22" s="91">
        <f t="shared" si="4"/>
        <v>288208.69000000006</v>
      </c>
      <c r="F22" s="424">
        <f t="shared" si="5"/>
        <v>317029.55900000007</v>
      </c>
    </row>
    <row r="23" spans="1:6" ht="17.25" customHeight="1">
      <c r="A23" s="37" t="s">
        <v>717</v>
      </c>
      <c r="B23" s="698" t="s">
        <v>252</v>
      </c>
      <c r="C23" s="91">
        <v>232380</v>
      </c>
      <c r="D23" s="91">
        <f t="shared" si="3"/>
        <v>255618.00000000003</v>
      </c>
      <c r="E23" s="91">
        <f t="shared" si="4"/>
        <v>281179.80000000005</v>
      </c>
      <c r="F23" s="424">
        <f t="shared" si="5"/>
        <v>309297.7800000001</v>
      </c>
    </row>
    <row r="24" spans="1:6" ht="17.25" customHeight="1">
      <c r="A24" s="37" t="s">
        <v>718</v>
      </c>
      <c r="B24" s="698" t="s">
        <v>254</v>
      </c>
      <c r="C24" s="91">
        <v>5729</v>
      </c>
      <c r="D24" s="91">
        <f t="shared" si="3"/>
        <v>6301.900000000001</v>
      </c>
      <c r="E24" s="91">
        <f t="shared" si="4"/>
        <v>6932.090000000001</v>
      </c>
      <c r="F24" s="424">
        <f t="shared" si="5"/>
        <v>7625.299000000002</v>
      </c>
    </row>
    <row r="25" spans="1:6" ht="17.25" customHeight="1">
      <c r="A25" s="37" t="s">
        <v>719</v>
      </c>
      <c r="B25" s="699" t="s">
        <v>256</v>
      </c>
      <c r="C25" s="91">
        <v>80</v>
      </c>
      <c r="D25" s="91">
        <f t="shared" si="3"/>
        <v>88</v>
      </c>
      <c r="E25" s="91">
        <f t="shared" si="4"/>
        <v>96.80000000000001</v>
      </c>
      <c r="F25" s="424">
        <f t="shared" si="5"/>
        <v>106.48000000000002</v>
      </c>
    </row>
    <row r="26" spans="1:6" ht="17.25" customHeight="1">
      <c r="A26" s="100" t="s">
        <v>31</v>
      </c>
      <c r="B26" s="714" t="s">
        <v>720</v>
      </c>
      <c r="C26" s="715">
        <f>+C21+C22</f>
        <v>441022</v>
      </c>
      <c r="D26" s="91">
        <f t="shared" si="3"/>
        <v>485124.2</v>
      </c>
      <c r="E26" s="91">
        <f t="shared" si="4"/>
        <v>533636.6200000001</v>
      </c>
      <c r="F26" s="424">
        <f t="shared" si="5"/>
        <v>587000.2820000001</v>
      </c>
    </row>
    <row r="27" spans="1:7" ht="17.25" customHeight="1">
      <c r="A27" s="428" t="s">
        <v>34</v>
      </c>
      <c r="B27" s="716" t="s">
        <v>721</v>
      </c>
      <c r="C27" s="717">
        <v>918</v>
      </c>
      <c r="D27" s="91">
        <f t="shared" si="3"/>
        <v>1009.8000000000001</v>
      </c>
      <c r="E27" s="91">
        <f t="shared" si="4"/>
        <v>1110.7800000000002</v>
      </c>
      <c r="F27" s="424">
        <f t="shared" si="5"/>
        <v>1221.8580000000004</v>
      </c>
      <c r="G27" s="103"/>
    </row>
    <row r="28" spans="1:6" s="36" customFormat="1" ht="17.25" customHeight="1">
      <c r="A28" s="1130" t="s">
        <v>37</v>
      </c>
      <c r="B28" s="104" t="s">
        <v>722</v>
      </c>
      <c r="C28" s="718">
        <f>+C26+C27</f>
        <v>441940</v>
      </c>
      <c r="D28" s="718">
        <f>+D26+D27</f>
        <v>486134</v>
      </c>
      <c r="E28" s="718">
        <f>+E26+E27</f>
        <v>534747.4000000001</v>
      </c>
      <c r="F28" s="102">
        <f>+F26+F27</f>
        <v>588222.1400000001</v>
      </c>
    </row>
    <row r="29" ht="15.75">
      <c r="C29" s="20"/>
    </row>
    <row r="30" ht="15.75">
      <c r="C30" s="20"/>
    </row>
    <row r="31" ht="15.75">
      <c r="C31" s="20"/>
    </row>
    <row r="32" ht="16.5" customHeight="1">
      <c r="C32" s="20"/>
    </row>
    <row r="33" ht="15.75">
      <c r="C33" s="20"/>
    </row>
    <row r="34" ht="15.75">
      <c r="C34" s="20"/>
    </row>
    <row r="35" spans="7:8" s="20" customFormat="1" ht="15.75">
      <c r="G35" s="22"/>
      <c r="H35" s="22"/>
    </row>
    <row r="36" spans="7:8" s="20" customFormat="1" ht="15.75">
      <c r="G36" s="22"/>
      <c r="H36" s="22"/>
    </row>
    <row r="37" spans="7:8" s="20" customFormat="1" ht="15.75">
      <c r="G37" s="22"/>
      <c r="H37" s="22"/>
    </row>
    <row r="38" spans="7:8" s="20" customFormat="1" ht="15.75">
      <c r="G38" s="22"/>
      <c r="H38" s="22"/>
    </row>
    <row r="39" spans="7:8" s="20" customFormat="1" ht="15.75">
      <c r="G39" s="22"/>
      <c r="H39" s="22"/>
    </row>
    <row r="40" spans="7:8" s="20" customFormat="1" ht="15.75">
      <c r="G40" s="22"/>
      <c r="H40" s="22"/>
    </row>
    <row r="41" spans="7:8" s="20" customFormat="1" ht="15.75">
      <c r="G41" s="22"/>
      <c r="H41" s="22"/>
    </row>
  </sheetData>
  <sheetProtection selectLockedCells="1" selectUnlockedCells="1"/>
  <mergeCells count="5">
    <mergeCell ref="A1:F1"/>
    <mergeCell ref="A3:F3"/>
    <mergeCell ref="A4:B4"/>
    <mergeCell ref="A17:F17"/>
    <mergeCell ref="A18:B18"/>
  </mergeCells>
  <printOptions horizontalCentered="1"/>
  <pageMargins left="0.7086614173228347" right="0.7086614173228347" top="1.141732283464567" bottom="0.7480314960629921" header="0.7086614173228347" footer="0.5118110236220472"/>
  <pageSetup horizontalDpi="300" verticalDpi="300" orientation="portrait" paperSize="9" scale="86" r:id="rId1"/>
  <headerFooter alignWithMargins="0">
    <oddHeader>&amp;R&amp;"Times New Roman CE,Félkövér dőlt"&amp;11 15. melléklet a ........./2021. (........)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FF"/>
  </sheetPr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375" style="719" customWidth="1"/>
    <col min="2" max="2" width="19.625" style="719" customWidth="1"/>
    <col min="3" max="3" width="16.625" style="719" customWidth="1"/>
    <col min="4" max="9" width="16.00390625" style="719" customWidth="1"/>
    <col min="10" max="10" width="17.625" style="719" customWidth="1"/>
    <col min="11" max="16384" width="9.375" style="719" customWidth="1"/>
  </cols>
  <sheetData>
    <row r="1" spans="1:9" ht="56.25" customHeight="1">
      <c r="A1" s="1362" t="s">
        <v>723</v>
      </c>
      <c r="B1" s="1362"/>
      <c r="C1" s="1362"/>
      <c r="D1" s="1362"/>
      <c r="E1" s="1362"/>
      <c r="F1" s="1362"/>
      <c r="G1" s="1362"/>
      <c r="H1" s="1362"/>
      <c r="I1" s="1362"/>
    </row>
    <row r="2" spans="1:9" ht="18.75" customHeight="1">
      <c r="A2" s="1363" t="s">
        <v>491</v>
      </c>
      <c r="B2" s="1363"/>
      <c r="C2" s="1363"/>
      <c r="D2" s="1363"/>
      <c r="E2" s="1363"/>
      <c r="F2" s="1363"/>
      <c r="G2" s="1363"/>
      <c r="H2" s="1363"/>
      <c r="I2" s="1363"/>
    </row>
    <row r="3" spans="1:9" ht="15">
      <c r="A3" s="720"/>
      <c r="B3" s="720"/>
      <c r="C3" s="720"/>
      <c r="D3" s="720"/>
      <c r="E3" s="720"/>
      <c r="F3" s="720"/>
      <c r="G3" s="720"/>
      <c r="H3" s="1364" t="s">
        <v>11</v>
      </c>
      <c r="I3" s="1364"/>
    </row>
    <row r="4" spans="1:9" s="721" customFormat="1" ht="71.25" customHeight="1">
      <c r="A4" s="1365" t="s">
        <v>724</v>
      </c>
      <c r="B4" s="1366" t="s">
        <v>725</v>
      </c>
      <c r="C4" s="1365" t="s">
        <v>726</v>
      </c>
      <c r="D4" s="1367" t="s">
        <v>727</v>
      </c>
      <c r="E4" s="1367"/>
      <c r="F4" s="1367" t="s">
        <v>728</v>
      </c>
      <c r="G4" s="1367"/>
      <c r="H4" s="1368" t="s">
        <v>729</v>
      </c>
      <c r="I4" s="1368"/>
    </row>
    <row r="5" spans="1:9" s="724" customFormat="1" ht="15">
      <c r="A5" s="1365"/>
      <c r="B5" s="1366"/>
      <c r="C5" s="1365"/>
      <c r="D5" s="722" t="s">
        <v>730</v>
      </c>
      <c r="E5" s="722" t="s">
        <v>731</v>
      </c>
      <c r="F5" s="722" t="s">
        <v>730</v>
      </c>
      <c r="G5" s="722" t="s">
        <v>731</v>
      </c>
      <c r="H5" s="722" t="s">
        <v>730</v>
      </c>
      <c r="I5" s="723" t="s">
        <v>731</v>
      </c>
    </row>
    <row r="6" spans="1:9" ht="15">
      <c r="A6" s="725"/>
      <c r="B6" s="726"/>
      <c r="C6" s="727"/>
      <c r="D6" s="728"/>
      <c r="E6" s="728"/>
      <c r="F6" s="728"/>
      <c r="G6" s="728"/>
      <c r="H6" s="728"/>
      <c r="I6" s="729"/>
    </row>
    <row r="7" spans="1:10" s="735" customFormat="1" ht="15">
      <c r="A7" s="725"/>
      <c r="B7" s="730"/>
      <c r="C7" s="731"/>
      <c r="D7" s="732"/>
      <c r="E7" s="732"/>
      <c r="F7" s="732"/>
      <c r="G7" s="732"/>
      <c r="H7" s="732"/>
      <c r="I7" s="733"/>
      <c r="J7" s="734"/>
    </row>
    <row r="8" spans="1:9" s="741" customFormat="1" ht="26.25" customHeight="1">
      <c r="A8" s="736" t="s">
        <v>474</v>
      </c>
      <c r="B8" s="737">
        <f>SUM(B6:B7)</f>
        <v>0</v>
      </c>
      <c r="C8" s="738"/>
      <c r="D8" s="739">
        <f aca="true" t="shared" si="0" ref="D8:I8">SUM(D6:D7)</f>
        <v>0</v>
      </c>
      <c r="E8" s="739">
        <f t="shared" si="0"/>
        <v>0</v>
      </c>
      <c r="F8" s="739">
        <f t="shared" si="0"/>
        <v>0</v>
      </c>
      <c r="G8" s="739">
        <f t="shared" si="0"/>
        <v>0</v>
      </c>
      <c r="H8" s="739">
        <f t="shared" si="0"/>
        <v>0</v>
      </c>
      <c r="I8" s="740">
        <f t="shared" si="0"/>
        <v>0</v>
      </c>
    </row>
    <row r="9" spans="1:9" ht="15">
      <c r="A9" s="720"/>
      <c r="B9" s="720"/>
      <c r="C9" s="720"/>
      <c r="D9" s="720"/>
      <c r="E9" s="720"/>
      <c r="F9" s="720"/>
      <c r="G9" s="720"/>
      <c r="H9" s="720"/>
      <c r="I9" s="720"/>
    </row>
    <row r="10" spans="1:9" ht="15">
      <c r="A10" s="720"/>
      <c r="B10" s="720"/>
      <c r="C10" s="720"/>
      <c r="D10" s="720"/>
      <c r="E10" s="720"/>
      <c r="F10" s="720"/>
      <c r="G10" s="720"/>
      <c r="H10" s="720"/>
      <c r="I10" s="720"/>
    </row>
    <row r="11" spans="1:9" ht="15">
      <c r="A11" s="720"/>
      <c r="B11" s="720"/>
      <c r="C11" s="720"/>
      <c r="D11" s="720"/>
      <c r="E11" s="720"/>
      <c r="F11" s="720"/>
      <c r="G11" s="720"/>
      <c r="H11" s="720"/>
      <c r="I11" s="720"/>
    </row>
    <row r="12" spans="1:9" ht="15">
      <c r="A12" s="720"/>
      <c r="B12" s="720"/>
      <c r="C12" s="720"/>
      <c r="D12" s="720"/>
      <c r="E12" s="720"/>
      <c r="F12" s="720"/>
      <c r="G12" s="720"/>
      <c r="H12" s="720"/>
      <c r="I12" s="720"/>
    </row>
    <row r="13" spans="1:9" ht="15">
      <c r="A13" s="720"/>
      <c r="B13" s="720"/>
      <c r="C13" s="720"/>
      <c r="D13" s="720"/>
      <c r="E13" s="720"/>
      <c r="F13" s="720"/>
      <c r="G13" s="720"/>
      <c r="H13" s="720"/>
      <c r="I13" s="720"/>
    </row>
    <row r="14" spans="1:9" ht="15">
      <c r="A14" s="720"/>
      <c r="B14" s="720"/>
      <c r="C14" s="720"/>
      <c r="D14" s="720"/>
      <c r="E14" s="720"/>
      <c r="F14" s="720"/>
      <c r="G14" s="720"/>
      <c r="H14" s="720"/>
      <c r="I14" s="720"/>
    </row>
    <row r="15" spans="1:9" ht="15">
      <c r="A15" s="720"/>
      <c r="B15" s="720"/>
      <c r="C15" s="720"/>
      <c r="D15" s="720"/>
      <c r="E15" s="720"/>
      <c r="F15" s="720"/>
      <c r="G15" s="720"/>
      <c r="H15" s="720"/>
      <c r="I15" s="720"/>
    </row>
    <row r="16" spans="1:9" ht="15">
      <c r="A16" s="720"/>
      <c r="B16" s="720"/>
      <c r="C16" s="720"/>
      <c r="D16" s="720"/>
      <c r="E16" s="720"/>
      <c r="F16" s="720"/>
      <c r="G16" s="720"/>
      <c r="H16" s="720"/>
      <c r="I16" s="720"/>
    </row>
    <row r="17" spans="1:9" ht="15">
      <c r="A17" s="720"/>
      <c r="B17" s="720"/>
      <c r="C17" s="720"/>
      <c r="D17" s="720"/>
      <c r="E17" s="720"/>
      <c r="F17" s="720"/>
      <c r="G17" s="720"/>
      <c r="H17" s="720"/>
      <c r="I17" s="720"/>
    </row>
    <row r="18" spans="1:9" ht="15">
      <c r="A18" s="720"/>
      <c r="B18" s="720"/>
      <c r="C18" s="720"/>
      <c r="D18" s="720"/>
      <c r="E18" s="720"/>
      <c r="F18" s="720"/>
      <c r="G18" s="720"/>
      <c r="H18" s="720"/>
      <c r="I18" s="720"/>
    </row>
    <row r="19" spans="1:9" ht="15">
      <c r="A19" s="720"/>
      <c r="B19" s="720"/>
      <c r="C19" s="720"/>
      <c r="D19" s="720"/>
      <c r="E19" s="720"/>
      <c r="F19" s="720"/>
      <c r="G19" s="720"/>
      <c r="H19" s="720"/>
      <c r="I19" s="720"/>
    </row>
    <row r="20" spans="1:9" ht="15">
      <c r="A20" s="720"/>
      <c r="B20" s="720"/>
      <c r="C20" s="720"/>
      <c r="D20" s="720"/>
      <c r="E20" s="720"/>
      <c r="F20" s="720"/>
      <c r="G20" s="720"/>
      <c r="H20" s="720"/>
      <c r="I20" s="720"/>
    </row>
    <row r="21" spans="1:9" ht="15">
      <c r="A21" s="720"/>
      <c r="B21" s="720"/>
      <c r="C21" s="720"/>
      <c r="D21" s="720"/>
      <c r="E21" s="720"/>
      <c r="F21" s="720"/>
      <c r="G21" s="720"/>
      <c r="H21" s="720"/>
      <c r="I21" s="720"/>
    </row>
    <row r="22" spans="1:9" ht="15">
      <c r="A22" s="720"/>
      <c r="B22" s="720"/>
      <c r="C22" s="720"/>
      <c r="D22" s="720"/>
      <c r="E22" s="720"/>
      <c r="F22" s="720"/>
      <c r="G22" s="720"/>
      <c r="H22" s="720"/>
      <c r="I22" s="720"/>
    </row>
    <row r="23" spans="1:9" ht="15">
      <c r="A23" s="720"/>
      <c r="B23" s="720"/>
      <c r="C23" s="720"/>
      <c r="D23" s="720"/>
      <c r="E23" s="720"/>
      <c r="F23" s="720"/>
      <c r="G23" s="720"/>
      <c r="H23" s="720"/>
      <c r="I23" s="720"/>
    </row>
  </sheetData>
  <sheetProtection selectLockedCells="1" selectUnlockedCells="1"/>
  <mergeCells count="9">
    <mergeCell ref="A1:I1"/>
    <mergeCell ref="A2:I2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110236220472" right="0.5118110236220472" top="0.9448818897637796" bottom="0.7480314960629921" header="0.7086614173228347" footer="0.5118110236220472"/>
  <pageSetup horizontalDpi="300" verticalDpi="300" orientation="landscape" paperSize="9" scale="80" r:id="rId1"/>
  <headerFooter alignWithMargins="0">
    <oddHeader>&amp;R&amp;"Times New Roman CE,Félkövér dőlt"&amp;11 16. melléklet a ........./2021. (........)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G3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8.00390625" style="742" customWidth="1"/>
    <col min="2" max="2" width="64.625" style="742" customWidth="1"/>
    <col min="3" max="3" width="24.00390625" style="742" customWidth="1"/>
    <col min="4" max="6" width="19.125" style="742" customWidth="1"/>
    <col min="7" max="7" width="22.875" style="742" customWidth="1"/>
    <col min="8" max="16384" width="9.375" style="742" customWidth="1"/>
  </cols>
  <sheetData>
    <row r="1" spans="1:7" s="743" customFormat="1" ht="60" customHeight="1">
      <c r="A1" s="1369" t="s">
        <v>732</v>
      </c>
      <c r="B1" s="1369"/>
      <c r="C1" s="1369"/>
      <c r="D1" s="1369"/>
      <c r="E1" s="1369"/>
      <c r="F1" s="1369"/>
      <c r="G1" s="1369"/>
    </row>
    <row r="2" spans="1:3" s="743" customFormat="1" ht="19.5" customHeight="1">
      <c r="A2" s="744"/>
      <c r="B2" s="744"/>
      <c r="C2" s="744"/>
    </row>
    <row r="3" spans="3:7" ht="19.5" customHeight="1">
      <c r="C3"/>
      <c r="G3" s="745" t="s">
        <v>11</v>
      </c>
    </row>
    <row r="4" spans="1:7" ht="16.5" customHeight="1">
      <c r="A4" s="1370" t="s">
        <v>733</v>
      </c>
      <c r="B4" s="1371" t="s">
        <v>292</v>
      </c>
      <c r="C4" s="1371" t="s">
        <v>499</v>
      </c>
      <c r="D4" s="1372" t="s">
        <v>466</v>
      </c>
      <c r="E4" s="1372" t="s">
        <v>467</v>
      </c>
      <c r="F4" s="1372" t="s">
        <v>811</v>
      </c>
      <c r="G4" s="1372" t="s">
        <v>468</v>
      </c>
    </row>
    <row r="5" spans="1:7" s="746" customFormat="1" ht="16.5" customHeight="1">
      <c r="A5" s="1370"/>
      <c r="B5" s="1371"/>
      <c r="C5" s="1371"/>
      <c r="D5" s="1372"/>
      <c r="E5" s="1372"/>
      <c r="F5" s="1372"/>
      <c r="G5" s="1372"/>
    </row>
    <row r="6" spans="1:7" s="993" customFormat="1" ht="22.5" customHeight="1">
      <c r="A6" s="747" t="s">
        <v>6</v>
      </c>
      <c r="B6" s="992" t="s">
        <v>734</v>
      </c>
      <c r="C6" s="748">
        <v>75000000</v>
      </c>
      <c r="D6" s="749">
        <v>-5000000</v>
      </c>
      <c r="E6" s="749"/>
      <c r="F6" s="749"/>
      <c r="G6" s="749">
        <f>C6+D6</f>
        <v>70000000</v>
      </c>
    </row>
    <row r="7" spans="1:7" s="993" customFormat="1" ht="22.5" customHeight="1">
      <c r="A7" s="750" t="s">
        <v>28</v>
      </c>
      <c r="B7" s="994" t="s">
        <v>735</v>
      </c>
      <c r="C7" s="751">
        <v>0</v>
      </c>
      <c r="D7" s="749"/>
      <c r="E7" s="749"/>
      <c r="F7" s="749"/>
      <c r="G7" s="749"/>
    </row>
    <row r="8" spans="1:7" s="993" customFormat="1" ht="22.5" customHeight="1">
      <c r="A8" s="750" t="s">
        <v>31</v>
      </c>
      <c r="B8" s="995" t="s">
        <v>736</v>
      </c>
      <c r="C8" s="751">
        <v>2000000</v>
      </c>
      <c r="D8" s="749"/>
      <c r="E8" s="749"/>
      <c r="F8" s="749"/>
      <c r="G8" s="749">
        <f>C8+D8</f>
        <v>2000000</v>
      </c>
    </row>
    <row r="9" spans="1:7" s="993" customFormat="1" ht="31.5" customHeight="1">
      <c r="A9" s="750" t="s">
        <v>34</v>
      </c>
      <c r="B9" s="994" t="s">
        <v>737</v>
      </c>
      <c r="C9" s="751">
        <v>0</v>
      </c>
      <c r="D9" s="749"/>
      <c r="E9" s="749"/>
      <c r="F9" s="749"/>
      <c r="G9" s="749"/>
    </row>
    <row r="10" spans="1:7" s="993" customFormat="1" ht="22.5" customHeight="1">
      <c r="A10" s="750" t="s">
        <v>37</v>
      </c>
      <c r="B10" s="995" t="s">
        <v>738</v>
      </c>
      <c r="C10" s="751"/>
      <c r="D10" s="749"/>
      <c r="E10" s="749"/>
      <c r="F10" s="749"/>
      <c r="G10" s="749"/>
    </row>
    <row r="11" spans="1:7" s="993" customFormat="1" ht="28.5" customHeight="1">
      <c r="A11" s="750" t="s">
        <v>40</v>
      </c>
      <c r="B11" s="994" t="s">
        <v>739</v>
      </c>
      <c r="C11" s="751"/>
      <c r="D11" s="749"/>
      <c r="E11" s="749"/>
      <c r="F11" s="749"/>
      <c r="G11" s="749"/>
    </row>
    <row r="12" spans="1:7" s="993" customFormat="1" ht="22.5" customHeight="1">
      <c r="A12" s="752" t="s">
        <v>43</v>
      </c>
      <c r="B12" s="996" t="s">
        <v>740</v>
      </c>
      <c r="C12" s="997"/>
      <c r="D12" s="749"/>
      <c r="E12" s="749"/>
      <c r="F12" s="749"/>
      <c r="G12" s="749"/>
    </row>
    <row r="13" spans="1:7" s="1000" customFormat="1" ht="22.5" customHeight="1">
      <c r="A13" s="753" t="s">
        <v>46</v>
      </c>
      <c r="B13" s="998" t="s">
        <v>741</v>
      </c>
      <c r="C13" s="999">
        <f>SUM(C6:C12)</f>
        <v>77000000</v>
      </c>
      <c r="D13" s="999">
        <f>SUM(D6:D12)</f>
        <v>-5000000</v>
      </c>
      <c r="E13" s="999">
        <f>SUM(E6:E12)</f>
        <v>0</v>
      </c>
      <c r="F13" s="999">
        <f>SUM(F6:F12)</f>
        <v>0</v>
      </c>
      <c r="G13" s="754">
        <f>C13+D13</f>
        <v>72000000</v>
      </c>
    </row>
    <row r="14" spans="1:7" s="1000" customFormat="1" ht="22.5" customHeight="1">
      <c r="A14" s="755" t="s">
        <v>49</v>
      </c>
      <c r="B14" s="1001" t="s">
        <v>742</v>
      </c>
      <c r="C14" s="1002">
        <f>C13/2</f>
        <v>38500000</v>
      </c>
      <c r="D14" s="1002">
        <f>D13/2</f>
        <v>-2500000</v>
      </c>
      <c r="E14" s="1002">
        <f>E13/2</f>
        <v>0</v>
      </c>
      <c r="F14" s="1002">
        <f>F13/2</f>
        <v>0</v>
      </c>
      <c r="G14" s="1002">
        <f>G13/2</f>
        <v>36000000</v>
      </c>
    </row>
    <row r="15" spans="1:7" s="1000" customFormat="1" ht="27" customHeight="1">
      <c r="A15" s="753" t="s">
        <v>52</v>
      </c>
      <c r="B15" s="1003" t="s">
        <v>743</v>
      </c>
      <c r="C15" s="999">
        <f>SUM(C16:C22)</f>
        <v>0</v>
      </c>
      <c r="D15" s="754"/>
      <c r="E15" s="754"/>
      <c r="F15" s="754"/>
      <c r="G15" s="754"/>
    </row>
    <row r="16" spans="1:7" s="993" customFormat="1" ht="22.5" customHeight="1">
      <c r="A16" s="747" t="s">
        <v>54</v>
      </c>
      <c r="B16" s="1004" t="s">
        <v>744</v>
      </c>
      <c r="C16" s="748"/>
      <c r="D16" s="749"/>
      <c r="E16" s="749"/>
      <c r="F16" s="749"/>
      <c r="G16" s="749"/>
    </row>
    <row r="17" spans="1:7" s="993" customFormat="1" ht="22.5" customHeight="1">
      <c r="A17" s="750" t="s">
        <v>56</v>
      </c>
      <c r="B17" s="1005" t="s">
        <v>745</v>
      </c>
      <c r="C17" s="751"/>
      <c r="D17" s="749"/>
      <c r="E17" s="749"/>
      <c r="F17" s="749"/>
      <c r="G17" s="749"/>
    </row>
    <row r="18" spans="1:7" s="993" customFormat="1" ht="22.5" customHeight="1">
      <c r="A18" s="750" t="s">
        <v>58</v>
      </c>
      <c r="B18" s="1005" t="s">
        <v>746</v>
      </c>
      <c r="C18" s="751"/>
      <c r="D18" s="749"/>
      <c r="E18" s="749"/>
      <c r="F18" s="749"/>
      <c r="G18" s="749"/>
    </row>
    <row r="19" spans="1:7" s="993" customFormat="1" ht="22.5" customHeight="1">
      <c r="A19" s="750" t="s">
        <v>60</v>
      </c>
      <c r="B19" s="1005" t="s">
        <v>747</v>
      </c>
      <c r="C19" s="751"/>
      <c r="D19" s="749"/>
      <c r="E19" s="749"/>
      <c r="F19" s="749"/>
      <c r="G19" s="749"/>
    </row>
    <row r="20" spans="1:7" s="993" customFormat="1" ht="22.5" customHeight="1">
      <c r="A20" s="750" t="s">
        <v>62</v>
      </c>
      <c r="B20" s="1005" t="s">
        <v>748</v>
      </c>
      <c r="C20" s="751"/>
      <c r="D20" s="749"/>
      <c r="E20" s="749"/>
      <c r="F20" s="749"/>
      <c r="G20" s="749"/>
    </row>
    <row r="21" spans="1:7" s="993" customFormat="1" ht="22.5" customHeight="1">
      <c r="A21" s="750" t="s">
        <v>64</v>
      </c>
      <c r="B21" s="1005" t="s">
        <v>749</v>
      </c>
      <c r="C21" s="751"/>
      <c r="D21" s="749"/>
      <c r="E21" s="749"/>
      <c r="F21" s="749"/>
      <c r="G21" s="749"/>
    </row>
    <row r="22" spans="1:7" s="993" customFormat="1" ht="22.5" customHeight="1">
      <c r="A22" s="752" t="s">
        <v>66</v>
      </c>
      <c r="B22" s="1006" t="s">
        <v>750</v>
      </c>
      <c r="C22" s="997"/>
      <c r="D22" s="749"/>
      <c r="E22" s="749"/>
      <c r="F22" s="749"/>
      <c r="G22" s="749"/>
    </row>
    <row r="23" spans="1:7" s="1000" customFormat="1" ht="30" customHeight="1">
      <c r="A23" s="753" t="s">
        <v>69</v>
      </c>
      <c r="B23" s="1003" t="s">
        <v>751</v>
      </c>
      <c r="C23" s="1007">
        <f>SUM(C24:C30)</f>
        <v>0</v>
      </c>
      <c r="D23" s="754"/>
      <c r="E23" s="754"/>
      <c r="F23" s="754"/>
      <c r="G23" s="754"/>
    </row>
    <row r="24" spans="1:7" s="993" customFormat="1" ht="22.5" customHeight="1">
      <c r="A24" s="747" t="s">
        <v>72</v>
      </c>
      <c r="B24" s="1004" t="s">
        <v>752</v>
      </c>
      <c r="C24" s="748"/>
      <c r="D24" s="749"/>
      <c r="E24" s="749"/>
      <c r="F24" s="749"/>
      <c r="G24" s="749"/>
    </row>
    <row r="25" spans="1:7" s="993" customFormat="1" ht="22.5" customHeight="1">
      <c r="A25" s="750" t="s">
        <v>75</v>
      </c>
      <c r="B25" s="994" t="s">
        <v>753</v>
      </c>
      <c r="C25" s="751"/>
      <c r="D25" s="749"/>
      <c r="E25" s="749"/>
      <c r="F25" s="749"/>
      <c r="G25" s="749"/>
    </row>
    <row r="26" spans="1:7" s="993" customFormat="1" ht="22.5" customHeight="1">
      <c r="A26" s="750" t="s">
        <v>77</v>
      </c>
      <c r="B26" s="995" t="s">
        <v>746</v>
      </c>
      <c r="C26" s="751"/>
      <c r="D26" s="749"/>
      <c r="E26" s="749"/>
      <c r="F26" s="749"/>
      <c r="G26" s="749"/>
    </row>
    <row r="27" spans="1:7" s="993" customFormat="1" ht="22.5" customHeight="1">
      <c r="A27" s="750" t="s">
        <v>79</v>
      </c>
      <c r="B27" s="995" t="s">
        <v>747</v>
      </c>
      <c r="C27" s="751"/>
      <c r="D27" s="749"/>
      <c r="E27" s="749"/>
      <c r="F27" s="749"/>
      <c r="G27" s="749"/>
    </row>
    <row r="28" spans="1:7" s="993" customFormat="1" ht="22.5" customHeight="1">
      <c r="A28" s="750" t="s">
        <v>81</v>
      </c>
      <c r="B28" s="995" t="s">
        <v>748</v>
      </c>
      <c r="C28" s="751"/>
      <c r="D28" s="749"/>
      <c r="E28" s="749"/>
      <c r="F28" s="749"/>
      <c r="G28" s="749"/>
    </row>
    <row r="29" spans="1:7" s="993" customFormat="1" ht="22.5" customHeight="1">
      <c r="A29" s="750" t="s">
        <v>83</v>
      </c>
      <c r="B29" s="995" t="s">
        <v>749</v>
      </c>
      <c r="C29" s="751"/>
      <c r="D29" s="749"/>
      <c r="E29" s="749"/>
      <c r="F29" s="749"/>
      <c r="G29" s="749"/>
    </row>
    <row r="30" spans="1:7" s="993" customFormat="1" ht="22.5" customHeight="1">
      <c r="A30" s="750" t="s">
        <v>85</v>
      </c>
      <c r="B30" s="994" t="s">
        <v>754</v>
      </c>
      <c r="C30" s="751"/>
      <c r="D30" s="749"/>
      <c r="E30" s="749"/>
      <c r="F30" s="749"/>
      <c r="G30" s="749"/>
    </row>
    <row r="31" spans="1:7" s="993" customFormat="1" ht="22.5" customHeight="1">
      <c r="A31" s="752" t="s">
        <v>87</v>
      </c>
      <c r="B31" s="1006" t="s">
        <v>755</v>
      </c>
      <c r="C31" s="997">
        <f>C23+C15</f>
        <v>0</v>
      </c>
      <c r="D31" s="749"/>
      <c r="E31" s="749"/>
      <c r="F31" s="749"/>
      <c r="G31" s="749"/>
    </row>
    <row r="32" spans="1:7" s="993" customFormat="1" ht="27.75" customHeight="1">
      <c r="A32" s="756" t="s">
        <v>90</v>
      </c>
      <c r="B32" s="1008" t="s">
        <v>756</v>
      </c>
      <c r="C32" s="999">
        <f>C14-C31</f>
        <v>38500000</v>
      </c>
      <c r="D32" s="999">
        <f>D14-D31</f>
        <v>-2500000</v>
      </c>
      <c r="E32" s="999">
        <f>E14-E31</f>
        <v>0</v>
      </c>
      <c r="F32" s="999">
        <f>F14-F31</f>
        <v>0</v>
      </c>
      <c r="G32" s="999">
        <f>G14-G31</f>
        <v>36000000</v>
      </c>
    </row>
  </sheetData>
  <sheetProtection selectLockedCells="1" selectUnlockedCells="1"/>
  <mergeCells count="8">
    <mergeCell ref="A1:G1"/>
    <mergeCell ref="A4:A5"/>
    <mergeCell ref="B4:B5"/>
    <mergeCell ref="C4:C5"/>
    <mergeCell ref="D4:D5"/>
    <mergeCell ref="E4:E5"/>
    <mergeCell ref="G4:G5"/>
    <mergeCell ref="F4:F5"/>
  </mergeCells>
  <printOptions horizontalCentered="1"/>
  <pageMargins left="0.5118110236220472" right="0.5118110236220472" top="0.7480314960629921" bottom="0.7480314960629921" header="0.31496062992125984" footer="0.5118110236220472"/>
  <pageSetup fitToHeight="0" fitToWidth="1" horizontalDpi="300" verticalDpi="300" orientation="portrait" paperSize="9" scale="58" r:id="rId1"/>
  <headerFooter alignWithMargins="0">
    <oddHeader>&amp;R&amp;"Times New Roman,Félkövér dőlt"&amp;11 17. melléklet a ........./2021. (........)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757" customWidth="1"/>
    <col min="2" max="2" width="56.00390625" style="757" customWidth="1"/>
    <col min="3" max="5" width="20.625" style="758" customWidth="1"/>
    <col min="6" max="6" width="9.375" style="757" customWidth="1"/>
    <col min="7" max="7" width="12.625" style="757" customWidth="1"/>
    <col min="8" max="16384" width="9.375" style="757" customWidth="1"/>
  </cols>
  <sheetData>
    <row r="1" spans="1:5" ht="36.75" customHeight="1">
      <c r="A1" s="1373" t="s">
        <v>757</v>
      </c>
      <c r="B1" s="1373"/>
      <c r="C1" s="1373"/>
      <c r="D1" s="1373"/>
      <c r="E1" s="1373"/>
    </row>
    <row r="2" spans="1:5" ht="15" customHeight="1">
      <c r="A2" s="1374" t="s">
        <v>491</v>
      </c>
      <c r="B2" s="1374"/>
      <c r="C2" s="1374"/>
      <c r="D2" s="1374"/>
      <c r="E2" s="1374"/>
    </row>
    <row r="3" spans="1:5" ht="15">
      <c r="A3" s="759"/>
      <c r="B3" s="759"/>
      <c r="C3" s="760"/>
      <c r="D3" s="760"/>
      <c r="E3" s="761" t="s">
        <v>758</v>
      </c>
    </row>
    <row r="4" spans="1:7" s="764" customFormat="1" ht="63.75">
      <c r="A4" s="689" t="s">
        <v>457</v>
      </c>
      <c r="B4" s="28" t="s">
        <v>759</v>
      </c>
      <c r="C4" s="762" t="s">
        <v>760</v>
      </c>
      <c r="D4" s="762" t="s">
        <v>761</v>
      </c>
      <c r="E4" s="763" t="s">
        <v>762</v>
      </c>
      <c r="G4" s="765"/>
    </row>
    <row r="5" spans="1:5" s="764" customFormat="1" ht="12" customHeight="1">
      <c r="A5" s="766">
        <v>1</v>
      </c>
      <c r="B5" s="767">
        <v>2</v>
      </c>
      <c r="C5" s="768">
        <v>3</v>
      </c>
      <c r="D5" s="768">
        <v>4</v>
      </c>
      <c r="E5" s="769">
        <v>5</v>
      </c>
    </row>
    <row r="6" spans="1:5" s="764" customFormat="1" ht="18" customHeight="1">
      <c r="A6" s="770" t="s">
        <v>6</v>
      </c>
      <c r="B6" s="771"/>
      <c r="C6" s="772">
        <v>0</v>
      </c>
      <c r="D6" s="772">
        <v>0</v>
      </c>
      <c r="E6" s="773"/>
    </row>
    <row r="7" spans="1:5" s="764" customFormat="1" ht="18" customHeight="1">
      <c r="A7" s="774" t="s">
        <v>28</v>
      </c>
      <c r="B7" s="775"/>
      <c r="C7" s="776">
        <v>0</v>
      </c>
      <c r="D7" s="776">
        <v>0</v>
      </c>
      <c r="E7" s="777"/>
    </row>
    <row r="8" spans="1:5" s="764" customFormat="1" ht="18" customHeight="1">
      <c r="A8" s="774" t="s">
        <v>31</v>
      </c>
      <c r="B8" s="778"/>
      <c r="C8" s="776"/>
      <c r="D8" s="776"/>
      <c r="E8" s="777"/>
    </row>
    <row r="9" spans="1:5" s="764" customFormat="1" ht="18" customHeight="1">
      <c r="A9" s="770" t="s">
        <v>34</v>
      </c>
      <c r="B9" s="775"/>
      <c r="C9" s="779"/>
      <c r="D9" s="779"/>
      <c r="E9" s="777"/>
    </row>
    <row r="10" spans="1:5" s="764" customFormat="1" ht="18" customHeight="1">
      <c r="A10" s="774" t="s">
        <v>37</v>
      </c>
      <c r="B10" s="780"/>
      <c r="C10" s="781"/>
      <c r="D10" s="781"/>
      <c r="E10" s="782"/>
    </row>
    <row r="11" spans="1:5" s="764" customFormat="1" ht="18" customHeight="1">
      <c r="A11" s="774" t="s">
        <v>40</v>
      </c>
      <c r="B11" s="783"/>
      <c r="C11" s="784"/>
      <c r="D11" s="784"/>
      <c r="E11" s="782"/>
    </row>
    <row r="12" spans="1:5" s="764" customFormat="1" ht="18" customHeight="1">
      <c r="A12" s="770" t="s">
        <v>43</v>
      </c>
      <c r="B12" s="783"/>
      <c r="C12" s="784"/>
      <c r="D12" s="784"/>
      <c r="E12" s="782"/>
    </row>
    <row r="13" spans="1:5" s="764" customFormat="1" ht="18" customHeight="1">
      <c r="A13" s="774" t="s">
        <v>46</v>
      </c>
      <c r="B13" s="783"/>
      <c r="C13" s="784"/>
      <c r="D13" s="784"/>
      <c r="E13" s="782"/>
    </row>
    <row r="14" spans="1:5" s="764" customFormat="1" ht="18" customHeight="1">
      <c r="A14" s="774" t="s">
        <v>49</v>
      </c>
      <c r="B14" s="783"/>
      <c r="C14" s="784"/>
      <c r="D14" s="784"/>
      <c r="E14" s="782"/>
    </row>
    <row r="15" spans="1:5" s="764" customFormat="1" ht="18" customHeight="1">
      <c r="A15" s="785" t="s">
        <v>52</v>
      </c>
      <c r="B15" s="786"/>
      <c r="C15" s="787"/>
      <c r="D15" s="787"/>
      <c r="E15" s="788"/>
    </row>
    <row r="16" spans="1:5" s="764" customFormat="1" ht="15">
      <c r="A16" s="789" t="s">
        <v>54</v>
      </c>
      <c r="B16" s="790" t="s">
        <v>763</v>
      </c>
      <c r="C16" s="791">
        <f>SUM(C6:C15)</f>
        <v>0</v>
      </c>
      <c r="D16" s="791">
        <f>SUM(D6:D15)</f>
        <v>0</v>
      </c>
      <c r="E16" s="792">
        <f>SUM(E6:E15)</f>
        <v>0</v>
      </c>
    </row>
    <row r="17" spans="1:5" s="764" customFormat="1" ht="15">
      <c r="A17" s="785" t="s">
        <v>56</v>
      </c>
      <c r="B17" s="793"/>
      <c r="C17" s="794"/>
      <c r="D17" s="794"/>
      <c r="E17" s="795"/>
    </row>
    <row r="18" spans="1:5" s="764" customFormat="1" ht="15">
      <c r="A18" s="789" t="s">
        <v>58</v>
      </c>
      <c r="B18" s="790" t="s">
        <v>764</v>
      </c>
      <c r="C18" s="791">
        <f>SUM(C17:C17)</f>
        <v>0</v>
      </c>
      <c r="D18" s="791">
        <f>SUM(D17:D17)</f>
        <v>0</v>
      </c>
      <c r="E18" s="792">
        <f>SUM(E17:E17)</f>
        <v>0</v>
      </c>
    </row>
    <row r="19" spans="1:5" s="764" customFormat="1" ht="15">
      <c r="A19" s="770" t="s">
        <v>60</v>
      </c>
      <c r="B19" s="796"/>
      <c r="C19" s="797"/>
      <c r="D19" s="797"/>
      <c r="E19" s="798"/>
    </row>
    <row r="20" spans="1:5" s="764" customFormat="1" ht="15">
      <c r="A20" s="774" t="s">
        <v>62</v>
      </c>
      <c r="B20" s="799"/>
      <c r="C20" s="800"/>
      <c r="D20" s="800"/>
      <c r="E20" s="782"/>
    </row>
    <row r="21" spans="1:5" s="764" customFormat="1" ht="15">
      <c r="A21" s="770" t="s">
        <v>64</v>
      </c>
      <c r="B21" s="801"/>
      <c r="C21" s="800"/>
      <c r="D21" s="800"/>
      <c r="E21" s="782"/>
    </row>
    <row r="22" spans="1:5" s="764" customFormat="1" ht="15">
      <c r="A22" s="774" t="s">
        <v>66</v>
      </c>
      <c r="B22" s="801"/>
      <c r="C22" s="800"/>
      <c r="D22" s="800"/>
      <c r="E22" s="782"/>
    </row>
    <row r="23" spans="1:5" s="764" customFormat="1" ht="15">
      <c r="A23" s="802" t="s">
        <v>69</v>
      </c>
      <c r="B23" s="803"/>
      <c r="C23" s="804"/>
      <c r="D23" s="804"/>
      <c r="E23" s="788"/>
    </row>
    <row r="24" spans="1:5" s="764" customFormat="1" ht="15">
      <c r="A24" s="789" t="s">
        <v>72</v>
      </c>
      <c r="B24" s="790" t="s">
        <v>765</v>
      </c>
      <c r="C24" s="791">
        <f>SUM(C19:C23)</f>
        <v>0</v>
      </c>
      <c r="D24" s="791">
        <f>SUM(D19:D23)</f>
        <v>0</v>
      </c>
      <c r="E24" s="792">
        <f>SUM(E19:E23)</f>
        <v>0</v>
      </c>
    </row>
    <row r="25" spans="1:5" s="764" customFormat="1" ht="27" customHeight="1">
      <c r="A25" s="805" t="s">
        <v>75</v>
      </c>
      <c r="B25" s="806" t="s">
        <v>766</v>
      </c>
      <c r="C25" s="807">
        <f>SUM(C24,C18,C16)</f>
        <v>0</v>
      </c>
      <c r="D25" s="807">
        <f>SUM(D24,D18,D16)</f>
        <v>0</v>
      </c>
      <c r="E25" s="808">
        <f>SUM(E24,E18,E16)</f>
        <v>0</v>
      </c>
    </row>
    <row r="28" spans="1:5" ht="15">
      <c r="A28" s="809"/>
      <c r="B28" s="810"/>
      <c r="C28" s="809"/>
      <c r="D28" s="809"/>
      <c r="E28" s="809"/>
    </row>
    <row r="29" spans="1:5" ht="15">
      <c r="A29" s="809"/>
      <c r="B29" s="810"/>
      <c r="C29" s="809"/>
      <c r="D29" s="809"/>
      <c r="E29" s="809"/>
    </row>
    <row r="30" spans="1:6" ht="15">
      <c r="A30" s="809"/>
      <c r="B30" s="810"/>
      <c r="C30" s="809"/>
      <c r="D30" s="809"/>
      <c r="E30" s="809"/>
      <c r="F30" s="811"/>
    </row>
    <row r="31" spans="1:5" ht="15">
      <c r="A31" s="809"/>
      <c r="B31" s="810"/>
      <c r="C31" s="809"/>
      <c r="D31" s="809"/>
      <c r="E31" s="809"/>
    </row>
    <row r="32" spans="1:5" ht="15">
      <c r="A32" s="809"/>
      <c r="B32" s="810"/>
      <c r="C32" s="809"/>
      <c r="D32" s="809"/>
      <c r="E32" s="809"/>
    </row>
    <row r="33" spans="1:5" ht="15">
      <c r="A33" s="809"/>
      <c r="B33" s="810"/>
      <c r="C33" s="809"/>
      <c r="D33" s="809"/>
      <c r="E33" s="809"/>
    </row>
    <row r="34" spans="1:5" ht="15">
      <c r="A34" s="809"/>
      <c r="B34" s="810"/>
      <c r="C34" s="809"/>
      <c r="D34" s="809"/>
      <c r="E34" s="809"/>
    </row>
    <row r="35" spans="1:5" ht="15">
      <c r="A35" s="809"/>
      <c r="B35" s="810"/>
      <c r="C35" s="809"/>
      <c r="D35" s="809"/>
      <c r="E35" s="809"/>
    </row>
    <row r="36" spans="1:5" ht="15">
      <c r="A36" s="809"/>
      <c r="B36" s="810"/>
      <c r="C36" s="809"/>
      <c r="D36" s="809"/>
      <c r="E36" s="809"/>
    </row>
    <row r="37" spans="1:5" ht="15">
      <c r="A37" s="809"/>
      <c r="B37" s="809"/>
      <c r="C37" s="809"/>
      <c r="D37" s="809"/>
      <c r="E37" s="809"/>
    </row>
    <row r="38" spans="1:5" ht="15">
      <c r="A38" s="809"/>
      <c r="B38" s="809"/>
      <c r="C38" s="809"/>
      <c r="D38" s="809"/>
      <c r="E38" s="809"/>
    </row>
    <row r="39" spans="1:5" ht="15">
      <c r="A39" s="809"/>
      <c r="B39" s="809"/>
      <c r="C39" s="809"/>
      <c r="D39" s="809"/>
      <c r="E39" s="809"/>
    </row>
    <row r="40" spans="1:5" ht="15">
      <c r="A40" s="809"/>
      <c r="B40" s="809"/>
      <c r="C40" s="809"/>
      <c r="D40" s="809"/>
      <c r="E40" s="809"/>
    </row>
    <row r="41" spans="1:5" ht="15">
      <c r="A41" s="809"/>
      <c r="B41" s="809"/>
      <c r="C41" s="809"/>
      <c r="D41" s="809"/>
      <c r="E41" s="809"/>
    </row>
    <row r="42" spans="1:5" ht="15">
      <c r="A42" s="809"/>
      <c r="B42" s="809"/>
      <c r="C42" s="809"/>
      <c r="D42" s="809"/>
      <c r="E42" s="809"/>
    </row>
    <row r="43" spans="1:5" ht="15">
      <c r="A43" s="809"/>
      <c r="B43" s="809"/>
      <c r="C43" s="809"/>
      <c r="D43" s="809"/>
      <c r="E43" s="809"/>
    </row>
    <row r="44" spans="1:5" ht="15">
      <c r="A44" s="809"/>
      <c r="B44" s="809"/>
      <c r="C44" s="809"/>
      <c r="D44" s="809"/>
      <c r="E44" s="809"/>
    </row>
  </sheetData>
  <sheetProtection selectLockedCells="1" selectUnlockedCells="1"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5118110236220472"/>
  <pageSetup firstPageNumber="53" useFirstPageNumber="1" fitToHeight="0" fitToWidth="1" horizontalDpi="300" verticalDpi="300" orientation="portrait" paperSize="9" scale="80" r:id="rId1"/>
  <headerFooter alignWithMargins="0">
    <oddHeader>&amp;R&amp;"Times New Roman CE,Félkövér dőlt"&amp;11 18. melléklet a ........./2021.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19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12.875" style="20" customWidth="1"/>
    <col min="2" max="2" width="68.375" style="20" customWidth="1"/>
    <col min="3" max="3" width="8.875" style="20" customWidth="1"/>
    <col min="4" max="4" width="14.875" style="21" customWidth="1"/>
    <col min="5" max="8" width="14.875" style="22" customWidth="1"/>
    <col min="9" max="16384" width="9.375" style="22" customWidth="1"/>
  </cols>
  <sheetData>
    <row r="1" spans="1:8" ht="60" customHeight="1">
      <c r="A1" s="1287" t="s">
        <v>288</v>
      </c>
      <c r="B1" s="1287"/>
      <c r="C1" s="1287"/>
      <c r="D1" s="1287"/>
      <c r="E1" s="1287"/>
      <c r="F1" s="1287"/>
      <c r="G1" s="1287"/>
      <c r="H1" s="1287"/>
    </row>
    <row r="2" spans="1:8" ht="19.5" customHeight="1">
      <c r="A2" s="1288" t="s">
        <v>10</v>
      </c>
      <c r="B2" s="1288"/>
      <c r="C2" s="1288"/>
      <c r="D2" s="1288"/>
      <c r="E2" s="1288"/>
      <c r="F2" s="1288"/>
      <c r="G2" s="1288"/>
      <c r="H2" s="1288"/>
    </row>
    <row r="3" spans="1:8" ht="19.5" customHeight="1">
      <c r="A3" s="1286"/>
      <c r="B3" s="1286"/>
      <c r="C3" s="23"/>
      <c r="D3" s="24"/>
      <c r="G3" s="24"/>
      <c r="H3" s="24" t="s">
        <v>11</v>
      </c>
    </row>
    <row r="4" spans="1:8" ht="37.5" customHeight="1">
      <c r="A4" s="1013" t="s">
        <v>12</v>
      </c>
      <c r="B4" s="1014" t="s">
        <v>13</v>
      </c>
      <c r="C4" s="1014" t="s">
        <v>14</v>
      </c>
      <c r="D4" s="1014" t="s">
        <v>15</v>
      </c>
      <c r="E4" s="1015" t="s">
        <v>815</v>
      </c>
      <c r="F4" s="1015" t="s">
        <v>814</v>
      </c>
      <c r="G4" s="1015" t="s">
        <v>813</v>
      </c>
      <c r="H4" s="1016" t="s">
        <v>18</v>
      </c>
    </row>
    <row r="5" spans="1:8" s="31" customFormat="1" ht="12" customHeight="1">
      <c r="A5" s="1017" t="s">
        <v>19</v>
      </c>
      <c r="B5" s="1018" t="s">
        <v>20</v>
      </c>
      <c r="C5" s="1018" t="s">
        <v>21</v>
      </c>
      <c r="D5" s="1018" t="s">
        <v>22</v>
      </c>
      <c r="E5" s="1019" t="s">
        <v>23</v>
      </c>
      <c r="F5" s="1018" t="s">
        <v>24</v>
      </c>
      <c r="G5" s="1018" t="s">
        <v>25</v>
      </c>
      <c r="H5" s="1020" t="s">
        <v>293</v>
      </c>
    </row>
    <row r="6" spans="1:8" s="820" customFormat="1" ht="19.5" customHeight="1">
      <c r="A6" s="1034" t="s">
        <v>6</v>
      </c>
      <c r="B6" s="1035" t="s">
        <v>26</v>
      </c>
      <c r="C6" s="1036" t="s">
        <v>27</v>
      </c>
      <c r="D6" s="35"/>
      <c r="E6" s="817">
        <v>33723</v>
      </c>
      <c r="F6" s="818">
        <v>73588</v>
      </c>
      <c r="G6" s="818">
        <v>20444</v>
      </c>
      <c r="H6" s="819">
        <f>SUM(D6:G6)</f>
        <v>127755</v>
      </c>
    </row>
    <row r="7" spans="1:8" s="820" customFormat="1" ht="19.5" customHeight="1">
      <c r="A7" s="1021" t="s">
        <v>28</v>
      </c>
      <c r="B7" s="1022" t="s">
        <v>29</v>
      </c>
      <c r="C7" s="1023" t="s">
        <v>30</v>
      </c>
      <c r="D7" s="40">
        <v>13086870</v>
      </c>
      <c r="E7" s="821"/>
      <c r="F7" s="818">
        <v>926350</v>
      </c>
      <c r="G7" s="818">
        <v>1039880</v>
      </c>
      <c r="H7" s="822">
        <f aca="true" t="shared" si="0" ref="H7:H45">SUM(D7:G7)</f>
        <v>15053100</v>
      </c>
    </row>
    <row r="8" spans="1:8" s="820" customFormat="1" ht="19.5" customHeight="1">
      <c r="A8" s="1021" t="s">
        <v>31</v>
      </c>
      <c r="B8" s="1022" t="s">
        <v>32</v>
      </c>
      <c r="C8" s="1023" t="s">
        <v>33</v>
      </c>
      <c r="D8" s="40">
        <v>8070506</v>
      </c>
      <c r="E8" s="821">
        <v>79766</v>
      </c>
      <c r="F8" s="818">
        <v>398359</v>
      </c>
      <c r="G8" s="818">
        <v>-1876653</v>
      </c>
      <c r="H8" s="822">
        <f t="shared" si="0"/>
        <v>6671978</v>
      </c>
    </row>
    <row r="9" spans="1:8" s="820" customFormat="1" ht="19.5" customHeight="1">
      <c r="A9" s="1021" t="s">
        <v>34</v>
      </c>
      <c r="B9" s="1022" t="s">
        <v>35</v>
      </c>
      <c r="C9" s="1023" t="s">
        <v>36</v>
      </c>
      <c r="D9" s="40">
        <v>1800000</v>
      </c>
      <c r="E9" s="821">
        <v>30080</v>
      </c>
      <c r="F9" s="818">
        <v>325098</v>
      </c>
      <c r="G9" s="818">
        <v>66194</v>
      </c>
      <c r="H9" s="822">
        <f t="shared" si="0"/>
        <v>2221372</v>
      </c>
    </row>
    <row r="10" spans="1:8" s="820" customFormat="1" ht="19.5" customHeight="1">
      <c r="A10" s="1021" t="s">
        <v>37</v>
      </c>
      <c r="B10" s="1022" t="s">
        <v>38</v>
      </c>
      <c r="C10" s="1023" t="s">
        <v>39</v>
      </c>
      <c r="D10" s="40"/>
      <c r="E10" s="821"/>
      <c r="F10" s="818">
        <v>563650</v>
      </c>
      <c r="G10" s="818">
        <v>306400</v>
      </c>
      <c r="H10" s="822">
        <f t="shared" si="0"/>
        <v>870050</v>
      </c>
    </row>
    <row r="11" spans="1:8" s="820" customFormat="1" ht="19.5" customHeight="1">
      <c r="A11" s="1021" t="s">
        <v>40</v>
      </c>
      <c r="B11" s="1022" t="s">
        <v>41</v>
      </c>
      <c r="C11" s="1023" t="s">
        <v>42</v>
      </c>
      <c r="D11" s="40"/>
      <c r="E11" s="821"/>
      <c r="F11" s="818">
        <v>274142</v>
      </c>
      <c r="G11" s="818"/>
      <c r="H11" s="822">
        <f t="shared" si="0"/>
        <v>274142</v>
      </c>
    </row>
    <row r="12" spans="1:8" s="820" customFormat="1" ht="19.5" customHeight="1">
      <c r="A12" s="1025" t="s">
        <v>43</v>
      </c>
      <c r="B12" s="1026" t="s">
        <v>44</v>
      </c>
      <c r="C12" s="1027" t="s">
        <v>45</v>
      </c>
      <c r="D12" s="44">
        <f>+D6+D7+D8+D9+D10+D11</f>
        <v>22957376</v>
      </c>
      <c r="E12" s="44">
        <f>+E6+E7+E8+E9+E10+E11</f>
        <v>143569</v>
      </c>
      <c r="F12" s="44">
        <f>+F6+F7+F8+F9+F10+F11</f>
        <v>2561187</v>
      </c>
      <c r="G12" s="44">
        <f>+G6+G7+G8+G9+G10+G11</f>
        <v>-443735</v>
      </c>
      <c r="H12" s="849">
        <f t="shared" si="0"/>
        <v>25218397</v>
      </c>
    </row>
    <row r="13" spans="1:8" s="820" customFormat="1" ht="19.5" customHeight="1">
      <c r="A13" s="1021" t="s">
        <v>46</v>
      </c>
      <c r="B13" s="1022" t="s">
        <v>47</v>
      </c>
      <c r="C13" s="1023" t="s">
        <v>48</v>
      </c>
      <c r="D13" s="40"/>
      <c r="E13" s="821"/>
      <c r="F13" s="823"/>
      <c r="G13" s="823"/>
      <c r="H13" s="822"/>
    </row>
    <row r="14" spans="1:8" s="820" customFormat="1" ht="19.5" customHeight="1">
      <c r="A14" s="1021" t="s">
        <v>49</v>
      </c>
      <c r="B14" s="1022" t="s">
        <v>50</v>
      </c>
      <c r="C14" s="1023" t="s">
        <v>51</v>
      </c>
      <c r="D14" s="40">
        <f>SUM(D15:D21)</f>
        <v>14882800</v>
      </c>
      <c r="E14" s="40">
        <f>SUM(E15:E21)</f>
        <v>16691868</v>
      </c>
      <c r="F14" s="40">
        <f>SUM(F15:F21)</f>
        <v>8854745</v>
      </c>
      <c r="G14" s="40">
        <f>SUM(G15:G21)</f>
        <v>4886326</v>
      </c>
      <c r="H14" s="822">
        <f t="shared" si="0"/>
        <v>45315739</v>
      </c>
    </row>
    <row r="15" spans="1:8" s="820" customFormat="1" ht="19.5" customHeight="1">
      <c r="A15" s="1021" t="s">
        <v>52</v>
      </c>
      <c r="B15" s="1028" t="s">
        <v>53</v>
      </c>
      <c r="C15" s="1029" t="s">
        <v>51</v>
      </c>
      <c r="D15" s="413"/>
      <c r="E15" s="824"/>
      <c r="F15" s="825"/>
      <c r="G15" s="825"/>
      <c r="H15" s="822"/>
    </row>
    <row r="16" spans="1:8" s="820" customFormat="1" ht="19.5" customHeight="1">
      <c r="A16" s="1021" t="s">
        <v>54</v>
      </c>
      <c r="B16" s="1028" t="s">
        <v>55</v>
      </c>
      <c r="C16" s="1029" t="s">
        <v>51</v>
      </c>
      <c r="D16" s="413"/>
      <c r="E16" s="824"/>
      <c r="F16" s="825">
        <v>8267245</v>
      </c>
      <c r="G16" s="825">
        <v>3527524</v>
      </c>
      <c r="H16" s="822">
        <f t="shared" si="0"/>
        <v>11794769</v>
      </c>
    </row>
    <row r="17" spans="1:8" s="820" customFormat="1" ht="19.5" customHeight="1">
      <c r="A17" s="1021" t="s">
        <v>56</v>
      </c>
      <c r="B17" s="1028" t="s">
        <v>57</v>
      </c>
      <c r="C17" s="1029" t="s">
        <v>51</v>
      </c>
      <c r="D17" s="413"/>
      <c r="E17" s="824"/>
      <c r="F17" s="825"/>
      <c r="G17" s="825"/>
      <c r="H17" s="822"/>
    </row>
    <row r="18" spans="1:8" s="820" customFormat="1" ht="19.5" customHeight="1">
      <c r="A18" s="1021" t="s">
        <v>58</v>
      </c>
      <c r="B18" s="1028" t="s">
        <v>59</v>
      </c>
      <c r="C18" s="1029" t="s">
        <v>51</v>
      </c>
      <c r="D18" s="413"/>
      <c r="E18" s="824">
        <v>572468</v>
      </c>
      <c r="F18" s="825"/>
      <c r="G18" s="825">
        <v>1039499</v>
      </c>
      <c r="H18" s="822">
        <f t="shared" si="0"/>
        <v>1611967</v>
      </c>
    </row>
    <row r="19" spans="1:8" s="820" customFormat="1" ht="19.5" customHeight="1">
      <c r="A19" s="1021" t="s">
        <v>60</v>
      </c>
      <c r="B19" s="1028" t="s">
        <v>61</v>
      </c>
      <c r="C19" s="1029" t="s">
        <v>51</v>
      </c>
      <c r="D19" s="413">
        <v>14882800</v>
      </c>
      <c r="E19" s="824"/>
      <c r="F19" s="825">
        <v>587500</v>
      </c>
      <c r="G19" s="825">
        <v>-530000</v>
      </c>
      <c r="H19" s="822">
        <f t="shared" si="0"/>
        <v>14940300</v>
      </c>
    </row>
    <row r="20" spans="1:8" s="820" customFormat="1" ht="19.5" customHeight="1">
      <c r="A20" s="1021" t="s">
        <v>62</v>
      </c>
      <c r="B20" s="1028" t="s">
        <v>63</v>
      </c>
      <c r="C20" s="1029" t="s">
        <v>51</v>
      </c>
      <c r="D20" s="413"/>
      <c r="E20" s="824">
        <v>16119400</v>
      </c>
      <c r="F20" s="825"/>
      <c r="G20" s="825">
        <v>849303</v>
      </c>
      <c r="H20" s="822">
        <f t="shared" si="0"/>
        <v>16968703</v>
      </c>
    </row>
    <row r="21" spans="1:8" s="820" customFormat="1" ht="19.5" customHeight="1">
      <c r="A21" s="1038" t="s">
        <v>64</v>
      </c>
      <c r="B21" s="1063" t="s">
        <v>65</v>
      </c>
      <c r="C21" s="1039" t="s">
        <v>51</v>
      </c>
      <c r="D21" s="414"/>
      <c r="E21" s="826"/>
      <c r="F21" s="827"/>
      <c r="G21" s="827"/>
      <c r="H21" s="840"/>
    </row>
    <row r="22" spans="1:8" s="820" customFormat="1" ht="19.5" customHeight="1">
      <c r="A22" s="1042" t="s">
        <v>66</v>
      </c>
      <c r="B22" s="1043" t="s">
        <v>67</v>
      </c>
      <c r="C22" s="1044" t="s">
        <v>68</v>
      </c>
      <c r="D22" s="52">
        <f>SUM(D12+D13+D14)</f>
        <v>37840176</v>
      </c>
      <c r="E22" s="52">
        <f>SUM(E12+E13+E14)</f>
        <v>16835437</v>
      </c>
      <c r="F22" s="52">
        <f>SUM(F12+F13+F14)</f>
        <v>11415932</v>
      </c>
      <c r="G22" s="52">
        <f>SUM(G12+G13+G14)</f>
        <v>4442591</v>
      </c>
      <c r="H22" s="850">
        <f>SUM(D22:G22)</f>
        <v>70534136</v>
      </c>
    </row>
    <row r="23" spans="1:8" s="820" customFormat="1" ht="19.5" customHeight="1">
      <c r="A23" s="1034" t="s">
        <v>69</v>
      </c>
      <c r="B23" s="1035" t="s">
        <v>70</v>
      </c>
      <c r="C23" s="1036" t="s">
        <v>71</v>
      </c>
      <c r="D23" s="80"/>
      <c r="E23" s="817"/>
      <c r="F23" s="818"/>
      <c r="G23" s="818"/>
      <c r="H23" s="828"/>
    </row>
    <row r="24" spans="1:8" s="820" customFormat="1" ht="19.5" customHeight="1">
      <c r="A24" s="1021" t="s">
        <v>72</v>
      </c>
      <c r="B24" s="1022" t="s">
        <v>73</v>
      </c>
      <c r="C24" s="1023" t="s">
        <v>74</v>
      </c>
      <c r="D24" s="61">
        <f>SUM(D25:D30)</f>
        <v>0</v>
      </c>
      <c r="E24" s="821">
        <v>13444707</v>
      </c>
      <c r="F24" s="818">
        <v>229232755</v>
      </c>
      <c r="G24" s="818"/>
      <c r="H24" s="822">
        <f t="shared" si="0"/>
        <v>242677462</v>
      </c>
    </row>
    <row r="25" spans="1:8" s="820" customFormat="1" ht="19.5" customHeight="1">
      <c r="A25" s="1021" t="s">
        <v>75</v>
      </c>
      <c r="B25" s="1028" t="s">
        <v>76</v>
      </c>
      <c r="C25" s="1029" t="s">
        <v>74</v>
      </c>
      <c r="D25" s="93"/>
      <c r="E25" s="824"/>
      <c r="F25" s="829"/>
      <c r="G25" s="829"/>
      <c r="H25" s="822"/>
    </row>
    <row r="26" spans="1:8" s="820" customFormat="1" ht="19.5" customHeight="1">
      <c r="A26" s="1021" t="s">
        <v>77</v>
      </c>
      <c r="B26" s="1028" t="s">
        <v>78</v>
      </c>
      <c r="C26" s="1029" t="s">
        <v>74</v>
      </c>
      <c r="D26" s="93"/>
      <c r="E26" s="824"/>
      <c r="F26" s="829"/>
      <c r="G26" s="829"/>
      <c r="H26" s="822"/>
    </row>
    <row r="27" spans="1:8" s="820" customFormat="1" ht="19.5" customHeight="1">
      <c r="A27" s="1021" t="s">
        <v>79</v>
      </c>
      <c r="B27" s="1028" t="s">
        <v>80</v>
      </c>
      <c r="C27" s="1029" t="s">
        <v>74</v>
      </c>
      <c r="D27" s="93"/>
      <c r="E27" s="824"/>
      <c r="F27" s="829"/>
      <c r="G27" s="829"/>
      <c r="H27" s="822"/>
    </row>
    <row r="28" spans="1:8" s="820" customFormat="1" ht="19.5" customHeight="1">
      <c r="A28" s="1021" t="s">
        <v>81</v>
      </c>
      <c r="B28" s="1028" t="s">
        <v>82</v>
      </c>
      <c r="C28" s="1029" t="s">
        <v>74</v>
      </c>
      <c r="D28" s="93"/>
      <c r="E28" s="824">
        <v>6846570</v>
      </c>
      <c r="F28" s="829"/>
      <c r="G28" s="829"/>
      <c r="H28" s="822">
        <f t="shared" si="0"/>
        <v>6846570</v>
      </c>
    </row>
    <row r="29" spans="1:8" s="820" customFormat="1" ht="19.5" customHeight="1">
      <c r="A29" s="1021" t="s">
        <v>83</v>
      </c>
      <c r="B29" s="1028" t="s">
        <v>84</v>
      </c>
      <c r="C29" s="1029" t="s">
        <v>74</v>
      </c>
      <c r="D29" s="93"/>
      <c r="E29" s="824">
        <v>6598137</v>
      </c>
      <c r="F29" s="829"/>
      <c r="G29" s="829"/>
      <c r="H29" s="822">
        <f t="shared" si="0"/>
        <v>6598137</v>
      </c>
    </row>
    <row r="30" spans="1:8" s="820" customFormat="1" ht="19.5" customHeight="1">
      <c r="A30" s="1038" t="s">
        <v>85</v>
      </c>
      <c r="B30" s="1063" t="s">
        <v>86</v>
      </c>
      <c r="C30" s="1039" t="s">
        <v>74</v>
      </c>
      <c r="D30" s="414"/>
      <c r="E30" s="826"/>
      <c r="F30" s="831"/>
      <c r="G30" s="831"/>
      <c r="H30" s="840"/>
    </row>
    <row r="31" spans="1:8" s="820" customFormat="1" ht="19.5" customHeight="1">
      <c r="A31" s="1046" t="s">
        <v>87</v>
      </c>
      <c r="B31" s="1047" t="s">
        <v>88</v>
      </c>
      <c r="C31" s="1048" t="s">
        <v>89</v>
      </c>
      <c r="D31" s="55">
        <f>SUM(D23+D24)</f>
        <v>0</v>
      </c>
      <c r="E31" s="55">
        <f>SUM(E23+E24)</f>
        <v>13444707</v>
      </c>
      <c r="F31" s="55">
        <f>SUM(F23+F24)</f>
        <v>229232755</v>
      </c>
      <c r="G31" s="55">
        <f>SUM(G23+G24)</f>
        <v>0</v>
      </c>
      <c r="H31" s="850">
        <f t="shared" si="0"/>
        <v>242677462</v>
      </c>
    </row>
    <row r="32" spans="1:8" s="820" customFormat="1" ht="19.5" customHeight="1">
      <c r="A32" s="1034" t="s">
        <v>90</v>
      </c>
      <c r="B32" s="1040" t="s">
        <v>91</v>
      </c>
      <c r="C32" s="1041" t="s">
        <v>92</v>
      </c>
      <c r="D32" s="415"/>
      <c r="E32" s="817"/>
      <c r="F32" s="818"/>
      <c r="G32" s="818"/>
      <c r="H32" s="828"/>
    </row>
    <row r="33" spans="1:8" s="820" customFormat="1" ht="19.5" customHeight="1">
      <c r="A33" s="1021" t="s">
        <v>93</v>
      </c>
      <c r="B33" s="1022" t="s">
        <v>94</v>
      </c>
      <c r="C33" s="1023" t="s">
        <v>95</v>
      </c>
      <c r="D33" s="61">
        <f>SUM(D34:D36)</f>
        <v>20000000</v>
      </c>
      <c r="E33" s="821"/>
      <c r="F33" s="818"/>
      <c r="G33" s="818"/>
      <c r="H33" s="822">
        <f t="shared" si="0"/>
        <v>20000000</v>
      </c>
    </row>
    <row r="34" spans="1:8" s="820" customFormat="1" ht="19.5" customHeight="1">
      <c r="A34" s="1021" t="s">
        <v>96</v>
      </c>
      <c r="B34" s="1064" t="s">
        <v>97</v>
      </c>
      <c r="C34" s="1029" t="s">
        <v>95</v>
      </c>
      <c r="D34" s="93">
        <v>4400000</v>
      </c>
      <c r="E34" s="824"/>
      <c r="F34" s="829"/>
      <c r="G34" s="829"/>
      <c r="H34" s="822">
        <f t="shared" si="0"/>
        <v>4400000</v>
      </c>
    </row>
    <row r="35" spans="1:8" s="820" customFormat="1" ht="19.5" customHeight="1">
      <c r="A35" s="1021" t="s">
        <v>98</v>
      </c>
      <c r="B35" s="1065" t="s">
        <v>99</v>
      </c>
      <c r="C35" s="1029" t="s">
        <v>95</v>
      </c>
      <c r="D35" s="93">
        <v>14500000</v>
      </c>
      <c r="E35" s="824"/>
      <c r="F35" s="829"/>
      <c r="G35" s="829"/>
      <c r="H35" s="822">
        <f t="shared" si="0"/>
        <v>14500000</v>
      </c>
    </row>
    <row r="36" spans="1:8" s="820" customFormat="1" ht="19.5" customHeight="1">
      <c r="A36" s="1021" t="s">
        <v>100</v>
      </c>
      <c r="B36" s="1065" t="s">
        <v>101</v>
      </c>
      <c r="C36" s="1029" t="s">
        <v>95</v>
      </c>
      <c r="D36" s="93">
        <v>1100000</v>
      </c>
      <c r="E36" s="824"/>
      <c r="F36" s="829"/>
      <c r="G36" s="829"/>
      <c r="H36" s="822">
        <f t="shared" si="0"/>
        <v>1100000</v>
      </c>
    </row>
    <row r="37" spans="1:8" s="820" customFormat="1" ht="19.5" customHeight="1">
      <c r="A37" s="1021" t="s">
        <v>102</v>
      </c>
      <c r="B37" s="1066" t="s">
        <v>103</v>
      </c>
      <c r="C37" s="1023" t="s">
        <v>104</v>
      </c>
      <c r="D37" s="61">
        <f>SUM(D38:D39)</f>
        <v>50000000</v>
      </c>
      <c r="E37" s="821"/>
      <c r="F37" s="818"/>
      <c r="G37" s="818"/>
      <c r="H37" s="822">
        <f t="shared" si="0"/>
        <v>50000000</v>
      </c>
    </row>
    <row r="38" spans="1:8" s="820" customFormat="1" ht="19.5" customHeight="1">
      <c r="A38" s="1021" t="s">
        <v>105</v>
      </c>
      <c r="B38" s="1065" t="s">
        <v>106</v>
      </c>
      <c r="C38" s="1029" t="s">
        <v>104</v>
      </c>
      <c r="D38" s="93">
        <v>50000000</v>
      </c>
      <c r="E38" s="824"/>
      <c r="F38" s="829"/>
      <c r="G38" s="829"/>
      <c r="H38" s="822">
        <f t="shared" si="0"/>
        <v>50000000</v>
      </c>
    </row>
    <row r="39" spans="1:8" s="820" customFormat="1" ht="19.5" customHeight="1">
      <c r="A39" s="1021" t="s">
        <v>107</v>
      </c>
      <c r="B39" s="1065" t="s">
        <v>108</v>
      </c>
      <c r="C39" s="1029" t="s">
        <v>104</v>
      </c>
      <c r="D39" s="93"/>
      <c r="E39" s="824"/>
      <c r="F39" s="829"/>
      <c r="G39" s="829"/>
      <c r="H39" s="822"/>
    </row>
    <row r="40" spans="1:8" s="820" customFormat="1" ht="19.5" customHeight="1">
      <c r="A40" s="1021" t="s">
        <v>109</v>
      </c>
      <c r="B40" s="1067" t="s">
        <v>110</v>
      </c>
      <c r="C40" s="1023" t="s">
        <v>111</v>
      </c>
      <c r="D40" s="61">
        <v>5000000</v>
      </c>
      <c r="E40" s="821">
        <v>-5000000</v>
      </c>
      <c r="F40" s="818"/>
      <c r="G40" s="818"/>
      <c r="H40" s="822"/>
    </row>
    <row r="41" spans="1:8" s="820" customFormat="1" ht="19.5" customHeight="1">
      <c r="A41" s="1021" t="s">
        <v>112</v>
      </c>
      <c r="B41" s="1066" t="s">
        <v>113</v>
      </c>
      <c r="C41" s="1023" t="s">
        <v>114</v>
      </c>
      <c r="D41" s="61">
        <f>SUM(D42:D43)</f>
        <v>0</v>
      </c>
      <c r="E41" s="821"/>
      <c r="F41" s="818"/>
      <c r="G41" s="818"/>
      <c r="H41" s="822"/>
    </row>
    <row r="42" spans="1:8" s="820" customFormat="1" ht="19.5" customHeight="1">
      <c r="A42" s="1021" t="s">
        <v>115</v>
      </c>
      <c r="B42" s="1065" t="s">
        <v>116</v>
      </c>
      <c r="C42" s="1029" t="s">
        <v>114</v>
      </c>
      <c r="D42" s="93"/>
      <c r="E42" s="824"/>
      <c r="F42" s="829"/>
      <c r="G42" s="829"/>
      <c r="H42" s="822"/>
    </row>
    <row r="43" spans="1:8" s="820" customFormat="1" ht="19.5" customHeight="1">
      <c r="A43" s="1021" t="s">
        <v>117</v>
      </c>
      <c r="B43" s="1065" t="s">
        <v>118</v>
      </c>
      <c r="C43" s="1029" t="s">
        <v>114</v>
      </c>
      <c r="D43" s="93"/>
      <c r="E43" s="824"/>
      <c r="F43" s="829"/>
      <c r="G43" s="829"/>
      <c r="H43" s="822"/>
    </row>
    <row r="44" spans="1:8" s="820" customFormat="1" ht="19.5" customHeight="1">
      <c r="A44" s="1038" t="s">
        <v>119</v>
      </c>
      <c r="B44" s="1052" t="s">
        <v>120</v>
      </c>
      <c r="C44" s="1057" t="s">
        <v>121</v>
      </c>
      <c r="D44" s="416">
        <v>2000000</v>
      </c>
      <c r="E44" s="836"/>
      <c r="F44" s="837"/>
      <c r="G44" s="837"/>
      <c r="H44" s="840">
        <f t="shared" si="0"/>
        <v>2000000</v>
      </c>
    </row>
    <row r="45" spans="1:8" s="820" customFormat="1" ht="19.5" customHeight="1">
      <c r="A45" s="1079" t="s">
        <v>122</v>
      </c>
      <c r="B45" s="1080" t="s">
        <v>123</v>
      </c>
      <c r="C45" s="1015" t="s">
        <v>124</v>
      </c>
      <c r="D45" s="1081">
        <f>SUM(D32+D33+D37+D40+D41+D44)</f>
        <v>77000000</v>
      </c>
      <c r="E45" s="1081">
        <f>SUM(E32+E33+E37+E40+E41+E44)</f>
        <v>-5000000</v>
      </c>
      <c r="F45" s="1081"/>
      <c r="G45" s="1081"/>
      <c r="H45" s="1082">
        <f t="shared" si="0"/>
        <v>72000000</v>
      </c>
    </row>
    <row r="46" spans="1:8" s="820" customFormat="1" ht="19.5" customHeight="1">
      <c r="A46" s="1083" t="s">
        <v>125</v>
      </c>
      <c r="B46" s="1084" t="s">
        <v>126</v>
      </c>
      <c r="C46" s="1085" t="s">
        <v>127</v>
      </c>
      <c r="D46" s="1086">
        <v>1100000</v>
      </c>
      <c r="E46" s="1087"/>
      <c r="F46" s="1087"/>
      <c r="G46" s="1087"/>
      <c r="H46" s="1088">
        <f>SUM(D46:G46)</f>
        <v>1100000</v>
      </c>
    </row>
    <row r="47" spans="1:8" s="820" customFormat="1" ht="19.5" customHeight="1">
      <c r="A47" s="1021" t="s">
        <v>128</v>
      </c>
      <c r="B47" s="1022" t="s">
        <v>129</v>
      </c>
      <c r="C47" s="1023" t="s">
        <v>130</v>
      </c>
      <c r="D47" s="1031"/>
      <c r="E47" s="1070">
        <v>1472374</v>
      </c>
      <c r="F47" s="1070"/>
      <c r="G47" s="1070"/>
      <c r="H47" s="1072">
        <f aca="true" t="shared" si="1" ref="H47:H57">SUM(D47:G47)</f>
        <v>1472374</v>
      </c>
    </row>
    <row r="48" spans="1:8" s="820" customFormat="1" ht="19.5" customHeight="1">
      <c r="A48" s="1021" t="s">
        <v>131</v>
      </c>
      <c r="B48" s="1022" t="s">
        <v>132</v>
      </c>
      <c r="C48" s="1023" t="s">
        <v>133</v>
      </c>
      <c r="D48" s="1031">
        <v>3100000</v>
      </c>
      <c r="E48" s="1070"/>
      <c r="F48" s="1070"/>
      <c r="G48" s="1070"/>
      <c r="H48" s="1072">
        <f t="shared" si="1"/>
        <v>3100000</v>
      </c>
    </row>
    <row r="49" spans="1:8" s="820" customFormat="1" ht="19.5" customHeight="1">
      <c r="A49" s="1021" t="s">
        <v>134</v>
      </c>
      <c r="B49" s="1022" t="s">
        <v>135</v>
      </c>
      <c r="C49" s="1023" t="s">
        <v>136</v>
      </c>
      <c r="D49" s="1031"/>
      <c r="E49" s="1070"/>
      <c r="F49" s="1070"/>
      <c r="G49" s="1070"/>
      <c r="H49" s="1072">
        <f t="shared" si="1"/>
        <v>0</v>
      </c>
    </row>
    <row r="50" spans="1:8" s="820" customFormat="1" ht="19.5" customHeight="1">
      <c r="A50" s="1021" t="s">
        <v>137</v>
      </c>
      <c r="B50" s="1022" t="s">
        <v>138</v>
      </c>
      <c r="C50" s="1023" t="s">
        <v>139</v>
      </c>
      <c r="D50" s="1031">
        <v>4700000</v>
      </c>
      <c r="E50" s="1070"/>
      <c r="F50" s="1070"/>
      <c r="G50" s="1070">
        <v>-147600</v>
      </c>
      <c r="H50" s="1072">
        <f t="shared" si="1"/>
        <v>4552400</v>
      </c>
    </row>
    <row r="51" spans="1:8" s="820" customFormat="1" ht="19.5" customHeight="1">
      <c r="A51" s="1021" t="s">
        <v>140</v>
      </c>
      <c r="B51" s="1022" t="s">
        <v>141</v>
      </c>
      <c r="C51" s="1023" t="s">
        <v>142</v>
      </c>
      <c r="D51" s="1031">
        <v>2369000</v>
      </c>
      <c r="E51" s="1070"/>
      <c r="F51" s="1070"/>
      <c r="G51" s="1070">
        <v>-1378</v>
      </c>
      <c r="H51" s="1072">
        <f t="shared" si="1"/>
        <v>2367622</v>
      </c>
    </row>
    <row r="52" spans="1:8" s="820" customFormat="1" ht="19.5" customHeight="1">
      <c r="A52" s="1021" t="s">
        <v>143</v>
      </c>
      <c r="B52" s="1022" t="s">
        <v>144</v>
      </c>
      <c r="C52" s="1023" t="s">
        <v>145</v>
      </c>
      <c r="D52" s="1024"/>
      <c r="E52" s="1070"/>
      <c r="F52" s="1070"/>
      <c r="G52" s="1070"/>
      <c r="H52" s="1072">
        <f t="shared" si="1"/>
        <v>0</v>
      </c>
    </row>
    <row r="53" spans="1:8" s="820" customFormat="1" ht="19.5" customHeight="1">
      <c r="A53" s="1021" t="s">
        <v>146</v>
      </c>
      <c r="B53" s="1022" t="s">
        <v>147</v>
      </c>
      <c r="C53" s="1023" t="s">
        <v>148</v>
      </c>
      <c r="D53" s="1024"/>
      <c r="E53" s="1070"/>
      <c r="F53" s="1070"/>
      <c r="G53" s="1070"/>
      <c r="H53" s="1072">
        <f t="shared" si="1"/>
        <v>0</v>
      </c>
    </row>
    <row r="54" spans="1:8" s="820" customFormat="1" ht="19.5" customHeight="1">
      <c r="A54" s="1021" t="s">
        <v>149</v>
      </c>
      <c r="B54" s="1022" t="s">
        <v>150</v>
      </c>
      <c r="C54" s="1023" t="s">
        <v>151</v>
      </c>
      <c r="D54" s="1032"/>
      <c r="E54" s="1070"/>
      <c r="F54" s="1070"/>
      <c r="G54" s="1070"/>
      <c r="H54" s="1072">
        <f t="shared" si="1"/>
        <v>0</v>
      </c>
    </row>
    <row r="55" spans="1:8" s="820" customFormat="1" ht="19.5" customHeight="1">
      <c r="A55" s="1021" t="s">
        <v>152</v>
      </c>
      <c r="B55" s="1022" t="s">
        <v>153</v>
      </c>
      <c r="C55" s="1023" t="s">
        <v>154</v>
      </c>
      <c r="D55" s="1032"/>
      <c r="E55" s="1070"/>
      <c r="F55" s="1070"/>
      <c r="G55" s="1070"/>
      <c r="H55" s="1072">
        <f t="shared" si="1"/>
        <v>0</v>
      </c>
    </row>
    <row r="56" spans="1:8" s="820" customFormat="1" ht="19.5" customHeight="1">
      <c r="A56" s="1089" t="s">
        <v>155</v>
      </c>
      <c r="B56" s="1090" t="s">
        <v>156</v>
      </c>
      <c r="C56" s="1091" t="s">
        <v>157</v>
      </c>
      <c r="D56" s="1092"/>
      <c r="E56" s="1093"/>
      <c r="F56" s="1093"/>
      <c r="G56" s="1093">
        <v>148978</v>
      </c>
      <c r="H56" s="1095">
        <f t="shared" si="1"/>
        <v>148978</v>
      </c>
    </row>
    <row r="57" spans="1:8" s="820" customFormat="1" ht="19.5" customHeight="1">
      <c r="A57" s="1042" t="s">
        <v>158</v>
      </c>
      <c r="B57" s="1055" t="s">
        <v>159</v>
      </c>
      <c r="C57" s="1044" t="s">
        <v>160</v>
      </c>
      <c r="D57" s="1056">
        <f>SUM(D46:D56)</f>
        <v>11269000</v>
      </c>
      <c r="E57" s="1056">
        <f>SUM(E46:E56)</f>
        <v>1472374</v>
      </c>
      <c r="F57" s="1056">
        <f>SUM(F46:F56)</f>
        <v>0</v>
      </c>
      <c r="G57" s="1056">
        <f>SUM(G46:G56)</f>
        <v>0</v>
      </c>
      <c r="H57" s="1094">
        <f t="shared" si="1"/>
        <v>12741374</v>
      </c>
    </row>
    <row r="58" spans="1:8" s="820" customFormat="1" ht="19.5" customHeight="1">
      <c r="A58" s="1034" t="s">
        <v>161</v>
      </c>
      <c r="B58" s="1035" t="s">
        <v>162</v>
      </c>
      <c r="C58" s="1036" t="s">
        <v>163</v>
      </c>
      <c r="D58" s="1054"/>
      <c r="E58" s="1068"/>
      <c r="F58" s="1068"/>
      <c r="G58" s="1068"/>
      <c r="H58" s="1069"/>
    </row>
    <row r="59" spans="1:8" s="820" customFormat="1" ht="19.5" customHeight="1">
      <c r="A59" s="1021" t="s">
        <v>164</v>
      </c>
      <c r="B59" s="1022" t="s">
        <v>165</v>
      </c>
      <c r="C59" s="1023" t="s">
        <v>166</v>
      </c>
      <c r="D59" s="1032"/>
      <c r="E59" s="1070"/>
      <c r="F59" s="1070"/>
      <c r="G59" s="1070"/>
      <c r="H59" s="1072"/>
    </row>
    <row r="60" spans="1:8" s="820" customFormat="1" ht="19.5" customHeight="1">
      <c r="A60" s="1021" t="s">
        <v>167</v>
      </c>
      <c r="B60" s="1022" t="s">
        <v>168</v>
      </c>
      <c r="C60" s="1023" t="s">
        <v>169</v>
      </c>
      <c r="D60" s="1032"/>
      <c r="E60" s="1070"/>
      <c r="F60" s="1070"/>
      <c r="G60" s="1070"/>
      <c r="H60" s="1072"/>
    </row>
    <row r="61" spans="1:8" s="820" customFormat="1" ht="19.5" customHeight="1">
      <c r="A61" s="1021" t="s">
        <v>170</v>
      </c>
      <c r="B61" s="1022" t="s">
        <v>171</v>
      </c>
      <c r="C61" s="1023" t="s">
        <v>172</v>
      </c>
      <c r="D61" s="1032"/>
      <c r="E61" s="1070"/>
      <c r="F61" s="1070"/>
      <c r="G61" s="1070"/>
      <c r="H61" s="1072"/>
    </row>
    <row r="62" spans="1:8" s="820" customFormat="1" ht="19.5" customHeight="1">
      <c r="A62" s="1038" t="s">
        <v>173</v>
      </c>
      <c r="B62" s="1052" t="s">
        <v>174</v>
      </c>
      <c r="C62" s="1057" t="s">
        <v>175</v>
      </c>
      <c r="D62" s="1053"/>
      <c r="E62" s="1071"/>
      <c r="F62" s="1071"/>
      <c r="G62" s="1071"/>
      <c r="H62" s="1073"/>
    </row>
    <row r="63" spans="1:8" s="820" customFormat="1" ht="19.5" customHeight="1">
      <c r="A63" s="1046" t="s">
        <v>176</v>
      </c>
      <c r="B63" s="1055" t="s">
        <v>177</v>
      </c>
      <c r="C63" s="1044" t="s">
        <v>178</v>
      </c>
      <c r="D63" s="1045">
        <f>SUM(D58:D62)</f>
        <v>0</v>
      </c>
      <c r="E63" s="1074"/>
      <c r="F63" s="1074"/>
      <c r="G63" s="1074"/>
      <c r="H63" s="1075"/>
    </row>
    <row r="64" spans="1:8" s="820" customFormat="1" ht="19.5" customHeight="1">
      <c r="A64" s="1034" t="s">
        <v>179</v>
      </c>
      <c r="B64" s="1035" t="s">
        <v>180</v>
      </c>
      <c r="C64" s="1036" t="s">
        <v>181</v>
      </c>
      <c r="D64" s="1037"/>
      <c r="E64" s="1068"/>
      <c r="F64" s="1068"/>
      <c r="G64" s="1068"/>
      <c r="H64" s="1069"/>
    </row>
    <row r="65" spans="1:8" s="820" customFormat="1" ht="19.5" customHeight="1">
      <c r="A65" s="1038" t="s">
        <v>182</v>
      </c>
      <c r="B65" s="1052" t="s">
        <v>183</v>
      </c>
      <c r="C65" s="1057" t="s">
        <v>184</v>
      </c>
      <c r="D65" s="1051"/>
      <c r="E65" s="1071"/>
      <c r="F65" s="1071"/>
      <c r="G65" s="1071"/>
      <c r="H65" s="1073"/>
    </row>
    <row r="66" spans="1:8" s="820" customFormat="1" ht="19.5" customHeight="1">
      <c r="A66" s="1046" t="s">
        <v>185</v>
      </c>
      <c r="B66" s="1043" t="s">
        <v>186</v>
      </c>
      <c r="C66" s="1044" t="s">
        <v>187</v>
      </c>
      <c r="D66" s="1045">
        <f>SUM(D64:D65)</f>
        <v>0</v>
      </c>
      <c r="E66" s="1074"/>
      <c r="F66" s="1074"/>
      <c r="G66" s="1074"/>
      <c r="H66" s="1075"/>
    </row>
    <row r="67" spans="1:8" s="820" customFormat="1" ht="19.5" customHeight="1">
      <c r="A67" s="1034" t="s">
        <v>188</v>
      </c>
      <c r="B67" s="1035" t="s">
        <v>189</v>
      </c>
      <c r="C67" s="1036" t="s">
        <v>190</v>
      </c>
      <c r="D67" s="1054"/>
      <c r="E67" s="1068"/>
      <c r="F67" s="1068"/>
      <c r="G67" s="1068"/>
      <c r="H67" s="1069"/>
    </row>
    <row r="68" spans="1:8" s="820" customFormat="1" ht="19.5" customHeight="1">
      <c r="A68" s="1038" t="s">
        <v>191</v>
      </c>
      <c r="B68" s="1052" t="s">
        <v>192</v>
      </c>
      <c r="C68" s="1057" t="s">
        <v>193</v>
      </c>
      <c r="D68" s="1053"/>
      <c r="E68" s="1071"/>
      <c r="F68" s="1071"/>
      <c r="G68" s="1071"/>
      <c r="H68" s="1073"/>
    </row>
    <row r="69" spans="1:8" s="820" customFormat="1" ht="19.5" customHeight="1">
      <c r="A69" s="1062" t="s">
        <v>194</v>
      </c>
      <c r="B69" s="1043" t="s">
        <v>195</v>
      </c>
      <c r="C69" s="1044" t="s">
        <v>196</v>
      </c>
      <c r="D69" s="1056">
        <f>SUM(D67:D68)</f>
        <v>0</v>
      </c>
      <c r="E69" s="1074"/>
      <c r="F69" s="1074"/>
      <c r="G69" s="1074"/>
      <c r="H69" s="1075"/>
    </row>
    <row r="70" spans="1:8" s="820" customFormat="1" ht="19.5" customHeight="1">
      <c r="A70" s="1046" t="s">
        <v>197</v>
      </c>
      <c r="B70" s="1055" t="s">
        <v>198</v>
      </c>
      <c r="C70" s="1018" t="s">
        <v>199</v>
      </c>
      <c r="D70" s="1049">
        <f>SUM(D22+D31+D45+D57+D63+D66+D69)</f>
        <v>126109176</v>
      </c>
      <c r="E70" s="1049">
        <f>SUM(E22+E31+E45+E57+E63+E66+E69)</f>
        <v>26752518</v>
      </c>
      <c r="F70" s="1049">
        <f>SUM(F22+F31+F45+F57+F63+F66+F69)</f>
        <v>240648687</v>
      </c>
      <c r="G70" s="1049">
        <f>SUM(G22+G31+G45+G57+G63+G66+G69)</f>
        <v>4442591</v>
      </c>
      <c r="H70" s="1050">
        <f>SUM(H22+H31+H45+H57+H63+H66+H69)</f>
        <v>397952972</v>
      </c>
    </row>
    <row r="71" spans="1:8" s="820" customFormat="1" ht="19.5" customHeight="1">
      <c r="A71" s="1034" t="s">
        <v>200</v>
      </c>
      <c r="B71" s="1035" t="s">
        <v>201</v>
      </c>
      <c r="C71" s="1036" t="s">
        <v>202</v>
      </c>
      <c r="D71" s="1058"/>
      <c r="E71" s="1068"/>
      <c r="F71" s="1068"/>
      <c r="G71" s="1068"/>
      <c r="H71" s="1069"/>
    </row>
    <row r="72" spans="1:8" s="820" customFormat="1" ht="19.5" customHeight="1">
      <c r="A72" s="1021" t="s">
        <v>203</v>
      </c>
      <c r="B72" s="1022" t="s">
        <v>204</v>
      </c>
      <c r="C72" s="1023" t="s">
        <v>205</v>
      </c>
      <c r="D72" s="1033">
        <f>SUM(D73:D74)</f>
        <v>54530005</v>
      </c>
      <c r="E72" s="1033">
        <f>SUM(E73:E74)</f>
        <v>68588621</v>
      </c>
      <c r="F72" s="1033">
        <f>SUM(F73:F74)</f>
        <v>0</v>
      </c>
      <c r="G72" s="1033">
        <f>SUM(G73:G74)</f>
        <v>-79131606</v>
      </c>
      <c r="H72" s="1072">
        <f>D72+E72+F72+G72</f>
        <v>43987020</v>
      </c>
    </row>
    <row r="73" spans="1:8" s="820" customFormat="1" ht="19.5" customHeight="1">
      <c r="A73" s="1021" t="s">
        <v>206</v>
      </c>
      <c r="B73" s="1028" t="s">
        <v>207</v>
      </c>
      <c r="C73" s="1029" t="s">
        <v>208</v>
      </c>
      <c r="D73" s="1030">
        <v>54530005</v>
      </c>
      <c r="E73" s="1070">
        <v>68588621</v>
      </c>
      <c r="F73" s="1070"/>
      <c r="G73" s="1070">
        <v>-79131606</v>
      </c>
      <c r="H73" s="1072">
        <f>D73+E73+F73+G73</f>
        <v>43987020</v>
      </c>
    </row>
    <row r="74" spans="1:8" s="820" customFormat="1" ht="19.5" customHeight="1">
      <c r="A74" s="1021" t="s">
        <v>209</v>
      </c>
      <c r="B74" s="1028" t="s">
        <v>210</v>
      </c>
      <c r="C74" s="1029" t="s">
        <v>211</v>
      </c>
      <c r="D74" s="1030"/>
      <c r="E74" s="1070"/>
      <c r="F74" s="1070"/>
      <c r="G74" s="1070"/>
      <c r="H74" s="1072"/>
    </row>
    <row r="75" spans="1:8" s="820" customFormat="1" ht="19.5" customHeight="1">
      <c r="A75" s="1038" t="s">
        <v>212</v>
      </c>
      <c r="B75" s="1052" t="s">
        <v>213</v>
      </c>
      <c r="C75" s="1057" t="s">
        <v>214</v>
      </c>
      <c r="D75" s="1053"/>
      <c r="E75" s="1071"/>
      <c r="F75" s="1071"/>
      <c r="G75" s="1071"/>
      <c r="H75" s="1073"/>
    </row>
    <row r="76" spans="1:8" s="820" customFormat="1" ht="19.5" customHeight="1">
      <c r="A76" s="1046" t="s">
        <v>215</v>
      </c>
      <c r="B76" s="1076" t="s">
        <v>216</v>
      </c>
      <c r="C76" s="1044" t="s">
        <v>217</v>
      </c>
      <c r="D76" s="1049">
        <f>D71+D72+D75</f>
        <v>54530005</v>
      </c>
      <c r="E76" s="1049">
        <f>E71+E72+E75</f>
        <v>68588621</v>
      </c>
      <c r="F76" s="1049">
        <f>F71+F72+F75</f>
        <v>0</v>
      </c>
      <c r="G76" s="1049">
        <f>G71+G72+G75</f>
        <v>-79131606</v>
      </c>
      <c r="H76" s="1050">
        <f>SUM(D76:G76)</f>
        <v>43987020</v>
      </c>
    </row>
    <row r="77" spans="1:8" s="820" customFormat="1" ht="19.5" customHeight="1">
      <c r="A77" s="1059" t="s">
        <v>218</v>
      </c>
      <c r="B77" s="1077" t="s">
        <v>219</v>
      </c>
      <c r="C77" s="1078" t="s">
        <v>220</v>
      </c>
      <c r="D77" s="1060">
        <f>SUM(D76,D70)</f>
        <v>180639181</v>
      </c>
      <c r="E77" s="1060">
        <f>SUM(E76,E70)</f>
        <v>95341139</v>
      </c>
      <c r="F77" s="1060">
        <f>SUM(F76,F70)</f>
        <v>240648687</v>
      </c>
      <c r="G77" s="1060">
        <f>SUM(G76,G70)</f>
        <v>-74689015</v>
      </c>
      <c r="H77" s="1061">
        <f>SUM(D77:G77)</f>
        <v>441939992</v>
      </c>
    </row>
    <row r="78" spans="1:4" ht="17.25" customHeight="1">
      <c r="A78" s="1288"/>
      <c r="B78" s="1288"/>
      <c r="C78" s="1288"/>
      <c r="D78" s="1288"/>
    </row>
    <row r="79" spans="1:8" s="73" customFormat="1" ht="19.5" customHeight="1">
      <c r="A79" s="1288" t="s">
        <v>221</v>
      </c>
      <c r="B79" s="1288"/>
      <c r="C79" s="1288"/>
      <c r="D79" s="1288"/>
      <c r="E79" s="1288"/>
      <c r="F79" s="1288"/>
      <c r="G79" s="1288"/>
      <c r="H79" s="1288"/>
    </row>
    <row r="80" spans="1:8" s="73" customFormat="1" ht="19.5" customHeight="1">
      <c r="A80" s="74"/>
      <c r="B80" s="74"/>
      <c r="C80" s="74"/>
      <c r="D80" s="74"/>
      <c r="E80" s="74"/>
      <c r="F80" s="74"/>
      <c r="G80" s="74"/>
      <c r="H80" s="75" t="s">
        <v>11</v>
      </c>
    </row>
    <row r="81" spans="1:8" ht="37.5" customHeight="1">
      <c r="A81" s="25" t="s">
        <v>12</v>
      </c>
      <c r="B81" s="26" t="s">
        <v>222</v>
      </c>
      <c r="C81" s="26" t="s">
        <v>14</v>
      </c>
      <c r="D81" s="877" t="s">
        <v>15</v>
      </c>
      <c r="E81" s="893" t="s">
        <v>815</v>
      </c>
      <c r="F81" s="893" t="s">
        <v>814</v>
      </c>
      <c r="G81" s="893" t="s">
        <v>813</v>
      </c>
      <c r="H81" s="1106" t="s">
        <v>18</v>
      </c>
    </row>
    <row r="82" spans="1:8" s="31" customFormat="1" ht="12" customHeight="1">
      <c r="A82" s="1009" t="s">
        <v>19</v>
      </c>
      <c r="B82" s="877" t="s">
        <v>20</v>
      </c>
      <c r="C82" s="877" t="s">
        <v>21</v>
      </c>
      <c r="D82" s="930" t="s">
        <v>22</v>
      </c>
      <c r="E82" s="1107" t="s">
        <v>23</v>
      </c>
      <c r="F82" s="930" t="s">
        <v>24</v>
      </c>
      <c r="G82" s="930" t="s">
        <v>25</v>
      </c>
      <c r="H82" s="1108" t="s">
        <v>293</v>
      </c>
    </row>
    <row r="83" spans="1:8" ht="19.5" customHeight="1">
      <c r="A83" s="1096" t="s">
        <v>6</v>
      </c>
      <c r="B83" s="1097" t="s">
        <v>224</v>
      </c>
      <c r="C83" s="1098" t="s">
        <v>225</v>
      </c>
      <c r="D83" s="1109">
        <v>54789937</v>
      </c>
      <c r="E83" s="1110">
        <v>11802885</v>
      </c>
      <c r="F83" s="1110">
        <v>6061315</v>
      </c>
      <c r="G83" s="1110">
        <v>6112</v>
      </c>
      <c r="H83" s="1102">
        <f>SUM(D83:G83)</f>
        <v>72660249</v>
      </c>
    </row>
    <row r="84" spans="1:8" ht="19.5" customHeight="1">
      <c r="A84" s="928" t="s">
        <v>28</v>
      </c>
      <c r="B84" s="81" t="s">
        <v>226</v>
      </c>
      <c r="C84" s="82" t="s">
        <v>227</v>
      </c>
      <c r="D84" s="91">
        <v>10543637</v>
      </c>
      <c r="E84" s="1111">
        <v>1130465</v>
      </c>
      <c r="F84" s="1112">
        <v>437388</v>
      </c>
      <c r="G84" s="1112">
        <v>703</v>
      </c>
      <c r="H84" s="1103">
        <f aca="true" t="shared" si="2" ref="H84:H114">SUM(D84:G84)</f>
        <v>12112193</v>
      </c>
    </row>
    <row r="85" spans="1:8" ht="19.5" customHeight="1">
      <c r="A85" s="928" t="s">
        <v>31</v>
      </c>
      <c r="B85" s="81" t="s">
        <v>228</v>
      </c>
      <c r="C85" s="82" t="s">
        <v>229</v>
      </c>
      <c r="D85" s="1113">
        <v>61887900</v>
      </c>
      <c r="E85" s="1111">
        <v>23115384</v>
      </c>
      <c r="F85" s="1112">
        <v>14681457</v>
      </c>
      <c r="G85" s="1112">
        <v>9395950</v>
      </c>
      <c r="H85" s="1103">
        <f t="shared" si="2"/>
        <v>109080691</v>
      </c>
    </row>
    <row r="86" spans="1:8" ht="19.5" customHeight="1">
      <c r="A86" s="933" t="s">
        <v>34</v>
      </c>
      <c r="B86" s="81" t="s">
        <v>230</v>
      </c>
      <c r="C86" s="82" t="s">
        <v>231</v>
      </c>
      <c r="D86" s="91">
        <v>1940000</v>
      </c>
      <c r="E86" s="1111"/>
      <c r="F86" s="1112">
        <v>552450</v>
      </c>
      <c r="G86" s="1112">
        <v>200000</v>
      </c>
      <c r="H86" s="1103">
        <f t="shared" si="2"/>
        <v>2692450</v>
      </c>
    </row>
    <row r="87" spans="1:8" ht="19.5" customHeight="1">
      <c r="A87" s="928" t="s">
        <v>37</v>
      </c>
      <c r="B87" s="81" t="s">
        <v>232</v>
      </c>
      <c r="C87" s="82" t="s">
        <v>233</v>
      </c>
      <c r="D87" s="91">
        <f>SUM(D88:D94)</f>
        <v>36102186</v>
      </c>
      <c r="E87" s="1114">
        <f>SUM(E88:E94)</f>
        <v>41768047</v>
      </c>
      <c r="F87" s="1114">
        <f>SUM(F88:F94)</f>
        <v>-11491950</v>
      </c>
      <c r="G87" s="1114">
        <f>SUM(G88:G94)</f>
        <v>-60090911</v>
      </c>
      <c r="H87" s="1103">
        <f t="shared" si="2"/>
        <v>6287372</v>
      </c>
    </row>
    <row r="88" spans="1:8" ht="19.5" customHeight="1">
      <c r="A88" s="928" t="s">
        <v>40</v>
      </c>
      <c r="B88" s="84" t="s">
        <v>234</v>
      </c>
      <c r="C88" s="85" t="s">
        <v>235</v>
      </c>
      <c r="D88" s="1113"/>
      <c r="E88" s="1115">
        <v>833503</v>
      </c>
      <c r="F88" s="1116"/>
      <c r="G88" s="1116">
        <v>3869</v>
      </c>
      <c r="H88" s="1103">
        <f t="shared" si="2"/>
        <v>837372</v>
      </c>
    </row>
    <row r="89" spans="1:8" ht="19.5" customHeight="1">
      <c r="A89" s="928" t="s">
        <v>43</v>
      </c>
      <c r="B89" s="84" t="s">
        <v>236</v>
      </c>
      <c r="C89" s="86" t="s">
        <v>237</v>
      </c>
      <c r="D89" s="1113"/>
      <c r="E89" s="1115"/>
      <c r="F89" s="1116"/>
      <c r="G89" s="1116"/>
      <c r="H89" s="1103"/>
    </row>
    <row r="90" spans="1:8" ht="19.5" customHeight="1">
      <c r="A90" s="933" t="s">
        <v>46</v>
      </c>
      <c r="B90" s="84" t="s">
        <v>238</v>
      </c>
      <c r="C90" s="86" t="s">
        <v>239</v>
      </c>
      <c r="D90" s="1113"/>
      <c r="E90" s="1115"/>
      <c r="F90" s="1116"/>
      <c r="G90" s="1116"/>
      <c r="H90" s="1103"/>
    </row>
    <row r="91" spans="1:8" ht="19.5" customHeight="1">
      <c r="A91" s="928" t="s">
        <v>49</v>
      </c>
      <c r="B91" s="845" t="s">
        <v>240</v>
      </c>
      <c r="C91" s="86" t="s">
        <v>241</v>
      </c>
      <c r="D91" s="1113"/>
      <c r="E91" s="1115">
        <v>75000</v>
      </c>
      <c r="F91" s="1116">
        <v>75000</v>
      </c>
      <c r="G91" s="1116"/>
      <c r="H91" s="1103">
        <f t="shared" si="2"/>
        <v>150000</v>
      </c>
    </row>
    <row r="92" spans="1:8" ht="19.5" customHeight="1">
      <c r="A92" s="928" t="s">
        <v>52</v>
      </c>
      <c r="B92" s="84" t="s">
        <v>242</v>
      </c>
      <c r="C92" s="86" t="s">
        <v>243</v>
      </c>
      <c r="D92" s="1113"/>
      <c r="E92" s="1115"/>
      <c r="F92" s="1116"/>
      <c r="G92" s="1116"/>
      <c r="H92" s="1103"/>
    </row>
    <row r="93" spans="1:8" ht="19.5" customHeight="1">
      <c r="A93" s="928" t="s">
        <v>54</v>
      </c>
      <c r="B93" s="84" t="s">
        <v>244</v>
      </c>
      <c r="C93" s="86" t="s">
        <v>245</v>
      </c>
      <c r="D93" s="1113"/>
      <c r="E93" s="1115">
        <v>3800000</v>
      </c>
      <c r="F93" s="1116">
        <v>1500000</v>
      </c>
      <c r="G93" s="1116"/>
      <c r="H93" s="1103">
        <f t="shared" si="2"/>
        <v>5300000</v>
      </c>
    </row>
    <row r="94" spans="1:8" ht="19.5" customHeight="1">
      <c r="A94" s="933" t="s">
        <v>56</v>
      </c>
      <c r="B94" s="84" t="s">
        <v>246</v>
      </c>
      <c r="C94" s="86" t="s">
        <v>247</v>
      </c>
      <c r="D94" s="1113">
        <f>SUM(D95:D96)</f>
        <v>36102186</v>
      </c>
      <c r="E94" s="1117">
        <f>SUM(E95:E96)</f>
        <v>37059544</v>
      </c>
      <c r="F94" s="1117">
        <f>SUM(F95:F96)</f>
        <v>-13066950</v>
      </c>
      <c r="G94" s="1117">
        <f>SUM(G95:G96)</f>
        <v>-60094780</v>
      </c>
      <c r="H94" s="1103"/>
    </row>
    <row r="95" spans="1:8" ht="19.5" customHeight="1">
      <c r="A95" s="928" t="s">
        <v>58</v>
      </c>
      <c r="B95" s="84" t="s">
        <v>248</v>
      </c>
      <c r="C95" s="85" t="s">
        <v>247</v>
      </c>
      <c r="D95" s="1113">
        <v>36102186</v>
      </c>
      <c r="E95" s="1115">
        <v>37059544</v>
      </c>
      <c r="F95" s="1116">
        <v>-13066950</v>
      </c>
      <c r="G95" s="1116">
        <v>-60094780</v>
      </c>
      <c r="H95" s="1103"/>
    </row>
    <row r="96" spans="1:8" ht="19.5" customHeight="1">
      <c r="A96" s="937" t="s">
        <v>60</v>
      </c>
      <c r="B96" s="846" t="s">
        <v>249</v>
      </c>
      <c r="C96" s="87" t="s">
        <v>247</v>
      </c>
      <c r="D96" s="1118"/>
      <c r="E96" s="1119"/>
      <c r="F96" s="1120"/>
      <c r="G96" s="1120"/>
      <c r="H96" s="1104"/>
    </row>
    <row r="97" spans="1:8" ht="19.5" customHeight="1">
      <c r="A97" s="888" t="s">
        <v>62</v>
      </c>
      <c r="B97" s="899" t="s">
        <v>250</v>
      </c>
      <c r="C97" s="890" t="s">
        <v>251</v>
      </c>
      <c r="D97" s="891">
        <f>SUM(D83:D87)</f>
        <v>165263660</v>
      </c>
      <c r="E97" s="891">
        <f>SUM(E83:E87)</f>
        <v>77816781</v>
      </c>
      <c r="F97" s="891">
        <f>SUM(F83:F87)</f>
        <v>10240660</v>
      </c>
      <c r="G97" s="891">
        <f>SUM(G83:G87)</f>
        <v>-50488146</v>
      </c>
      <c r="H97" s="1105">
        <f>SUM(D97:G97)</f>
        <v>202832955</v>
      </c>
    </row>
    <row r="98" spans="1:8" ht="19.5" customHeight="1">
      <c r="A98" s="933" t="s">
        <v>64</v>
      </c>
      <c r="B98" s="78" t="s">
        <v>252</v>
      </c>
      <c r="C98" s="79" t="s">
        <v>253</v>
      </c>
      <c r="D98" s="1121">
        <v>15375521</v>
      </c>
      <c r="E98" s="1112">
        <v>11908534</v>
      </c>
      <c r="F98" s="1112">
        <v>229296325</v>
      </c>
      <c r="G98" s="1112">
        <v>-24201050</v>
      </c>
      <c r="H98" s="1103">
        <f t="shared" si="2"/>
        <v>232379330</v>
      </c>
    </row>
    <row r="99" spans="1:8" ht="19.5" customHeight="1">
      <c r="A99" s="928" t="s">
        <v>66</v>
      </c>
      <c r="B99" s="81" t="s">
        <v>254</v>
      </c>
      <c r="C99" s="82" t="s">
        <v>255</v>
      </c>
      <c r="D99" s="91"/>
      <c r="E99" s="1111">
        <v>4697529</v>
      </c>
      <c r="F99" s="1112">
        <v>1031702</v>
      </c>
      <c r="G99" s="1112"/>
      <c r="H99" s="1103">
        <f t="shared" si="2"/>
        <v>5729231</v>
      </c>
    </row>
    <row r="100" spans="1:8" ht="19.5" customHeight="1">
      <c r="A100" s="933" t="s">
        <v>69</v>
      </c>
      <c r="B100" s="38" t="s">
        <v>256</v>
      </c>
      <c r="C100" s="39" t="s">
        <v>257</v>
      </c>
      <c r="D100" s="91">
        <f>SUM(D101:D106)</f>
        <v>0</v>
      </c>
      <c r="E100" s="91">
        <f>SUM(E101:E106)</f>
        <v>0</v>
      </c>
      <c r="F100" s="91">
        <f>SUM(F101:F106)</f>
        <v>80000</v>
      </c>
      <c r="G100" s="91">
        <f>SUM(G101:G106)</f>
        <v>181</v>
      </c>
      <c r="H100" s="1103">
        <f t="shared" si="2"/>
        <v>80181</v>
      </c>
    </row>
    <row r="101" spans="1:8" ht="19.5" customHeight="1">
      <c r="A101" s="928" t="s">
        <v>72</v>
      </c>
      <c r="B101" s="92" t="s">
        <v>258</v>
      </c>
      <c r="C101" s="46" t="s">
        <v>259</v>
      </c>
      <c r="D101" s="1122"/>
      <c r="E101" s="1115"/>
      <c r="F101" s="1115"/>
      <c r="G101" s="1115"/>
      <c r="H101" s="1103"/>
    </row>
    <row r="102" spans="1:8" ht="19.5" customHeight="1">
      <c r="A102" s="933" t="s">
        <v>75</v>
      </c>
      <c r="B102" s="92" t="s">
        <v>238</v>
      </c>
      <c r="C102" s="46" t="s">
        <v>260</v>
      </c>
      <c r="D102" s="1122"/>
      <c r="E102" s="1115"/>
      <c r="F102" s="1115"/>
      <c r="G102" s="1115"/>
      <c r="H102" s="1103"/>
    </row>
    <row r="103" spans="1:8" ht="19.5" customHeight="1">
      <c r="A103" s="928" t="s">
        <v>77</v>
      </c>
      <c r="B103" s="92" t="s">
        <v>261</v>
      </c>
      <c r="C103" s="46" t="s">
        <v>262</v>
      </c>
      <c r="D103" s="1122"/>
      <c r="E103" s="1115"/>
      <c r="F103" s="1115">
        <v>80000</v>
      </c>
      <c r="G103" s="1115">
        <v>181</v>
      </c>
      <c r="H103" s="1103">
        <f t="shared" si="2"/>
        <v>80181</v>
      </c>
    </row>
    <row r="104" spans="1:8" ht="19.5" customHeight="1">
      <c r="A104" s="933" t="s">
        <v>79</v>
      </c>
      <c r="B104" s="92" t="s">
        <v>263</v>
      </c>
      <c r="C104" s="46" t="s">
        <v>264</v>
      </c>
      <c r="D104" s="1122"/>
      <c r="E104" s="1115"/>
      <c r="F104" s="1115"/>
      <c r="G104" s="1115"/>
      <c r="H104" s="1103"/>
    </row>
    <row r="105" spans="1:8" ht="19.5" customHeight="1">
      <c r="A105" s="928" t="s">
        <v>81</v>
      </c>
      <c r="B105" s="92" t="s">
        <v>265</v>
      </c>
      <c r="C105" s="46" t="s">
        <v>266</v>
      </c>
      <c r="D105" s="1122"/>
      <c r="E105" s="1115"/>
      <c r="F105" s="1115"/>
      <c r="G105" s="1115"/>
      <c r="H105" s="1103"/>
    </row>
    <row r="106" spans="1:8" ht="19.5" customHeight="1">
      <c r="A106" s="1012" t="s">
        <v>83</v>
      </c>
      <c r="B106" s="847" t="s">
        <v>267</v>
      </c>
      <c r="C106" s="48" t="s">
        <v>268</v>
      </c>
      <c r="D106" s="1123"/>
      <c r="E106" s="1119"/>
      <c r="F106" s="1119"/>
      <c r="G106" s="1119"/>
      <c r="H106" s="1104"/>
    </row>
    <row r="107" spans="1:8" ht="19.5" customHeight="1">
      <c r="A107" s="888" t="s">
        <v>85</v>
      </c>
      <c r="B107" s="899" t="s">
        <v>269</v>
      </c>
      <c r="C107" s="890" t="s">
        <v>270</v>
      </c>
      <c r="D107" s="900">
        <f>+D98+D99+D100</f>
        <v>15375521</v>
      </c>
      <c r="E107" s="900">
        <f>+E98+E99+E100</f>
        <v>16606063</v>
      </c>
      <c r="F107" s="900">
        <f>+F98+F99+F100</f>
        <v>230408027</v>
      </c>
      <c r="G107" s="900">
        <f>+G98+G99+G100</f>
        <v>-24200869</v>
      </c>
      <c r="H107" s="1105">
        <f t="shared" si="2"/>
        <v>238188742</v>
      </c>
    </row>
    <row r="108" spans="1:8" ht="19.5" customHeight="1">
      <c r="A108" s="888" t="s">
        <v>87</v>
      </c>
      <c r="B108" s="889" t="s">
        <v>271</v>
      </c>
      <c r="C108" s="890" t="s">
        <v>272</v>
      </c>
      <c r="D108" s="1124">
        <f>SUM(D97+D107)</f>
        <v>180639181</v>
      </c>
      <c r="E108" s="1124">
        <f>SUM(E97+E107)</f>
        <v>94422844</v>
      </c>
      <c r="F108" s="1124">
        <f>SUM(F97+F107)</f>
        <v>240648687</v>
      </c>
      <c r="G108" s="1124">
        <f>SUM(G97+G107)</f>
        <v>-74689015</v>
      </c>
      <c r="H108" s="1105">
        <f t="shared" si="2"/>
        <v>441021697</v>
      </c>
    </row>
    <row r="109" spans="1:8" ht="19.5" customHeight="1">
      <c r="A109" s="1011" t="s">
        <v>90</v>
      </c>
      <c r="B109" s="96" t="s">
        <v>273</v>
      </c>
      <c r="C109" s="97" t="s">
        <v>274</v>
      </c>
      <c r="D109" s="1125"/>
      <c r="E109" s="1112"/>
      <c r="F109" s="1112"/>
      <c r="G109" s="1112"/>
      <c r="H109" s="1103"/>
    </row>
    <row r="110" spans="1:8" ht="19.5" customHeight="1">
      <c r="A110" s="928" t="s">
        <v>93</v>
      </c>
      <c r="B110" s="99" t="s">
        <v>275</v>
      </c>
      <c r="C110" s="82" t="s">
        <v>276</v>
      </c>
      <c r="D110" s="91"/>
      <c r="E110" s="1111"/>
      <c r="F110" s="1112"/>
      <c r="G110" s="1112"/>
      <c r="H110" s="1103"/>
    </row>
    <row r="111" spans="1:8" ht="19.5" customHeight="1">
      <c r="A111" s="1099" t="s">
        <v>96</v>
      </c>
      <c r="B111" s="99" t="s">
        <v>277</v>
      </c>
      <c r="C111" s="82" t="s">
        <v>278</v>
      </c>
      <c r="D111" s="91"/>
      <c r="E111" s="1111">
        <v>918295</v>
      </c>
      <c r="F111" s="1112"/>
      <c r="G111" s="1112"/>
      <c r="H111" s="1103">
        <f t="shared" si="2"/>
        <v>918295</v>
      </c>
    </row>
    <row r="112" spans="1:8" ht="19.5" customHeight="1">
      <c r="A112" s="937" t="s">
        <v>98</v>
      </c>
      <c r="B112" s="429" t="s">
        <v>279</v>
      </c>
      <c r="C112" s="430" t="s">
        <v>280</v>
      </c>
      <c r="D112" s="548"/>
      <c r="E112" s="1126"/>
      <c r="F112" s="1127"/>
      <c r="G112" s="1127"/>
      <c r="H112" s="1104"/>
    </row>
    <row r="113" spans="1:9" ht="19.5" customHeight="1">
      <c r="A113" s="1100" t="s">
        <v>100</v>
      </c>
      <c r="B113" s="919" t="s">
        <v>281</v>
      </c>
      <c r="C113" s="890" t="s">
        <v>282</v>
      </c>
      <c r="D113" s="1128">
        <f>SUM(D109:D112)</f>
        <v>0</v>
      </c>
      <c r="E113" s="1128">
        <f>SUM(E109:E112)</f>
        <v>918295</v>
      </c>
      <c r="F113" s="1128">
        <f>SUM(F109:F112)</f>
        <v>0</v>
      </c>
      <c r="G113" s="1128">
        <f>SUM(G109:G112)</f>
        <v>0</v>
      </c>
      <c r="H113" s="1105">
        <f t="shared" si="2"/>
        <v>918295</v>
      </c>
      <c r="I113" s="103"/>
    </row>
    <row r="114" spans="1:8" s="36" customFormat="1" ht="19.5" customHeight="1">
      <c r="A114" s="1010" t="s">
        <v>102</v>
      </c>
      <c r="B114" s="1101" t="s">
        <v>283</v>
      </c>
      <c r="C114" s="1129" t="s">
        <v>284</v>
      </c>
      <c r="D114" s="1128">
        <f>D108+D113</f>
        <v>180639181</v>
      </c>
      <c r="E114" s="1128">
        <f>E108+E113</f>
        <v>95341139</v>
      </c>
      <c r="F114" s="1128">
        <f>F108+F113</f>
        <v>240648687</v>
      </c>
      <c r="G114" s="1128">
        <f>G108+G113</f>
        <v>-74689015</v>
      </c>
      <c r="H114" s="1105">
        <f t="shared" si="2"/>
        <v>441939992</v>
      </c>
    </row>
    <row r="115" ht="16.5" customHeight="1"/>
    <row r="116" spans="1:8" ht="30.75" customHeight="1">
      <c r="A116" s="1289" t="s">
        <v>285</v>
      </c>
      <c r="B116" s="1289"/>
      <c r="C116" s="1289"/>
      <c r="D116" s="1289"/>
      <c r="E116" s="1289"/>
      <c r="F116" s="1289"/>
      <c r="G116" s="1289"/>
      <c r="H116" s="1289"/>
    </row>
    <row r="117" spans="1:4" ht="15" customHeight="1">
      <c r="A117" s="1286"/>
      <c r="B117" s="1286"/>
      <c r="C117" s="23"/>
      <c r="D117" s="105"/>
    </row>
    <row r="118" spans="1:8" ht="29.25" customHeight="1">
      <c r="A118" s="106" t="s">
        <v>6</v>
      </c>
      <c r="B118" s="107" t="s">
        <v>286</v>
      </c>
      <c r="C118" s="108"/>
      <c r="D118" s="109">
        <f>D70-D108</f>
        <v>-54530005</v>
      </c>
      <c r="E118" s="110">
        <f>E70-E108</f>
        <v>-67670326</v>
      </c>
      <c r="F118" s="110">
        <f>F70-F108</f>
        <v>0</v>
      </c>
      <c r="G118" s="110">
        <f>G70-G108</f>
        <v>79131606</v>
      </c>
      <c r="H118" s="109">
        <f>H70-H108</f>
        <v>-43068725</v>
      </c>
    </row>
    <row r="119" spans="1:8" ht="40.5" customHeight="1">
      <c r="A119" s="111" t="s">
        <v>28</v>
      </c>
      <c r="B119" s="112" t="s">
        <v>287</v>
      </c>
      <c r="C119" s="113"/>
      <c r="D119" s="114">
        <f>D76-D113</f>
        <v>54530005</v>
      </c>
      <c r="E119" s="115">
        <f>E76-E113</f>
        <v>67670326</v>
      </c>
      <c r="F119" s="115">
        <f>F76-F113</f>
        <v>0</v>
      </c>
      <c r="G119" s="115">
        <f>G76-G113</f>
        <v>-79131606</v>
      </c>
      <c r="H119" s="114">
        <f>H76-H113</f>
        <v>43068725</v>
      </c>
    </row>
  </sheetData>
  <sheetProtection selectLockedCells="1" selectUnlockedCells="1"/>
  <mergeCells count="7">
    <mergeCell ref="A1:H1"/>
    <mergeCell ref="A2:H2"/>
    <mergeCell ref="A117:B117"/>
    <mergeCell ref="A3:B3"/>
    <mergeCell ref="A78:D78"/>
    <mergeCell ref="A79:H79"/>
    <mergeCell ref="A116:H116"/>
  </mergeCells>
  <printOptions horizontalCentered="1"/>
  <pageMargins left="0.5905511811023623" right="0.5905511811023623" top="1.062992125984252" bottom="0.8661417322834646" header="0.7874015748031497" footer="0.5118110236220472"/>
  <pageSetup fitToHeight="0" fitToWidth="1" horizontalDpi="300" verticalDpi="300" orientation="portrait" paperSize="9" scale="61" r:id="rId1"/>
  <headerFooter alignWithMargins="0">
    <oddHeader>&amp;R&amp;"Times New Roman CE,Félkövér dőlt"&amp;11 1.2 melléklet a ........./2021. (.........) önkormányzati rendelethez</oddHeader>
  </headerFooter>
  <rowBreaks count="2" manualBreakCount="2">
    <brk id="44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O23"/>
  <sheetViews>
    <sheetView zoomScale="80" zoomScaleNormal="8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7.00390625" style="122" bestFit="1" customWidth="1"/>
    <col min="2" max="2" width="70.00390625" style="123" bestFit="1" customWidth="1"/>
    <col min="3" max="3" width="19.375" style="122" bestFit="1" customWidth="1"/>
    <col min="4" max="4" width="13.50390625" style="122" bestFit="1" customWidth="1"/>
    <col min="5" max="5" width="12.625" style="122" bestFit="1" customWidth="1"/>
    <col min="6" max="6" width="14.375" style="122" bestFit="1" customWidth="1"/>
    <col min="7" max="7" width="22.625" style="122" bestFit="1" customWidth="1"/>
    <col min="8" max="8" width="64.875" style="122" bestFit="1" customWidth="1"/>
    <col min="9" max="9" width="19.375" style="122" bestFit="1" customWidth="1"/>
    <col min="10" max="10" width="12.625" style="122" bestFit="1" customWidth="1"/>
    <col min="11" max="12" width="13.50390625" style="122" bestFit="1" customWidth="1"/>
    <col min="13" max="13" width="22.625" style="122" bestFit="1" customWidth="1"/>
    <col min="14" max="16384" width="9.375" style="122" customWidth="1"/>
  </cols>
  <sheetData>
    <row r="1" spans="1:13" ht="44.25" customHeight="1">
      <c r="A1" s="1290" t="s">
        <v>289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</row>
    <row r="2" spans="9:13" ht="12.75">
      <c r="I2" s="124"/>
      <c r="J2" s="125"/>
      <c r="K2" s="125"/>
      <c r="L2" s="125"/>
      <c r="M2" s="124" t="s">
        <v>11</v>
      </c>
    </row>
    <row r="3" spans="1:13" ht="18" customHeight="1">
      <c r="A3" s="1291" t="s">
        <v>12</v>
      </c>
      <c r="B3" s="1293" t="s">
        <v>290</v>
      </c>
      <c r="C3" s="1293"/>
      <c r="D3" s="1293"/>
      <c r="E3" s="1293"/>
      <c r="F3" s="1293"/>
      <c r="G3" s="1294"/>
      <c r="H3" s="1291" t="s">
        <v>291</v>
      </c>
      <c r="I3" s="1295"/>
      <c r="J3" s="1295"/>
      <c r="K3" s="1295"/>
      <c r="L3" s="1295"/>
      <c r="M3" s="1296"/>
    </row>
    <row r="4" spans="1:13" s="129" customFormat="1" ht="25.5">
      <c r="A4" s="1292"/>
      <c r="B4" s="126" t="s">
        <v>292</v>
      </c>
      <c r="C4" s="127" t="s">
        <v>15</v>
      </c>
      <c r="D4" s="28" t="s">
        <v>16</v>
      </c>
      <c r="E4" s="28" t="s">
        <v>17</v>
      </c>
      <c r="F4" s="28" t="s">
        <v>812</v>
      </c>
      <c r="G4" s="1132" t="s">
        <v>18</v>
      </c>
      <c r="H4" s="1153" t="s">
        <v>292</v>
      </c>
      <c r="I4" s="128" t="s">
        <v>15</v>
      </c>
      <c r="J4" s="28" t="s">
        <v>16</v>
      </c>
      <c r="K4" s="28" t="s">
        <v>17</v>
      </c>
      <c r="L4" s="28" t="s">
        <v>812</v>
      </c>
      <c r="M4" s="1132" t="s">
        <v>18</v>
      </c>
    </row>
    <row r="5" spans="1:13" s="133" customFormat="1" ht="12" customHeight="1">
      <c r="A5" s="1131" t="s">
        <v>19</v>
      </c>
      <c r="B5" s="130" t="s">
        <v>20</v>
      </c>
      <c r="C5" s="131" t="s">
        <v>21</v>
      </c>
      <c r="D5" s="131" t="s">
        <v>22</v>
      </c>
      <c r="E5" s="132" t="s">
        <v>23</v>
      </c>
      <c r="F5" s="132" t="s">
        <v>24</v>
      </c>
      <c r="G5" s="1133" t="s">
        <v>25</v>
      </c>
      <c r="H5" s="1154" t="s">
        <v>293</v>
      </c>
      <c r="I5" s="131" t="s">
        <v>294</v>
      </c>
      <c r="J5" s="131" t="s">
        <v>295</v>
      </c>
      <c r="K5" s="132" t="s">
        <v>296</v>
      </c>
      <c r="L5" s="132" t="s">
        <v>816</v>
      </c>
      <c r="M5" s="1133" t="s">
        <v>817</v>
      </c>
    </row>
    <row r="6" spans="1:13" ht="19.5" customHeight="1">
      <c r="A6" s="1134" t="s">
        <v>6</v>
      </c>
      <c r="B6" s="134" t="s">
        <v>297</v>
      </c>
      <c r="C6" s="135">
        <f>'1.1.sz.mell.'!D12</f>
        <v>22957376</v>
      </c>
      <c r="D6" s="135">
        <f>'1.1.sz.mell.'!E12</f>
        <v>143569</v>
      </c>
      <c r="E6" s="135">
        <f>'1.1.sz.mell.'!F12</f>
        <v>2561187</v>
      </c>
      <c r="F6" s="135">
        <f>'1.1.sz.mell.'!G12</f>
        <v>-443735</v>
      </c>
      <c r="G6" s="1135">
        <f>'1.1.sz.mell.'!H12</f>
        <v>25218397</v>
      </c>
      <c r="H6" s="1155" t="str">
        <f>'1.1.sz.mell.'!B83</f>
        <v>Személyi  juttatások</v>
      </c>
      <c r="I6" s="135">
        <f>'1.1.sz.mell.'!D83</f>
        <v>54789937</v>
      </c>
      <c r="J6" s="135">
        <f>'1.1.sz.mell.'!E83</f>
        <v>11802885</v>
      </c>
      <c r="K6" s="135">
        <f>'1.1.sz.mell.'!F83</f>
        <v>6061315</v>
      </c>
      <c r="L6" s="135">
        <f>'1.1.sz.mell.'!G83</f>
        <v>6112</v>
      </c>
      <c r="M6" s="1135">
        <f>'1.1.sz.mell.'!H83</f>
        <v>72660249</v>
      </c>
    </row>
    <row r="7" spans="1:13" ht="19.5" customHeight="1">
      <c r="A7" s="1136" t="s">
        <v>28</v>
      </c>
      <c r="B7" s="136" t="s">
        <v>298</v>
      </c>
      <c r="C7" s="137">
        <f>'1.1.sz.mell.'!D13+'1.1.sz.mell.'!D14</f>
        <v>14882800</v>
      </c>
      <c r="D7" s="137">
        <f>'1.1.sz.mell.'!E13+'1.1.sz.mell.'!E14</f>
        <v>16691868</v>
      </c>
      <c r="E7" s="137">
        <f>'1.1.sz.mell.'!F13+'1.1.sz.mell.'!F14</f>
        <v>8854745</v>
      </c>
      <c r="F7" s="137">
        <f>'1.1.sz.mell.'!G13+'1.1.sz.mell.'!G14</f>
        <v>4886326</v>
      </c>
      <c r="G7" s="1137">
        <f>'1.1.sz.mell.'!H13+'1.1.sz.mell.'!H14</f>
        <v>45315739</v>
      </c>
      <c r="H7" s="1155" t="str">
        <f>'1.1.sz.mell.'!B84</f>
        <v>Munkaadókat terhelő járulékok és szociális hozzájárulási adó</v>
      </c>
      <c r="I7" s="137">
        <f>'1.1.sz.mell.'!D84</f>
        <v>10543637</v>
      </c>
      <c r="J7" s="137">
        <f>'1.1.sz.mell.'!E84</f>
        <v>1130465</v>
      </c>
      <c r="K7" s="137">
        <f>'1.1.sz.mell.'!F84</f>
        <v>437388</v>
      </c>
      <c r="L7" s="137">
        <f>'1.1.sz.mell.'!G84</f>
        <v>703</v>
      </c>
      <c r="M7" s="1137">
        <f>'1.1.sz.mell.'!H84</f>
        <v>12112193</v>
      </c>
    </row>
    <row r="8" spans="1:13" ht="19.5" customHeight="1">
      <c r="A8" s="1136" t="s">
        <v>31</v>
      </c>
      <c r="B8" s="136" t="s">
        <v>123</v>
      </c>
      <c r="C8" s="137">
        <f>'1.1.sz.mell.'!D45</f>
        <v>77000000</v>
      </c>
      <c r="D8" s="137">
        <f>'1.1.sz.mell.'!E45</f>
        <v>-5000000</v>
      </c>
      <c r="E8" s="137">
        <f>'1.1.sz.mell.'!F45</f>
        <v>0</v>
      </c>
      <c r="F8" s="137">
        <f>'1.1.sz.mell.'!G45</f>
        <v>0</v>
      </c>
      <c r="G8" s="1137">
        <f>'1.1.sz.mell.'!H45</f>
        <v>72000000</v>
      </c>
      <c r="H8" s="1155" t="str">
        <f>'1.1.sz.mell.'!B85</f>
        <v>Dologi  kiadások</v>
      </c>
      <c r="I8" s="137">
        <f>'1.1.sz.mell.'!D85</f>
        <v>61887900</v>
      </c>
      <c r="J8" s="137">
        <f>'1.1.sz.mell.'!E85</f>
        <v>23115384</v>
      </c>
      <c r="K8" s="137">
        <f>'1.1.sz.mell.'!F85</f>
        <v>14681457</v>
      </c>
      <c r="L8" s="137">
        <f>'1.1.sz.mell.'!G85</f>
        <v>9395950</v>
      </c>
      <c r="M8" s="1137">
        <f>'1.1.sz.mell.'!H85</f>
        <v>109080691</v>
      </c>
    </row>
    <row r="9" spans="1:13" ht="19.5" customHeight="1">
      <c r="A9" s="1136" t="s">
        <v>34</v>
      </c>
      <c r="B9" s="136" t="s">
        <v>299</v>
      </c>
      <c r="C9" s="137">
        <f>'1.1.sz.mell.'!D57</f>
        <v>11269000</v>
      </c>
      <c r="D9" s="137">
        <f>'1.1.sz.mell.'!E57</f>
        <v>1472374</v>
      </c>
      <c r="E9" s="137">
        <f>'1.1.sz.mell.'!F57</f>
        <v>0</v>
      </c>
      <c r="F9" s="137">
        <f>'1.1.sz.mell.'!G57</f>
        <v>0</v>
      </c>
      <c r="G9" s="1137">
        <f>'1.1.sz.mell.'!H57</f>
        <v>12741374</v>
      </c>
      <c r="H9" s="1155" t="str">
        <f>'1.1.sz.mell.'!B86</f>
        <v>Ellátottak pénzbeli juttatásai</v>
      </c>
      <c r="I9" s="137">
        <f>'1.1.sz.mell.'!D86</f>
        <v>1940000</v>
      </c>
      <c r="J9" s="137">
        <f>'1.1.sz.mell.'!E86</f>
        <v>0</v>
      </c>
      <c r="K9" s="137">
        <f>'1.1.sz.mell.'!F86</f>
        <v>552450</v>
      </c>
      <c r="L9" s="137">
        <f>'1.1.sz.mell.'!G86</f>
        <v>200000</v>
      </c>
      <c r="M9" s="1137">
        <f>'1.1.sz.mell.'!H86</f>
        <v>2692450</v>
      </c>
    </row>
    <row r="10" spans="1:13" ht="19.5" customHeight="1">
      <c r="A10" s="1136" t="s">
        <v>37</v>
      </c>
      <c r="B10" s="136" t="s">
        <v>300</v>
      </c>
      <c r="C10" s="137">
        <f>'1.1.sz.mell.'!D66</f>
        <v>0</v>
      </c>
      <c r="D10" s="137">
        <f>'1.1.sz.mell.'!E66</f>
        <v>0</v>
      </c>
      <c r="E10" s="138"/>
      <c r="F10" s="138"/>
      <c r="G10" s="1137">
        <f>'1.1.sz.mell.'!H66</f>
        <v>0</v>
      </c>
      <c r="H10" s="1155" t="str">
        <f>'1.1.sz.mell.'!B87</f>
        <v>Egyéb működési célú kiadások</v>
      </c>
      <c r="I10" s="137">
        <f>'1.1.sz.mell.'!D87</f>
        <v>36102186</v>
      </c>
      <c r="J10" s="137">
        <f>'1.1.sz.mell.'!E87</f>
        <v>41768047</v>
      </c>
      <c r="K10" s="137">
        <f>'1.1.sz.mell.'!F87</f>
        <v>-11491950</v>
      </c>
      <c r="L10" s="137">
        <f>'1.1.sz.mell.'!G87</f>
        <v>-60090911</v>
      </c>
      <c r="M10" s="1137">
        <f>'1.1.sz.mell.'!H87</f>
        <v>6287372</v>
      </c>
    </row>
    <row r="11" spans="1:13" ht="19.5" customHeight="1">
      <c r="A11" s="1136" t="s">
        <v>40</v>
      </c>
      <c r="B11" s="136"/>
      <c r="C11" s="137"/>
      <c r="D11" s="137"/>
      <c r="E11" s="138"/>
      <c r="F11" s="138"/>
      <c r="G11" s="1137"/>
      <c r="H11" s="1156" t="s">
        <v>301</v>
      </c>
      <c r="I11" s="137">
        <f>'1.1.sz.mell.'!D95</f>
        <v>36102186</v>
      </c>
      <c r="J11" s="137">
        <f>'1.1.sz.mell.'!E95</f>
        <v>37059544</v>
      </c>
      <c r="K11" s="137">
        <f>'1.1.sz.mell.'!F95</f>
        <v>-13066950</v>
      </c>
      <c r="L11" s="137">
        <f>'1.1.sz.mell.'!G95</f>
        <v>-60094780</v>
      </c>
      <c r="M11" s="1137">
        <f>'1.1.sz.mell.'!H95</f>
        <v>0</v>
      </c>
    </row>
    <row r="12" spans="1:13" ht="19.5" customHeight="1">
      <c r="A12" s="1138" t="s">
        <v>43</v>
      </c>
      <c r="B12" s="140"/>
      <c r="C12" s="141"/>
      <c r="D12" s="142"/>
      <c r="E12" s="143"/>
      <c r="F12" s="143"/>
      <c r="G12" s="1139"/>
      <c r="H12" s="1157" t="s">
        <v>302</v>
      </c>
      <c r="I12" s="137">
        <f>'1.1.sz.mell.'!D96</f>
        <v>0</v>
      </c>
      <c r="J12" s="137">
        <f>'1.1.sz.mell.'!E96</f>
        <v>0</v>
      </c>
      <c r="K12" s="137">
        <f>'1.1.sz.mell.'!F96</f>
        <v>0</v>
      </c>
      <c r="L12" s="137">
        <f>'1.1.sz.mell.'!G96</f>
        <v>0</v>
      </c>
      <c r="M12" s="1137">
        <f>'1.1.sz.mell.'!H96</f>
        <v>0</v>
      </c>
    </row>
    <row r="13" spans="1:13" ht="19.5" customHeight="1">
      <c r="A13" s="1131" t="s">
        <v>46</v>
      </c>
      <c r="B13" s="146" t="s">
        <v>303</v>
      </c>
      <c r="C13" s="147">
        <f>SUM(C6:C12)</f>
        <v>126109176</v>
      </c>
      <c r="D13" s="147">
        <f>SUM(D6:D12)</f>
        <v>13307811</v>
      </c>
      <c r="E13" s="147">
        <f>SUM(E6:E12)</f>
        <v>11415932</v>
      </c>
      <c r="F13" s="147">
        <f>SUM(F6:F12)</f>
        <v>4442591</v>
      </c>
      <c r="G13" s="1140">
        <f>SUM(G6:G12)</f>
        <v>155275510</v>
      </c>
      <c r="H13" s="1158" t="s">
        <v>304</v>
      </c>
      <c r="I13" s="147">
        <f>SUM(I6:I10)</f>
        <v>165263660</v>
      </c>
      <c r="J13" s="147">
        <f>SUM(J6:J10)</f>
        <v>77816781</v>
      </c>
      <c r="K13" s="147">
        <f>SUM(K6:K10)</f>
        <v>10240660</v>
      </c>
      <c r="L13" s="147">
        <f>SUM(L6:L10)</f>
        <v>-50488146</v>
      </c>
      <c r="M13" s="1140">
        <f>SUM(M6:M10)</f>
        <v>202832955</v>
      </c>
    </row>
    <row r="14" spans="1:13" ht="19.5" customHeight="1">
      <c r="A14" s="1141" t="s">
        <v>49</v>
      </c>
      <c r="B14" s="148" t="str">
        <f>'1.1.sz.mell.'!B71</f>
        <v>Hitel-, kölcsönfelvétel államháztartáson kívülről </v>
      </c>
      <c r="C14" s="149">
        <f>'1.1.sz.mell.'!D71</f>
        <v>0</v>
      </c>
      <c r="D14" s="149"/>
      <c r="E14" s="150"/>
      <c r="F14" s="150"/>
      <c r="G14" s="1142"/>
      <c r="H14" s="1155" t="s">
        <v>305</v>
      </c>
      <c r="I14" s="151"/>
      <c r="J14" s="152"/>
      <c r="K14" s="153"/>
      <c r="L14" s="153"/>
      <c r="M14" s="1159"/>
    </row>
    <row r="15" spans="1:13" ht="19.5" customHeight="1">
      <c r="A15" s="1141" t="s">
        <v>52</v>
      </c>
      <c r="B15" s="148" t="s">
        <v>204</v>
      </c>
      <c r="C15" s="137">
        <f>SUM(C16:C17)</f>
        <v>54530005</v>
      </c>
      <c r="D15" s="137">
        <f>SUM(D16:D17)</f>
        <v>68588621</v>
      </c>
      <c r="E15" s="137">
        <f>SUM(E16:E17)</f>
        <v>0</v>
      </c>
      <c r="F15" s="137">
        <f>SUM(F16:F17)</f>
        <v>-79131606</v>
      </c>
      <c r="G15" s="1137">
        <f>SUM(G16:G17)</f>
        <v>43987020</v>
      </c>
      <c r="H15" s="1160" t="s">
        <v>306</v>
      </c>
      <c r="I15" s="137"/>
      <c r="J15" s="154"/>
      <c r="K15" s="155"/>
      <c r="L15" s="155"/>
      <c r="M15" s="1161"/>
    </row>
    <row r="16" spans="1:13" ht="19.5" customHeight="1">
      <c r="A16" s="1143" t="s">
        <v>307</v>
      </c>
      <c r="B16" s="156" t="str">
        <f>'1.1.sz.mell.'!B73</f>
        <v>Előző év költségvetési maradványának igénybevétele</v>
      </c>
      <c r="C16" s="139">
        <f>'1.1.sz.mell.'!D73</f>
        <v>54530005</v>
      </c>
      <c r="D16" s="139">
        <f>'1.1.sz.mell.'!E73</f>
        <v>68588621</v>
      </c>
      <c r="E16" s="139">
        <f>'1.1.sz.mell.'!F73</f>
        <v>0</v>
      </c>
      <c r="F16" s="139">
        <f>'1.1.sz.mell.'!G73</f>
        <v>-79131606</v>
      </c>
      <c r="G16" s="1144">
        <f>'1.1.sz.mell.'!H73</f>
        <v>43987020</v>
      </c>
      <c r="H16" s="1160" t="s">
        <v>308</v>
      </c>
      <c r="I16" s="137"/>
      <c r="J16" s="154"/>
      <c r="K16" s="155"/>
      <c r="L16" s="155"/>
      <c r="M16" s="1161"/>
    </row>
    <row r="17" spans="1:15" ht="27.75" customHeight="1">
      <c r="A17" s="1143" t="s">
        <v>309</v>
      </c>
      <c r="B17" s="156" t="str">
        <f>'1.1.sz.mell.'!B74</f>
        <v>Előző év vállalkozási maradványának igénybevétele</v>
      </c>
      <c r="C17" s="157">
        <f>'1.1.sz.mell.'!D74</f>
        <v>0</v>
      </c>
      <c r="D17" s="157">
        <f>'1.1.sz.mell.'!E74</f>
        <v>0</v>
      </c>
      <c r="E17" s="158"/>
      <c r="F17" s="158"/>
      <c r="G17" s="1145">
        <f>'1.1.sz.mell.'!H74</f>
        <v>0</v>
      </c>
      <c r="H17" s="1162" t="s">
        <v>277</v>
      </c>
      <c r="I17" s="159">
        <f>'1.1.sz.mell.'!D111</f>
        <v>0</v>
      </c>
      <c r="J17" s="159">
        <f>'1.1.sz.mell.'!E111</f>
        <v>918295</v>
      </c>
      <c r="K17" s="159">
        <f>'1.1.sz.mell.'!F111</f>
        <v>0</v>
      </c>
      <c r="L17" s="159">
        <f>'1.1.sz.mell.'!G111</f>
        <v>0</v>
      </c>
      <c r="M17" s="1163">
        <f>'1.1.sz.mell.'!H111</f>
        <v>918295</v>
      </c>
      <c r="O17" s="160"/>
    </row>
    <row r="18" spans="1:13" ht="19.5" customHeight="1">
      <c r="A18" s="1141" t="s">
        <v>54</v>
      </c>
      <c r="B18" s="148" t="str">
        <f>'[15]1.sz.mell.'!B17</f>
        <v>Lekötött betétek megszüntetése</v>
      </c>
      <c r="C18" s="161">
        <f>'1.1.sz.mell.'!D75</f>
        <v>0</v>
      </c>
      <c r="D18" s="161">
        <f>'1.1.sz.mell.'!E75</f>
        <v>0</v>
      </c>
      <c r="E18" s="162"/>
      <c r="F18" s="162"/>
      <c r="G18" s="1146">
        <f>'1.1.sz.mell.'!H75</f>
        <v>0</v>
      </c>
      <c r="H18" s="1162"/>
      <c r="I18" s="137"/>
      <c r="J18" s="144"/>
      <c r="K18" s="145"/>
      <c r="L18" s="145"/>
      <c r="M18" s="1164"/>
    </row>
    <row r="19" spans="1:13" ht="19.5" customHeight="1">
      <c r="A19" s="1147" t="s">
        <v>56</v>
      </c>
      <c r="B19" s="146" t="s">
        <v>310</v>
      </c>
      <c r="C19" s="163">
        <f>SUM(C14+C15+C18)</f>
        <v>54530005</v>
      </c>
      <c r="D19" s="163">
        <f>SUM(D14+D15+D18)</f>
        <v>68588621</v>
      </c>
      <c r="E19" s="163">
        <f>SUM(E14+E15+E18)</f>
        <v>0</v>
      </c>
      <c r="F19" s="163">
        <f>SUM(F14+F15+F18)</f>
        <v>-79131606</v>
      </c>
      <c r="G19" s="1148">
        <f>SUM(G14+G15+G18)</f>
        <v>43987020</v>
      </c>
      <c r="H19" s="1158" t="s">
        <v>311</v>
      </c>
      <c r="I19" s="147">
        <f>SUM(I14:I18)</f>
        <v>0</v>
      </c>
      <c r="J19" s="147">
        <f>SUM(J14:J18)</f>
        <v>918295</v>
      </c>
      <c r="K19" s="147">
        <f>SUM(K14:K18)</f>
        <v>0</v>
      </c>
      <c r="L19" s="147">
        <f>SUM(L14:L18)</f>
        <v>0</v>
      </c>
      <c r="M19" s="1140">
        <f>SUM(M14:M18)</f>
        <v>918295</v>
      </c>
    </row>
    <row r="20" spans="1:13" ht="19.5" customHeight="1">
      <c r="A20" s="1147" t="s">
        <v>58</v>
      </c>
      <c r="B20" s="146" t="s">
        <v>312</v>
      </c>
      <c r="C20" s="163">
        <f>SUM(C13+C19)</f>
        <v>180639181</v>
      </c>
      <c r="D20" s="163">
        <f>SUM(D13+D19)</f>
        <v>81896432</v>
      </c>
      <c r="E20" s="163">
        <f>SUM(E13+E19)</f>
        <v>11415932</v>
      </c>
      <c r="F20" s="163">
        <f>SUM(F13+F19)</f>
        <v>-74689015</v>
      </c>
      <c r="G20" s="1148">
        <f>SUM(G13+G19)</f>
        <v>199262530</v>
      </c>
      <c r="H20" s="1158" t="s">
        <v>313</v>
      </c>
      <c r="I20" s="147">
        <f>SUM(I13+I19)</f>
        <v>165263660</v>
      </c>
      <c r="J20" s="163">
        <f>SUM(J13+J19)</f>
        <v>78735076</v>
      </c>
      <c r="K20" s="163">
        <f>SUM(K13+K19)</f>
        <v>10240660</v>
      </c>
      <c r="L20" s="163">
        <f>SUM(L13+L19)</f>
        <v>-50488146</v>
      </c>
      <c r="M20" s="1148">
        <f>SUM(M13+M19)</f>
        <v>203751250</v>
      </c>
    </row>
    <row r="21" spans="1:13" ht="19.5" customHeight="1">
      <c r="A21" s="1131" t="s">
        <v>60</v>
      </c>
      <c r="B21" s="146" t="s">
        <v>314</v>
      </c>
      <c r="C21" s="163">
        <f>IF(C13-I13&lt;0,I13-C13,"-")</f>
        <v>39154484</v>
      </c>
      <c r="D21" s="163">
        <f>IF(D13-J13&lt;0,J13-D13,"-")</f>
        <v>64508970</v>
      </c>
      <c r="E21" s="131" t="str">
        <f>IF(E13-K13&lt;0,K13-E13,"-")</f>
        <v>-</v>
      </c>
      <c r="F21" s="131" t="str">
        <f>IF(F13-L13&lt;0,L13-F13,"-")</f>
        <v>-</v>
      </c>
      <c r="G21" s="1148">
        <f>IF(G13-M13&lt;0,M13-G13,"-")</f>
        <v>47557445</v>
      </c>
      <c r="H21" s="1158" t="s">
        <v>315</v>
      </c>
      <c r="I21" s="131" t="str">
        <f>IF(C13-I13&gt;0,C13-I13,"-")</f>
        <v>-</v>
      </c>
      <c r="J21" s="131" t="str">
        <f>IF(D13-J13&gt;0,D13-J13,"-")</f>
        <v>-</v>
      </c>
      <c r="K21" s="163">
        <f>IF(E13-K13&gt;0,E13-K13,"-")</f>
        <v>1175272</v>
      </c>
      <c r="L21" s="163">
        <f>IF(F13-L13&gt;0,F13-L13,"-")</f>
        <v>54930737</v>
      </c>
      <c r="M21" s="1133" t="str">
        <f>IF(G13-M13&gt;0,G13-M13,"-")</f>
        <v>-</v>
      </c>
    </row>
    <row r="22" spans="1:13" ht="19.5" customHeight="1">
      <c r="A22" s="1149" t="s">
        <v>62</v>
      </c>
      <c r="B22" s="1150" t="s">
        <v>316</v>
      </c>
      <c r="C22" s="1151" t="str">
        <f>IF(C13+C19-I20&lt;0,I20-(C13+C19),"-")</f>
        <v>-</v>
      </c>
      <c r="D22" s="1151" t="str">
        <f>IF(D13+D19-J20&lt;0,J20-(D13+D19),"-")</f>
        <v>-</v>
      </c>
      <c r="E22" s="1151" t="str">
        <f>IF(E13+E19-K20&lt;0,K20-(E13+E19),"-")</f>
        <v>-</v>
      </c>
      <c r="F22" s="1151">
        <f>IF(F13+F19-L20&lt;0,L20-(F13+F19),"-")</f>
        <v>24200869</v>
      </c>
      <c r="G22" s="1152">
        <f>IF(G13+G19-M20&lt;0,M20-(G13+G19),"-")</f>
        <v>4488720</v>
      </c>
      <c r="H22" s="1165" t="s">
        <v>317</v>
      </c>
      <c r="I22" s="1166">
        <f>IF(C13+C19-I20&gt;0,C13+C19-I20,"-")</f>
        <v>15375521</v>
      </c>
      <c r="J22" s="1167">
        <f>IF(D13+D19-J20&gt;0,D13+D19-J20,"-")</f>
        <v>3161356</v>
      </c>
      <c r="K22" s="1167">
        <f>IF(E13+E19-K20&gt;0,E13+E19-K20,"-")</f>
        <v>1175272</v>
      </c>
      <c r="L22" s="1167" t="str">
        <f>IF(F13+F19-L20&gt;0,F13+F19-L20,"-")</f>
        <v>-</v>
      </c>
      <c r="M22" s="1168" t="str">
        <f>IF(G13+G19-M20&gt;0,G13+G19-M20,"-")</f>
        <v>-</v>
      </c>
    </row>
    <row r="23" ht="15.75">
      <c r="B23" s="164"/>
    </row>
  </sheetData>
  <sheetProtection selectLockedCells="1" selectUnlockedCells="1"/>
  <mergeCells count="4">
    <mergeCell ref="A1:M1"/>
    <mergeCell ref="A3:A4"/>
    <mergeCell ref="B3:G3"/>
    <mergeCell ref="H3:M3"/>
  </mergeCells>
  <printOptions horizontalCentered="1"/>
  <pageMargins left="0.5905511811023623" right="0.5905511811023623" top="0.9055118110236221" bottom="0.7874015748031497" header="0.5905511811023623" footer="0.5118110236220472"/>
  <pageSetup fitToHeight="1" fitToWidth="1" horizontalDpi="300" verticalDpi="300" orientation="landscape" paperSize="9" scale="48" r:id="rId1"/>
  <headerFooter alignWithMargins="0">
    <oddHeader>&amp;R&amp;"Times New Roman CE,Félkövér dőlt"&amp;11 2.1. melléklet a ........./2021. (.........)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20"/>
  <sheetViews>
    <sheetView zoomScale="80" zoomScaleNormal="80" zoomScaleSheetLayoutView="115" zoomScalePageLayoutView="0" workbookViewId="0" topLeftCell="A1">
      <selection activeCell="A1" sqref="A1:M1"/>
    </sheetView>
  </sheetViews>
  <sheetFormatPr defaultColWidth="9.00390625" defaultRowHeight="12.75"/>
  <cols>
    <col min="1" max="1" width="7.00390625" style="122" bestFit="1" customWidth="1"/>
    <col min="2" max="2" width="59.125" style="123" bestFit="1" customWidth="1"/>
    <col min="3" max="3" width="19.375" style="122" bestFit="1" customWidth="1"/>
    <col min="4" max="4" width="12.625" style="122" bestFit="1" customWidth="1"/>
    <col min="5" max="5" width="14.00390625" style="122" bestFit="1" customWidth="1"/>
    <col min="6" max="6" width="13.50390625" style="122" bestFit="1" customWidth="1"/>
    <col min="7" max="7" width="22.625" style="122" bestFit="1" customWidth="1"/>
    <col min="8" max="8" width="56.875" style="122" bestFit="1" customWidth="1"/>
    <col min="9" max="9" width="19.375" style="122" bestFit="1" customWidth="1"/>
    <col min="10" max="10" width="12.625" style="122" bestFit="1" customWidth="1"/>
    <col min="11" max="11" width="14.00390625" style="122" bestFit="1" customWidth="1"/>
    <col min="12" max="12" width="13.50390625" style="122" bestFit="1" customWidth="1"/>
    <col min="13" max="13" width="22.625" style="122" bestFit="1" customWidth="1"/>
    <col min="14" max="16384" width="9.375" style="122" customWidth="1"/>
  </cols>
  <sheetData>
    <row r="1" spans="1:13" ht="44.25" customHeight="1">
      <c r="A1" s="1290" t="s">
        <v>318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</row>
    <row r="2" spans="9:13" ht="12.75" customHeight="1">
      <c r="I2" s="124"/>
      <c r="J2" s="125"/>
      <c r="K2" s="125"/>
      <c r="L2" s="125"/>
      <c r="M2" s="124" t="s">
        <v>11</v>
      </c>
    </row>
    <row r="3" spans="1:13" ht="18" customHeight="1">
      <c r="A3" s="1297" t="s">
        <v>12</v>
      </c>
      <c r="B3" s="1299" t="s">
        <v>290</v>
      </c>
      <c r="C3" s="1299"/>
      <c r="D3" s="1299"/>
      <c r="E3" s="1299"/>
      <c r="F3" s="1299"/>
      <c r="G3" s="1300"/>
      <c r="H3" s="1297" t="s">
        <v>291</v>
      </c>
      <c r="I3" s="1301"/>
      <c r="J3" s="1301"/>
      <c r="K3" s="1301"/>
      <c r="L3" s="1301"/>
      <c r="M3" s="1302"/>
    </row>
    <row r="4" spans="1:13" s="129" customFormat="1" ht="25.5">
      <c r="A4" s="1298"/>
      <c r="B4" s="1170" t="s">
        <v>292</v>
      </c>
      <c r="C4" s="1171" t="s">
        <v>15</v>
      </c>
      <c r="D4" s="1172" t="s">
        <v>16</v>
      </c>
      <c r="E4" s="1172" t="s">
        <v>17</v>
      </c>
      <c r="F4" s="1172" t="s">
        <v>812</v>
      </c>
      <c r="G4" s="1173" t="s">
        <v>18</v>
      </c>
      <c r="H4" s="1191" t="s">
        <v>292</v>
      </c>
      <c r="I4" s="1171" t="s">
        <v>15</v>
      </c>
      <c r="J4" s="1172" t="s">
        <v>16</v>
      </c>
      <c r="K4" s="1172" t="s">
        <v>17</v>
      </c>
      <c r="L4" s="1172" t="s">
        <v>812</v>
      </c>
      <c r="M4" s="1173" t="s">
        <v>18</v>
      </c>
    </row>
    <row r="5" spans="1:13" s="129" customFormat="1" ht="12" customHeight="1">
      <c r="A5" s="1169" t="s">
        <v>19</v>
      </c>
      <c r="B5" s="1170" t="s">
        <v>20</v>
      </c>
      <c r="C5" s="1171" t="s">
        <v>21</v>
      </c>
      <c r="D5" s="1171" t="s">
        <v>22</v>
      </c>
      <c r="E5" s="1174" t="s">
        <v>23</v>
      </c>
      <c r="F5" s="1174" t="s">
        <v>24</v>
      </c>
      <c r="G5" s="1175" t="s">
        <v>25</v>
      </c>
      <c r="H5" s="1191" t="s">
        <v>293</v>
      </c>
      <c r="I5" s="1171" t="s">
        <v>294</v>
      </c>
      <c r="J5" s="1171" t="s">
        <v>295</v>
      </c>
      <c r="K5" s="1174" t="s">
        <v>296</v>
      </c>
      <c r="L5" s="1174" t="s">
        <v>816</v>
      </c>
      <c r="M5" s="1175" t="s">
        <v>817</v>
      </c>
    </row>
    <row r="6" spans="1:13" ht="19.5" customHeight="1">
      <c r="A6" s="1176" t="s">
        <v>6</v>
      </c>
      <c r="B6" s="1177" t="s">
        <v>319</v>
      </c>
      <c r="C6" s="1178">
        <f>'1.1.sz.mell.'!D31</f>
        <v>0</v>
      </c>
      <c r="D6" s="1178">
        <f>'1.1.sz.mell.'!E31</f>
        <v>13444707</v>
      </c>
      <c r="E6" s="1178">
        <f>'1.1.sz.mell.'!F31</f>
        <v>229232755</v>
      </c>
      <c r="F6" s="1178">
        <f>'1.1.sz.mell.'!G31</f>
        <v>0</v>
      </c>
      <c r="G6" s="1179">
        <f>'1.1.sz.mell.'!H31</f>
        <v>242677462</v>
      </c>
      <c r="H6" s="1192" t="str">
        <f>'1.1.sz.mell.'!B98</f>
        <v>Beruházások</v>
      </c>
      <c r="I6" s="1180">
        <f>'1.1.sz.mell.'!D98</f>
        <v>15375521</v>
      </c>
      <c r="J6" s="1180">
        <f>'1.1.sz.mell.'!E98</f>
        <v>11908534</v>
      </c>
      <c r="K6" s="1180">
        <f>'1.1.sz.mell.'!F98</f>
        <v>229296325</v>
      </c>
      <c r="L6" s="1180">
        <f>'1.1.sz.mell.'!G98</f>
        <v>-24201050</v>
      </c>
      <c r="M6" s="1193">
        <f>'1.1.sz.mell.'!H98</f>
        <v>232379330</v>
      </c>
    </row>
    <row r="7" spans="1:13" ht="19.5" customHeight="1">
      <c r="A7" s="1176" t="s">
        <v>28</v>
      </c>
      <c r="B7" s="1177" t="s">
        <v>320</v>
      </c>
      <c r="C7" s="1178">
        <f>'1.1.sz.mell.'!D63</f>
        <v>0</v>
      </c>
      <c r="D7" s="1178">
        <f>'1.1.sz.mell.'!E63</f>
        <v>0</v>
      </c>
      <c r="E7" s="1178">
        <f>'1.1.sz.mell.'!F63</f>
        <v>0</v>
      </c>
      <c r="F7" s="1178">
        <f>'1.1.sz.mell.'!G63</f>
        <v>0</v>
      </c>
      <c r="G7" s="1179">
        <f>'1.1.sz.mell.'!H63</f>
        <v>0</v>
      </c>
      <c r="H7" s="1192" t="str">
        <f>'1.1.sz.mell.'!B99</f>
        <v>Felújítások</v>
      </c>
      <c r="I7" s="1180">
        <f>'1.1.sz.mell.'!D99</f>
        <v>0</v>
      </c>
      <c r="J7" s="1180">
        <f>'1.1.sz.mell.'!E99</f>
        <v>4697529</v>
      </c>
      <c r="K7" s="1180">
        <f>'1.1.sz.mell.'!F99</f>
        <v>1031702</v>
      </c>
      <c r="L7" s="1180">
        <f>'1.1.sz.mell.'!G99</f>
        <v>0</v>
      </c>
      <c r="M7" s="1193">
        <f>'1.1.sz.mell.'!H99</f>
        <v>5729231</v>
      </c>
    </row>
    <row r="8" spans="1:13" ht="21" customHeight="1">
      <c r="A8" s="1176" t="s">
        <v>31</v>
      </c>
      <c r="B8" s="1177" t="s">
        <v>321</v>
      </c>
      <c r="C8" s="1178">
        <f>'1.1.sz.mell.'!D69</f>
        <v>0</v>
      </c>
      <c r="D8" s="1178">
        <f>'1.1.sz.mell.'!E69</f>
        <v>0</v>
      </c>
      <c r="E8" s="1178">
        <f>'1.1.sz.mell.'!F69</f>
        <v>0</v>
      </c>
      <c r="F8" s="1178">
        <f>'1.1.sz.mell.'!G69</f>
        <v>0</v>
      </c>
      <c r="G8" s="1179">
        <f>'1.1.sz.mell.'!H69</f>
        <v>0</v>
      </c>
      <c r="H8" s="1192" t="str">
        <f>'1.1.sz.mell.'!B100</f>
        <v>Egyéb felhalmozási kiadások</v>
      </c>
      <c r="I8" s="1180">
        <f>'1.1.sz.mell.'!D100</f>
        <v>0</v>
      </c>
      <c r="J8" s="1180">
        <f>'1.1.sz.mell.'!E100</f>
        <v>0</v>
      </c>
      <c r="K8" s="1180">
        <f>'1.1.sz.mell.'!F100</f>
        <v>80000</v>
      </c>
      <c r="L8" s="1180">
        <f>'1.1.sz.mell.'!G100</f>
        <v>181</v>
      </c>
      <c r="M8" s="1193">
        <f>'1.1.sz.mell.'!H100</f>
        <v>80181</v>
      </c>
    </row>
    <row r="9" spans="1:13" ht="19.5" customHeight="1">
      <c r="A9" s="1176" t="s">
        <v>34</v>
      </c>
      <c r="B9" s="1181"/>
      <c r="C9" s="1182"/>
      <c r="D9" s="1182"/>
      <c r="E9" s="1183"/>
      <c r="F9" s="1183"/>
      <c r="G9" s="1184"/>
      <c r="H9" s="1194" t="s">
        <v>322</v>
      </c>
      <c r="I9" s="1180"/>
      <c r="J9" s="1185"/>
      <c r="K9" s="1186" t="s">
        <v>818</v>
      </c>
      <c r="L9" s="1186"/>
      <c r="M9" s="1195"/>
    </row>
    <row r="10" spans="1:13" ht="19.5" customHeight="1">
      <c r="A10" s="1176" t="s">
        <v>37</v>
      </c>
      <c r="B10" s="1177"/>
      <c r="C10" s="1178"/>
      <c r="D10" s="1178"/>
      <c r="E10" s="1187"/>
      <c r="F10" s="1187"/>
      <c r="G10" s="1179"/>
      <c r="H10" s="1196" t="s">
        <v>323</v>
      </c>
      <c r="I10" s="1180"/>
      <c r="J10" s="1185"/>
      <c r="K10" s="1186"/>
      <c r="L10" s="1186"/>
      <c r="M10" s="1195"/>
    </row>
    <row r="11" spans="1:13" ht="19.5" customHeight="1">
      <c r="A11" s="1197" t="s">
        <v>40</v>
      </c>
      <c r="B11" s="1198"/>
      <c r="C11" s="1199"/>
      <c r="D11" s="1199"/>
      <c r="E11" s="1200"/>
      <c r="F11" s="1200"/>
      <c r="G11" s="1201"/>
      <c r="H11" s="1202"/>
      <c r="I11" s="1203"/>
      <c r="J11" s="1204"/>
      <c r="K11" s="1205"/>
      <c r="L11" s="1205"/>
      <c r="M11" s="1206"/>
    </row>
    <row r="12" spans="1:13" s="167" customFormat="1" ht="19.5" customHeight="1">
      <c r="A12" s="1217" t="s">
        <v>43</v>
      </c>
      <c r="B12" s="1218" t="s">
        <v>324</v>
      </c>
      <c r="C12" s="1219">
        <f>SUM(C6:C11)</f>
        <v>0</v>
      </c>
      <c r="D12" s="1219">
        <f>SUM(D6:D11)</f>
        <v>13444707</v>
      </c>
      <c r="E12" s="1219">
        <f>SUM(E6:E11)</f>
        <v>229232755</v>
      </c>
      <c r="F12" s="1219">
        <f>SUM(F6:F11)</f>
        <v>0</v>
      </c>
      <c r="G12" s="1220">
        <f>SUM(G6:G11)</f>
        <v>242677462</v>
      </c>
      <c r="H12" s="1221" t="s">
        <v>325</v>
      </c>
      <c r="I12" s="1222">
        <f>SUM(I6:I8)</f>
        <v>15375521</v>
      </c>
      <c r="J12" s="1222">
        <f>SUM(J6:J8)</f>
        <v>16606063</v>
      </c>
      <c r="K12" s="1222">
        <f>SUM(K6:K8)</f>
        <v>230408027</v>
      </c>
      <c r="L12" s="1222">
        <f>SUM(L6:L8)</f>
        <v>-24200869</v>
      </c>
      <c r="M12" s="1223">
        <f>SUM(M6:M8)</f>
        <v>238188742</v>
      </c>
    </row>
    <row r="13" spans="1:13" ht="19.5" customHeight="1">
      <c r="A13" s="1207" t="s">
        <v>46</v>
      </c>
      <c r="B13" s="1208" t="s">
        <v>326</v>
      </c>
      <c r="C13" s="1209"/>
      <c r="D13" s="1209"/>
      <c r="E13" s="1210"/>
      <c r="F13" s="1210"/>
      <c r="G13" s="1211"/>
      <c r="H13" s="1212" t="s">
        <v>305</v>
      </c>
      <c r="I13" s="1213"/>
      <c r="J13" s="1214"/>
      <c r="K13" s="1215"/>
      <c r="L13" s="1215"/>
      <c r="M13" s="1216"/>
    </row>
    <row r="14" spans="1:13" ht="19.5" customHeight="1">
      <c r="A14" s="1176" t="s">
        <v>49</v>
      </c>
      <c r="B14" s="1188" t="s">
        <v>204</v>
      </c>
      <c r="C14" s="1178">
        <f>SUM(C15:C16)</f>
        <v>54530005</v>
      </c>
      <c r="D14" s="1178">
        <f>SUM(D15:D16)</f>
        <v>68588621</v>
      </c>
      <c r="E14" s="1178">
        <f>SUM(E15:E16)</f>
        <v>0</v>
      </c>
      <c r="F14" s="1178">
        <f>SUM(F15:F16)</f>
        <v>-79131606</v>
      </c>
      <c r="G14" s="1179">
        <f>SUM(G15:G16)</f>
        <v>43987020</v>
      </c>
      <c r="H14" s="1192" t="s">
        <v>306</v>
      </c>
      <c r="I14" s="1180"/>
      <c r="J14" s="1185"/>
      <c r="K14" s="1186"/>
      <c r="L14" s="1186"/>
      <c r="M14" s="1195"/>
    </row>
    <row r="15" spans="1:13" ht="19.5" customHeight="1">
      <c r="A15" s="1189" t="s">
        <v>327</v>
      </c>
      <c r="B15" s="1190" t="s">
        <v>328</v>
      </c>
      <c r="C15" s="1178">
        <f>'1.1.sz.mell.'!D73</f>
        <v>54530005</v>
      </c>
      <c r="D15" s="1178">
        <f>'1.1.sz.mell.'!E73</f>
        <v>68588621</v>
      </c>
      <c r="E15" s="1178">
        <f>'1.1.sz.mell.'!F73</f>
        <v>0</v>
      </c>
      <c r="F15" s="1178">
        <f>'1.1.sz.mell.'!G73</f>
        <v>-79131606</v>
      </c>
      <c r="G15" s="1179">
        <f>'1.1.sz.mell.'!H73</f>
        <v>43987020</v>
      </c>
      <c r="H15" s="1192"/>
      <c r="I15" s="1180"/>
      <c r="J15" s="1185"/>
      <c r="K15" s="1186"/>
      <c r="L15" s="1186"/>
      <c r="M15" s="1195"/>
    </row>
    <row r="16" spans="1:13" ht="19.5" customHeight="1">
      <c r="A16" s="1224" t="s">
        <v>329</v>
      </c>
      <c r="B16" s="1225" t="s">
        <v>330</v>
      </c>
      <c r="C16" s="1199">
        <f>'1.1.sz.mell.'!D74</f>
        <v>0</v>
      </c>
      <c r="D16" s="1199">
        <f>'1.1.sz.mell.'!E74</f>
        <v>0</v>
      </c>
      <c r="E16" s="1199">
        <f>'1.1.sz.mell.'!F74</f>
        <v>0</v>
      </c>
      <c r="F16" s="1199">
        <f>'1.1.sz.mell.'!G74</f>
        <v>0</v>
      </c>
      <c r="G16" s="1201">
        <f>'1.1.sz.mell.'!H74</f>
        <v>0</v>
      </c>
      <c r="H16" s="1226"/>
      <c r="I16" s="1203"/>
      <c r="J16" s="1204"/>
      <c r="K16" s="1205"/>
      <c r="L16" s="1205"/>
      <c r="M16" s="1206"/>
    </row>
    <row r="17" spans="1:13" ht="19.5" customHeight="1">
      <c r="A17" s="1217" t="s">
        <v>52</v>
      </c>
      <c r="B17" s="1218" t="s">
        <v>331</v>
      </c>
      <c r="C17" s="1219">
        <f>SUM(C13:C14)</f>
        <v>54530005</v>
      </c>
      <c r="D17" s="1219">
        <f>SUM(D13:D14)</f>
        <v>68588621</v>
      </c>
      <c r="E17" s="1219">
        <f>SUM(E13:E14)</f>
        <v>0</v>
      </c>
      <c r="F17" s="1219">
        <f>SUM(F13:F14)</f>
        <v>-79131606</v>
      </c>
      <c r="G17" s="1220">
        <f>SUM(G13:G14)</f>
        <v>43987020</v>
      </c>
      <c r="H17" s="1221" t="s">
        <v>332</v>
      </c>
      <c r="I17" s="1222">
        <f>SUM(I13:I16)</f>
        <v>0</v>
      </c>
      <c r="J17" s="1241"/>
      <c r="K17" s="1242"/>
      <c r="L17" s="1242"/>
      <c r="M17" s="1243"/>
    </row>
    <row r="18" spans="1:13" ht="19.5" customHeight="1">
      <c r="A18" s="1227" t="s">
        <v>54</v>
      </c>
      <c r="B18" s="1228" t="s">
        <v>333</v>
      </c>
      <c r="C18" s="1229">
        <f>+C12+C17</f>
        <v>54530005</v>
      </c>
      <c r="D18" s="1229">
        <f>+D12+D17</f>
        <v>82033328</v>
      </c>
      <c r="E18" s="1229">
        <f>+E12+E17</f>
        <v>229232755</v>
      </c>
      <c r="F18" s="1230"/>
      <c r="G18" s="1231">
        <f>+G12+G17</f>
        <v>286664482</v>
      </c>
      <c r="H18" s="1232" t="s">
        <v>334</v>
      </c>
      <c r="I18" s="1233">
        <f>SUM(I12+I17)</f>
        <v>15375521</v>
      </c>
      <c r="J18" s="1233">
        <f>SUM(J12+J17)</f>
        <v>16606063</v>
      </c>
      <c r="K18" s="1233">
        <f>SUM(K12+K17)</f>
        <v>230408027</v>
      </c>
      <c r="L18" s="1233">
        <f>SUM(L12+L17)</f>
        <v>-24200869</v>
      </c>
      <c r="M18" s="1234">
        <f>SUM(M12+M17)</f>
        <v>238188742</v>
      </c>
    </row>
    <row r="19" spans="1:13" ht="19.5" customHeight="1">
      <c r="A19" s="1217" t="s">
        <v>56</v>
      </c>
      <c r="B19" s="1218" t="s">
        <v>314</v>
      </c>
      <c r="C19" s="1244" t="str">
        <f>IF(C11-I11&lt;0,I11-C11,"-")</f>
        <v>-</v>
      </c>
      <c r="D19" s="1244" t="str">
        <f>IF(D11-J11&lt;0,J11-D11,"-")</f>
        <v>-</v>
      </c>
      <c r="E19" s="1244" t="str">
        <f>IF(E11-K11&lt;0,K11-E11,"-")</f>
        <v>-</v>
      </c>
      <c r="F19" s="1244" t="str">
        <f>IF(F11-L11&lt;0,L11-F11,"-")</f>
        <v>-</v>
      </c>
      <c r="G19" s="1245" t="str">
        <f>IF(G11-M11&lt;0,M11-G11,"-")</f>
        <v>-</v>
      </c>
      <c r="H19" s="1221" t="s">
        <v>315</v>
      </c>
      <c r="I19" s="1244" t="str">
        <f>IF(C11-I11&gt;0,C11-I11,"-")</f>
        <v>-</v>
      </c>
      <c r="J19" s="1244" t="str">
        <f>IF(D11-J11&gt;0,D11-J11,"-")</f>
        <v>-</v>
      </c>
      <c r="K19" s="1244" t="str">
        <f>IF(E11-K11&gt;0,E11-K11,"-")</f>
        <v>-</v>
      </c>
      <c r="L19" s="1244" t="str">
        <f>IF(F11-L11&gt;0,F11-L11,"-")</f>
        <v>-</v>
      </c>
      <c r="M19" s="1245" t="str">
        <f>IF(G11-M11&gt;0,G11-M11,"-")</f>
        <v>-</v>
      </c>
    </row>
    <row r="20" spans="1:13" ht="19.5" customHeight="1">
      <c r="A20" s="1235" t="s">
        <v>58</v>
      </c>
      <c r="B20" s="1236" t="s">
        <v>316</v>
      </c>
      <c r="C20" s="1237" t="str">
        <f>IF(C11+C17-I18&lt;0,I18-(C11+C17),"-")</f>
        <v>-</v>
      </c>
      <c r="D20" s="1237" t="str">
        <f>IF(D11+D17-J18&lt;0,J18-(D11+D17),"-")</f>
        <v>-</v>
      </c>
      <c r="E20" s="1237">
        <f>IF(E11+E17-K18&lt;0,K18-(E11+E17),"-")</f>
        <v>230408027</v>
      </c>
      <c r="F20" s="1237">
        <f>IF(F11+F17-L18&lt;0,L18-(F11+F17),"-")</f>
        <v>54930737</v>
      </c>
      <c r="G20" s="1238">
        <f>IF(G11+G17-M18&lt;0,M18-(G11+G17),"-")</f>
        <v>194201722</v>
      </c>
      <c r="H20" s="1239" t="s">
        <v>317</v>
      </c>
      <c r="I20" s="1240">
        <f>IF(C11+C17-I18&gt;0,C11+C17-I18,"-")</f>
        <v>39154484</v>
      </c>
      <c r="J20" s="1240">
        <f>IF(D11+D17-J18&gt;0,D11+D17-J18,"-")</f>
        <v>51982558</v>
      </c>
      <c r="K20" s="1237" t="str">
        <f>IF(E11+E17-K18&gt;0,E11+E17-K18,"-")</f>
        <v>-</v>
      </c>
      <c r="L20" s="1237" t="str">
        <f>IF(F11+F17-L18&gt;0,F11+F17-L18,"-")</f>
        <v>-</v>
      </c>
      <c r="M20" s="1238" t="str">
        <f>IF(G11+G17-M18&gt;0,G11+G17-M18,"-")</f>
        <v>-</v>
      </c>
    </row>
  </sheetData>
  <sheetProtection selectLockedCells="1" selectUnlockedCells="1"/>
  <mergeCells count="4">
    <mergeCell ref="A1:M1"/>
    <mergeCell ref="A3:A4"/>
    <mergeCell ref="B3:G3"/>
    <mergeCell ref="H3:M3"/>
  </mergeCells>
  <printOptions horizontalCentered="1"/>
  <pageMargins left="0.7874015748031497" right="0.7874015748031497" top="0.984251968503937" bottom="0.984251968503937" header="0.5905511811023623" footer="0.5118110236220472"/>
  <pageSetup fitToHeight="1" fitToWidth="1" horizontalDpi="300" verticalDpi="300" orientation="landscape" paperSize="9" scale="50" r:id="rId1"/>
  <headerFooter alignWithMargins="0">
    <oddHeader>&amp;R&amp;"Times New Roman CE,Félkövér dőlt"&amp;12 2.2. melléklet a ........./2021. (........)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FF"/>
  </sheetPr>
  <dimension ref="A1:J69"/>
  <sheetViews>
    <sheetView zoomScale="90" zoomScaleNormal="90" zoomScalePageLayoutView="0" workbookViewId="0" topLeftCell="A1">
      <selection activeCell="M4" sqref="M4"/>
    </sheetView>
  </sheetViews>
  <sheetFormatPr defaultColWidth="18.375" defaultRowHeight="12.75"/>
  <cols>
    <col min="1" max="1" width="18.625" style="168" customWidth="1"/>
    <col min="2" max="2" width="61.00390625" style="169" customWidth="1"/>
    <col min="3" max="3" width="16.00390625" style="168" customWidth="1"/>
    <col min="4" max="6" width="13.625" style="170" customWidth="1"/>
    <col min="7" max="10" width="14.625" style="169" customWidth="1"/>
    <col min="11" max="16384" width="18.375" style="169" customWidth="1"/>
  </cols>
  <sheetData>
    <row r="1" spans="1:10" ht="43.5" customHeight="1">
      <c r="A1" s="1303" t="s">
        <v>335</v>
      </c>
      <c r="B1" s="1303"/>
      <c r="C1" s="1303"/>
      <c r="D1" s="1303"/>
      <c r="E1" s="1303"/>
      <c r="F1" s="1303"/>
      <c r="G1" s="1303"/>
      <c r="H1" s="1303"/>
      <c r="I1" s="1303"/>
      <c r="J1" s="1303"/>
    </row>
    <row r="2" spans="1:10" ht="15.75" customHeight="1">
      <c r="A2" s="1304"/>
      <c r="B2" s="1304"/>
      <c r="C2" s="1304"/>
      <c r="D2" s="1304"/>
      <c r="E2" s="1304"/>
      <c r="F2" s="1304"/>
      <c r="J2" s="171" t="s">
        <v>11</v>
      </c>
    </row>
    <row r="3" spans="1:10" s="173" customFormat="1" ht="22.5" customHeight="1">
      <c r="A3" s="1305" t="s">
        <v>336</v>
      </c>
      <c r="B3" s="1306" t="s">
        <v>337</v>
      </c>
      <c r="C3" s="172"/>
      <c r="D3" s="1307" t="s">
        <v>338</v>
      </c>
      <c r="E3" s="1307"/>
      <c r="F3" s="1307"/>
      <c r="G3" s="1307"/>
      <c r="H3" s="1307"/>
      <c r="I3" s="1308"/>
      <c r="J3" s="1309"/>
    </row>
    <row r="4" spans="1:10" s="175" customFormat="1" ht="38.25">
      <c r="A4" s="1305"/>
      <c r="B4" s="1306"/>
      <c r="C4" s="174" t="s">
        <v>339</v>
      </c>
      <c r="D4" s="1246" t="s">
        <v>340</v>
      </c>
      <c r="E4" s="174" t="s">
        <v>341</v>
      </c>
      <c r="F4" s="1247" t="s">
        <v>15</v>
      </c>
      <c r="G4" s="1249" t="s">
        <v>16</v>
      </c>
      <c r="H4" s="1249" t="s">
        <v>17</v>
      </c>
      <c r="I4" s="1249" t="s">
        <v>812</v>
      </c>
      <c r="J4" s="29" t="s">
        <v>18</v>
      </c>
    </row>
    <row r="5" spans="1:10" ht="25.5">
      <c r="A5" s="176" t="s">
        <v>342</v>
      </c>
      <c r="B5" s="177" t="s">
        <v>343</v>
      </c>
      <c r="C5" s="178" t="s">
        <v>344</v>
      </c>
      <c r="D5" s="179"/>
      <c r="E5" s="180"/>
      <c r="F5" s="180">
        <v>0</v>
      </c>
      <c r="G5" s="182"/>
      <c r="H5" s="182"/>
      <c r="I5" s="183"/>
      <c r="J5" s="184">
        <f aca="true" t="shared" si="0" ref="J5:J16">F5+G5</f>
        <v>0</v>
      </c>
    </row>
    <row r="6" spans="1:10" ht="12.75">
      <c r="A6" s="1248" t="s">
        <v>345</v>
      </c>
      <c r="B6" s="196" t="s">
        <v>346</v>
      </c>
      <c r="C6" s="186"/>
      <c r="D6" s="187"/>
      <c r="E6" s="187"/>
      <c r="F6" s="197">
        <v>0</v>
      </c>
      <c r="G6" s="189"/>
      <c r="H6" s="182"/>
      <c r="I6" s="183"/>
      <c r="J6" s="184">
        <f t="shared" si="0"/>
        <v>0</v>
      </c>
    </row>
    <row r="7" spans="1:10" ht="25.5">
      <c r="A7" s="190" t="s">
        <v>347</v>
      </c>
      <c r="B7" s="191" t="s">
        <v>348</v>
      </c>
      <c r="C7" s="192" t="s">
        <v>349</v>
      </c>
      <c r="D7" s="193"/>
      <c r="E7" s="194"/>
      <c r="F7" s="197">
        <v>0</v>
      </c>
      <c r="G7" s="189"/>
      <c r="H7" s="182"/>
      <c r="I7" s="183"/>
      <c r="J7" s="184">
        <f t="shared" si="0"/>
        <v>0</v>
      </c>
    </row>
    <row r="8" spans="1:10" ht="12.75">
      <c r="A8" s="190" t="s">
        <v>350</v>
      </c>
      <c r="B8" s="191" t="s">
        <v>351</v>
      </c>
      <c r="C8" s="192" t="s">
        <v>352</v>
      </c>
      <c r="D8" s="193"/>
      <c r="E8" s="193"/>
      <c r="F8" s="197">
        <v>0</v>
      </c>
      <c r="G8" s="189"/>
      <c r="H8" s="182"/>
      <c r="I8" s="183"/>
      <c r="J8" s="184">
        <f t="shared" si="0"/>
        <v>0</v>
      </c>
    </row>
    <row r="9" spans="1:10" ht="12.75">
      <c r="A9" s="190" t="s">
        <v>353</v>
      </c>
      <c r="B9" s="191" t="s">
        <v>354</v>
      </c>
      <c r="C9" s="192" t="s">
        <v>355</v>
      </c>
      <c r="D9" s="193"/>
      <c r="E9" s="193"/>
      <c r="F9" s="197">
        <v>0</v>
      </c>
      <c r="G9" s="189"/>
      <c r="H9" s="182"/>
      <c r="I9" s="183"/>
      <c r="J9" s="184">
        <f t="shared" si="0"/>
        <v>0</v>
      </c>
    </row>
    <row r="10" spans="1:10" ht="12.75">
      <c r="A10" s="190" t="s">
        <v>356</v>
      </c>
      <c r="B10" s="191" t="s">
        <v>357</v>
      </c>
      <c r="C10" s="192" t="s">
        <v>352</v>
      </c>
      <c r="D10" s="193"/>
      <c r="E10" s="193"/>
      <c r="F10" s="188">
        <v>0</v>
      </c>
      <c r="G10" s="189"/>
      <c r="H10" s="183"/>
      <c r="I10" s="183"/>
      <c r="J10" s="184">
        <f t="shared" si="0"/>
        <v>0</v>
      </c>
    </row>
    <row r="11" spans="1:10" ht="12.75">
      <c r="A11" s="195" t="s">
        <v>358</v>
      </c>
      <c r="B11" s="196" t="s">
        <v>359</v>
      </c>
      <c r="C11" s="186" t="s">
        <v>360</v>
      </c>
      <c r="D11" s="187"/>
      <c r="E11" s="197"/>
      <c r="F11" s="188">
        <v>0</v>
      </c>
      <c r="G11" s="189"/>
      <c r="H11" s="183"/>
      <c r="I11" s="183"/>
      <c r="J11" s="184">
        <f t="shared" si="0"/>
        <v>0</v>
      </c>
    </row>
    <row r="12" spans="1:10" ht="25.5">
      <c r="A12" s="195" t="s">
        <v>361</v>
      </c>
      <c r="B12" s="196" t="s">
        <v>362</v>
      </c>
      <c r="C12" s="198" t="s">
        <v>363</v>
      </c>
      <c r="D12" s="187"/>
      <c r="E12" s="197"/>
      <c r="F12" s="188">
        <v>0</v>
      </c>
      <c r="G12" s="189"/>
      <c r="H12" s="183"/>
      <c r="I12" s="183"/>
      <c r="J12" s="184">
        <f t="shared" si="0"/>
        <v>0</v>
      </c>
    </row>
    <row r="13" spans="1:10" ht="25.5">
      <c r="A13" s="195" t="s">
        <v>364</v>
      </c>
      <c r="B13" s="196" t="s">
        <v>365</v>
      </c>
      <c r="C13" s="198" t="s">
        <v>366</v>
      </c>
      <c r="D13" s="187"/>
      <c r="E13" s="199"/>
      <c r="F13" s="188">
        <v>0</v>
      </c>
      <c r="G13" s="189"/>
      <c r="H13" s="183"/>
      <c r="I13" s="183"/>
      <c r="J13" s="184">
        <f t="shared" si="0"/>
        <v>0</v>
      </c>
    </row>
    <row r="14" spans="1:10" ht="25.5">
      <c r="A14" s="195"/>
      <c r="B14" s="196" t="s">
        <v>367</v>
      </c>
      <c r="C14" s="198"/>
      <c r="D14" s="187"/>
      <c r="E14" s="199"/>
      <c r="F14" s="188">
        <v>0</v>
      </c>
      <c r="G14" s="189"/>
      <c r="H14" s="183"/>
      <c r="I14" s="183"/>
      <c r="J14" s="184">
        <f t="shared" si="0"/>
        <v>0</v>
      </c>
    </row>
    <row r="15" spans="1:10" ht="25.5">
      <c r="A15" s="200" t="s">
        <v>368</v>
      </c>
      <c r="B15" s="201" t="s">
        <v>369</v>
      </c>
      <c r="C15" s="202" t="s">
        <v>370</v>
      </c>
      <c r="D15" s="203"/>
      <c r="E15" s="203"/>
      <c r="F15" s="204"/>
      <c r="G15" s="189"/>
      <c r="H15" s="183"/>
      <c r="I15" s="183"/>
      <c r="J15" s="184">
        <f t="shared" si="0"/>
        <v>0</v>
      </c>
    </row>
    <row r="16" spans="1:10" ht="12.75">
      <c r="A16" s="205" t="s">
        <v>371</v>
      </c>
      <c r="B16" s="206" t="s">
        <v>372</v>
      </c>
      <c r="C16" s="207" t="s">
        <v>370</v>
      </c>
      <c r="D16" s="206"/>
      <c r="E16" s="206"/>
      <c r="F16" s="208">
        <v>0</v>
      </c>
      <c r="G16" s="209"/>
      <c r="H16" s="189"/>
      <c r="I16" s="183"/>
      <c r="J16" s="184">
        <f t="shared" si="0"/>
        <v>0</v>
      </c>
    </row>
    <row r="17" spans="1:10" ht="25.5">
      <c r="A17" s="205" t="s">
        <v>373</v>
      </c>
      <c r="B17" s="210" t="s">
        <v>374</v>
      </c>
      <c r="C17" s="207" t="s">
        <v>370</v>
      </c>
      <c r="D17" s="206"/>
      <c r="E17" s="206"/>
      <c r="F17" s="208"/>
      <c r="G17" s="209">
        <v>33723</v>
      </c>
      <c r="H17" s="189">
        <v>73588</v>
      </c>
      <c r="I17" s="183">
        <v>20444</v>
      </c>
      <c r="J17" s="184">
        <f>F17+G17+H17+I17</f>
        <v>127755</v>
      </c>
    </row>
    <row r="18" spans="1:10" s="217" customFormat="1" ht="25.5">
      <c r="A18" s="211" t="s">
        <v>375</v>
      </c>
      <c r="B18" s="212" t="s">
        <v>376</v>
      </c>
      <c r="C18" s="213" t="s">
        <v>370</v>
      </c>
      <c r="D18" s="214"/>
      <c r="E18" s="214"/>
      <c r="F18" s="215">
        <f>SUM(F15:F17)</f>
        <v>0</v>
      </c>
      <c r="G18" s="215">
        <f>SUM(G15:G17)</f>
        <v>33723</v>
      </c>
      <c r="H18" s="215">
        <f>SUM(H15:H17)</f>
        <v>73588</v>
      </c>
      <c r="I18" s="215">
        <f>SUM(I15:I17)</f>
        <v>20444</v>
      </c>
      <c r="J18" s="216">
        <f>SUM(F18:I18)</f>
        <v>127755</v>
      </c>
    </row>
    <row r="19" spans="1:10" ht="25.5">
      <c r="A19" s="176" t="s">
        <v>377</v>
      </c>
      <c r="B19" s="177" t="s">
        <v>378</v>
      </c>
      <c r="C19" s="218"/>
      <c r="D19" s="219"/>
      <c r="E19" s="219"/>
      <c r="F19" s="181">
        <f>SUM(F20:F25)</f>
        <v>10705850</v>
      </c>
      <c r="G19" s="181"/>
      <c r="H19" s="181">
        <f>SUM(H20:H25)</f>
        <v>926350</v>
      </c>
      <c r="I19" s="183">
        <f>SUM(I20:I25)</f>
        <v>874300</v>
      </c>
      <c r="J19" s="184">
        <f>F19+G19+H19+I19</f>
        <v>12506500</v>
      </c>
    </row>
    <row r="20" spans="1:10" ht="12.75">
      <c r="A20" s="190" t="s">
        <v>379</v>
      </c>
      <c r="B20" s="193" t="s">
        <v>380</v>
      </c>
      <c r="C20" s="192" t="s">
        <v>360</v>
      </c>
      <c r="D20" s="220">
        <v>1.9</v>
      </c>
      <c r="E20" s="194">
        <v>4371500</v>
      </c>
      <c r="F20" s="221">
        <v>8305850</v>
      </c>
      <c r="G20" s="189"/>
      <c r="H20" s="183">
        <v>926350</v>
      </c>
      <c r="I20" s="183">
        <v>874300</v>
      </c>
      <c r="J20" s="184">
        <f>F20+G20+H20+I20</f>
        <v>10106500</v>
      </c>
    </row>
    <row r="21" spans="1:10" ht="38.25">
      <c r="A21" s="190" t="s">
        <v>381</v>
      </c>
      <c r="B21" s="191" t="s">
        <v>382</v>
      </c>
      <c r="C21" s="192" t="s">
        <v>360</v>
      </c>
      <c r="D21" s="220">
        <v>1</v>
      </c>
      <c r="E21" s="194">
        <v>2400000</v>
      </c>
      <c r="F21" s="221">
        <v>2400000</v>
      </c>
      <c r="G21" s="189"/>
      <c r="H21" s="183"/>
      <c r="I21" s="183"/>
      <c r="J21" s="184">
        <f>F21+G21+H21+I21</f>
        <v>2400000</v>
      </c>
    </row>
    <row r="22" spans="1:10" ht="38.25">
      <c r="A22" s="190" t="s">
        <v>383</v>
      </c>
      <c r="B22" s="191" t="s">
        <v>384</v>
      </c>
      <c r="C22" s="192" t="s">
        <v>360</v>
      </c>
      <c r="D22" s="220"/>
      <c r="E22" s="194"/>
      <c r="F22" s="221"/>
      <c r="G22" s="189"/>
      <c r="H22" s="183"/>
      <c r="I22" s="183"/>
      <c r="J22" s="184">
        <f aca="true" t="shared" si="1" ref="J22:J33">F22+G22</f>
        <v>0</v>
      </c>
    </row>
    <row r="23" spans="1:10" ht="12.75">
      <c r="A23" s="190" t="s">
        <v>385</v>
      </c>
      <c r="B23" s="193" t="s">
        <v>380</v>
      </c>
      <c r="C23" s="192" t="s">
        <v>360</v>
      </c>
      <c r="D23" s="220"/>
      <c r="E23" s="194"/>
      <c r="F23" s="221"/>
      <c r="G23" s="189"/>
      <c r="H23" s="183"/>
      <c r="I23" s="183"/>
      <c r="J23" s="184">
        <f t="shared" si="1"/>
        <v>0</v>
      </c>
    </row>
    <row r="24" spans="1:10" ht="38.25">
      <c r="A24" s="190" t="s">
        <v>386</v>
      </c>
      <c r="B24" s="191" t="s">
        <v>382</v>
      </c>
      <c r="C24" s="192" t="s">
        <v>360</v>
      </c>
      <c r="D24" s="220"/>
      <c r="E24" s="194"/>
      <c r="F24" s="221"/>
      <c r="G24" s="189"/>
      <c r="H24" s="183"/>
      <c r="I24" s="183"/>
      <c r="J24" s="184">
        <f t="shared" si="1"/>
        <v>0</v>
      </c>
    </row>
    <row r="25" spans="1:10" ht="12.75">
      <c r="A25" s="190" t="s">
        <v>387</v>
      </c>
      <c r="B25" s="191" t="s">
        <v>388</v>
      </c>
      <c r="C25" s="192" t="s">
        <v>360</v>
      </c>
      <c r="D25" s="220"/>
      <c r="E25" s="194"/>
      <c r="F25" s="221"/>
      <c r="G25" s="189"/>
      <c r="H25" s="183"/>
      <c r="I25" s="183"/>
      <c r="J25" s="184">
        <f t="shared" si="1"/>
        <v>0</v>
      </c>
    </row>
    <row r="26" spans="1:10" ht="12.75">
      <c r="A26" s="195" t="s">
        <v>389</v>
      </c>
      <c r="B26" s="196" t="s">
        <v>390</v>
      </c>
      <c r="C26" s="186" t="s">
        <v>360</v>
      </c>
      <c r="D26" s="197"/>
      <c r="E26" s="197"/>
      <c r="F26" s="188"/>
      <c r="G26" s="189"/>
      <c r="H26" s="183"/>
      <c r="I26" s="183"/>
      <c r="J26" s="184">
        <f t="shared" si="1"/>
        <v>0</v>
      </c>
    </row>
    <row r="27" spans="1:10" ht="12.75">
      <c r="A27" s="195" t="s">
        <v>391</v>
      </c>
      <c r="B27" s="196" t="s">
        <v>392</v>
      </c>
      <c r="C27" s="186" t="s">
        <v>360</v>
      </c>
      <c r="D27" s="222">
        <v>16.3</v>
      </c>
      <c r="E27" s="197">
        <v>97400</v>
      </c>
      <c r="F27" s="188">
        <v>1587620</v>
      </c>
      <c r="G27" s="189"/>
      <c r="H27" s="183"/>
      <c r="I27" s="183">
        <v>165580</v>
      </c>
      <c r="J27" s="184">
        <f>F27+G27+H27+I27</f>
        <v>1753200</v>
      </c>
    </row>
    <row r="28" spans="1:10" ht="12.75">
      <c r="A28" s="195" t="s">
        <v>393</v>
      </c>
      <c r="B28" s="196" t="s">
        <v>390</v>
      </c>
      <c r="C28" s="186" t="s">
        <v>360</v>
      </c>
      <c r="D28" s="197"/>
      <c r="E28" s="197"/>
      <c r="F28" s="188"/>
      <c r="G28" s="189"/>
      <c r="H28" s="183"/>
      <c r="I28" s="183"/>
      <c r="J28" s="184">
        <f t="shared" si="1"/>
        <v>0</v>
      </c>
    </row>
    <row r="29" spans="1:10" ht="12.75">
      <c r="A29" s="223" t="s">
        <v>394</v>
      </c>
      <c r="B29" s="224" t="s">
        <v>392</v>
      </c>
      <c r="C29" s="225" t="s">
        <v>360</v>
      </c>
      <c r="D29" s="222"/>
      <c r="E29" s="197"/>
      <c r="F29" s="226"/>
      <c r="G29" s="189"/>
      <c r="H29" s="183"/>
      <c r="I29" s="183"/>
      <c r="J29" s="184">
        <f t="shared" si="1"/>
        <v>0</v>
      </c>
    </row>
    <row r="30" spans="1:10" ht="25.5">
      <c r="A30" s="200" t="s">
        <v>395</v>
      </c>
      <c r="B30" s="201" t="s">
        <v>396</v>
      </c>
      <c r="C30" s="202" t="s">
        <v>370</v>
      </c>
      <c r="D30" s="197"/>
      <c r="E30" s="180"/>
      <c r="F30" s="204">
        <f>F31</f>
        <v>793400</v>
      </c>
      <c r="G30" s="204"/>
      <c r="H30" s="204"/>
      <c r="I30" s="204"/>
      <c r="J30" s="227">
        <f>F30+G30+H30+I30</f>
        <v>793400</v>
      </c>
    </row>
    <row r="31" spans="1:10" ht="25.5">
      <c r="A31" s="185" t="s">
        <v>395</v>
      </c>
      <c r="B31" s="224" t="s">
        <v>397</v>
      </c>
      <c r="C31" s="228"/>
      <c r="D31" s="229"/>
      <c r="E31" s="229"/>
      <c r="F31" s="181">
        <f>SUM(F32:F33)</f>
        <v>793400</v>
      </c>
      <c r="G31" s="189"/>
      <c r="H31" s="183"/>
      <c r="I31" s="183"/>
      <c r="J31" s="184">
        <f t="shared" si="1"/>
        <v>793400</v>
      </c>
    </row>
    <row r="32" spans="1:10" ht="38.25">
      <c r="A32" s="195" t="s">
        <v>398</v>
      </c>
      <c r="B32" s="196" t="s">
        <v>399</v>
      </c>
      <c r="C32" s="186" t="s">
        <v>360</v>
      </c>
      <c r="D32" s="222">
        <v>2</v>
      </c>
      <c r="E32" s="197">
        <v>396700</v>
      </c>
      <c r="F32" s="188">
        <v>793400</v>
      </c>
      <c r="G32" s="189"/>
      <c r="H32" s="183"/>
      <c r="I32" s="183"/>
      <c r="J32" s="184">
        <f t="shared" si="1"/>
        <v>793400</v>
      </c>
    </row>
    <row r="33" spans="1:10" ht="38.25">
      <c r="A33" s="223" t="s">
        <v>400</v>
      </c>
      <c r="B33" s="224" t="s">
        <v>401</v>
      </c>
      <c r="C33" s="225" t="s">
        <v>360</v>
      </c>
      <c r="D33" s="1250"/>
      <c r="E33" s="1250"/>
      <c r="F33" s="226"/>
      <c r="G33" s="209"/>
      <c r="H33" s="230"/>
      <c r="I33" s="230"/>
      <c r="J33" s="1251">
        <f t="shared" si="1"/>
        <v>0</v>
      </c>
    </row>
    <row r="34" spans="1:10" ht="25.5">
      <c r="A34" s="1252" t="s">
        <v>402</v>
      </c>
      <c r="B34" s="1253" t="s">
        <v>403</v>
      </c>
      <c r="C34" s="1254" t="s">
        <v>370</v>
      </c>
      <c r="D34" s="1255"/>
      <c r="E34" s="1255"/>
      <c r="F34" s="1256">
        <f>SUM(F19+F26+F27+F28+F29+F31)</f>
        <v>13086870</v>
      </c>
      <c r="G34" s="1256">
        <f>SUM(G19+G26+G27+G28+G29+G31)</f>
        <v>0</v>
      </c>
      <c r="H34" s="1256">
        <f>SUM(H19+H26+H27+H28+H29+H31)</f>
        <v>926350</v>
      </c>
      <c r="I34" s="1256">
        <f>SUM(I19+I26+I27+I28+I29+I31)</f>
        <v>1039880</v>
      </c>
      <c r="J34" s="1257">
        <f>F34+G34+H34+I34</f>
        <v>15053100</v>
      </c>
    </row>
    <row r="35" spans="1:10" ht="25.5">
      <c r="A35" s="1258" t="s">
        <v>404</v>
      </c>
      <c r="B35" s="1259" t="s">
        <v>405</v>
      </c>
      <c r="C35" s="1260" t="s">
        <v>370</v>
      </c>
      <c r="D35" s="1261"/>
      <c r="E35" s="1261"/>
      <c r="F35" s="1262"/>
      <c r="G35" s="1263"/>
      <c r="H35" s="1263"/>
      <c r="I35" s="1263"/>
      <c r="J35" s="1264">
        <f aca="true" t="shared" si="2" ref="J35:J44">F35+G35</f>
        <v>0</v>
      </c>
    </row>
    <row r="36" spans="1:10" ht="25.5">
      <c r="A36" s="176" t="s">
        <v>406</v>
      </c>
      <c r="B36" s="177" t="s">
        <v>407</v>
      </c>
      <c r="C36" s="178" t="s">
        <v>408</v>
      </c>
      <c r="D36" s="219"/>
      <c r="E36" s="180"/>
      <c r="F36" s="181"/>
      <c r="G36" s="182"/>
      <c r="H36" s="183"/>
      <c r="I36" s="183"/>
      <c r="J36" s="184">
        <f t="shared" si="2"/>
        <v>0</v>
      </c>
    </row>
    <row r="37" spans="1:10" ht="25.5">
      <c r="A37" s="195" t="s">
        <v>409</v>
      </c>
      <c r="B37" s="196" t="s">
        <v>410</v>
      </c>
      <c r="C37" s="198" t="s">
        <v>408</v>
      </c>
      <c r="D37" s="187"/>
      <c r="E37" s="197"/>
      <c r="F37" s="188"/>
      <c r="G37" s="189"/>
      <c r="H37" s="183"/>
      <c r="I37" s="183"/>
      <c r="J37" s="184">
        <f t="shared" si="2"/>
        <v>0</v>
      </c>
    </row>
    <row r="38" spans="1:10" ht="12.75">
      <c r="A38" s="195" t="s">
        <v>411</v>
      </c>
      <c r="B38" s="196" t="s">
        <v>412</v>
      </c>
      <c r="C38" s="186" t="s">
        <v>360</v>
      </c>
      <c r="D38" s="197"/>
      <c r="E38" s="197"/>
      <c r="F38" s="188"/>
      <c r="G38" s="189"/>
      <c r="H38" s="183"/>
      <c r="I38" s="183"/>
      <c r="J38" s="184">
        <f t="shared" si="2"/>
        <v>0</v>
      </c>
    </row>
    <row r="39" spans="1:10" ht="12.75">
      <c r="A39" s="195" t="s">
        <v>413</v>
      </c>
      <c r="B39" s="196" t="s">
        <v>414</v>
      </c>
      <c r="C39" s="186" t="s">
        <v>360</v>
      </c>
      <c r="D39" s="197"/>
      <c r="E39" s="197"/>
      <c r="F39" s="188"/>
      <c r="G39" s="189"/>
      <c r="H39" s="183"/>
      <c r="I39" s="183"/>
      <c r="J39" s="184">
        <f t="shared" si="2"/>
        <v>0</v>
      </c>
    </row>
    <row r="40" spans="1:10" ht="12.75">
      <c r="A40" s="195" t="s">
        <v>415</v>
      </c>
      <c r="B40" s="196" t="s">
        <v>416</v>
      </c>
      <c r="C40" s="186" t="s">
        <v>360</v>
      </c>
      <c r="D40" s="197"/>
      <c r="E40" s="197"/>
      <c r="F40" s="188"/>
      <c r="G40" s="189"/>
      <c r="H40" s="183"/>
      <c r="I40" s="183"/>
      <c r="J40" s="184">
        <f t="shared" si="2"/>
        <v>0</v>
      </c>
    </row>
    <row r="41" spans="1:10" ht="12.75">
      <c r="A41" s="195" t="s">
        <v>417</v>
      </c>
      <c r="B41" s="196" t="s">
        <v>418</v>
      </c>
      <c r="C41" s="186" t="s">
        <v>360</v>
      </c>
      <c r="D41" s="197"/>
      <c r="E41" s="197"/>
      <c r="F41" s="188"/>
      <c r="G41" s="189"/>
      <c r="H41" s="183"/>
      <c r="I41" s="183"/>
      <c r="J41" s="184">
        <f t="shared" si="2"/>
        <v>0</v>
      </c>
    </row>
    <row r="42" spans="1:10" ht="12.75">
      <c r="A42" s="195" t="s">
        <v>419</v>
      </c>
      <c r="B42" s="196" t="s">
        <v>420</v>
      </c>
      <c r="C42" s="186" t="s">
        <v>360</v>
      </c>
      <c r="D42" s="197"/>
      <c r="E42" s="197"/>
      <c r="F42" s="188"/>
      <c r="G42" s="189"/>
      <c r="H42" s="183"/>
      <c r="I42" s="183"/>
      <c r="J42" s="184">
        <f t="shared" si="2"/>
        <v>0</v>
      </c>
    </row>
    <row r="43" spans="1:10" ht="12.75">
      <c r="A43" s="195" t="s">
        <v>421</v>
      </c>
      <c r="B43" s="196" t="s">
        <v>422</v>
      </c>
      <c r="C43" s="186" t="s">
        <v>360</v>
      </c>
      <c r="D43" s="197"/>
      <c r="E43" s="197"/>
      <c r="F43" s="188"/>
      <c r="G43" s="189"/>
      <c r="H43" s="183"/>
      <c r="I43" s="183"/>
      <c r="J43" s="184">
        <f t="shared" si="2"/>
        <v>0</v>
      </c>
    </row>
    <row r="44" spans="1:10" ht="25.5">
      <c r="A44" s="195" t="s">
        <v>423</v>
      </c>
      <c r="B44" s="196" t="s">
        <v>424</v>
      </c>
      <c r="C44" s="186" t="s">
        <v>360</v>
      </c>
      <c r="D44" s="197"/>
      <c r="E44" s="197"/>
      <c r="F44" s="188"/>
      <c r="G44" s="189"/>
      <c r="H44" s="183"/>
      <c r="I44" s="183"/>
      <c r="J44" s="184">
        <f t="shared" si="2"/>
        <v>0</v>
      </c>
    </row>
    <row r="45" spans="1:10" ht="12.75">
      <c r="A45" s="195" t="s">
        <v>425</v>
      </c>
      <c r="B45" s="196" t="s">
        <v>426</v>
      </c>
      <c r="C45" s="186" t="s">
        <v>427</v>
      </c>
      <c r="D45" s="197">
        <v>12</v>
      </c>
      <c r="E45" s="197">
        <v>4250000</v>
      </c>
      <c r="F45" s="188">
        <v>4250000</v>
      </c>
      <c r="G45" s="189">
        <v>79766</v>
      </c>
      <c r="H45" s="183">
        <v>320919</v>
      </c>
      <c r="I45" s="183">
        <v>32530</v>
      </c>
      <c r="J45" s="184">
        <f>F45+G45+H45+I45</f>
        <v>4683215</v>
      </c>
    </row>
    <row r="46" spans="1:10" ht="25.5">
      <c r="A46" s="195" t="s">
        <v>428</v>
      </c>
      <c r="B46" s="196" t="s">
        <v>429</v>
      </c>
      <c r="C46" s="186" t="s">
        <v>360</v>
      </c>
      <c r="D46" s="197"/>
      <c r="E46" s="197"/>
      <c r="F46" s="188"/>
      <c r="G46" s="189"/>
      <c r="H46" s="183"/>
      <c r="I46" s="183"/>
      <c r="J46" s="184">
        <f>F46+G46</f>
        <v>0</v>
      </c>
    </row>
    <row r="47" spans="1:10" ht="12.75">
      <c r="A47" s="195" t="s">
        <v>430</v>
      </c>
      <c r="B47" s="196" t="s">
        <v>431</v>
      </c>
      <c r="C47" s="186" t="s">
        <v>360</v>
      </c>
      <c r="D47" s="197"/>
      <c r="E47" s="197"/>
      <c r="F47" s="188"/>
      <c r="G47" s="189"/>
      <c r="H47" s="183"/>
      <c r="I47" s="183"/>
      <c r="J47" s="184">
        <f>F47+G47</f>
        <v>0</v>
      </c>
    </row>
    <row r="48" spans="1:10" ht="25.5">
      <c r="A48" s="195" t="s">
        <v>432</v>
      </c>
      <c r="B48" s="196" t="s">
        <v>433</v>
      </c>
      <c r="C48" s="186" t="s">
        <v>360</v>
      </c>
      <c r="D48" s="197"/>
      <c r="E48" s="197"/>
      <c r="F48" s="188"/>
      <c r="G48" s="189"/>
      <c r="H48" s="183"/>
      <c r="I48" s="183"/>
      <c r="J48" s="184">
        <f>F48+G48</f>
        <v>0</v>
      </c>
    </row>
    <row r="49" spans="1:10" ht="25.5">
      <c r="A49" s="195" t="s">
        <v>434</v>
      </c>
      <c r="B49" s="196" t="s">
        <v>435</v>
      </c>
      <c r="C49" s="186" t="s">
        <v>360</v>
      </c>
      <c r="D49" s="199"/>
      <c r="E49" s="197"/>
      <c r="F49" s="188"/>
      <c r="G49" s="189"/>
      <c r="H49" s="183"/>
      <c r="I49" s="183"/>
      <c r="J49" s="184">
        <f>F49+G49</f>
        <v>0</v>
      </c>
    </row>
    <row r="50" spans="1:10" ht="12.75">
      <c r="A50" s="195" t="s">
        <v>436</v>
      </c>
      <c r="B50" s="196" t="s">
        <v>437</v>
      </c>
      <c r="C50" s="186" t="s">
        <v>370</v>
      </c>
      <c r="D50" s="187"/>
      <c r="E50" s="197"/>
      <c r="F50" s="188"/>
      <c r="G50" s="189"/>
      <c r="H50" s="183"/>
      <c r="I50" s="183"/>
      <c r="J50" s="184">
        <f>F50+G50</f>
        <v>0</v>
      </c>
    </row>
    <row r="51" spans="1:10" ht="12.75">
      <c r="A51" s="195" t="s">
        <v>438</v>
      </c>
      <c r="B51" s="196" t="s">
        <v>439</v>
      </c>
      <c r="C51" s="186" t="s">
        <v>360</v>
      </c>
      <c r="D51" s="231">
        <v>0.72</v>
      </c>
      <c r="E51" s="197">
        <v>2200000</v>
      </c>
      <c r="F51" s="188">
        <v>1584000</v>
      </c>
      <c r="G51" s="189"/>
      <c r="H51" s="183">
        <v>77440</v>
      </c>
      <c r="I51" s="183">
        <v>-781440</v>
      </c>
      <c r="J51" s="184">
        <f>F51+G51+H51+I51</f>
        <v>880000</v>
      </c>
    </row>
    <row r="52" spans="1:10" ht="12.75">
      <c r="A52" s="195" t="s">
        <v>440</v>
      </c>
      <c r="B52" s="196" t="s">
        <v>441</v>
      </c>
      <c r="C52" s="186" t="s">
        <v>370</v>
      </c>
      <c r="D52" s="197"/>
      <c r="E52" s="187"/>
      <c r="F52" s="188">
        <v>2060091</v>
      </c>
      <c r="G52" s="189"/>
      <c r="H52" s="183"/>
      <c r="I52" s="183">
        <v>-1030843</v>
      </c>
      <c r="J52" s="184">
        <f>F52+G52+H52+I52</f>
        <v>1029248</v>
      </c>
    </row>
    <row r="53" spans="1:10" ht="25.5">
      <c r="A53" s="195" t="s">
        <v>442</v>
      </c>
      <c r="B53" s="196" t="s">
        <v>443</v>
      </c>
      <c r="C53" s="186" t="s">
        <v>370</v>
      </c>
      <c r="D53" s="197">
        <v>619</v>
      </c>
      <c r="E53" s="197">
        <v>285</v>
      </c>
      <c r="F53" s="188">
        <v>176415</v>
      </c>
      <c r="G53" s="189"/>
      <c r="H53" s="183"/>
      <c r="I53" s="183">
        <v>-96900</v>
      </c>
      <c r="J53" s="184">
        <f>F53+G53+H53+I53</f>
        <v>79515</v>
      </c>
    </row>
    <row r="54" spans="1:10" ht="25.5">
      <c r="A54" s="200" t="s">
        <v>444</v>
      </c>
      <c r="B54" s="201" t="s">
        <v>445</v>
      </c>
      <c r="C54" s="202" t="s">
        <v>370</v>
      </c>
      <c r="D54" s="203"/>
      <c r="E54" s="203"/>
      <c r="F54" s="204">
        <f>SUM(F35:F53)</f>
        <v>8070506</v>
      </c>
      <c r="G54" s="204">
        <f>SUM(G35:G53)</f>
        <v>79766</v>
      </c>
      <c r="H54" s="204">
        <f>SUM(H35:H53)</f>
        <v>398359</v>
      </c>
      <c r="I54" s="204">
        <f>SUM(I35:I53)</f>
        <v>-1876653</v>
      </c>
      <c r="J54" s="1265">
        <f>SUM(J35:J53)</f>
        <v>6671978</v>
      </c>
    </row>
    <row r="55" spans="1:10" ht="38.25">
      <c r="A55" s="195" t="s">
        <v>446</v>
      </c>
      <c r="B55" s="196" t="s">
        <v>447</v>
      </c>
      <c r="C55" s="186" t="s">
        <v>448</v>
      </c>
      <c r="D55" s="197"/>
      <c r="E55" s="197">
        <v>1210</v>
      </c>
      <c r="F55" s="188">
        <v>1800000</v>
      </c>
      <c r="G55" s="189">
        <v>30080</v>
      </c>
      <c r="H55" s="183">
        <v>325098</v>
      </c>
      <c r="I55" s="183">
        <v>66194</v>
      </c>
      <c r="J55" s="184">
        <f>F55+G55+H55+I55</f>
        <v>2221372</v>
      </c>
    </row>
    <row r="56" spans="1:10" ht="38.25">
      <c r="A56" s="195" t="s">
        <v>449</v>
      </c>
      <c r="B56" s="196" t="s">
        <v>450</v>
      </c>
      <c r="C56" s="186" t="s">
        <v>448</v>
      </c>
      <c r="D56" s="187"/>
      <c r="E56" s="187"/>
      <c r="F56" s="232"/>
      <c r="G56" s="189"/>
      <c r="H56" s="183"/>
      <c r="I56" s="183"/>
      <c r="J56" s="184">
        <f>F56+G56</f>
        <v>0</v>
      </c>
    </row>
    <row r="57" spans="1:10" ht="38.25">
      <c r="A57" s="195" t="s">
        <v>451</v>
      </c>
      <c r="B57" s="196" t="s">
        <v>452</v>
      </c>
      <c r="C57" s="186" t="s">
        <v>448</v>
      </c>
      <c r="D57" s="187"/>
      <c r="E57" s="187"/>
      <c r="F57" s="188">
        <f>F55+F56</f>
        <v>1800000</v>
      </c>
      <c r="G57" s="188">
        <f>G55+G56</f>
        <v>30080</v>
      </c>
      <c r="H57" s="188">
        <f>H55+H56</f>
        <v>325098</v>
      </c>
      <c r="I57" s="188">
        <f>I55+I56</f>
        <v>66194</v>
      </c>
      <c r="J57" s="184">
        <f>F57+G57+H57+I57</f>
        <v>2221372</v>
      </c>
    </row>
    <row r="58" spans="1:10" ht="25.5">
      <c r="A58" s="233" t="s">
        <v>453</v>
      </c>
      <c r="B58" s="234" t="s">
        <v>454</v>
      </c>
      <c r="C58" s="235" t="s">
        <v>448</v>
      </c>
      <c r="D58" s="236"/>
      <c r="E58" s="236"/>
      <c r="F58" s="237">
        <f>F57</f>
        <v>1800000</v>
      </c>
      <c r="G58" s="237">
        <f>G57</f>
        <v>30080</v>
      </c>
      <c r="H58" s="237">
        <f>H57</f>
        <v>325098</v>
      </c>
      <c r="I58" s="237">
        <f>I57</f>
        <v>66194</v>
      </c>
      <c r="J58" s="1277">
        <f>F58+G58+H58+I58</f>
        <v>2221372</v>
      </c>
    </row>
    <row r="59" spans="1:10" ht="21.75" customHeight="1">
      <c r="A59" s="211"/>
      <c r="B59" s="214" t="s">
        <v>455</v>
      </c>
      <c r="C59" s="238"/>
      <c r="D59" s="239"/>
      <c r="E59" s="239"/>
      <c r="F59" s="215">
        <f>F18+F34+F54+F58</f>
        <v>22957376</v>
      </c>
      <c r="G59" s="215">
        <f>G18+G34+G54+G58</f>
        <v>143569</v>
      </c>
      <c r="H59" s="215">
        <f>H18+H34+H54+H58</f>
        <v>1723395</v>
      </c>
      <c r="I59" s="215">
        <f>I18+I34+I54+I58</f>
        <v>-750135</v>
      </c>
      <c r="J59" s="1278">
        <f>F59+G59+H59+I59</f>
        <v>24074205</v>
      </c>
    </row>
    <row r="63" spans="3:6" ht="18.75" customHeight="1">
      <c r="C63" s="1310"/>
      <c r="D63" s="1310"/>
      <c r="E63" s="1310"/>
      <c r="F63" s="240"/>
    </row>
    <row r="64" spans="3:6" ht="18.75" customHeight="1">
      <c r="C64" s="1311"/>
      <c r="D64" s="1311"/>
      <c r="E64" s="1311"/>
      <c r="F64" s="241"/>
    </row>
    <row r="65" spans="3:6" ht="18.75" customHeight="1">
      <c r="C65" s="1310"/>
      <c r="D65" s="1310"/>
      <c r="E65" s="1310"/>
      <c r="F65" s="240"/>
    </row>
    <row r="66" spans="3:6" ht="18.75" customHeight="1">
      <c r="C66" s="1310"/>
      <c r="D66" s="1310"/>
      <c r="E66" s="1310"/>
      <c r="F66" s="240"/>
    </row>
    <row r="67" spans="3:6" ht="18.75" customHeight="1">
      <c r="C67" s="1310"/>
      <c r="D67" s="1310"/>
      <c r="E67" s="1310"/>
      <c r="F67" s="240"/>
    </row>
    <row r="68" spans="3:6" ht="18.75" customHeight="1">
      <c r="C68" s="1312"/>
      <c r="D68" s="1312"/>
      <c r="E68" s="1312"/>
      <c r="F68" s="242"/>
    </row>
    <row r="69" ht="12.75">
      <c r="D69" s="168"/>
    </row>
  </sheetData>
  <sheetProtection selectLockedCells="1" selectUnlockedCells="1"/>
  <mergeCells count="11">
    <mergeCell ref="C64:E64"/>
    <mergeCell ref="C65:E65"/>
    <mergeCell ref="C66:E66"/>
    <mergeCell ref="C67:E67"/>
    <mergeCell ref="C68:E68"/>
    <mergeCell ref="A1:J1"/>
    <mergeCell ref="A2:F2"/>
    <mergeCell ref="A3:A4"/>
    <mergeCell ref="B3:B4"/>
    <mergeCell ref="D3:J3"/>
    <mergeCell ref="C63:E63"/>
  </mergeCells>
  <printOptions horizontalCentered="1"/>
  <pageMargins left="0.5118110236220472" right="0.5118110236220472" top="0.7480314960629921" bottom="0.7480314960629921" header="0.31496062992125984" footer="0.5118110236220472"/>
  <pageSetup horizontalDpi="300" verticalDpi="300" orientation="portrait" paperSize="9" scale="75" r:id="rId1"/>
  <headerFooter alignWithMargins="0">
    <oddHeader>&amp;R&amp;"Times New Roman CE,Félkövér dőlt"&amp;11 3. melléklet a ........./2021. (.........)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R26"/>
  <sheetViews>
    <sheetView tabSelected="1" zoomScale="80" zoomScaleNormal="80" zoomScalePageLayoutView="0" workbookViewId="0" topLeftCell="A1">
      <selection activeCell="A1" sqref="A1:R1"/>
    </sheetView>
  </sheetViews>
  <sheetFormatPr defaultColWidth="9.00390625" defaultRowHeight="12.75"/>
  <cols>
    <col min="1" max="1" width="6.625" style="243" customWidth="1"/>
    <col min="2" max="2" width="45.00390625" style="243" customWidth="1"/>
    <col min="3" max="3" width="10.375" style="244" customWidth="1"/>
    <col min="4" max="4" width="12.00390625" style="243" customWidth="1"/>
    <col min="5" max="5" width="21.00390625" style="243" customWidth="1"/>
    <col min="6" max="6" width="17.625" style="243" customWidth="1"/>
    <col min="7" max="7" width="14.375" style="243" customWidth="1"/>
    <col min="8" max="8" width="13.00390625" style="243" customWidth="1"/>
    <col min="9" max="9" width="19.375" style="243" customWidth="1"/>
    <col min="10" max="10" width="19.875" style="243" customWidth="1"/>
    <col min="11" max="11" width="36.875" style="243" bestFit="1" customWidth="1"/>
    <col min="12" max="15" width="13.00390625" style="243" customWidth="1"/>
    <col min="16" max="16" width="16.375" style="243" customWidth="1"/>
    <col min="17" max="17" width="14.00390625" style="243" customWidth="1"/>
    <col min="18" max="18" width="16.625" style="243" customWidth="1"/>
    <col min="19" max="16384" width="9.375" style="243" customWidth="1"/>
  </cols>
  <sheetData>
    <row r="1" spans="1:18" ht="37.5" customHeight="1">
      <c r="A1" s="1316" t="s">
        <v>456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  <c r="O1" s="1316"/>
      <c r="P1" s="1316"/>
      <c r="Q1" s="1316"/>
      <c r="R1" s="1316"/>
    </row>
    <row r="2" spans="1:18" ht="18.75" customHeight="1">
      <c r="A2" s="1316"/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1316"/>
      <c r="O2" s="1316"/>
      <c r="P2" s="1316"/>
      <c r="Q2" s="1316"/>
      <c r="R2" s="1316"/>
    </row>
    <row r="3" spans="17:18" ht="18.75" customHeight="1">
      <c r="Q3" s="1317" t="s">
        <v>11</v>
      </c>
      <c r="R3" s="1317"/>
    </row>
    <row r="4" spans="1:18" ht="18" customHeight="1">
      <c r="A4" s="1318" t="s">
        <v>457</v>
      </c>
      <c r="B4" s="1315" t="s">
        <v>292</v>
      </c>
      <c r="C4" s="1315" t="s">
        <v>458</v>
      </c>
      <c r="D4" s="1315" t="s">
        <v>459</v>
      </c>
      <c r="E4" s="1315" t="s">
        <v>460</v>
      </c>
      <c r="F4" s="1315" t="s">
        <v>461</v>
      </c>
      <c r="G4" s="1315"/>
      <c r="H4" s="1315"/>
      <c r="I4" s="1315"/>
      <c r="J4" s="1315"/>
      <c r="K4" s="1315"/>
      <c r="L4" s="1315"/>
      <c r="M4" s="1321" t="s">
        <v>462</v>
      </c>
      <c r="N4" s="1321"/>
      <c r="O4" s="1321"/>
      <c r="P4" s="1321"/>
      <c r="Q4" s="1321"/>
      <c r="R4" s="1321"/>
    </row>
    <row r="5" spans="1:18" ht="18" customHeight="1">
      <c r="A5" s="1318"/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3" t="s">
        <v>463</v>
      </c>
      <c r="N5" s="1313"/>
      <c r="O5" s="1313"/>
      <c r="P5" s="1313"/>
      <c r="Q5" s="1319" t="s">
        <v>464</v>
      </c>
      <c r="R5" s="1319"/>
    </row>
    <row r="6" spans="1:18" ht="18" customHeight="1">
      <c r="A6" s="1318"/>
      <c r="B6" s="1315"/>
      <c r="C6" s="1315"/>
      <c r="D6" s="1315"/>
      <c r="E6" s="1315"/>
      <c r="F6" s="1314" t="s">
        <v>465</v>
      </c>
      <c r="G6" s="1314" t="s">
        <v>15</v>
      </c>
      <c r="H6" s="1314" t="s">
        <v>466</v>
      </c>
      <c r="I6" s="1314" t="s">
        <v>467</v>
      </c>
      <c r="J6" s="1314" t="s">
        <v>811</v>
      </c>
      <c r="K6" s="1314" t="s">
        <v>468</v>
      </c>
      <c r="L6" s="1314" t="s">
        <v>469</v>
      </c>
      <c r="M6" s="1313" t="s">
        <v>470</v>
      </c>
      <c r="N6" s="1313"/>
      <c r="O6" s="1314" t="s">
        <v>471</v>
      </c>
      <c r="P6" s="1314" t="s">
        <v>472</v>
      </c>
      <c r="Q6" s="1314" t="s">
        <v>470</v>
      </c>
      <c r="R6" s="1320" t="s">
        <v>472</v>
      </c>
    </row>
    <row r="7" spans="1:18" ht="67.5" customHeight="1">
      <c r="A7" s="1318"/>
      <c r="B7" s="1315"/>
      <c r="C7" s="1314" t="s">
        <v>473</v>
      </c>
      <c r="D7" s="1314"/>
      <c r="E7" s="1315"/>
      <c r="F7" s="1315"/>
      <c r="G7" s="1315"/>
      <c r="H7" s="1315"/>
      <c r="I7" s="1315"/>
      <c r="J7" s="1315"/>
      <c r="K7" s="1315"/>
      <c r="L7" s="1315"/>
      <c r="M7" s="245" t="s">
        <v>474</v>
      </c>
      <c r="N7" s="245" t="s">
        <v>475</v>
      </c>
      <c r="O7" s="1314"/>
      <c r="P7" s="1314"/>
      <c r="Q7" s="1314"/>
      <c r="R7" s="1320"/>
    </row>
    <row r="8" spans="1:18" ht="60" customHeight="1">
      <c r="A8" s="246" t="s">
        <v>6</v>
      </c>
      <c r="B8" s="247" t="s">
        <v>476</v>
      </c>
      <c r="C8" s="248">
        <v>2017</v>
      </c>
      <c r="D8" s="249">
        <v>2019</v>
      </c>
      <c r="E8" s="250">
        <v>120000000</v>
      </c>
      <c r="F8" s="250">
        <v>114772517</v>
      </c>
      <c r="G8" s="250">
        <v>5227483</v>
      </c>
      <c r="H8" s="250"/>
      <c r="I8" s="250"/>
      <c r="J8" s="250"/>
      <c r="K8" s="250">
        <f aca="true" t="shared" si="0" ref="K8:K24">G8+H8+I8</f>
        <v>5227483</v>
      </c>
      <c r="L8" s="247"/>
      <c r="M8" s="247"/>
      <c r="N8" s="247"/>
      <c r="O8" s="247"/>
      <c r="P8" s="247"/>
      <c r="Q8" s="247"/>
      <c r="R8" s="251"/>
    </row>
    <row r="9" spans="1:18" ht="60" customHeight="1">
      <c r="A9" s="252" t="s">
        <v>28</v>
      </c>
      <c r="B9" s="247" t="s">
        <v>477</v>
      </c>
      <c r="C9" s="253">
        <v>2017</v>
      </c>
      <c r="D9" s="253">
        <v>2018</v>
      </c>
      <c r="E9" s="254">
        <v>19886601</v>
      </c>
      <c r="F9" s="254">
        <v>14028317</v>
      </c>
      <c r="G9" s="254"/>
      <c r="H9" s="254"/>
      <c r="I9" s="250"/>
      <c r="J9" s="250"/>
      <c r="K9" s="250">
        <f t="shared" si="0"/>
        <v>0</v>
      </c>
      <c r="L9" s="255"/>
      <c r="M9" s="255"/>
      <c r="N9" s="255"/>
      <c r="O9" s="255"/>
      <c r="P9" s="255"/>
      <c r="Q9" s="255"/>
      <c r="R9" s="256"/>
    </row>
    <row r="10" spans="1:18" ht="30" customHeight="1">
      <c r="A10" s="246" t="s">
        <v>31</v>
      </c>
      <c r="B10" s="255" t="s">
        <v>478</v>
      </c>
      <c r="C10" s="253">
        <v>2019</v>
      </c>
      <c r="D10" s="253">
        <v>2020</v>
      </c>
      <c r="E10" s="254">
        <v>29999999</v>
      </c>
      <c r="F10" s="257">
        <v>26999923</v>
      </c>
      <c r="G10" s="254">
        <v>3000076</v>
      </c>
      <c r="H10" s="254">
        <v>-2999992</v>
      </c>
      <c r="I10" s="250"/>
      <c r="J10" s="250"/>
      <c r="K10" s="250">
        <f t="shared" si="0"/>
        <v>84</v>
      </c>
      <c r="L10" s="255"/>
      <c r="M10" s="255"/>
      <c r="N10" s="255"/>
      <c r="O10" s="255"/>
      <c r="P10" s="255"/>
      <c r="Q10" s="255"/>
      <c r="R10" s="256"/>
    </row>
    <row r="11" spans="1:18" ht="30" customHeight="1">
      <c r="A11" s="252" t="s">
        <v>34</v>
      </c>
      <c r="B11" s="258" t="s">
        <v>479</v>
      </c>
      <c r="C11" s="259">
        <v>2018</v>
      </c>
      <c r="D11" s="259">
        <v>2021</v>
      </c>
      <c r="E11" s="260">
        <v>8739310</v>
      </c>
      <c r="F11" s="260">
        <v>8739310</v>
      </c>
      <c r="G11" s="261">
        <v>0</v>
      </c>
      <c r="H11" s="261"/>
      <c r="I11" s="262"/>
      <c r="J11" s="1272"/>
      <c r="K11" s="250">
        <f t="shared" si="0"/>
        <v>0</v>
      </c>
      <c r="L11" s="263"/>
      <c r="M11" s="263"/>
      <c r="N11" s="263"/>
      <c r="O11" s="263"/>
      <c r="P11" s="258"/>
      <c r="Q11" s="258"/>
      <c r="R11" s="264"/>
    </row>
    <row r="12" spans="1:18" ht="30" customHeight="1">
      <c r="A12" s="252" t="s">
        <v>37</v>
      </c>
      <c r="B12" s="258" t="s">
        <v>480</v>
      </c>
      <c r="C12" s="259"/>
      <c r="D12" s="259">
        <v>2020</v>
      </c>
      <c r="E12" s="260"/>
      <c r="F12" s="260"/>
      <c r="G12" s="261">
        <v>700000</v>
      </c>
      <c r="H12" s="261">
        <v>1125402</v>
      </c>
      <c r="I12" s="262">
        <v>63570</v>
      </c>
      <c r="J12" s="1272"/>
      <c r="K12" s="250">
        <f t="shared" si="0"/>
        <v>1888972</v>
      </c>
      <c r="L12" s="263"/>
      <c r="M12" s="263"/>
      <c r="N12" s="263"/>
      <c r="O12" s="263"/>
      <c r="P12" s="258"/>
      <c r="Q12" s="258"/>
      <c r="R12" s="264"/>
    </row>
    <row r="13" spans="1:18" ht="30" customHeight="1">
      <c r="A13" s="252" t="s">
        <v>40</v>
      </c>
      <c r="B13" s="258" t="s">
        <v>481</v>
      </c>
      <c r="C13" s="259"/>
      <c r="D13" s="259">
        <v>2020</v>
      </c>
      <c r="E13" s="260"/>
      <c r="F13" s="260"/>
      <c r="G13" s="261"/>
      <c r="H13" s="261">
        <v>338417</v>
      </c>
      <c r="I13" s="262"/>
      <c r="J13" s="1272"/>
      <c r="K13" s="250">
        <f t="shared" si="0"/>
        <v>338417</v>
      </c>
      <c r="L13" s="263"/>
      <c r="M13" s="263"/>
      <c r="N13" s="263"/>
      <c r="O13" s="263"/>
      <c r="P13" s="258"/>
      <c r="Q13" s="258"/>
      <c r="R13" s="264"/>
    </row>
    <row r="14" spans="1:18" ht="30" customHeight="1">
      <c r="A14" s="252" t="s">
        <v>43</v>
      </c>
      <c r="B14" s="258" t="s">
        <v>482</v>
      </c>
      <c r="C14" s="259"/>
      <c r="D14" s="259">
        <v>2020</v>
      </c>
      <c r="E14" s="260"/>
      <c r="F14" s="260"/>
      <c r="G14" s="261"/>
      <c r="H14" s="261">
        <v>6846570</v>
      </c>
      <c r="I14" s="262"/>
      <c r="J14" s="1272"/>
      <c r="K14" s="250">
        <f t="shared" si="0"/>
        <v>6846570</v>
      </c>
      <c r="L14" s="263"/>
      <c r="M14" s="263"/>
      <c r="N14" s="263"/>
      <c r="O14" s="263"/>
      <c r="P14" s="258"/>
      <c r="Q14" s="258"/>
      <c r="R14" s="264"/>
    </row>
    <row r="15" spans="1:18" ht="30" customHeight="1">
      <c r="A15" s="252" t="s">
        <v>46</v>
      </c>
      <c r="B15" s="258" t="s">
        <v>483</v>
      </c>
      <c r="C15" s="259"/>
      <c r="D15" s="259">
        <v>2020</v>
      </c>
      <c r="E15" s="260"/>
      <c r="F15" s="260"/>
      <c r="G15" s="261"/>
      <c r="H15" s="261">
        <v>2153137</v>
      </c>
      <c r="I15" s="262"/>
      <c r="J15" s="1272"/>
      <c r="K15" s="250">
        <f t="shared" si="0"/>
        <v>2153137</v>
      </c>
      <c r="L15" s="263"/>
      <c r="M15" s="263"/>
      <c r="N15" s="263"/>
      <c r="O15" s="263"/>
      <c r="P15" s="258"/>
      <c r="Q15" s="258"/>
      <c r="R15" s="264"/>
    </row>
    <row r="16" spans="1:18" ht="30" customHeight="1">
      <c r="A16" s="252" t="s">
        <v>49</v>
      </c>
      <c r="B16" s="258" t="s">
        <v>484</v>
      </c>
      <c r="C16" s="259"/>
      <c r="D16" s="259">
        <v>2020</v>
      </c>
      <c r="E16" s="260"/>
      <c r="F16" s="260"/>
      <c r="G16" s="261"/>
      <c r="H16" s="261">
        <v>4445000</v>
      </c>
      <c r="I16" s="262"/>
      <c r="J16" s="1272"/>
      <c r="K16" s="250">
        <f t="shared" si="0"/>
        <v>4445000</v>
      </c>
      <c r="L16" s="263"/>
      <c r="M16" s="263"/>
      <c r="N16" s="263"/>
      <c r="O16" s="263"/>
      <c r="P16" s="258"/>
      <c r="Q16" s="258"/>
      <c r="R16" s="264"/>
    </row>
    <row r="17" spans="1:18" ht="30" customHeight="1" thickBot="1">
      <c r="A17" s="1266"/>
      <c r="B17" s="258" t="s">
        <v>485</v>
      </c>
      <c r="C17" s="259"/>
      <c r="D17" s="259">
        <v>2020</v>
      </c>
      <c r="E17" s="260"/>
      <c r="F17" s="260"/>
      <c r="G17" s="261"/>
      <c r="H17" s="261"/>
      <c r="I17" s="261">
        <v>229232755</v>
      </c>
      <c r="J17" s="1273">
        <v>-24201050</v>
      </c>
      <c r="K17" s="1267">
        <f>G17+H17+I17+J17</f>
        <v>205031705</v>
      </c>
      <c r="L17" s="263"/>
      <c r="M17" s="263"/>
      <c r="N17" s="263"/>
      <c r="O17" s="263"/>
      <c r="P17" s="258"/>
      <c r="Q17" s="258"/>
      <c r="R17" s="264"/>
    </row>
    <row r="18" spans="1:18" ht="25.5" customHeight="1" thickBot="1">
      <c r="A18" s="1268" t="s">
        <v>52</v>
      </c>
      <c r="B18" s="1269" t="s">
        <v>486</v>
      </c>
      <c r="C18" s="1270"/>
      <c r="D18" s="1270"/>
      <c r="E18" s="1270">
        <f>SUM(E8:E11)</f>
        <v>178625910</v>
      </c>
      <c r="F18" s="1270">
        <f>SUM(F8:F11)</f>
        <v>164540067</v>
      </c>
      <c r="G18" s="1270">
        <f>SUM(G8:G12)</f>
        <v>8927559</v>
      </c>
      <c r="H18" s="1270">
        <f>SUM(H8:H17)</f>
        <v>11908534</v>
      </c>
      <c r="I18" s="1270">
        <f>SUM(I8:I17)</f>
        <v>229296325</v>
      </c>
      <c r="J18" s="1270">
        <f>SUM(J8:J17)</f>
        <v>-24201050</v>
      </c>
      <c r="K18" s="1270">
        <f>G18+H18+I18+J18</f>
        <v>225931368</v>
      </c>
      <c r="L18" s="1270">
        <f aca="true" t="shared" si="1" ref="L18:R18">SUM(L8:L11)</f>
        <v>0</v>
      </c>
      <c r="M18" s="1270">
        <f t="shared" si="1"/>
        <v>0</v>
      </c>
      <c r="N18" s="1270">
        <f t="shared" si="1"/>
        <v>0</v>
      </c>
      <c r="O18" s="1270">
        <f t="shared" si="1"/>
        <v>0</v>
      </c>
      <c r="P18" s="1270">
        <f t="shared" si="1"/>
        <v>0</v>
      </c>
      <c r="Q18" s="1270">
        <f t="shared" si="1"/>
        <v>0</v>
      </c>
      <c r="R18" s="1271">
        <f t="shared" si="1"/>
        <v>0</v>
      </c>
    </row>
    <row r="19" spans="1:18" ht="25.5" customHeight="1">
      <c r="A19" s="246" t="s">
        <v>54</v>
      </c>
      <c r="B19" s="247" t="s">
        <v>487</v>
      </c>
      <c r="C19" s="250"/>
      <c r="D19" s="247"/>
      <c r="E19" s="247"/>
      <c r="F19" s="247"/>
      <c r="G19" s="269"/>
      <c r="H19" s="269">
        <v>4359113</v>
      </c>
      <c r="I19" s="269"/>
      <c r="J19" s="269"/>
      <c r="K19" s="250">
        <f t="shared" si="0"/>
        <v>4359113</v>
      </c>
      <c r="L19" s="269"/>
      <c r="M19" s="269"/>
      <c r="N19" s="269"/>
      <c r="O19" s="269"/>
      <c r="P19" s="247"/>
      <c r="Q19" s="247"/>
      <c r="R19" s="251"/>
    </row>
    <row r="20" spans="1:18" ht="25.5" customHeight="1">
      <c r="A20" s="252" t="s">
        <v>56</v>
      </c>
      <c r="B20" s="255" t="s">
        <v>481</v>
      </c>
      <c r="C20" s="254"/>
      <c r="D20" s="255"/>
      <c r="E20" s="255"/>
      <c r="F20" s="255"/>
      <c r="G20" s="255"/>
      <c r="H20" s="255">
        <v>338416</v>
      </c>
      <c r="I20" s="255"/>
      <c r="J20" s="247"/>
      <c r="K20" s="250">
        <f t="shared" si="0"/>
        <v>338416</v>
      </c>
      <c r="L20" s="255"/>
      <c r="M20" s="255"/>
      <c r="N20" s="255"/>
      <c r="O20" s="255"/>
      <c r="P20" s="255"/>
      <c r="Q20" s="255"/>
      <c r="R20" s="256"/>
    </row>
    <row r="21" spans="1:18" ht="25.5" customHeight="1">
      <c r="A21" s="252" t="s">
        <v>58</v>
      </c>
      <c r="B21" s="255" t="s">
        <v>488</v>
      </c>
      <c r="C21" s="254"/>
      <c r="D21" s="255">
        <v>2020</v>
      </c>
      <c r="E21" s="255"/>
      <c r="F21" s="255"/>
      <c r="G21" s="255"/>
      <c r="H21" s="255"/>
      <c r="I21" s="255">
        <v>1031702</v>
      </c>
      <c r="J21" s="247"/>
      <c r="K21" s="250">
        <f t="shared" si="0"/>
        <v>1031702</v>
      </c>
      <c r="L21" s="255"/>
      <c r="M21" s="255"/>
      <c r="N21" s="255"/>
      <c r="O21" s="255"/>
      <c r="P21" s="255"/>
      <c r="Q21" s="255"/>
      <c r="R21" s="256"/>
    </row>
    <row r="22" spans="1:18" ht="25.5" customHeight="1">
      <c r="A22" s="252" t="s">
        <v>60</v>
      </c>
      <c r="B22" s="258"/>
      <c r="C22" s="260"/>
      <c r="D22" s="258"/>
      <c r="E22" s="258"/>
      <c r="F22" s="258"/>
      <c r="G22" s="258"/>
      <c r="H22" s="258"/>
      <c r="I22" s="255"/>
      <c r="J22" s="247"/>
      <c r="K22" s="250">
        <f t="shared" si="0"/>
        <v>0</v>
      </c>
      <c r="L22" s="258"/>
      <c r="M22" s="258"/>
      <c r="N22" s="258"/>
      <c r="O22" s="258"/>
      <c r="P22" s="258"/>
      <c r="Q22" s="258"/>
      <c r="R22" s="264"/>
    </row>
    <row r="23" spans="1:18" ht="25.5" customHeight="1">
      <c r="A23" s="265" t="s">
        <v>62</v>
      </c>
      <c r="B23" s="266" t="s">
        <v>489</v>
      </c>
      <c r="C23" s="267"/>
      <c r="D23" s="267"/>
      <c r="E23" s="267">
        <f>SUM(E19:E22)</f>
        <v>0</v>
      </c>
      <c r="F23" s="267">
        <f>SUM(F19:F22)</f>
        <v>0</v>
      </c>
      <c r="G23" s="267">
        <f>SUM(G19:G22)</f>
        <v>0</v>
      </c>
      <c r="H23" s="267">
        <f>SUM(H19:H22)</f>
        <v>4697529</v>
      </c>
      <c r="I23" s="267">
        <f>SUM(I19:I22)</f>
        <v>1031702</v>
      </c>
      <c r="J23" s="267"/>
      <c r="K23" s="267">
        <f t="shared" si="0"/>
        <v>5729231</v>
      </c>
      <c r="L23" s="267">
        <f aca="true" t="shared" si="2" ref="L23:R23">SUM(L19:L22)</f>
        <v>0</v>
      </c>
      <c r="M23" s="267">
        <f t="shared" si="2"/>
        <v>0</v>
      </c>
      <c r="N23" s="267">
        <f t="shared" si="2"/>
        <v>0</v>
      </c>
      <c r="O23" s="267">
        <f t="shared" si="2"/>
        <v>0</v>
      </c>
      <c r="P23" s="267">
        <f t="shared" si="2"/>
        <v>0</v>
      </c>
      <c r="Q23" s="267">
        <f t="shared" si="2"/>
        <v>0</v>
      </c>
      <c r="R23" s="268">
        <f t="shared" si="2"/>
        <v>0</v>
      </c>
    </row>
    <row r="24" spans="1:18" ht="25.5" customHeight="1">
      <c r="A24" s="265" t="s">
        <v>64</v>
      </c>
      <c r="B24" s="266" t="s">
        <v>455</v>
      </c>
      <c r="C24" s="267"/>
      <c r="D24" s="267"/>
      <c r="E24" s="267">
        <f>E18+E23</f>
        <v>178625910</v>
      </c>
      <c r="F24" s="267">
        <f>F18+F23</f>
        <v>164540067</v>
      </c>
      <c r="G24" s="267">
        <f>G18+G23</f>
        <v>8927559</v>
      </c>
      <c r="H24" s="267">
        <f>H18+H23</f>
        <v>16606063</v>
      </c>
      <c r="I24" s="267">
        <f>I18+I23</f>
        <v>230328027</v>
      </c>
      <c r="J24" s="267"/>
      <c r="K24" s="267">
        <f t="shared" si="0"/>
        <v>255861649</v>
      </c>
      <c r="L24" s="267">
        <f aca="true" t="shared" si="3" ref="L24:R24">L18+L23</f>
        <v>0</v>
      </c>
      <c r="M24" s="267">
        <f t="shared" si="3"/>
        <v>0</v>
      </c>
      <c r="N24" s="267">
        <f t="shared" si="3"/>
        <v>0</v>
      </c>
      <c r="O24" s="267">
        <f t="shared" si="3"/>
        <v>0</v>
      </c>
      <c r="P24" s="267">
        <f t="shared" si="3"/>
        <v>0</v>
      </c>
      <c r="Q24" s="267">
        <f t="shared" si="3"/>
        <v>0</v>
      </c>
      <c r="R24" s="268">
        <f t="shared" si="3"/>
        <v>0</v>
      </c>
    </row>
    <row r="25" ht="17.25" customHeight="1">
      <c r="A25" s="244"/>
    </row>
    <row r="26" ht="17.25" customHeight="1">
      <c r="A26" s="244"/>
    </row>
  </sheetData>
  <sheetProtection selectLockedCells="1" selectUnlockedCells="1"/>
  <mergeCells count="25">
    <mergeCell ref="F4:L5"/>
    <mergeCell ref="M4:R4"/>
    <mergeCell ref="K6:K7"/>
    <mergeCell ref="L6:L7"/>
    <mergeCell ref="F6:F7"/>
    <mergeCell ref="C7:D7"/>
    <mergeCell ref="D4:D6"/>
    <mergeCell ref="E4:E7"/>
    <mergeCell ref="G6:G7"/>
    <mergeCell ref="H6:H7"/>
    <mergeCell ref="Q5:R5"/>
    <mergeCell ref="J6:J7"/>
    <mergeCell ref="P6:P7"/>
    <mergeCell ref="Q6:Q7"/>
    <mergeCell ref="R6:R7"/>
    <mergeCell ref="M6:N6"/>
    <mergeCell ref="O6:O7"/>
    <mergeCell ref="M5:P5"/>
    <mergeCell ref="I6:I7"/>
    <mergeCell ref="A1:R1"/>
    <mergeCell ref="A2:R2"/>
    <mergeCell ref="Q3:R3"/>
    <mergeCell ref="A4:A7"/>
    <mergeCell ref="B4:B7"/>
    <mergeCell ref="C4:C6"/>
  </mergeCells>
  <printOptions horizontalCentered="1"/>
  <pageMargins left="0.3937007874015748" right="0.3937007874015748" top="1.1811023622047245" bottom="0.984251968503937" header="0.7874015748031497" footer="0.5118110236220472"/>
  <pageSetup fitToHeight="1" fitToWidth="1" horizontalDpi="300" verticalDpi="300" orientation="landscape" paperSize="9" scale="49" r:id="rId1"/>
  <headerFooter alignWithMargins="0">
    <oddHeader xml:space="preserve">&amp;R&amp;"Times New Roman CE,Félkövér dőlt"&amp;11 4. melléklet a ........./2021. (........) önkormányzati rendelethez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FF"/>
  </sheetPr>
  <dimension ref="A1:F17"/>
  <sheetViews>
    <sheetView zoomScale="70" zoomScaleNormal="70" zoomScalePageLayoutView="0" workbookViewId="0" topLeftCell="A1">
      <selection activeCell="A1" sqref="A1:E1"/>
    </sheetView>
  </sheetViews>
  <sheetFormatPr defaultColWidth="9.00390625" defaultRowHeight="12.75"/>
  <cols>
    <col min="1" max="1" width="8.375" style="270" customWidth="1"/>
    <col min="2" max="2" width="9.375" style="270" customWidth="1"/>
    <col min="3" max="3" width="22.00390625" style="270" customWidth="1"/>
    <col min="4" max="4" width="40.375" style="270" customWidth="1"/>
    <col min="5" max="5" width="30.625" style="271" customWidth="1"/>
    <col min="6" max="6" width="14.375" style="272" customWidth="1"/>
    <col min="7" max="16384" width="9.375" style="270" customWidth="1"/>
  </cols>
  <sheetData>
    <row r="1" spans="1:5" ht="41.25" customHeight="1">
      <c r="A1" s="1322" t="s">
        <v>490</v>
      </c>
      <c r="B1" s="1322"/>
      <c r="C1" s="1322"/>
      <c r="D1" s="1322"/>
      <c r="E1" s="1322"/>
    </row>
    <row r="2" spans="1:5" ht="13.5" customHeight="1">
      <c r="A2" s="1323"/>
      <c r="B2" s="1323"/>
      <c r="C2" s="1323"/>
      <c r="D2" s="1323"/>
      <c r="E2" s="1323"/>
    </row>
    <row r="3" ht="15">
      <c r="E3" s="273" t="s">
        <v>11</v>
      </c>
    </row>
    <row r="4" spans="1:5" ht="33" customHeight="1">
      <c r="A4" s="274" t="s">
        <v>457</v>
      </c>
      <c r="B4" s="1324" t="s">
        <v>492</v>
      </c>
      <c r="C4" s="1324"/>
      <c r="D4" s="1324"/>
      <c r="E4" s="275" t="s">
        <v>493</v>
      </c>
    </row>
    <row r="5" spans="1:5" ht="21.75" customHeight="1">
      <c r="A5" s="276" t="s">
        <v>6</v>
      </c>
      <c r="B5" s="1325" t="s">
        <v>819</v>
      </c>
      <c r="C5" s="1325"/>
      <c r="D5" s="1325"/>
      <c r="E5" s="277">
        <v>2750000</v>
      </c>
    </row>
    <row r="6" spans="1:5" ht="21.75" customHeight="1">
      <c r="A6" s="276" t="s">
        <v>28</v>
      </c>
      <c r="B6" s="1326" t="s">
        <v>820</v>
      </c>
      <c r="C6" s="1326"/>
      <c r="D6" s="1326"/>
      <c r="E6" s="278">
        <v>5000</v>
      </c>
    </row>
    <row r="7" spans="1:5" ht="21.75" customHeight="1">
      <c r="A7" s="276" t="s">
        <v>31</v>
      </c>
      <c r="B7" s="1326"/>
      <c r="C7" s="1326"/>
      <c r="D7" s="1326"/>
      <c r="E7" s="278"/>
    </row>
    <row r="8" spans="1:5" ht="21.75" customHeight="1">
      <c r="A8" s="276" t="s">
        <v>34</v>
      </c>
      <c r="B8" s="1326"/>
      <c r="C8" s="1326"/>
      <c r="D8" s="1326"/>
      <c r="E8" s="278"/>
    </row>
    <row r="9" spans="1:5" ht="21.75" customHeight="1">
      <c r="A9" s="276" t="s">
        <v>37</v>
      </c>
      <c r="B9" s="1332"/>
      <c r="C9" s="1332"/>
      <c r="D9" s="1332"/>
      <c r="E9" s="279"/>
    </row>
    <row r="10" spans="1:5" ht="21.75" customHeight="1">
      <c r="A10" s="276" t="s">
        <v>40</v>
      </c>
      <c r="B10" s="1332"/>
      <c r="C10" s="1332"/>
      <c r="D10" s="1332"/>
      <c r="E10" s="279"/>
    </row>
    <row r="11" spans="1:5" ht="21.75" customHeight="1">
      <c r="A11" s="276" t="s">
        <v>43</v>
      </c>
      <c r="B11" s="1330"/>
      <c r="C11" s="1330"/>
      <c r="D11" s="1330"/>
      <c r="E11" s="278"/>
    </row>
    <row r="12" spans="1:5" ht="21.75" customHeight="1">
      <c r="A12" s="281" t="s">
        <v>46</v>
      </c>
      <c r="B12" s="1331"/>
      <c r="C12" s="1331"/>
      <c r="D12" s="1331"/>
      <c r="E12" s="280"/>
    </row>
    <row r="13" spans="1:5" ht="21.75" customHeight="1">
      <c r="A13" s="1276" t="s">
        <v>49</v>
      </c>
      <c r="B13" s="1333" t="s">
        <v>244</v>
      </c>
      <c r="C13" s="1333"/>
      <c r="D13" s="1333"/>
      <c r="E13" s="1274">
        <f>SUM(E5:E12)</f>
        <v>2755000</v>
      </c>
    </row>
    <row r="14" spans="1:5" ht="21.75" customHeight="1">
      <c r="A14" s="1276" t="s">
        <v>52</v>
      </c>
      <c r="B14" s="1334"/>
      <c r="C14" s="1334"/>
      <c r="D14" s="1334"/>
      <c r="E14" s="1275"/>
    </row>
    <row r="15" spans="1:5" ht="21.75" customHeight="1">
      <c r="A15" s="1276" t="s">
        <v>54</v>
      </c>
      <c r="B15" s="1327" t="s">
        <v>494</v>
      </c>
      <c r="C15" s="1327"/>
      <c r="D15" s="1327"/>
      <c r="E15" s="1274">
        <f>SUM(E14)</f>
        <v>0</v>
      </c>
    </row>
    <row r="16" spans="1:6" s="284" customFormat="1" ht="21.75" customHeight="1">
      <c r="A16" s="1328" t="s">
        <v>495</v>
      </c>
      <c r="B16" s="1328"/>
      <c r="C16" s="1328"/>
      <c r="D16" s="1328"/>
      <c r="E16" s="282">
        <f>SUM(E13+E15)</f>
        <v>2755000</v>
      </c>
      <c r="F16" s="283"/>
    </row>
    <row r="17" spans="1:4" ht="15">
      <c r="A17" s="285"/>
      <c r="B17" s="1329"/>
      <c r="C17" s="1329"/>
      <c r="D17" s="1329"/>
    </row>
  </sheetData>
  <sheetProtection selectLockedCells="1" selectUnlockedCells="1"/>
  <mergeCells count="16">
    <mergeCell ref="B15:D15"/>
    <mergeCell ref="A16:D16"/>
    <mergeCell ref="B17:D17"/>
    <mergeCell ref="B11:D11"/>
    <mergeCell ref="B12:D12"/>
    <mergeCell ref="B8:D8"/>
    <mergeCell ref="B9:D9"/>
    <mergeCell ref="B10:D10"/>
    <mergeCell ref="B13:D13"/>
    <mergeCell ref="B14:D14"/>
    <mergeCell ref="A1:E1"/>
    <mergeCell ref="A2:E2"/>
    <mergeCell ref="B4:D4"/>
    <mergeCell ref="B5:D5"/>
    <mergeCell ref="B6:D6"/>
    <mergeCell ref="B7:D7"/>
  </mergeCells>
  <printOptions horizontalCentered="1"/>
  <pageMargins left="0.5118110236220472" right="0.5118110236220472" top="1.141732283464567" bottom="0.7480314960629921" header="0.7086614173228347" footer="0.5118110236220472"/>
  <pageSetup horizontalDpi="300" verticalDpi="300" orientation="portrait" paperSize="9" scale="90" r:id="rId1"/>
  <headerFooter alignWithMargins="0">
    <oddHeader>&amp;R&amp;"Times New Roman,Félkövér dőlt"&amp;11 5. melléklet a ........./2021.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FF"/>
  </sheetPr>
  <dimension ref="A1:C20"/>
  <sheetViews>
    <sheetView zoomScale="120" zoomScaleNormal="120" zoomScalePageLayoutView="0" workbookViewId="0" topLeftCell="A1">
      <selection activeCell="A1" sqref="A1:C1"/>
    </sheetView>
  </sheetViews>
  <sheetFormatPr defaultColWidth="16.625" defaultRowHeight="12.75"/>
  <cols>
    <col min="1" max="1" width="11.375" style="286" customWidth="1"/>
    <col min="2" max="2" width="43.375" style="286" customWidth="1"/>
    <col min="3" max="3" width="30.625" style="286" customWidth="1"/>
    <col min="4" max="252" width="10.625" style="286" customWidth="1"/>
    <col min="253" max="253" width="7.00390625" style="286" customWidth="1"/>
    <col min="254" max="254" width="34.375" style="286" customWidth="1"/>
    <col min="255" max="255" width="11.00390625" style="286" customWidth="1"/>
    <col min="256" max="16384" width="16.625" style="286" customWidth="1"/>
  </cols>
  <sheetData>
    <row r="1" spans="1:3" ht="40.5" customHeight="1">
      <c r="A1" s="1335" t="s">
        <v>496</v>
      </c>
      <c r="B1" s="1335"/>
      <c r="C1" s="1335"/>
    </row>
    <row r="2" spans="1:3" ht="12.75">
      <c r="A2" s="287"/>
      <c r="B2" s="287"/>
      <c r="C2" s="288" t="s">
        <v>11</v>
      </c>
    </row>
    <row r="3" spans="1:3" s="292" customFormat="1" ht="33.75" customHeight="1">
      <c r="A3" s="289" t="s">
        <v>497</v>
      </c>
      <c r="B3" s="290" t="s">
        <v>498</v>
      </c>
      <c r="C3" s="291" t="s">
        <v>499</v>
      </c>
    </row>
    <row r="4" spans="1:3" s="296" customFormat="1" ht="18.75" customHeight="1">
      <c r="A4" s="293" t="s">
        <v>6</v>
      </c>
      <c r="B4" s="294" t="s">
        <v>500</v>
      </c>
      <c r="C4" s="295">
        <v>1800000</v>
      </c>
    </row>
    <row r="5" spans="1:3" s="296" customFormat="1" ht="18.75" customHeight="1">
      <c r="A5" s="297" t="s">
        <v>28</v>
      </c>
      <c r="B5" s="298" t="s">
        <v>501</v>
      </c>
      <c r="C5" s="299">
        <v>20000</v>
      </c>
    </row>
    <row r="6" spans="1:3" s="296" customFormat="1" ht="18.75" customHeight="1">
      <c r="A6" s="297" t="s">
        <v>31</v>
      </c>
      <c r="B6" s="298" t="s">
        <v>502</v>
      </c>
      <c r="C6" s="299">
        <v>50000</v>
      </c>
    </row>
    <row r="7" spans="1:3" s="296" customFormat="1" ht="18.75" customHeight="1">
      <c r="A7" s="297" t="s">
        <v>34</v>
      </c>
      <c r="B7" s="298" t="s">
        <v>503</v>
      </c>
      <c r="C7" s="299">
        <v>200000</v>
      </c>
    </row>
    <row r="8" spans="1:3" s="296" customFormat="1" ht="18.75" customHeight="1">
      <c r="A8" s="297" t="s">
        <v>37</v>
      </c>
      <c r="B8" s="298" t="s">
        <v>504</v>
      </c>
      <c r="C8" s="299">
        <v>70000</v>
      </c>
    </row>
    <row r="9" spans="1:3" s="296" customFormat="1" ht="18.75" customHeight="1">
      <c r="A9" s="297" t="s">
        <v>40</v>
      </c>
      <c r="B9" s="298" t="s">
        <v>505</v>
      </c>
      <c r="C9" s="299">
        <v>552450</v>
      </c>
    </row>
    <row r="10" spans="1:3" s="296" customFormat="1" ht="18.75" customHeight="1">
      <c r="A10" s="300" t="s">
        <v>43</v>
      </c>
      <c r="B10" s="301"/>
      <c r="C10" s="302"/>
    </row>
    <row r="11" spans="1:3" s="306" customFormat="1" ht="18.75" customHeight="1">
      <c r="A11" s="303"/>
      <c r="B11" s="304" t="s">
        <v>506</v>
      </c>
      <c r="C11" s="305">
        <f>SUM(C4:C10)</f>
        <v>2692450</v>
      </c>
    </row>
    <row r="12" spans="1:3" s="306" customFormat="1" ht="12.75">
      <c r="A12" s="307"/>
      <c r="B12" s="307"/>
      <c r="C12" s="308"/>
    </row>
    <row r="13" spans="1:3" s="306" customFormat="1" ht="12.75" customHeight="1">
      <c r="A13" s="309"/>
      <c r="B13" s="310"/>
      <c r="C13" s="310"/>
    </row>
    <row r="14" spans="1:3" s="306" customFormat="1" ht="12.75">
      <c r="A14" s="310"/>
      <c r="B14" s="310"/>
      <c r="C14" s="310"/>
    </row>
    <row r="15" spans="1:3" s="306" customFormat="1" ht="12.75">
      <c r="A15" s="310"/>
      <c r="B15" s="310"/>
      <c r="C15" s="310"/>
    </row>
    <row r="16" spans="1:3" s="306" customFormat="1" ht="12.75">
      <c r="A16" s="311"/>
      <c r="B16" s="311"/>
      <c r="C16" s="312"/>
    </row>
    <row r="17" spans="1:3" ht="20.25" customHeight="1">
      <c r="A17" s="313"/>
      <c r="B17" s="313"/>
      <c r="C17" s="313"/>
    </row>
    <row r="18" spans="1:3" ht="18" customHeight="1">
      <c r="A18" s="314"/>
      <c r="B18" s="315"/>
      <c r="C18" s="316"/>
    </row>
    <row r="19" spans="1:3" ht="18" customHeight="1">
      <c r="A19" s="314"/>
      <c r="B19" s="315"/>
      <c r="C19" s="316"/>
    </row>
    <row r="20" spans="1:3" ht="18" customHeight="1">
      <c r="A20" s="317"/>
      <c r="B20" s="318"/>
      <c r="C20" s="319"/>
    </row>
  </sheetData>
  <sheetProtection selectLockedCells="1" selectUnlockedCells="1"/>
  <mergeCells count="1">
    <mergeCell ref="A1:C1"/>
  </mergeCells>
  <printOptions horizontalCentered="1"/>
  <pageMargins left="0.5118110236220472" right="0.5118110236220472" top="0.9448818897637796" bottom="0.7480314960629921" header="0.7086614173228347" footer="0.5118110236220472"/>
  <pageSetup horizontalDpi="300" verticalDpi="300" orientation="portrait" paperSize="9" scale="97" r:id="rId1"/>
  <headerFooter alignWithMargins="0">
    <oddHeader>&amp;R&amp;"Times New Roman CE,Félkövér dőlt"&amp;11 6. melléklet a ........./2021.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Tulajdonos</dc:creator>
  <cp:keywords/>
  <dc:description/>
  <cp:lastModifiedBy>Iroda</cp:lastModifiedBy>
  <cp:lastPrinted>2021-02-16T07:52:21Z</cp:lastPrinted>
  <dcterms:created xsi:type="dcterms:W3CDTF">2020-11-25T17:23:26Z</dcterms:created>
  <dcterms:modified xsi:type="dcterms:W3CDTF">2021-03-01T14:27:31Z</dcterms:modified>
  <cp:category/>
  <cp:version/>
  <cp:contentType/>
  <cp:contentStatus/>
</cp:coreProperties>
</file>